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 r:id="rId22"/>
  </externalReferences>
  <definedNames>
    <definedName name="_xlfn.IFERROR" hidden="1">#NAME?</definedName>
    <definedName name="_xlnm.Print_Area" localSheetId="1">'colofón'!$A$1:$I$45</definedName>
    <definedName name="_xlnm.Print_Area" localSheetId="8">'exp  deshidratadas'!$A$1:$P$77</definedName>
    <definedName name="_xlnm.Print_Area" localSheetId="9">'exp aceites'!$A$1:$P$32</definedName>
    <definedName name="_xlnm.Print_Area" localSheetId="6">'exp congelados'!$A$1:$P$45</definedName>
    <definedName name="_xlnm.Print_Area" localSheetId="7">'exp conservas'!$A$1:$P$107</definedName>
    <definedName name="_xlnm.Print_Area" localSheetId="10">'exp jugos'!$A$1:$P$44</definedName>
    <definedName name="_xlnm.Print_Area" localSheetId="4">'expo'!$A$1:$J$28</definedName>
    <definedName name="_xlnm.Print_Area" localSheetId="16">'expo país'!$A$1:$J$53</definedName>
    <definedName name="_xlnm.Print_Area" localSheetId="14">'imp aceites'!$A$1:$P$38</definedName>
    <definedName name="_xlnm.Print_Area" localSheetId="11">'imp congelados'!$A$1:$P$43</definedName>
    <definedName name="_xlnm.Print_Area" localSheetId="12">'imp conservas'!$A$1:$P$116</definedName>
    <definedName name="_xlnm.Print_Area" localSheetId="13">'imp deshidratadas'!$A$1:$P$74</definedName>
    <definedName name="_xlnm.Print_Area" localSheetId="15">'imp jugos'!$A$1:$P$43</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<sst xmlns="http://schemas.openxmlformats.org/spreadsheetml/2006/main" count="1418" uniqueCount="431">
  <si>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</si>
  <si>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</si>
  <si>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</si>
  <si>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</si>
  <si>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</si>
  <si>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</si>
  <si>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</si>
  <si>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</si>
  <si>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</si>
  <si>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</si>
  <si>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</si>
  <si>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</si>
  <si>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</si>
  <si>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</si>
  <si>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</si>
  <si>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</si>
  <si>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</si>
  <si>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</si>
  <si>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</si>
  <si>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</si>
  <si>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</si>
  <si>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</si>
  <si>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</si>
  <si>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</si>
  <si>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</si>
  <si>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</si>
  <si>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</si>
  <si>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</si>
  <si>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</si>
  <si>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</si>
  <si>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</si>
  <si>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</si>
  <si>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</si>
  <si>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</si>
  <si>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</si>
  <si>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</si>
  <si>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</si>
  <si>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</si>
  <si>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</si>
  <si>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</si>
  <si>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</si>
  <si>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</si>
  <si>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</si>
  <si>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</si>
  <si>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</si>
  <si>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</si>
  <si>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</si>
  <si>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</si>
  <si>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</si>
  <si>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</si>
  <si>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</si>
  <si>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</si>
  <si>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</si>
  <si>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</si>
  <si>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</si>
  <si>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</si>
  <si>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</si>
  <si>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</si>
  <si>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</si>
  <si>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</si>
  <si>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</si>
  <si>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</si>
  <si>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</si>
  <si>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</si>
  <si>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</si>
  <si>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</si>
  <si>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</si>
  <si>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</si>
  <si>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</si>
  <si>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</si>
  <si>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</si>
  <si>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</si>
  <si>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</si>
  <si>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</si>
  <si>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</si>
  <si>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</si>
  <si>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</si>
  <si>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</si>
  <si>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</si>
  <si>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</si>
  <si>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</si>
  <si>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</si>
  <si>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</si>
  <si>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</si>
  <si>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</si>
  <si>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</si>
  <si>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</si>
  <si>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</si>
  <si>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</si>
  <si>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</si>
  <si>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</si>
  <si>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</si>
  <si>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</si>
  <si>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</si>
  <si>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</si>
  <si>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</si>
  <si>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</si>
  <si>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</si>
  <si>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</si>
  <si>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</si>
  <si>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</si>
  <si>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</si>
  <si>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</si>
  <si>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</si>
  <si>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</si>
  <si>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</si>
  <si>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</si>
  <si>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</si>
  <si>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</si>
  <si>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</si>
  <si>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</si>
  <si>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</si>
  <si>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</si>
  <si>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</si>
  <si>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</si>
  <si>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</si>
  <si>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</si>
  <si>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</si>
  <si>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</si>
  <si>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</si>
  <si>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</si>
  <si>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</si>
  <si>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</si>
  <si>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</si>
  <si>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</si>
  <si>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</si>
  <si>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</si>
  <si>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</si>
  <si>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</si>
  <si>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</si>
  <si>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</si>
  <si>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</si>
  <si>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</si>
  <si>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</si>
  <si>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</si>
  <si>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</si>
  <si>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</si>
  <si>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</si>
  <si>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</si>
  <si>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</si>
  <si>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</si>
  <si>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</si>
  <si>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</si>
  <si>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</si>
  <si>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</si>
  <si>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</si>
  <si>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</si>
  <si>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</si>
  <si>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</si>
  <si>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</si>
  <si>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</si>
  <si>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</si>
  <si>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</si>
  <si>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</si>
  <si>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</si>
  <si>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</si>
  <si>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</si>
  <si>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</si>
  <si>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</si>
  <si>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</si>
  <si>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</si>
  <si>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</si>
  <si>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</si>
  <si>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</si>
  <si>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</si>
  <si>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</si>
  <si>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</si>
  <si>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</si>
  <si>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</si>
  <si>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</si>
  <si>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</si>
  <si>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</si>
  <si>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</si>
  <si>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</si>
  <si>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</si>
  <si>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</si>
  <si>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</si>
  <si>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</si>
  <si>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</si>
  <si>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</si>
  <si>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</si>
  <si>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</si>
  <si>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</si>
  <si>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</si>
  <si>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</si>
  <si>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</si>
  <si>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</si>
  <si>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</si>
  <si>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</si>
  <si>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</si>
  <si>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</si>
  <si>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</si>
  <si>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</si>
  <si>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</si>
  <si>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</si>
  <si>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</si>
  <si>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</si>
  <si>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</si>
  <si>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</si>
  <si>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</si>
  <si>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</si>
  <si>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</si>
  <si>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</si>
  <si>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</si>
  <si>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</si>
  <si>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</si>
  <si>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</si>
  <si>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</si>
  <si>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</si>
  <si>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</si>
  <si>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</si>
  <si>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</si>
  <si>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</si>
  <si>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</si>
  <si>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</si>
  <si>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</si>
  <si>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</si>
  <si>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</si>
  <si>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</si>
  <si>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</si>
  <si>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</si>
  <si>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</si>
  <si>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</si>
  <si>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</si>
  <si>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</si>
  <si>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</si>
  <si>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</si>
  <si>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</si>
  <si>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</si>
  <si>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</si>
  <si>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</si>
  <si>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</si>
  <si>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</si>
  <si>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</si>
  <si>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</si>
  <si>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</si>
  <si>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</si>
  <si>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</si>
  <si>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</si>
  <si>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</si>
  <si>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</si>
  <si>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</si>
  <si>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</si>
  <si>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</si>
  <si>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</si>
  <si>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</si>
  <si>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</si>
  <si>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</si>
  <si>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</si>
  <si>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</si>
  <si>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</si>
  <si>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</si>
  <si>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</si>
  <si>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</si>
  <si>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</si>
  <si>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</si>
  <si>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</si>
  <si>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</si>
  <si>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</si>
  <si>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</si>
  <si>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</si>
  <si>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</si>
  <si>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</si>
  <si>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</si>
  <si>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</si>
  <si>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</si>
  <si>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</si>
  <si>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</si>
  <si>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</si>
  <si>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</si>
  <si>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</si>
  <si>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</si>
  <si>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</si>
  <si>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</si>
  <si>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</si>
  <si>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</si>
  <si>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</si>
  <si>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</si>
  <si>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t>Extracto seco,  &gt;= 7% ; brix &gt;= a 30 y &lt;= 32</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</si>
  <si>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</si>
  <si>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</si>
  <si>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</si>
  <si>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</si>
  <si>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</si>
  <si>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</si>
  <si>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</si>
  <si>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</si>
  <si>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</si>
  <si>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</si>
  <si>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</si>
  <si>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</si>
  <si>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</si>
  <si>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</si>
  <si>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</si>
  <si>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</si>
  <si>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</si>
  <si>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</si>
  <si>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</si>
  <si>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</si>
  <si>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</si>
  <si>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</si>
  <si>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</si>
  <si>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</si>
  <si>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</si>
  <si>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</si>
  <si>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</si>
  <si>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</si>
  <si>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</si>
  <si>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</si>
  <si>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</si>
  <si>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</si>
  <si>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</si>
  <si>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</si>
  <si>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</si>
  <si>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</si>
  <si>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</si>
  <si>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</si>
  <si>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</si>
  <si>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</si>
  <si>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</si>
  <si>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</si>
  <si>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</si>
  <si>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</si>
  <si>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</si>
  <si>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</si>
  <si>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</si>
  <si>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</si>
  <si>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</si>
  <si>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</si>
  <si>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</si>
  <si>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</si>
  <si>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</si>
  <si>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</si>
  <si>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</si>
  <si>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</si>
  <si>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</si>
  <si>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</si>
  <si>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</si>
  <si>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</si>
  <si>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</si>
  <si>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</si>
  <si>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</si>
  <si>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</si>
  <si>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Ecuador</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</si>
  <si>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</si>
  <si>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</si>
  <si>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</si>
  <si>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</si>
  <si>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</si>
  <si>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</si>
  <si>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</si>
  <si>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</si>
  <si>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</si>
  <si>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</si>
  <si>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</si>
  <si>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</si>
  <si>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</si>
  <si>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</si>
  <si>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</si>
  <si>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</si>
  <si>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</si>
  <si>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</si>
  <si>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</si>
  <si>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</si>
  <si>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</si>
  <si>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</si>
  <si>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</si>
  <si>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</si>
  <si>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</si>
  <si>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</si>
  <si>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</si>
  <si>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</si>
  <si>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</si>
  <si>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Rusia</t>
  </si>
  <si>
    <t>Venezuela</t>
  </si>
  <si>
    <t>Preparados o conservados, excepto en vinagre o ácido acético</t>
  </si>
  <si>
    <t>Enteros, preparados o conservados, excepto en vinagre o ácido acético</t>
  </si>
  <si>
    <t>Se puede reproducir total o parcialmente citando la fuente</t>
  </si>
  <si>
    <t>Colombia</t>
  </si>
  <si>
    <t>Australia</t>
  </si>
  <si>
    <t>volver al índice</t>
  </si>
  <si>
    <t>Introducción</t>
  </si>
  <si>
    <t>Boletín de Frutas y Hortalizas Procesadas</t>
  </si>
  <si>
    <t>Enero 2015</t>
  </si>
  <si>
    <t>Información de comercio exterior a diciembre 2014</t>
  </si>
  <si>
    <t>Los datos utilizados en este documento, que permiten hacer los análisis del mercado, se obtienen principalmente del Servicio Nacional de Aduanas.</t>
  </si>
  <si>
    <t>ene-dic 2013</t>
  </si>
  <si>
    <t>ene-dic 2014</t>
  </si>
  <si>
    <t>--</t>
  </si>
  <si>
    <t>Corea del Sur</t>
  </si>
  <si>
    <t>Francia</t>
  </si>
  <si>
    <t>Italia</t>
  </si>
  <si>
    <t>España</t>
  </si>
  <si>
    <t>Polonia</t>
  </si>
  <si>
    <t>Dinamarca</t>
  </si>
  <si>
    <t>Guatemala</t>
  </si>
  <si>
    <t>Nueva Zelanda</t>
  </si>
  <si>
    <t>Bolivia</t>
  </si>
  <si>
    <t>Sudáfrica</t>
  </si>
  <si>
    <t>Costa Rica</t>
  </si>
  <si>
    <t>Filipinas</t>
  </si>
  <si>
    <t>Vietnam</t>
  </si>
  <si>
    <t>Indonesia</t>
  </si>
  <si>
    <t>India</t>
  </si>
  <si>
    <t>Paraguay</t>
  </si>
  <si>
    <t>Este boletin se publica mensualmente, con información de exportaciones e importaciones de las cinco categorias de frutas y hortalizas procesadas: conservas, congelados, jugos, aceites y deshidratados.</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</si>
  <si>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</si>
  <si>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Duraznos, griñones y nectarines conservados al natural o en almíbar</t>
  </si>
  <si>
    <t>Los demás incluso con adición de azúcar u otro edulcorante o alcohol</t>
  </si>
  <si>
    <t>En rodajas al natural o almíbar</t>
  </si>
  <si>
    <t>En cubos al natural o almíbar</t>
  </si>
  <si>
    <t>Las demás al natural o almíbar</t>
  </si>
  <si>
    <r>
      <rPr>
        <i/>
        <sz val="9"/>
        <rFont val="Arial"/>
        <family val="2"/>
      </rPr>
      <t>Fuente</t>
    </r>
    <r>
      <rPr>
        <sz val="9"/>
        <rFont val="Arial"/>
        <family val="2"/>
      </rPr>
      <t xml:space="preserve">: elaborado por Odepa con información del Servicio Nacional de Aduanas. Cifras sujetas a revisión por informes de variación de valor (IVV). </t>
    </r>
  </si>
  <si>
    <r>
      <t xml:space="preserve">Durante el período enero-diciembre de 2014, las exportaciones de conservas de frutas y hortalizas alcanzaron un valor de USD 506,8 millones, lo que significó un aumento de 5,6% respecto al año 2013. El volumen total exportado en esta categoría en 2014 fue de 352 mil toneladas, 1,3% menos que lo exportado en el mismo período del año anterior. El precio promedio de la categoría para el período en análisis se elevó en 7,0% respecto del precio medio del año anterior.
La pasta de tomates lideró esta categoría, alcanzando ventas por USD 121,7 millones y mostrando un alza de 21,4% respecto del año anterior. La pulpa de manzana se situó en segundo lugar, con ventas por USD 86,2 millones. El tercer lugar en importancia en exportaciones lo ocuparon los duraznos y nectarines conservados al natural, con ventas por USD 84,7 millones.  
Las alzas más destacadas dentro de esta categoría, en comparación con el año 2013, se registraron en pasta de tomate, pulpa de manzana y  jaleas, mermeladas y pulpas de frutas obtenidas por cocción no orgánicas.
Entre las bajas en valor (y volumen) destacan los demás duraznos, griñones y nectarines conservados al natural o almíbar, las mezclas de frutas preparadas o conservadas y los hongos del género </t>
    </r>
    <r>
      <rPr>
        <i/>
        <sz val="9"/>
        <rFont val="Arial"/>
        <family val="2"/>
      </rPr>
      <t>Agaricus</t>
    </r>
    <r>
      <rPr>
        <sz val="9"/>
        <rFont val="Arial"/>
        <family val="2"/>
      </rPr>
      <t xml:space="preserve"> conservados provisionalmente.</t>
    </r>
  </si>
  <si>
    <t>Las exportaciones de hortalizas y frutas procesadas de Chile en el período enero - diciembre 2014 alcanzaron USD 1.708 millones, lo que se traduce en un 7,4% de aumento en valor, comparado con el año anterior. Entre los procesados la categoría que más ventas registró en el período de análisis fue conservas, con ventas que alcanzaron USD 506,8 millones, 5,6% superiores a las del mismo período del año anterior. Las siguieron en importancia de ventas los deshidratados, con USD 489,4 millones, y los congelados, con USD 418,9 millones. Más de 80% del valor de las exportaciones se concentró en estas tres categorías. Luego se ubicaron los jugos, con ventas por USD 238,4 millones, y finalmente los aceites, con USD 54,4 millones.
Deshidratados es la categoría que registra un mayor aumento en el valor FOB exportado, de 16,3% en relación al año anterior. En cuanto al volumen, éste no presenta grandes variaciones, lo que implica un aumento en el precio promedio de los deshidratados de 16%. 
Los aceites registran una baja de 6,8% del valor exportado, comparado con el año anterior, como resultado de pequeñas disminuciones tanto en la cantidad exportada como en su precio medio.</t>
  </si>
  <si>
    <t>Entre enero y diciembre de 2014, las importaciones nacionales de frutas y hortalizas procesadas crecieron 14,8% en volumen y 8,8% en valor, en relación con el año 2013, con compras que suman 243.700 toneladas por USD 338,7 millones.
En el año 2014 las conservas son la principal categoría, representando un 62% del total de las importaciones de frutas y hortalizas procesadas, alcanzando ventas por USD 209,6 millones, un 4,2% más que en 2013. Luego, con cifras absolutas menores, destacan los aceites, que aumentaron 61,5% en valor comparado con el año anterior, llegando a compras por USD 28,8 millones, con un volumen de 19.800 toneladas, un 67,9% más que en 2013. El precio promedio de esta categoría registró una baja de 4%.
Los deshidratados son la única categoría que registra bajas en comparación con 2013, de 23,5% en volumen y 18,3% en valor.</t>
  </si>
  <si>
    <t>En el período enero-diciembre 2014, las exportaciones de productos congelados crecieron 6,8% en valor, llegando a USD 418,9 millones. En volumen se registró una leve baja de 2,1% en relación con el año 2013, alcanzando 136 mil toneladas. El precio medio en esta categoria fue 9,2% mayor para el período en análisis, alcanzando USD 3,1 por kilo.
Las frambuesas fueron el producto más exportado en 2014, con ventas por USD 120 millones y un crecimiento porcentual de 3,3% respecto al año 2013. Las siguen en valor los arándanos (USD 104,7 millones) y las moras (USD 47,3 millones). Estas tres frutas representan el 65% del total de exportaciones de esta categoría, para el período en análisis. Destacan en estas tres frutas el aumento de los productos orgánicos, para todos en torno a 60% en relación con 2013.
Productos que mostraron alzas importantes en sus ventas en comparación con 2013 fueron las demás frutas, los arándanos orgánicos, las frambuesas orgánicas y las zarzamoras, mora-frambuesas y grosellas. También subieron las frutillas y las setas y otros hongos.
Presentaron bajas de importancia las frambuesas no orgánicas, los espárragos y el maíz dulce, aunque en el primer caso el precio medio fue 23,2% superior.</t>
  </si>
  <si>
    <r>
      <t>Hongos gelatinosos (</t>
    </r>
    <r>
      <rPr>
        <i/>
        <sz val="10"/>
        <color indexed="8"/>
        <rFont val="Arial"/>
        <family val="2"/>
      </rPr>
      <t>Tremella</t>
    </r>
    <r>
      <rPr>
        <sz val="10"/>
        <color indexed="8"/>
        <rFont val="Arial"/>
        <family val="2"/>
      </rPr>
      <t xml:space="preserve"> spp.) enteros</t>
    </r>
  </si>
  <si>
    <r>
      <t>Las demás orejas de judas (</t>
    </r>
    <r>
      <rPr>
        <i/>
        <sz val="10"/>
        <color indexed="8"/>
        <rFont val="Arial"/>
        <family val="2"/>
      </rPr>
      <t>Auricularia</t>
    </r>
    <r>
      <rPr>
        <sz val="10"/>
        <color indexed="8"/>
        <rFont val="Arial"/>
        <family val="2"/>
      </rPr>
      <t xml:space="preserve"> spp.),  trituradas o pulverizadas</t>
    </r>
  </si>
  <si>
    <t>Las exportaciones de frutas y hortalizas deshidratadas alcanzaron USD 489,4 millones en el período enero-diciembre de 2014, 16,3% más que en 2013. El volumen exportado presenta un leve aumento de 0,1% en el año, alcanzando 143.600 toneladas. Esto señala un fuerte aumento del precio medio (16,1%), originado en una mayor importancia relativa de las exportaciones de ciruelas secas y un aumento en su precio. 
Las exportaciones de ciruelas secas representan casi el 50% del total de exportaciones en esta categoría, con ventas por USD 233,3 millones. En segundo lugar se sitúan las pasas, con ventas por USD 176,5 millones, y en tercer lugar, las manzanas secas, con exportaciones por USD 37,7 millones. El valor de las pasas exportadas en 2014 registra una baja de 6,7% en comparación con 2013, resultado de un menor volumen exportado y una baja en el precio medio. Junto con la cascarilla de mosqueta, son los dos productos que más destacan entre las bajas de las exportaciones en 2014 comparado con el año 2013.</t>
  </si>
  <si>
    <t>Aceite de palma refinado, pero sin modificar químicamente</t>
  </si>
  <si>
    <t>En el período enero-diciembre de 2014 el valor de las exportaciones de aceites de frutas y hortalizas presentó una disminución (6,8%) en relación con igual período de 2013, alcanzando ventas por USD 54,4 millones. El volumen exportado presentó una leve baja de 2,9%, alcanzando alrededor de 11.400 toneladas.
El aceite de oliva virgen lidera esta categoría en ventas, representando un 74% del total. El valor de las exportaciones de este aceite en 2014 disminuyó 4,9% respecto al de 2013, alcanzando USD 40,4 millones. El volumen también presentó una baja, de 2,5%, llegando a 9.166 toneladas. Dentro de los aceites de oliva virgen, el exportado en envases de menos de 5 litros no orgánico registró el alza más importante en la categoría (58,5% de aumento en valor y 60,9% en volumen). Los comercializados en envases de más de 5 litros no orgánico tuvieron una baja importante en ventas (49,7%) y en volumen (41,1%).</t>
  </si>
  <si>
    <t>En el período enero-diciembre de 2014, las exportaciones de jugos de frutas y hortalizas crecieron en volumen (16,3%) y disminuyeron levemente en valor (0,5%), llegando a 123.500 toneladas y USD 238,4 millones de ventas en el año. 
El jugo de manzanas fue el principal producto exportado en esta categoría, desplazando al jugo de uvas que la lideró en el año anterior. En 2014 el jugo de manzanas registró ventas por USD 121,9 millones, 48,3% más que en el mismo período del año anterior, con más de 85 mil toneladas (56,2% más que en 2013) y representando un 51% del total de exportaciones dentro de esta categoría. Lo siguió el jugo de uva, con un valor total de exportaciones de USD 62 millones, lo que representa un 38,5% menos que en igual período de 2013. Posiblemente esta baja en la producción se asocie a la helada del año 2013, que afectó fuertemente la produccion de uva, disminuyendo la disponibilidad de materia prima para la producción de jugo.
La principal alza dentro de esta categoría para el año 2014 se registra en el jugo de manzanas no orgánico de valor brix mayor a 70: 55% superior en valor y 63% superior en volumen en comparación con el año 2013.
Entre las bajas destaca la menor venta de los demás jugos de uva (38,5% inferior a la del año anterior).</t>
  </si>
  <si>
    <t>Las importaciones de productos congelados durante el período enero-diciembre de 2014 subieron en valor (38%) y volumen (29,5%), en relación con el año 2013, alcanzando a USD 41,6 millones y 28.562  toneladas. El precio promedio de la categoría para 2014 registró un aumento de 6,5%.
El producto que registra las mayores compras en esta categoría es "Las demás frutas", con compras de 6.300 toneladas por USD 11,7 millones. Las siguen en importancia el maíz dulce (USD 7,7 millones), los arándanos (USD 4,1 millones), los porotos y porotos verdes (USD 4,1 millones) y las arvejas (USD 3,3 millones).
Las principales alzas en compras de esta categoría en 2014, comparadas con las del año anterior, correspondieron a los arándanos congelados, que registran un aumento en las compras de 1029% en valor y 549% en volumen, con un fuerte aumento en los precios (74%). Los siguen las frambuesas congeladas, que aumentaron 458% en valor y 520% en volumen, alcanzando ventas por USD 2 millones.   
Entre las mayores bajas destaca el brócoli, la cual no es significativa para la categoría.</t>
  </si>
  <si>
    <t>Las demás hortalizas y frutos conservados en vinagre</t>
  </si>
  <si>
    <t>Las importaciones de conservas en el período enero-diciembre de 2014 crecieron en volumen y valor, en comparación con igual período del año 2013, registrando USD 209,6 millones y 164.800 toneladas.
Los productos procesados de papas siguen siendo los principales productos importados dentro de esta categoría, representando el 44% del total de la categoría. En el año 2014, las compras chilenas de estos alimentos disminuyeron 5,1%,en comparación con el año anterior, alcanzando USD 93,3 millones. Dentro del grupo de productos elaborados a partir de la papa, las papas preparadas congeladas son el producto más importante, con compras por USD 68,9 millones.
Algunos productos que registraron alzas importantes en sus importaciones, en comparación con 2013 son la pulpa de durazno, las aceitunas, y los demás duraznos y nectarines conservados al natural.
Entre los productos que disminuyeron sus compras durante este período, destacan las papas preparadas sin congelar (-53%) y la pasta de tomate extracto seco mayor o igual a 7% (-92%).</t>
  </si>
  <si>
    <t>En el período enero-diciembre de 2014, las compras de productos deshidratados disminuyeron 18,3% en valor, en relación con el año 2013, alcanzando USD 20,7 millones. En volumen también se registró una baja, de 23,5%, alcanzando 9 mil toneladas. El precio promedio CIF de esta categoría presentó un aumento de 6,8%.
El producto más comprado fue Las demás hortalizas y mezclas de hortalizas secas, con USD 5,4 millones, seguido de cocos secos (USD 5,1 millones). Este último producto es el que además registra el alza más importante en valor en la categoría, si se compara con el año anterior. 
Las principales bajas se observaron en el valor de pasas morenas (-92,4%) y ciruelas no orgánicas (-60,5%).</t>
  </si>
  <si>
    <t>Durante el período enero-diciembre de 2014, las importaciones de aceites aumentaron considerablemente: 61,5% en valor y 67,9% en volumen, comparando con el período del año anterior, alcanzando USD 28,7 millones y 19.700 toneladas respectivamente en el período de análisis.
El aceite de palma lidera las compras dentro de esta categoría, con USD 13,3 millones y un crecimiento de 72% respecto a 2013, alza que también se registró en el volumen (69%).
Otro producto que también creció significativamente en compras fue el aceite de almendra de palma, el que se situó en segundo lugar para el período en estudio. Este producto registró ventas por 5,8 millones y 4.300 toneladas, cantidades que significaron aumentos de 140% en valor y 95% en volumen. El precio promedio de este producto tambien registró un alza destacable, de 23%
Sólo una baja destaca en este año en esta categoría. Se trata del aceite de oliva virgen orgánico en envase de más de 5 litros, con una baja de 26,6% en valor y 42,6% en volumen, comparado con 2013.</t>
  </si>
  <si>
    <t>Las importaciones de jugos de frutas y hortalizas procesadas durante el período enero-diciembre de 2014 aumentaron en valor (3,7%) y volumen (5,6%), comparado con 2013, alcanzando USD 37,9 millones y 21.500 toneladas.
El principal producto importado es el jugo de naranjas, que durante este período alcanzó compras por  USD 16,7 millones, valor 0,5% inferior a lo importado en 2013. El volumen comprado aumentó 9,3%, alcanzando 8.300 toneladas. Lo sigue en importancia el jugo de piña, con USD 6,4 millones. En tercer lugar están las importaciones de los demás jugos de frutas y hortalizas, con USD 5,2 millones, que registran un aumento de 63,2% para el año 2014.
Entre las principales bajas destaca la de los demás mostos de uva, que muestra una baja de 44,5% en comparación con el año 2013, alcanzando compras por USD 3,7 millones y casi 3 mil toneladas.</t>
  </si>
  <si>
    <t>En el período enero-diciembre de 2014, el principal mercado para las exportaciones de frutas y hortalizas procesadas fue Estados Unidos (USD 386 millones). A continuación se ubicaron México (USD 116 millones) y Brasil (USD 98 millones).
Entre los mayores crecimientos en valor destacan en el período Estados Unidos, Brasil, Reino Unido, Australia, España. Entre los principales productos exportados a estos países están los demás jugos de manzana de valor Brix ≥ 70; las demás ciruelas secas y el aceite de oliva virgen en envases ≤ 5 litros..
Los países que muestran las principales bajas en las exportaciones del período enero-noviembre de 2014 son Corea del Sur y Francia. Los productos que más disminuyeron sus ventas en estos países son los demás jugos y mostos de uva y las demás frambuesas congeladas.</t>
  </si>
  <si>
    <t>En el período enero-diciembre de 2014 los principales países proveedores de frutas y hortalizas procesadas para Chile fueron: Estados Unidos (USD 46 millones), Bélgica (USD 42 millones), Perú (USD 32 millones) y Argentina (USD 26 millones).
En este período se observan aumentos importantes en las importaciones de frutas y hortalizas procesadas de Perú, Sudáfrica, China, España, Países Bajos. Los principales productos importados desde estos países son papas congeladas, aceite de palma refinado y preparaciones de pulpa de durazno.
Por otra parte, se observan bajas significativas en las compras a Argentina y México. Los productos que más destacan en esa baja son las papas conservadas sin congelar y los mostos de uva.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</si>
</sst>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_(* #,##0_);_(* \(#,##0\);_(* &quot;-&quot;_);_(@_)"/>
    <numFmt numFmtId="176" formatCode="_(* #,##0.00_);_(* \(#,##0.00\);_(* &quot;-&quot;??_);_(@_)"/>
    <numFmt numFmtId="177" formatCode="0.0%"/>
    <numFmt numFmtId="178" formatCode="_-* #,##0_-;\-* #,##0_-;_-* &quot;-&quot;??_-;_-@_-"/>
    <numFmt numFmtId="179" formatCode="0.000%"/>
    <numFmt numFmtId="180" formatCode="0.0000%"/>
  </numFmts>
  <fonts count="91">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9"/>
      <color indexed="8"/>
      <name val="Arial"/>
      <family val="2"/>
    </font>
    <font>
      <i/>
      <sz val="9"/>
      <color indexed="8"/>
      <name val="Arial"/>
      <family val="2"/>
    </font>
    <font>
      <i/>
      <sz val="9"/>
      <name val="Arial"/>
      <family val="2"/>
    </font>
    <font>
      <sz val="8"/>
      <color indexed="8"/>
      <name val="Arial"/>
      <family val="0"/>
    </font>
    <font>
      <b/>
      <sz val="8"/>
      <color indexed="8"/>
      <name val="Arial"/>
      <family val="0"/>
    </font>
    <font>
      <sz val="8"/>
      <color indexed="9"/>
      <name val="Arial"/>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39"/>
      <name val="Arial"/>
      <family val="2"/>
    </font>
    <font>
      <sz val="11"/>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sz val="10"/>
      <color theme="1"/>
      <name val="Arial"/>
      <family val="2"/>
    </font>
    <font>
      <sz val="10"/>
      <color rgb="FF000000"/>
      <name val="Arial"/>
      <family val="2"/>
    </font>
    <font>
      <sz val="8"/>
      <color theme="1"/>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border>
    <border>
      <left style="thin"/>
      <right style="thin"/>
      <top/>
      <bottom/>
    </border>
    <border>
      <left style="thin"/>
      <right style="thin"/>
      <top style="thin"/>
      <bottom style="thin"/>
    </border>
    <border>
      <left/>
      <right style="thin"/>
      <top style="thin"/>
      <bottom style="thin"/>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2" fillId="35" borderId="1" applyNumberFormat="0" applyAlignment="0" applyProtection="0"/>
    <xf numFmtId="0" fontId="9" fillId="36" borderId="2" applyNumberFormat="0" applyAlignment="0" applyProtection="0"/>
    <xf numFmtId="0" fontId="62" fillId="35" borderId="1" applyNumberFormat="0" applyAlignment="0" applyProtection="0"/>
    <xf numFmtId="0" fontId="62" fillId="35" borderId="1" applyNumberFormat="0" applyAlignment="0" applyProtection="0"/>
    <xf numFmtId="0" fontId="62" fillId="35" borderId="1" applyNumberFormat="0" applyAlignment="0" applyProtection="0"/>
    <xf numFmtId="0" fontId="9" fillId="36" borderId="2" applyNumberFormat="0" applyAlignment="0" applyProtection="0"/>
    <xf numFmtId="0" fontId="62" fillId="35" borderId="1" applyNumberFormat="0" applyAlignment="0" applyProtection="0"/>
    <xf numFmtId="0" fontId="62" fillId="35" borderId="1" applyNumberFormat="0" applyAlignment="0" applyProtection="0"/>
    <xf numFmtId="0" fontId="9" fillId="36" borderId="2" applyNumberFormat="0" applyAlignment="0" applyProtection="0"/>
    <xf numFmtId="0" fontId="63" fillId="37" borderId="3" applyNumberFormat="0" applyAlignment="0" applyProtection="0"/>
    <xf numFmtId="0" fontId="10" fillId="38" borderId="4" applyNumberFormat="0" applyAlignment="0" applyProtection="0"/>
    <xf numFmtId="0" fontId="63" fillId="37" borderId="3" applyNumberFormat="0" applyAlignment="0" applyProtection="0"/>
    <xf numFmtId="0" fontId="63" fillId="37" borderId="3" applyNumberFormat="0" applyAlignment="0" applyProtection="0"/>
    <xf numFmtId="0" fontId="63" fillId="37" borderId="3" applyNumberFormat="0" applyAlignment="0" applyProtection="0"/>
    <xf numFmtId="0" fontId="10" fillId="38" borderId="4" applyNumberFormat="0" applyAlignment="0" applyProtection="0"/>
    <xf numFmtId="0" fontId="63" fillId="37" borderId="3" applyNumberFormat="0" applyAlignment="0" applyProtection="0"/>
    <xf numFmtId="0" fontId="63" fillId="37" borderId="3" applyNumberFormat="0" applyAlignment="0" applyProtection="0"/>
    <xf numFmtId="0" fontId="10" fillId="38" borderId="4" applyNumberFormat="0" applyAlignment="0" applyProtection="0"/>
    <xf numFmtId="0" fontId="64" fillId="0" borderId="5" applyNumberFormat="0" applyFill="0" applyAlignment="0" applyProtection="0"/>
    <xf numFmtId="0" fontId="11"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1"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1" fillId="0" borderId="6" applyNumberFormat="0" applyFill="0" applyAlignment="0" applyProtection="0"/>
    <xf numFmtId="0" fontId="65" fillId="0" borderId="7"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7" fillId="49" borderId="1" applyNumberFormat="0" applyAlignment="0" applyProtection="0"/>
    <xf numFmtId="0" fontId="13" fillId="13" borderId="2" applyNumberFormat="0" applyAlignment="0" applyProtection="0"/>
    <xf numFmtId="0" fontId="67" fillId="49" borderId="1" applyNumberFormat="0" applyAlignment="0" applyProtection="0"/>
    <xf numFmtId="0" fontId="67" fillId="49" borderId="1" applyNumberFormat="0" applyAlignment="0" applyProtection="0"/>
    <xf numFmtId="0" fontId="67" fillId="49" borderId="1" applyNumberFormat="0" applyAlignment="0" applyProtection="0"/>
    <xf numFmtId="0" fontId="13" fillId="13" borderId="2" applyNumberFormat="0" applyAlignment="0" applyProtection="0"/>
    <xf numFmtId="0" fontId="67" fillId="49" borderId="1" applyNumberFormat="0" applyAlignment="0" applyProtection="0"/>
    <xf numFmtId="0" fontId="67"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69" fillId="50" borderId="0" applyNumberFormat="0" applyBorder="0" applyAlignment="0" applyProtection="0"/>
    <xf numFmtId="0" fontId="14"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4"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4" fillId="5" borderId="0" applyNumberFormat="0" applyBorder="0" applyAlignment="0" applyProtection="0"/>
    <xf numFmtId="173" fontId="0" fillId="0" borderId="0" applyFont="0" applyFill="0" applyBorder="0" applyAlignment="0" applyProtection="0"/>
    <xf numFmtId="169" fontId="0"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51" borderId="0" applyNumberFormat="0" applyBorder="0" applyAlignment="0" applyProtection="0"/>
    <xf numFmtId="0" fontId="15"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5"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2" fillId="35" borderId="10" applyNumberFormat="0" applyAlignment="0" applyProtection="0"/>
    <xf numFmtId="0" fontId="17"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72" fillId="35" borderId="10" applyNumberFormat="0" applyAlignment="0" applyProtection="0"/>
    <xf numFmtId="0" fontId="17"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17" fillId="36" borderId="11" applyNumberFormat="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20"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0"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0" fillId="0" borderId="12" applyNumberFormat="0" applyFill="0" applyAlignment="0" applyProtection="0"/>
    <xf numFmtId="0" fontId="76" fillId="0" borderId="13" applyNumberFormat="0" applyFill="0" applyAlignment="0" applyProtection="0"/>
    <xf numFmtId="0" fontId="21"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21"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21" fillId="0" borderId="14"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7" fillId="0" borderId="17" applyNumberFormat="0" applyFill="0" applyAlignment="0" applyProtection="0"/>
    <xf numFmtId="0" fontId="23"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3"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3" fillId="0" borderId="18" applyNumberFormat="0" applyFill="0" applyAlignment="0" applyProtection="0"/>
  </cellStyleXfs>
  <cellXfs count="276">
    <xf numFmtId="0" fontId="0" fillId="0" borderId="0" xfId="0" applyFont="1" applyAlignment="1">
      <alignment/>
    </xf>
    <xf numFmtId="0" fontId="4" fillId="55" borderId="0" xfId="362" applyFont="1" applyFill="1" applyBorder="1" applyAlignment="1" applyProtection="1">
      <alignment horizontal="center"/>
      <protection/>
    </xf>
    <xf numFmtId="0" fontId="4" fillId="55" borderId="0" xfId="362" applyFont="1" applyFill="1" applyBorder="1" applyAlignment="1" applyProtection="1">
      <alignment/>
      <protection/>
    </xf>
    <xf numFmtId="0" fontId="78" fillId="55" borderId="0" xfId="362" applyFont="1" applyFill="1" applyBorder="1" applyAlignment="1" applyProtection="1">
      <alignment horizontal="center"/>
      <protection/>
    </xf>
    <xf numFmtId="0" fontId="78" fillId="55" borderId="0" xfId="362" applyFont="1" applyFill="1" applyBorder="1" applyAlignment="1" applyProtection="1">
      <alignment horizontal="right"/>
      <protection/>
    </xf>
    <xf numFmtId="0" fontId="3" fillId="55" borderId="0" xfId="362" applyFont="1" applyFill="1" applyBorder="1" applyAlignment="1" applyProtection="1">
      <alignment horizontal="center"/>
      <protection/>
    </xf>
    <xf numFmtId="0" fontId="4" fillId="55" borderId="0" xfId="343" applyFont="1" applyFill="1" applyAlignment="1">
      <alignment/>
      <protection/>
    </xf>
    <xf numFmtId="0" fontId="4" fillId="55" borderId="0" xfId="343" applyFont="1" applyFill="1" applyAlignment="1">
      <alignment horizontal="center"/>
      <protection/>
    </xf>
    <xf numFmtId="0" fontId="4" fillId="55" borderId="0" xfId="343" applyFont="1" applyFill="1" applyAlignment="1">
      <alignment horizontal="center" vertical="center"/>
      <protection/>
    </xf>
    <xf numFmtId="0" fontId="4" fillId="55" borderId="0" xfId="343" applyFont="1" applyFill="1">
      <alignment/>
      <protection/>
    </xf>
    <xf numFmtId="0" fontId="79" fillId="55" borderId="19" xfId="0" applyFont="1" applyFill="1" applyBorder="1" applyAlignment="1">
      <alignment horizontal="left"/>
    </xf>
    <xf numFmtId="3" fontId="79" fillId="55" borderId="19" xfId="0" applyNumberFormat="1" applyFont="1" applyFill="1" applyBorder="1" applyAlignment="1">
      <alignment horizontal="right"/>
    </xf>
    <xf numFmtId="3" fontId="79" fillId="55" borderId="0" xfId="0" applyNumberFormat="1" applyFont="1" applyFill="1" applyBorder="1" applyAlignment="1">
      <alignment horizontal="right"/>
    </xf>
    <xf numFmtId="174" fontId="79" fillId="55" borderId="0" xfId="0" applyNumberFormat="1" applyFont="1" applyFill="1" applyBorder="1" applyAlignment="1">
      <alignment horizontal="right"/>
    </xf>
    <xf numFmtId="174" fontId="79" fillId="55" borderId="20" xfId="0" applyNumberFormat="1" applyFont="1" applyFill="1" applyBorder="1" applyAlignment="1">
      <alignment horizontal="right"/>
    </xf>
    <xf numFmtId="0" fontId="79" fillId="55" borderId="0" xfId="0" applyFont="1" applyFill="1" applyBorder="1" applyAlignment="1">
      <alignment/>
    </xf>
    <xf numFmtId="0" fontId="79" fillId="55" borderId="21" xfId="0" applyFont="1" applyFill="1" applyBorder="1" applyAlignment="1">
      <alignment/>
    </xf>
    <xf numFmtId="3" fontId="79" fillId="55" borderId="21" xfId="0" applyNumberFormat="1" applyFont="1" applyFill="1" applyBorder="1" applyAlignment="1">
      <alignment horizontal="right"/>
    </xf>
    <xf numFmtId="3" fontId="79" fillId="55" borderId="22" xfId="0" applyNumberFormat="1" applyFont="1" applyFill="1" applyBorder="1" applyAlignment="1">
      <alignment horizontal="right"/>
    </xf>
    <xf numFmtId="174" fontId="79" fillId="55" borderId="22" xfId="0" applyNumberFormat="1" applyFont="1" applyFill="1" applyBorder="1" applyAlignment="1">
      <alignment horizontal="right"/>
    </xf>
    <xf numFmtId="174" fontId="79" fillId="55" borderId="23" xfId="0" applyNumberFormat="1" applyFont="1" applyFill="1" applyBorder="1" applyAlignment="1">
      <alignment horizontal="right"/>
    </xf>
    <xf numFmtId="0" fontId="79" fillId="55" borderId="24" xfId="0" applyFont="1" applyFill="1" applyBorder="1" applyAlignment="1">
      <alignment/>
    </xf>
    <xf numFmtId="3" fontId="79" fillId="55" borderId="21" xfId="0" applyNumberFormat="1" applyFont="1" applyFill="1" applyBorder="1" applyAlignment="1">
      <alignment/>
    </xf>
    <xf numFmtId="3" fontId="79" fillId="55" borderId="22" xfId="0" applyNumberFormat="1" applyFont="1" applyFill="1" applyBorder="1" applyAlignment="1">
      <alignment/>
    </xf>
    <xf numFmtId="174" fontId="79" fillId="55" borderId="23" xfId="0" applyNumberFormat="1" applyFont="1" applyFill="1" applyBorder="1" applyAlignment="1">
      <alignment/>
    </xf>
    <xf numFmtId="3" fontId="79" fillId="55" borderId="25" xfId="0" applyNumberFormat="1" applyFont="1" applyFill="1" applyBorder="1" applyAlignment="1">
      <alignment horizontal="right"/>
    </xf>
    <xf numFmtId="3" fontId="79" fillId="55" borderId="26" xfId="0" applyNumberFormat="1" applyFont="1" applyFill="1" applyBorder="1" applyAlignment="1">
      <alignment horizontal="right"/>
    </xf>
    <xf numFmtId="174" fontId="79" fillId="55" borderId="26" xfId="0" applyNumberFormat="1" applyFont="1" applyFill="1" applyBorder="1" applyAlignment="1">
      <alignment horizontal="right"/>
    </xf>
    <xf numFmtId="174" fontId="79" fillId="55" borderId="27" xfId="0" applyNumberFormat="1" applyFont="1" applyFill="1" applyBorder="1" applyAlignment="1">
      <alignment horizontal="right"/>
    </xf>
    <xf numFmtId="174" fontId="79" fillId="55" borderId="0" xfId="0" applyNumberFormat="1" applyFont="1" applyFill="1" applyBorder="1" applyAlignment="1">
      <alignment horizontal="right" vertical="top"/>
    </xf>
    <xf numFmtId="174" fontId="79" fillId="55" borderId="20" xfId="0" applyNumberFormat="1" applyFont="1" applyFill="1" applyBorder="1" applyAlignment="1">
      <alignment horizontal="right" vertical="top"/>
    </xf>
    <xf numFmtId="0" fontId="79" fillId="56" borderId="0" xfId="0" applyFont="1" applyFill="1" applyAlignment="1">
      <alignment/>
    </xf>
    <xf numFmtId="0" fontId="79" fillId="55" borderId="19" xfId="0" applyFont="1" applyFill="1" applyBorder="1" applyAlignment="1">
      <alignment/>
    </xf>
    <xf numFmtId="0" fontId="79" fillId="55" borderId="0" xfId="0" applyFont="1" applyFill="1" applyBorder="1" applyAlignment="1">
      <alignment horizontal="left"/>
    </xf>
    <xf numFmtId="0" fontId="79" fillId="55" borderId="25" xfId="0" applyFont="1" applyFill="1" applyBorder="1" applyAlignment="1">
      <alignment horizontal="left" vertical="top"/>
    </xf>
    <xf numFmtId="0" fontId="3" fillId="55" borderId="28" xfId="362" applyFont="1" applyFill="1" applyBorder="1" applyAlignment="1" applyProtection="1">
      <alignment horizontal="center" vertical="center" wrapText="1"/>
      <protection/>
    </xf>
    <xf numFmtId="0" fontId="3" fillId="55" borderId="28" xfId="362" applyFont="1" applyFill="1" applyBorder="1" applyAlignment="1" applyProtection="1">
      <alignment horizontal="left" vertical="center"/>
      <protection/>
    </xf>
    <xf numFmtId="0" fontId="3" fillId="55" borderId="28" xfId="362"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2" applyFont="1" applyFill="1" applyBorder="1" applyAlignment="1" applyProtection="1">
      <alignment vertical="center"/>
      <protection/>
    </xf>
    <xf numFmtId="0" fontId="3" fillId="55" borderId="28" xfId="362" applyFont="1" applyFill="1" applyBorder="1" applyAlignment="1" applyProtection="1">
      <alignment horizontal="right" vertical="center"/>
      <protection/>
    </xf>
    <xf numFmtId="0" fontId="4" fillId="55" borderId="0" xfId="362" applyFont="1" applyFill="1" applyBorder="1" applyAlignment="1" applyProtection="1">
      <alignment horizontal="center" vertical="top"/>
      <protection/>
    </xf>
    <xf numFmtId="0" fontId="4" fillId="55" borderId="0" xfId="362" applyFont="1" applyFill="1" applyBorder="1" applyAlignment="1" applyProtection="1">
      <alignment wrapText="1"/>
      <protection/>
    </xf>
    <xf numFmtId="0" fontId="79" fillId="55" borderId="0" xfId="0" applyFont="1" applyFill="1" applyAlignment="1">
      <alignment/>
    </xf>
    <xf numFmtId="0" fontId="4" fillId="55" borderId="0" xfId="343" applyFont="1" applyFill="1" applyBorder="1" applyAlignment="1">
      <alignment/>
      <protection/>
    </xf>
    <xf numFmtId="0" fontId="79" fillId="55" borderId="28" xfId="0" applyFont="1" applyFill="1" applyBorder="1" applyAlignment="1">
      <alignment horizontal="center"/>
    </xf>
    <xf numFmtId="0" fontId="5" fillId="55" borderId="0" xfId="286" applyFill="1" applyAlignment="1" applyProtection="1">
      <alignment/>
      <protection/>
    </xf>
    <xf numFmtId="0" fontId="79" fillId="55" borderId="29" xfId="0" applyFont="1" applyFill="1" applyBorder="1" applyAlignment="1">
      <alignment horizontal="center" vertical="center" wrapText="1"/>
    </xf>
    <xf numFmtId="0" fontId="79" fillId="55" borderId="30" xfId="0" applyFont="1" applyFill="1" applyBorder="1" applyAlignment="1">
      <alignment horizontal="center" vertical="center" wrapText="1"/>
    </xf>
    <xf numFmtId="0" fontId="80" fillId="55" borderId="31" xfId="0" applyFont="1" applyFill="1" applyBorder="1" applyAlignment="1">
      <alignment horizontal="center" vertical="center" wrapText="1"/>
    </xf>
    <xf numFmtId="0" fontId="79" fillId="55" borderId="31" xfId="0" applyFont="1" applyFill="1" applyBorder="1" applyAlignment="1">
      <alignment/>
    </xf>
    <xf numFmtId="1" fontId="79" fillId="55" borderId="32" xfId="297" applyNumberFormat="1" applyFont="1" applyFill="1" applyBorder="1" applyAlignment="1">
      <alignment horizontal="center"/>
    </xf>
    <xf numFmtId="3" fontId="79" fillId="55" borderId="31" xfId="0" applyNumberFormat="1" applyFont="1" applyFill="1" applyBorder="1" applyAlignment="1" quotePrefix="1">
      <alignment horizontal="right"/>
    </xf>
    <xf numFmtId="174" fontId="79" fillId="55" borderId="31" xfId="0" applyNumberFormat="1" applyFont="1" applyFill="1" applyBorder="1" applyAlignment="1">
      <alignment horizontal="right"/>
    </xf>
    <xf numFmtId="3" fontId="79" fillId="55" borderId="0" xfId="0" applyNumberFormat="1" applyFont="1" applyFill="1" applyAlignment="1">
      <alignment/>
    </xf>
    <xf numFmtId="0" fontId="79" fillId="55" borderId="24" xfId="0" applyFont="1" applyFill="1" applyBorder="1" applyAlignment="1">
      <alignment horizontal="left" vertical="center"/>
    </xf>
    <xf numFmtId="0" fontId="79" fillId="55" borderId="32" xfId="0" applyFont="1" applyFill="1" applyBorder="1" applyAlignment="1">
      <alignment horizontal="left" vertical="center"/>
    </xf>
    <xf numFmtId="3" fontId="79" fillId="55" borderId="31" xfId="0" applyNumberFormat="1" applyFont="1" applyFill="1" applyBorder="1" applyAlignment="1">
      <alignment horizontal="right"/>
    </xf>
    <xf numFmtId="174" fontId="79" fillId="55" borderId="31" xfId="0" applyNumberFormat="1" applyFont="1" applyFill="1" applyBorder="1" applyAlignment="1">
      <alignment horizontal="right" vertical="center"/>
    </xf>
    <xf numFmtId="0" fontId="79" fillId="55" borderId="0" xfId="0" applyFont="1" applyFill="1" applyAlignment="1">
      <alignment wrapText="1"/>
    </xf>
    <xf numFmtId="0" fontId="79" fillId="55" borderId="0" xfId="0" applyFont="1" applyFill="1" applyAlignment="1">
      <alignment horizontal="center"/>
    </xf>
    <xf numFmtId="178" fontId="81" fillId="55" borderId="0" xfId="297" applyNumberFormat="1" applyFont="1" applyFill="1" applyAlignment="1">
      <alignment/>
    </xf>
    <xf numFmtId="0" fontId="79" fillId="55" borderId="31" xfId="0" applyFont="1" applyFill="1" applyBorder="1" applyAlignment="1">
      <alignment/>
    </xf>
    <xf numFmtId="0" fontId="79" fillId="55" borderId="32" xfId="0" applyFont="1" applyFill="1" applyBorder="1" applyAlignment="1">
      <alignment horizontal="center"/>
    </xf>
    <xf numFmtId="0" fontId="79" fillId="55" borderId="33" xfId="0" applyFont="1" applyFill="1" applyBorder="1" applyAlignment="1">
      <alignment horizontal="center" vertical="center" wrapText="1"/>
    </xf>
    <xf numFmtId="0" fontId="79" fillId="55" borderId="31" xfId="0" applyFont="1" applyFill="1" applyBorder="1" applyAlignment="1">
      <alignment horizontal="center"/>
    </xf>
    <xf numFmtId="0" fontId="79" fillId="55" borderId="32" xfId="0" applyNumberFormat="1" applyFont="1" applyFill="1" applyBorder="1" applyAlignment="1">
      <alignment horizontal="center"/>
    </xf>
    <xf numFmtId="3" fontId="79" fillId="55" borderId="29"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2" fillId="55" borderId="0" xfId="0" applyFont="1" applyFill="1" applyAlignment="1">
      <alignment/>
    </xf>
    <xf numFmtId="0" fontId="79" fillId="55" borderId="0" xfId="0" applyFont="1" applyFill="1" applyAlignment="1">
      <alignment/>
    </xf>
    <xf numFmtId="179" fontId="79" fillId="55" borderId="0" xfId="372" applyNumberFormat="1" applyFont="1" applyFill="1" applyAlignment="1">
      <alignment/>
    </xf>
    <xf numFmtId="180" fontId="79"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80" fillId="55" borderId="28" xfId="0" applyFont="1" applyFill="1" applyBorder="1" applyAlignment="1">
      <alignment horizontal="center" wrapText="1"/>
    </xf>
    <xf numFmtId="0" fontId="80" fillId="55" borderId="24" xfId="0" applyFont="1" applyFill="1" applyBorder="1" applyAlignment="1">
      <alignment horizontal="center" wrapText="1"/>
    </xf>
    <xf numFmtId="0" fontId="80" fillId="55" borderId="32" xfId="0" applyFont="1" applyFill="1" applyBorder="1" applyAlignment="1">
      <alignment horizontal="center" wrapText="1"/>
    </xf>
    <xf numFmtId="0" fontId="79" fillId="55" borderId="29" xfId="0" applyFont="1" applyFill="1" applyBorder="1" applyAlignment="1">
      <alignment/>
    </xf>
    <xf numFmtId="174" fontId="79" fillId="55" borderId="20" xfId="0" applyNumberFormat="1" applyFont="1" applyFill="1" applyBorder="1" applyAlignment="1">
      <alignment/>
    </xf>
    <xf numFmtId="3" fontId="79" fillId="55" borderId="0" xfId="0" applyNumberFormat="1" applyFont="1" applyFill="1" applyBorder="1" applyAlignment="1">
      <alignment/>
    </xf>
    <xf numFmtId="0" fontId="79" fillId="55" borderId="30" xfId="0" applyFont="1" applyFill="1" applyBorder="1" applyAlignment="1">
      <alignment/>
    </xf>
    <xf numFmtId="0" fontId="79" fillId="55" borderId="33" xfId="0" applyFont="1" applyFill="1" applyBorder="1" applyAlignment="1">
      <alignment/>
    </xf>
    <xf numFmtId="3" fontId="79" fillId="55" borderId="28" xfId="0" applyNumberFormat="1" applyFont="1" applyFill="1" applyBorder="1" applyAlignment="1">
      <alignment/>
    </xf>
    <xf numFmtId="174" fontId="79" fillId="55" borderId="32" xfId="0" applyNumberFormat="1" applyFont="1" applyFill="1" applyBorder="1" applyAlignment="1">
      <alignment/>
    </xf>
    <xf numFmtId="3" fontId="79" fillId="55" borderId="24" xfId="0" applyNumberFormat="1" applyFont="1" applyFill="1" applyBorder="1" applyAlignment="1">
      <alignment/>
    </xf>
    <xf numFmtId="0" fontId="82" fillId="55" borderId="0" xfId="0" applyFont="1" applyFill="1" applyBorder="1" applyAlignment="1">
      <alignment horizontal="center"/>
    </xf>
    <xf numFmtId="174" fontId="79" fillId="55" borderId="28" xfId="0" applyNumberFormat="1" applyFont="1" applyFill="1" applyBorder="1" applyAlignment="1">
      <alignment/>
    </xf>
    <xf numFmtId="9" fontId="82" fillId="55" borderId="0" xfId="372" applyFont="1" applyFill="1" applyBorder="1" applyAlignment="1">
      <alignment/>
    </xf>
    <xf numFmtId="2" fontId="82" fillId="55" borderId="0" xfId="0" applyNumberFormat="1" applyFont="1" applyFill="1" applyBorder="1" applyAlignment="1">
      <alignment/>
    </xf>
    <xf numFmtId="3" fontId="82" fillId="55" borderId="0" xfId="0" applyNumberFormat="1" applyFont="1" applyFill="1" applyBorder="1" applyAlignment="1">
      <alignment/>
    </xf>
    <xf numFmtId="0" fontId="79" fillId="55" borderId="0" xfId="0" applyFont="1" applyFill="1" applyBorder="1" applyAlignment="1">
      <alignment horizontal="center"/>
    </xf>
    <xf numFmtId="0" fontId="79" fillId="55" borderId="0" xfId="0" applyFont="1" applyFill="1" applyAlignment="1">
      <alignment vertical="center"/>
    </xf>
    <xf numFmtId="0" fontId="79" fillId="55" borderId="31" xfId="0" applyNumberFormat="1" applyFont="1" applyFill="1" applyBorder="1" applyAlignment="1">
      <alignment horizontal="center"/>
    </xf>
    <xf numFmtId="0" fontId="79" fillId="55" borderId="31" xfId="0" applyFont="1" applyFill="1" applyBorder="1" applyAlignment="1">
      <alignment vertical="center"/>
    </xf>
    <xf numFmtId="0" fontId="79" fillId="55" borderId="31" xfId="0" applyFont="1" applyFill="1" applyBorder="1" applyAlignment="1">
      <alignment wrapText="1"/>
    </xf>
    <xf numFmtId="0" fontId="79" fillId="55" borderId="31" xfId="0" applyFont="1" applyFill="1" applyBorder="1" applyAlignment="1">
      <alignment horizontal="left" vertical="center"/>
    </xf>
    <xf numFmtId="0" fontId="79" fillId="55" borderId="32" xfId="0" applyNumberFormat="1" applyFont="1" applyFill="1" applyBorder="1" applyAlignment="1" quotePrefix="1">
      <alignment horizontal="center"/>
    </xf>
    <xf numFmtId="3" fontId="79" fillId="55" borderId="29" xfId="0" applyNumberFormat="1" applyFont="1" applyFill="1" applyBorder="1" applyAlignment="1">
      <alignment horizontal="right" vertical="center"/>
    </xf>
    <xf numFmtId="0" fontId="79" fillId="55" borderId="33" xfId="0" applyFont="1" applyFill="1" applyBorder="1" applyAlignment="1">
      <alignment wrapText="1"/>
    </xf>
    <xf numFmtId="0" fontId="79" fillId="55" borderId="32" xfId="0" applyFont="1" applyFill="1" applyBorder="1" applyAlignment="1">
      <alignment wrapText="1"/>
    </xf>
    <xf numFmtId="0" fontId="79" fillId="55" borderId="31" xfId="0" applyFont="1" applyFill="1" applyBorder="1" applyAlignment="1">
      <alignment horizontal="left" wrapText="1"/>
    </xf>
    <xf numFmtId="0" fontId="79" fillId="55" borderId="21" xfId="0" applyFont="1" applyFill="1" applyBorder="1" applyAlignment="1">
      <alignment/>
    </xf>
    <xf numFmtId="0" fontId="79" fillId="55" borderId="22" xfId="0" applyFont="1" applyFill="1" applyBorder="1" applyAlignment="1">
      <alignment wrapText="1"/>
    </xf>
    <xf numFmtId="3" fontId="79" fillId="55" borderId="31" xfId="0" applyNumberFormat="1" applyFont="1" applyFill="1" applyBorder="1" applyAlignment="1">
      <alignment/>
    </xf>
    <xf numFmtId="178" fontId="79" fillId="55" borderId="0" xfId="297" applyNumberFormat="1" applyFont="1" applyFill="1" applyAlignment="1">
      <alignment/>
    </xf>
    <xf numFmtId="0" fontId="79" fillId="55" borderId="31" xfId="0" applyFont="1" applyFill="1" applyBorder="1" applyAlignment="1">
      <alignment vertical="center" wrapText="1"/>
    </xf>
    <xf numFmtId="9" fontId="79" fillId="55" borderId="0" xfId="372" applyFont="1" applyFill="1" applyAlignment="1">
      <alignment/>
    </xf>
    <xf numFmtId="0" fontId="79" fillId="55" borderId="23" xfId="0" applyNumberFormat="1" applyFont="1" applyFill="1" applyBorder="1" applyAlignment="1">
      <alignment horizontal="center"/>
    </xf>
    <xf numFmtId="0" fontId="79" fillId="55" borderId="32" xfId="0" applyNumberFormat="1" applyFont="1" applyFill="1" applyBorder="1" applyAlignment="1" quotePrefix="1">
      <alignment horizontal="center" vertical="center"/>
    </xf>
    <xf numFmtId="0" fontId="79" fillId="55" borderId="27" xfId="0" applyFont="1" applyFill="1" applyBorder="1" applyAlignment="1">
      <alignment horizontal="center"/>
    </xf>
    <xf numFmtId="0" fontId="79" fillId="55" borderId="31" xfId="0" applyNumberFormat="1" applyFont="1" applyFill="1" applyBorder="1" applyAlignment="1">
      <alignment horizontal="center" vertical="center"/>
    </xf>
    <xf numFmtId="0" fontId="79" fillId="55" borderId="32" xfId="0" applyNumberFormat="1" applyFont="1" applyFill="1" applyBorder="1" applyAlignment="1">
      <alignment horizontal="center" vertical="center"/>
    </xf>
    <xf numFmtId="3" fontId="79" fillId="55" borderId="31" xfId="0" applyNumberFormat="1" applyFont="1" applyFill="1" applyBorder="1" applyAlignment="1" quotePrefix="1">
      <alignment horizontal="right" vertical="center"/>
    </xf>
    <xf numFmtId="0" fontId="79" fillId="55" borderId="0" xfId="0" applyNumberFormat="1" applyFont="1" applyFill="1" applyAlignment="1">
      <alignment horizontal="center" vertical="center"/>
    </xf>
    <xf numFmtId="0" fontId="79" fillId="55" borderId="32" xfId="0" applyFont="1" applyFill="1" applyBorder="1" applyAlignment="1">
      <alignment vertical="center"/>
    </xf>
    <xf numFmtId="3" fontId="79" fillId="55" borderId="31" xfId="0" applyNumberFormat="1" applyFont="1" applyFill="1" applyBorder="1" applyAlignment="1">
      <alignment vertical="center"/>
    </xf>
    <xf numFmtId="0" fontId="79" fillId="55" borderId="0" xfId="0" applyFont="1" applyFill="1" applyAlignment="1">
      <alignment horizontal="center" vertical="center"/>
    </xf>
    <xf numFmtId="0" fontId="79" fillId="55" borderId="0" xfId="0" applyFont="1" applyFill="1" applyAlignment="1">
      <alignment horizontal="right"/>
    </xf>
    <xf numFmtId="0" fontId="79" fillId="55" borderId="24" xfId="0" applyFont="1" applyFill="1" applyBorder="1" applyAlignment="1">
      <alignment/>
    </xf>
    <xf numFmtId="0" fontId="79" fillId="55" borderId="31" xfId="0" applyNumberFormat="1" applyFont="1" applyFill="1" applyBorder="1" applyAlignment="1" quotePrefix="1">
      <alignment horizontal="center" vertical="center"/>
    </xf>
    <xf numFmtId="0" fontId="79" fillId="55" borderId="29" xfId="0" applyFont="1" applyFill="1" applyBorder="1" applyAlignment="1">
      <alignment vertical="center"/>
    </xf>
    <xf numFmtId="178" fontId="79" fillId="55" borderId="0" xfId="297" applyNumberFormat="1" applyFont="1" applyFill="1" applyAlignment="1">
      <alignment/>
    </xf>
    <xf numFmtId="0" fontId="79" fillId="55" borderId="32" xfId="0" applyFont="1" applyFill="1" applyBorder="1" applyAlignment="1">
      <alignment/>
    </xf>
    <xf numFmtId="3" fontId="79" fillId="55" borderId="31" xfId="0" applyNumberFormat="1" applyFont="1" applyFill="1" applyBorder="1" applyAlignment="1">
      <alignment horizontal="right" vertical="center"/>
    </xf>
    <xf numFmtId="0" fontId="79" fillId="55" borderId="32" xfId="0" applyFont="1" applyFill="1" applyBorder="1" applyAlignment="1">
      <alignment horizontal="right"/>
    </xf>
    <xf numFmtId="178" fontId="79" fillId="55" borderId="0" xfId="297" applyNumberFormat="1" applyFont="1" applyFill="1" applyAlignment="1">
      <alignment horizontal="center"/>
    </xf>
    <xf numFmtId="178" fontId="79" fillId="55" borderId="0" xfId="297" applyNumberFormat="1" applyFont="1" applyFill="1" applyAlignment="1">
      <alignment wrapText="1"/>
    </xf>
    <xf numFmtId="0" fontId="79" fillId="55" borderId="25" xfId="0" applyFont="1" applyFill="1" applyBorder="1" applyAlignment="1">
      <alignment/>
    </xf>
    <xf numFmtId="0" fontId="80" fillId="55" borderId="25" xfId="0" applyFont="1" applyFill="1" applyBorder="1" applyAlignment="1">
      <alignment horizontal="center" wrapText="1"/>
    </xf>
    <xf numFmtId="0" fontId="80" fillId="55" borderId="26" xfId="0" applyFont="1" applyFill="1" applyBorder="1" applyAlignment="1">
      <alignment horizontal="center" wrapText="1"/>
    </xf>
    <xf numFmtId="0" fontId="80" fillId="55" borderId="27" xfId="0" applyFont="1" applyFill="1" applyBorder="1" applyAlignment="1">
      <alignment horizontal="center" wrapText="1"/>
    </xf>
    <xf numFmtId="0" fontId="79" fillId="55" borderId="25" xfId="0" applyFont="1" applyFill="1" applyBorder="1" applyAlignment="1">
      <alignment horizontal="left"/>
    </xf>
    <xf numFmtId="3" fontId="79" fillId="55" borderId="25" xfId="0" applyNumberFormat="1" applyFont="1" applyFill="1" applyBorder="1" applyAlignment="1">
      <alignment/>
    </xf>
    <xf numFmtId="3" fontId="79" fillId="55" borderId="26" xfId="0" applyNumberFormat="1" applyFont="1" applyFill="1" applyBorder="1" applyAlignment="1">
      <alignment/>
    </xf>
    <xf numFmtId="174" fontId="79" fillId="55" borderId="26" xfId="0" applyNumberFormat="1" applyFont="1" applyFill="1" applyBorder="1" applyAlignment="1">
      <alignment/>
    </xf>
    <xf numFmtId="174" fontId="79" fillId="55" borderId="27" xfId="0" applyNumberFormat="1" applyFont="1" applyFill="1" applyBorder="1" applyAlignment="1">
      <alignment/>
    </xf>
    <xf numFmtId="3" fontId="79" fillId="55" borderId="19" xfId="0" applyNumberFormat="1" applyFont="1" applyFill="1" applyBorder="1" applyAlignment="1">
      <alignment/>
    </xf>
    <xf numFmtId="174" fontId="79" fillId="55" borderId="0" xfId="0" applyNumberFormat="1" applyFont="1" applyFill="1" applyBorder="1" applyAlignment="1">
      <alignment/>
    </xf>
    <xf numFmtId="0" fontId="79" fillId="55" borderId="24" xfId="0" applyFont="1" applyFill="1" applyBorder="1" applyAlignment="1">
      <alignment horizontal="left"/>
    </xf>
    <xf numFmtId="0" fontId="79" fillId="55" borderId="0" xfId="0" applyFont="1" applyFill="1" applyBorder="1" applyAlignment="1">
      <alignment vertical="center" wrapText="1"/>
    </xf>
    <xf numFmtId="0" fontId="79" fillId="55" borderId="0" xfId="0" applyFont="1" applyFill="1" applyBorder="1" applyAlignment="1">
      <alignment vertical="center"/>
    </xf>
    <xf numFmtId="0" fontId="79" fillId="55" borderId="32" xfId="0" applyFont="1" applyFill="1" applyBorder="1" applyAlignment="1">
      <alignment horizontal="left" vertical="center"/>
    </xf>
    <xf numFmtId="0" fontId="83" fillId="55" borderId="0" xfId="0" applyFont="1" applyFill="1" applyBorder="1" applyAlignment="1">
      <alignment vertical="top" wrapText="1"/>
    </xf>
    <xf numFmtId="0" fontId="82" fillId="55" borderId="0" xfId="0" applyFont="1" applyFill="1" applyBorder="1" applyAlignment="1">
      <alignment/>
    </xf>
    <xf numFmtId="177" fontId="79" fillId="55" borderId="0" xfId="372" applyNumberFormat="1" applyFont="1" applyFill="1" applyAlignment="1">
      <alignment/>
    </xf>
    <xf numFmtId="0" fontId="79" fillId="55" borderId="30" xfId="0" applyFont="1" applyFill="1" applyBorder="1" applyAlignment="1">
      <alignment horizontal="left"/>
    </xf>
    <xf numFmtId="0" fontId="79" fillId="55" borderId="31" xfId="0" applyFont="1" applyFill="1" applyBorder="1" applyAlignment="1">
      <alignment horizontal="left" vertical="center"/>
    </xf>
    <xf numFmtId="9" fontId="79" fillId="55" borderId="0" xfId="372" applyNumberFormat="1" applyFont="1" applyFill="1" applyAlignment="1">
      <alignment/>
    </xf>
    <xf numFmtId="9" fontId="79" fillId="55" borderId="0" xfId="372" applyFont="1" applyFill="1" applyAlignment="1">
      <alignment horizontal="left"/>
    </xf>
    <xf numFmtId="0" fontId="79" fillId="55" borderId="0" xfId="0" applyFont="1" applyFill="1" applyAlignment="1">
      <alignment horizontal="left"/>
    </xf>
    <xf numFmtId="0" fontId="4" fillId="55" borderId="0" xfId="353" applyFont="1" applyFill="1" applyBorder="1">
      <alignment/>
      <protection/>
    </xf>
    <xf numFmtId="0" fontId="0" fillId="55" borderId="0" xfId="0" applyFill="1" applyAlignment="1">
      <alignment/>
    </xf>
    <xf numFmtId="0" fontId="84" fillId="55" borderId="0" xfId="349" applyFont="1" applyFill="1" applyAlignment="1">
      <alignment vertical="top"/>
      <protection/>
    </xf>
    <xf numFmtId="0" fontId="84" fillId="55" borderId="0" xfId="349" applyFont="1" applyFill="1" applyAlignment="1">
      <alignment horizontal="center" vertical="top"/>
      <protection/>
    </xf>
    <xf numFmtId="0" fontId="85" fillId="55" borderId="0" xfId="349" applyFont="1" applyFill="1" applyAlignment="1">
      <alignment horizontal="left" vertical="top"/>
      <protection/>
    </xf>
    <xf numFmtId="0" fontId="86" fillId="55" borderId="0" xfId="349" applyFont="1" applyFill="1" applyAlignment="1">
      <alignment vertical="center"/>
      <protection/>
    </xf>
    <xf numFmtId="0" fontId="87" fillId="55" borderId="0" xfId="349" applyFont="1" applyFill="1" applyAlignment="1">
      <alignment horizontal="left" vertical="center"/>
      <protection/>
    </xf>
    <xf numFmtId="0" fontId="88" fillId="55" borderId="0" xfId="349" applyFont="1" applyFill="1" applyAlignment="1">
      <alignment horizontal="center"/>
      <protection/>
    </xf>
    <xf numFmtId="0" fontId="82" fillId="55" borderId="0" xfId="349" applyFont="1" applyFill="1">
      <alignment/>
      <protection/>
    </xf>
    <xf numFmtId="0" fontId="79" fillId="55" borderId="0" xfId="349" applyFont="1" applyFill="1" applyAlignment="1">
      <alignment horizontal="center"/>
      <protection/>
    </xf>
    <xf numFmtId="0" fontId="89" fillId="55" borderId="0" xfId="349" applyFont="1" applyFill="1" applyAlignment="1">
      <alignment horizontal="center"/>
      <protection/>
    </xf>
    <xf numFmtId="17" fontId="82" fillId="55" borderId="0" xfId="349" applyNumberFormat="1" applyFont="1" applyFill="1" applyAlignment="1" quotePrefix="1">
      <alignment horizontal="center"/>
      <protection/>
    </xf>
    <xf numFmtId="0" fontId="82" fillId="55" borderId="0" xfId="349" applyFont="1" applyFill="1" applyAlignment="1">
      <alignment/>
      <protection/>
    </xf>
    <xf numFmtId="0" fontId="82" fillId="55" borderId="0" xfId="349" applyFont="1" applyFill="1" applyAlignment="1">
      <alignment horizontal="center"/>
      <protection/>
    </xf>
    <xf numFmtId="0" fontId="26" fillId="55" borderId="0" xfId="287" applyFont="1" applyFill="1" applyAlignment="1">
      <alignment horizontal="center" vertical="center"/>
    </xf>
    <xf numFmtId="0" fontId="89" fillId="55" borderId="0" xfId="349" applyFont="1" applyFill="1" applyAlignment="1">
      <alignment horizontal="center" vertical="center"/>
      <protection/>
    </xf>
    <xf numFmtId="17" fontId="82" fillId="55" borderId="0" xfId="349" applyNumberFormat="1" applyFont="1" applyFill="1" applyAlignment="1">
      <alignment vertical="center"/>
      <protection/>
    </xf>
    <xf numFmtId="0" fontId="79" fillId="55" borderId="0" xfId="349" applyFont="1" applyFill="1">
      <alignment/>
      <protection/>
    </xf>
    <xf numFmtId="17" fontId="86" fillId="55" borderId="0" xfId="349" applyNumberFormat="1" applyFont="1" applyFill="1" applyAlignment="1" quotePrefix="1">
      <alignment horizontal="center" vertical="center"/>
      <protection/>
    </xf>
    <xf numFmtId="0" fontId="3" fillId="55" borderId="0" xfId="353" applyFont="1" applyFill="1" applyBorder="1" applyAlignment="1">
      <alignment horizontal="center" vertical="center"/>
      <protection/>
    </xf>
    <xf numFmtId="0" fontId="4" fillId="55" borderId="0" xfId="353" applyFont="1" applyFill="1" applyBorder="1" applyAlignment="1">
      <alignment horizontal="left" vertical="top" wrapText="1"/>
      <protection/>
    </xf>
    <xf numFmtId="0" fontId="3" fillId="55" borderId="0" xfId="362" applyFont="1" applyFill="1" applyBorder="1" applyAlignment="1" applyProtection="1">
      <alignment horizontal="center" vertical="center"/>
      <protection/>
    </xf>
    <xf numFmtId="0" fontId="83" fillId="55" borderId="24" xfId="0" applyFont="1" applyFill="1" applyBorder="1" applyAlignment="1">
      <alignment horizontal="left" vertical="top" wrapText="1" indent="1"/>
    </xf>
    <xf numFmtId="0" fontId="83" fillId="55" borderId="28" xfId="0" applyFont="1" applyFill="1" applyBorder="1" applyAlignment="1">
      <alignment horizontal="left" vertical="top" wrapText="1" indent="1"/>
    </xf>
    <xf numFmtId="0" fontId="83" fillId="55" borderId="32" xfId="0" applyFont="1" applyFill="1" applyBorder="1" applyAlignment="1">
      <alignment horizontal="left" vertical="top" wrapText="1" indent="1"/>
    </xf>
    <xf numFmtId="0" fontId="79" fillId="55" borderId="24" xfId="0" applyFont="1" applyFill="1" applyBorder="1" applyAlignment="1">
      <alignment horizontal="center"/>
    </xf>
    <xf numFmtId="0" fontId="79" fillId="55" borderId="28" xfId="0" applyFont="1" applyFill="1" applyBorder="1" applyAlignment="1">
      <alignment horizontal="center"/>
    </xf>
    <xf numFmtId="0" fontId="79" fillId="55" borderId="32" xfId="0" applyFont="1" applyFill="1" applyBorder="1" applyAlignment="1">
      <alignment horizontal="center"/>
    </xf>
    <xf numFmtId="0" fontId="79" fillId="55" borderId="29" xfId="0" applyFont="1" applyFill="1" applyBorder="1" applyAlignment="1">
      <alignment horizontal="left"/>
    </xf>
    <xf numFmtId="0" fontId="79" fillId="55" borderId="30" xfId="0" applyFont="1" applyFill="1" applyBorder="1" applyAlignment="1">
      <alignment horizontal="left"/>
    </xf>
    <xf numFmtId="0" fontId="80" fillId="55" borderId="23" xfId="0" applyFont="1" applyFill="1" applyBorder="1" applyAlignment="1">
      <alignment horizontal="center"/>
    </xf>
    <xf numFmtId="0" fontId="80" fillId="55" borderId="33" xfId="0" applyFont="1" applyFill="1" applyBorder="1" applyAlignment="1">
      <alignment horizontal="center"/>
    </xf>
    <xf numFmtId="0" fontId="83" fillId="55" borderId="24" xfId="0" applyFont="1" applyFill="1" applyBorder="1" applyAlignment="1">
      <alignment horizontal="left" wrapText="1"/>
    </xf>
    <xf numFmtId="0" fontId="83" fillId="55" borderId="22" xfId="0" applyFont="1" applyFill="1" applyBorder="1" applyAlignment="1">
      <alignment horizontal="left" wrapText="1"/>
    </xf>
    <xf numFmtId="0" fontId="83" fillId="55" borderId="23" xfId="0" applyFont="1" applyFill="1" applyBorder="1" applyAlignment="1">
      <alignment horizontal="left" wrapText="1"/>
    </xf>
    <xf numFmtId="0" fontId="83" fillId="55" borderId="31" xfId="0" applyFont="1" applyFill="1" applyBorder="1" applyAlignment="1">
      <alignment horizontal="left" vertical="top" wrapText="1" indent="1"/>
    </xf>
    <xf numFmtId="0" fontId="80" fillId="55" borderId="32" xfId="0" applyFont="1" applyFill="1" applyBorder="1" applyAlignment="1">
      <alignment horizontal="center"/>
    </xf>
    <xf numFmtId="0" fontId="80" fillId="55" borderId="31" xfId="0" applyFont="1" applyFill="1" applyBorder="1" applyAlignment="1">
      <alignment horizontal="center"/>
    </xf>
    <xf numFmtId="0" fontId="83" fillId="55" borderId="28" xfId="0" applyFont="1" applyFill="1" applyBorder="1" applyAlignment="1">
      <alignment horizontal="left" wrapText="1"/>
    </xf>
    <xf numFmtId="0" fontId="83" fillId="55" borderId="32" xfId="0" applyFont="1" applyFill="1" applyBorder="1" applyAlignment="1">
      <alignment horizontal="left" wrapText="1"/>
    </xf>
    <xf numFmtId="0" fontId="79" fillId="55" borderId="29" xfId="0" applyFont="1" applyFill="1" applyBorder="1" applyAlignment="1">
      <alignment horizontal="center" vertical="center"/>
    </xf>
    <xf numFmtId="0" fontId="79" fillId="55" borderId="30" xfId="0" applyFont="1" applyFill="1" applyBorder="1" applyAlignment="1">
      <alignment horizontal="center" vertical="center"/>
    </xf>
    <xf numFmtId="0" fontId="79" fillId="55" borderId="33" xfId="0" applyFont="1" applyFill="1" applyBorder="1" applyAlignment="1">
      <alignment horizontal="center" vertical="center"/>
    </xf>
    <xf numFmtId="0" fontId="79" fillId="55" borderId="24" xfId="0" applyFont="1" applyFill="1" applyBorder="1" applyAlignment="1">
      <alignment horizontal="left" vertical="center"/>
    </xf>
    <xf numFmtId="0" fontId="79" fillId="55" borderId="32" xfId="0" applyFont="1" applyFill="1" applyBorder="1" applyAlignment="1">
      <alignment horizontal="left" vertical="center"/>
    </xf>
    <xf numFmtId="0" fontId="83" fillId="55" borderId="24" xfId="0" applyFont="1" applyFill="1" applyBorder="1" applyAlignment="1">
      <alignment horizontal="left"/>
    </xf>
    <xf numFmtId="0" fontId="83" fillId="55" borderId="28" xfId="0" applyFont="1" applyFill="1" applyBorder="1" applyAlignment="1">
      <alignment horizontal="left"/>
    </xf>
    <xf numFmtId="0" fontId="83" fillId="55" borderId="22" xfId="0" applyFont="1" applyFill="1" applyBorder="1" applyAlignment="1">
      <alignment horizontal="left"/>
    </xf>
    <xf numFmtId="0" fontId="83" fillId="55" borderId="23" xfId="0" applyFont="1" applyFill="1" applyBorder="1" applyAlignment="1">
      <alignment horizontal="left"/>
    </xf>
    <xf numFmtId="0" fontId="79" fillId="55" borderId="21" xfId="0" applyFont="1" applyFill="1" applyBorder="1" applyAlignment="1">
      <alignment horizontal="left"/>
    </xf>
    <xf numFmtId="0" fontId="79" fillId="55" borderId="22" xfId="0" applyFont="1" applyFill="1" applyBorder="1" applyAlignment="1">
      <alignment horizontal="left"/>
    </xf>
    <xf numFmtId="0" fontId="79" fillId="55" borderId="32" xfId="0" applyFont="1" applyFill="1" applyBorder="1" applyAlignment="1">
      <alignment horizontal="left"/>
    </xf>
    <xf numFmtId="0" fontId="79" fillId="55" borderId="29" xfId="0" applyFont="1" applyFill="1" applyBorder="1" applyAlignment="1">
      <alignment horizontal="center" vertical="center" wrapText="1"/>
    </xf>
    <xf numFmtId="0" fontId="79" fillId="55" borderId="30" xfId="0" applyFont="1" applyFill="1" applyBorder="1" applyAlignment="1">
      <alignment horizontal="center" vertical="center" wrapText="1"/>
    </xf>
    <xf numFmtId="0" fontId="80" fillId="55" borderId="24" xfId="0" applyFont="1" applyFill="1" applyBorder="1" applyAlignment="1">
      <alignment horizontal="center"/>
    </xf>
    <xf numFmtId="0" fontId="80" fillId="55" borderId="28" xfId="0" applyFont="1" applyFill="1" applyBorder="1" applyAlignment="1">
      <alignment horizontal="center"/>
    </xf>
    <xf numFmtId="0" fontId="79" fillId="55" borderId="25" xfId="0" applyFont="1" applyFill="1" applyBorder="1" applyAlignment="1">
      <alignment horizontal="center" vertical="center" wrapText="1"/>
    </xf>
    <xf numFmtId="0" fontId="79" fillId="55" borderId="27" xfId="0" applyFont="1" applyFill="1" applyBorder="1" applyAlignment="1">
      <alignment horizontal="center" vertical="center" wrapText="1"/>
    </xf>
    <xf numFmtId="0" fontId="79" fillId="55" borderId="21" xfId="0" applyFont="1" applyFill="1" applyBorder="1" applyAlignment="1">
      <alignment horizontal="center" vertical="center" wrapText="1"/>
    </xf>
    <xf numFmtId="0" fontId="79" fillId="55" borderId="23" xfId="0" applyFont="1" applyFill="1" applyBorder="1" applyAlignment="1">
      <alignment horizontal="center" vertical="center" wrapText="1"/>
    </xf>
    <xf numFmtId="0" fontId="25" fillId="55" borderId="24" xfId="0" applyFont="1" applyFill="1" applyBorder="1" applyAlignment="1">
      <alignment horizontal="left" vertical="top" wrapText="1" indent="1"/>
    </xf>
    <xf numFmtId="0" fontId="25" fillId="55" borderId="28" xfId="0" applyFont="1" applyFill="1" applyBorder="1" applyAlignment="1">
      <alignment horizontal="left" vertical="top" wrapText="1" indent="1"/>
    </xf>
    <xf numFmtId="0" fontId="25" fillId="55" borderId="32" xfId="0" applyFont="1" applyFill="1" applyBorder="1" applyAlignment="1">
      <alignment horizontal="left" vertical="top" wrapText="1" indent="1"/>
    </xf>
    <xf numFmtId="0" fontId="79" fillId="55" borderId="33" xfId="0" applyFont="1" applyFill="1" applyBorder="1" applyAlignment="1">
      <alignment horizontal="center" vertical="center" wrapText="1"/>
    </xf>
    <xf numFmtId="0" fontId="79" fillId="55" borderId="24" xfId="0" applyFont="1" applyFill="1" applyBorder="1" applyAlignment="1">
      <alignment horizontal="left"/>
    </xf>
    <xf numFmtId="0" fontId="90" fillId="55" borderId="24" xfId="0" applyFont="1" applyFill="1" applyBorder="1" applyAlignment="1">
      <alignment horizontal="left"/>
    </xf>
    <xf numFmtId="0" fontId="79" fillId="55" borderId="31" xfId="0" applyFont="1" applyFill="1" applyBorder="1" applyAlignment="1">
      <alignment horizontal="center" wrapText="1"/>
    </xf>
    <xf numFmtId="0" fontId="4" fillId="55" borderId="29" xfId="0" applyFont="1" applyFill="1" applyBorder="1" applyAlignment="1">
      <alignment horizontal="center" vertical="center" wrapText="1"/>
    </xf>
    <xf numFmtId="0" fontId="4" fillId="55" borderId="30"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79" fillId="55" borderId="31" xfId="0"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79" fillId="55" borderId="25" xfId="0" applyFont="1" applyFill="1" applyBorder="1" applyAlignment="1">
      <alignment horizontal="center" vertical="center"/>
    </xf>
    <xf numFmtId="0" fontId="79" fillId="55" borderId="19" xfId="0" applyFont="1" applyFill="1" applyBorder="1" applyAlignment="1">
      <alignment horizontal="center" vertical="center"/>
    </xf>
    <xf numFmtId="0" fontId="79" fillId="55" borderId="21" xfId="0" applyFont="1" applyFill="1" applyBorder="1" applyAlignment="1">
      <alignment horizontal="center" vertical="center"/>
    </xf>
    <xf numFmtId="0" fontId="83" fillId="55" borderId="21"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79" fillId="55" borderId="30" xfId="0" applyFont="1" applyFill="1" applyBorder="1" applyAlignment="1">
      <alignment/>
    </xf>
    <xf numFmtId="0" fontId="79" fillId="55" borderId="29" xfId="0" applyFont="1" applyFill="1" applyBorder="1" applyAlignment="1">
      <alignment/>
    </xf>
    <xf numFmtId="0" fontId="79" fillId="55" borderId="31" xfId="0" applyFont="1" applyFill="1" applyBorder="1" applyAlignment="1">
      <alignment horizontal="left"/>
    </xf>
    <xf numFmtId="0" fontId="79" fillId="55" borderId="31" xfId="0" applyFont="1" applyFill="1" applyBorder="1" applyAlignment="1">
      <alignment horizontal="center" vertical="center"/>
    </xf>
    <xf numFmtId="0" fontId="79" fillId="55" borderId="19" xfId="0" applyFont="1" applyFill="1" applyBorder="1" applyAlignment="1">
      <alignment horizontal="center" vertical="center" wrapText="1"/>
    </xf>
    <xf numFmtId="0" fontId="79" fillId="55" borderId="20" xfId="0" applyFont="1" applyFill="1" applyBorder="1" applyAlignment="1">
      <alignment horizontal="center" vertical="center" wrapText="1"/>
    </xf>
    <xf numFmtId="0" fontId="83" fillId="55" borderId="32" xfId="0" applyFont="1" applyFill="1" applyBorder="1" applyAlignment="1">
      <alignment horizontal="left"/>
    </xf>
    <xf numFmtId="0" fontId="79" fillId="55" borderId="23" xfId="0" applyFont="1" applyFill="1" applyBorder="1" applyAlignment="1">
      <alignment horizontal="left"/>
    </xf>
    <xf numFmtId="0" fontId="79" fillId="55" borderId="32" xfId="0" applyFont="1" applyFill="1" applyBorder="1" applyAlignment="1">
      <alignment horizontal="center" vertical="center" wrapText="1"/>
    </xf>
    <xf numFmtId="0" fontId="79" fillId="55" borderId="33" xfId="0" applyFont="1" applyFill="1" applyBorder="1" applyAlignment="1">
      <alignment horizontal="left"/>
    </xf>
    <xf numFmtId="0" fontId="83" fillId="55" borderId="21" xfId="0" applyFont="1" applyFill="1" applyBorder="1" applyAlignment="1">
      <alignment horizontal="left" vertical="center" wrapText="1"/>
    </xf>
    <xf numFmtId="0" fontId="83" fillId="55" borderId="22" xfId="0" applyFont="1" applyFill="1" applyBorder="1" applyAlignment="1">
      <alignment horizontal="left" vertical="center" wrapText="1"/>
    </xf>
    <xf numFmtId="0" fontId="83" fillId="55" borderId="23" xfId="0" applyFont="1" applyFill="1" applyBorder="1" applyAlignment="1">
      <alignment horizontal="left" vertical="center" wrapText="1"/>
    </xf>
    <xf numFmtId="0" fontId="83" fillId="55" borderId="25" xfId="0" applyFont="1" applyFill="1" applyBorder="1" applyAlignment="1">
      <alignment horizontal="left"/>
    </xf>
    <xf numFmtId="0" fontId="83" fillId="55" borderId="26" xfId="0" applyFont="1" applyFill="1" applyBorder="1" applyAlignment="1">
      <alignment horizontal="left"/>
    </xf>
    <xf numFmtId="0" fontId="83" fillId="55" borderId="27" xfId="0" applyFont="1" applyFill="1" applyBorder="1" applyAlignment="1">
      <alignment horizontal="left"/>
    </xf>
    <xf numFmtId="0" fontId="79" fillId="55" borderId="25" xfId="0" applyFont="1" applyFill="1" applyBorder="1" applyAlignment="1">
      <alignment horizontal="left" vertical="center" wrapText="1"/>
    </xf>
    <xf numFmtId="0" fontId="79" fillId="55" borderId="27" xfId="0" applyFont="1" applyFill="1" applyBorder="1" applyAlignment="1">
      <alignment horizontal="left" vertical="center" wrapText="1"/>
    </xf>
    <xf numFmtId="0" fontId="79" fillId="55" borderId="19" xfId="0" applyFont="1" applyFill="1" applyBorder="1" applyAlignment="1">
      <alignment horizontal="left" vertical="center" wrapText="1"/>
    </xf>
    <xf numFmtId="0" fontId="79" fillId="55" borderId="20" xfId="0" applyFont="1" applyFill="1" applyBorder="1" applyAlignment="1">
      <alignment horizontal="left" vertical="center" wrapText="1"/>
    </xf>
    <xf numFmtId="0" fontId="79" fillId="55" borderId="31" xfId="0" applyFont="1" applyFill="1" applyBorder="1" applyAlignment="1">
      <alignment horizontal="left" vertical="center"/>
    </xf>
    <xf numFmtId="0" fontId="79" fillId="55" borderId="30" xfId="0" applyFont="1" applyFill="1" applyBorder="1" applyAlignment="1">
      <alignment horizontal="left" vertical="center"/>
    </xf>
    <xf numFmtId="0" fontId="79" fillId="55" borderId="29" xfId="0" applyFont="1" applyFill="1" applyBorder="1" applyAlignment="1">
      <alignment horizontal="left" vertical="center"/>
    </xf>
    <xf numFmtId="0" fontId="25" fillId="55" borderId="24" xfId="0" applyFont="1" applyFill="1" applyBorder="1" applyAlignment="1">
      <alignment horizontal="left" vertical="center" wrapText="1" indent="1"/>
    </xf>
    <xf numFmtId="0" fontId="25" fillId="55" borderId="28" xfId="0" applyFont="1" applyFill="1" applyBorder="1" applyAlignment="1">
      <alignment horizontal="left" vertical="center" wrapText="1" indent="1"/>
    </xf>
    <xf numFmtId="0" fontId="25" fillId="55" borderId="32" xfId="0" applyFont="1" applyFill="1" applyBorder="1" applyAlignment="1">
      <alignment horizontal="left" vertical="center" wrapText="1" indent="1"/>
    </xf>
    <xf numFmtId="0" fontId="90" fillId="55" borderId="31" xfId="0" applyFont="1" applyFill="1" applyBorder="1" applyAlignment="1">
      <alignment horizontal="left" vertical="center"/>
    </xf>
    <xf numFmtId="0" fontId="79" fillId="55" borderId="21" xfId="0" applyFont="1" applyFill="1" applyBorder="1" applyAlignment="1">
      <alignment horizontal="left" vertical="center" wrapText="1"/>
    </xf>
    <xf numFmtId="0" fontId="79" fillId="55" borderId="23" xfId="0" applyFont="1" applyFill="1" applyBorder="1" applyAlignment="1">
      <alignment horizontal="left" vertical="center" wrapText="1"/>
    </xf>
    <xf numFmtId="0" fontId="79" fillId="55" borderId="28" xfId="0" applyFont="1" applyFill="1" applyBorder="1" applyAlignment="1">
      <alignment horizontal="left" vertical="center"/>
    </xf>
    <xf numFmtId="0" fontId="79" fillId="55" borderId="31" xfId="0" applyFont="1" applyFill="1" applyBorder="1" applyAlignment="1">
      <alignment horizontal="left" vertical="center" wrapText="1"/>
    </xf>
    <xf numFmtId="0" fontId="79" fillId="55" borderId="29" xfId="0" applyFont="1" applyFill="1" applyBorder="1" applyAlignment="1">
      <alignment horizontal="left" vertical="center" wrapText="1"/>
    </xf>
    <xf numFmtId="0" fontId="83" fillId="55" borderId="21" xfId="0" applyFont="1" applyFill="1" applyBorder="1" applyAlignment="1">
      <alignment horizontal="left" wrapText="1"/>
    </xf>
    <xf numFmtId="0" fontId="83" fillId="55" borderId="25" xfId="0" applyFont="1" applyFill="1" applyBorder="1" applyAlignment="1">
      <alignment horizontal="left" vertical="top" wrapText="1" indent="1"/>
    </xf>
    <xf numFmtId="0" fontId="83" fillId="55" borderId="26" xfId="0" applyFont="1" applyFill="1" applyBorder="1" applyAlignment="1">
      <alignment horizontal="left" vertical="top" wrapText="1" indent="1"/>
    </xf>
    <xf numFmtId="0" fontId="83" fillId="55" borderId="27" xfId="0" applyFont="1" applyFill="1" applyBorder="1" applyAlignment="1">
      <alignment horizontal="left" vertical="top" wrapText="1" indent="1"/>
    </xf>
    <xf numFmtId="0" fontId="83" fillId="55" borderId="19" xfId="0" applyFont="1" applyFill="1" applyBorder="1" applyAlignment="1">
      <alignment horizontal="left" vertical="top" wrapText="1" indent="1"/>
    </xf>
    <xf numFmtId="0" fontId="83" fillId="55" borderId="0" xfId="0" applyFont="1" applyFill="1" applyBorder="1" applyAlignment="1">
      <alignment horizontal="left" vertical="top" wrapText="1" indent="1"/>
    </xf>
    <xf numFmtId="0" fontId="83" fillId="55" borderId="20" xfId="0" applyFont="1" applyFill="1" applyBorder="1" applyAlignment="1">
      <alignment horizontal="left" vertical="top" wrapText="1" indent="1"/>
    </xf>
    <xf numFmtId="0" fontId="83" fillId="55" borderId="21" xfId="0" applyFont="1" applyFill="1" applyBorder="1" applyAlignment="1">
      <alignment horizontal="left" vertical="top" wrapText="1" indent="1"/>
    </xf>
    <xf numFmtId="0" fontId="83" fillId="55" borderId="22" xfId="0" applyFont="1" applyFill="1" applyBorder="1" applyAlignment="1">
      <alignment horizontal="left" vertical="top" wrapText="1" indent="1"/>
    </xf>
    <xf numFmtId="0" fontId="83" fillId="55" borderId="23" xfId="0" applyFont="1" applyFill="1" applyBorder="1" applyAlignment="1">
      <alignment horizontal="left" vertical="top"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55"/>
          <c:w val="0.842"/>
          <c:h val="0.6175"/>
        </c:manualLayout>
      </c:layout>
      <c:barChart>
        <c:barDir val="bar"/>
        <c:grouping val="clustered"/>
        <c:varyColors val="0"/>
        <c:ser>
          <c:idx val="1"/>
          <c:order val="0"/>
          <c:tx>
            <c:strRef>
              <c:f>expo!$D$4</c:f>
              <c:strCache>
                <c:ptCount val="1"/>
                <c:pt idx="0">
                  <c:v>ene-dic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ene-dic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13139391"/>
        <c:axId val="51145656"/>
      </c:barChart>
      <c:catAx>
        <c:axId val="13139391"/>
        <c:scaling>
          <c:orientation val="minMax"/>
        </c:scaling>
        <c:axPos val="l"/>
        <c:delete val="0"/>
        <c:numFmt formatCode="General" sourceLinked="1"/>
        <c:majorTickMark val="none"/>
        <c:minorTickMark val="none"/>
        <c:tickLblPos val="nextTo"/>
        <c:spPr>
          <a:ln w="3175">
            <a:solidFill>
              <a:srgbClr val="808080"/>
            </a:solidFill>
          </a:ln>
        </c:spPr>
        <c:crossAx val="51145656"/>
        <c:crosses val="autoZero"/>
        <c:auto val="1"/>
        <c:lblOffset val="100"/>
        <c:tickLblSkip val="1"/>
        <c:noMultiLvlLbl val="0"/>
      </c:catAx>
      <c:valAx>
        <c:axId val="51145656"/>
        <c:scaling>
          <c:orientation val="minMax"/>
        </c:scaling>
        <c:axPos val="b"/>
        <c:delete val="1"/>
        <c:majorTickMark val="out"/>
        <c:minorTickMark val="none"/>
        <c:tickLblPos val="nextTo"/>
        <c:crossAx val="13139391"/>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36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5"/>
          <c:h val="0.61275"/>
        </c:manualLayout>
      </c:layout>
      <c:barChart>
        <c:barDir val="bar"/>
        <c:grouping val="clustered"/>
        <c:varyColors val="0"/>
        <c:ser>
          <c:idx val="1"/>
          <c:order val="0"/>
          <c:tx>
            <c:strRef>
              <c:f>expo!$H$4</c:f>
              <c:strCache>
                <c:ptCount val="1"/>
                <c:pt idx="0">
                  <c:v>ene-dic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ene-dic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57657721"/>
        <c:axId val="49157442"/>
      </c:barChart>
      <c:catAx>
        <c:axId val="57657721"/>
        <c:scaling>
          <c:orientation val="minMax"/>
        </c:scaling>
        <c:axPos val="l"/>
        <c:delete val="0"/>
        <c:numFmt formatCode="General" sourceLinked="1"/>
        <c:majorTickMark val="none"/>
        <c:minorTickMark val="none"/>
        <c:tickLblPos val="nextTo"/>
        <c:spPr>
          <a:ln w="3175">
            <a:solidFill>
              <a:srgbClr val="808080"/>
            </a:solidFill>
          </a:ln>
        </c:spPr>
        <c:crossAx val="49157442"/>
        <c:crosses val="autoZero"/>
        <c:auto val="1"/>
        <c:lblOffset val="100"/>
        <c:tickLblSkip val="1"/>
        <c:noMultiLvlLbl val="0"/>
      </c:catAx>
      <c:valAx>
        <c:axId val="49157442"/>
        <c:scaling>
          <c:orientation val="minMax"/>
        </c:scaling>
        <c:axPos val="b"/>
        <c:delete val="1"/>
        <c:majorTickMark val="out"/>
        <c:minorTickMark val="none"/>
        <c:tickLblPos val="nextTo"/>
        <c:crossAx val="57657721"/>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58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2"/>
          <c:y val="0.334"/>
          <c:w val="0.422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FFFFFF"/>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ene-dic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ene-dic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39763795"/>
        <c:axId val="22329836"/>
      </c:barChart>
      <c:catAx>
        <c:axId val="39763795"/>
        <c:scaling>
          <c:orientation val="minMax"/>
        </c:scaling>
        <c:axPos val="l"/>
        <c:delete val="0"/>
        <c:numFmt formatCode="General" sourceLinked="1"/>
        <c:majorTickMark val="none"/>
        <c:minorTickMark val="none"/>
        <c:tickLblPos val="nextTo"/>
        <c:spPr>
          <a:ln w="3175">
            <a:solidFill>
              <a:srgbClr val="808080"/>
            </a:solidFill>
          </a:ln>
        </c:spPr>
        <c:crossAx val="22329836"/>
        <c:crosses val="autoZero"/>
        <c:auto val="1"/>
        <c:lblOffset val="100"/>
        <c:tickLblSkip val="1"/>
        <c:noMultiLvlLbl val="0"/>
      </c:catAx>
      <c:valAx>
        <c:axId val="22329836"/>
        <c:scaling>
          <c:orientation val="minMax"/>
        </c:scaling>
        <c:axPos val="b"/>
        <c:delete val="1"/>
        <c:majorTickMark val="out"/>
        <c:minorTickMark val="none"/>
        <c:tickLblPos val="nextTo"/>
        <c:crossAx val="39763795"/>
        <c:crossesAt val="1"/>
        <c:crossBetween val="between"/>
        <c:dispUnits>
          <c:builtInUnit val="thousands"/>
          <c:dispUnitsLbl>
            <c:layout>
              <c:manualLayout>
                <c:xMode val="edge"/>
                <c:yMode val="edge"/>
                <c:x val="-0.31675"/>
                <c:y val="-0.158"/>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45"/>
          <c:y val="0.19675"/>
          <c:w val="0.654"/>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475"/>
          <c:y val="0.33775"/>
          <c:w val="0.987"/>
          <c:h val="0.61525"/>
        </c:manualLayout>
      </c:layout>
      <c:barChart>
        <c:barDir val="bar"/>
        <c:grouping val="clustered"/>
        <c:varyColors val="0"/>
        <c:ser>
          <c:idx val="1"/>
          <c:order val="0"/>
          <c:tx>
            <c:strRef>
              <c:f>impo!$D$4</c:f>
              <c:strCache>
                <c:ptCount val="1"/>
                <c:pt idx="0">
                  <c:v>ene-dic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ene-dic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66750797"/>
        <c:axId val="63886262"/>
      </c:barChart>
      <c:catAx>
        <c:axId val="66750797"/>
        <c:scaling>
          <c:orientation val="minMax"/>
        </c:scaling>
        <c:axPos val="l"/>
        <c:delete val="0"/>
        <c:numFmt formatCode="General" sourceLinked="1"/>
        <c:majorTickMark val="none"/>
        <c:minorTickMark val="none"/>
        <c:tickLblPos val="nextTo"/>
        <c:spPr>
          <a:ln w="3175">
            <a:solidFill>
              <a:srgbClr val="808080"/>
            </a:solidFill>
          </a:ln>
        </c:spPr>
        <c:crossAx val="63886262"/>
        <c:crosses val="autoZero"/>
        <c:auto val="1"/>
        <c:lblOffset val="100"/>
        <c:tickLblSkip val="1"/>
        <c:noMultiLvlLbl val="0"/>
      </c:catAx>
      <c:valAx>
        <c:axId val="63886262"/>
        <c:scaling>
          <c:orientation val="minMax"/>
        </c:scaling>
        <c:axPos val="b"/>
        <c:delete val="1"/>
        <c:majorTickMark val="out"/>
        <c:minorTickMark val="none"/>
        <c:tickLblPos val="nextTo"/>
        <c:crossAx val="66750797"/>
        <c:crossesAt val="1"/>
        <c:crossBetween val="between"/>
        <c:dispUnits>
          <c:builtInUnit val="thousands"/>
          <c:dispUnitsLbl>
            <c:layout>
              <c:manualLayout>
                <c:xMode val="edge"/>
                <c:yMode val="edge"/>
                <c:x val="-0.33075"/>
                <c:y val="-0.116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275"/>
          <c:w val="0.713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ene-dic 2014</a:t>
            </a:r>
          </a:p>
        </c:rich>
      </c:tx>
      <c:layout>
        <c:manualLayout>
          <c:xMode val="factor"/>
          <c:yMode val="factor"/>
          <c:x val="-0.00225"/>
          <c:y val="-0.00975"/>
        </c:manualLayout>
      </c:layout>
      <c:spPr>
        <a:noFill/>
        <a:ln w="3175">
          <a:noFill/>
        </a:ln>
      </c:spPr>
    </c:title>
    <c:plotArea>
      <c:layout>
        <c:manualLayout>
          <c:xMode val="edge"/>
          <c:yMode val="edge"/>
          <c:x val="0.262"/>
          <c:y val="0.2175"/>
          <c:w val="0.42225"/>
          <c:h val="0.62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país'!$C$38:$C$49</c:f>
              <c:strCache/>
            </c:strRef>
          </c:cat>
          <c:val>
            <c:numRef>
              <c:f>'expo país'!$D$38:$D$49</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ene-dic 2014</a:t>
            </a:r>
          </a:p>
        </c:rich>
      </c:tx>
      <c:layout>
        <c:manualLayout>
          <c:xMode val="factor"/>
          <c:yMode val="factor"/>
          <c:x val="-0.0045"/>
          <c:y val="-0.01175"/>
        </c:manualLayout>
      </c:layout>
      <c:spPr>
        <a:noFill/>
        <a:ln w="3175">
          <a:noFill/>
        </a:ln>
      </c:spPr>
    </c:title>
    <c:plotArea>
      <c:layout>
        <c:manualLayout>
          <c:xMode val="edge"/>
          <c:yMode val="edge"/>
          <c:x val="0.3235"/>
          <c:y val="0.27"/>
          <c:w val="0.3455"/>
          <c:h val="0.59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191500"/>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twoCellAnchor editAs="oneCell">
    <xdr:from>
      <xdr:col>2</xdr:col>
      <xdr:colOff>647700</xdr:colOff>
      <xdr:row>35</xdr:row>
      <xdr:rowOff>76200</xdr:rowOff>
    </xdr:from>
    <xdr:to>
      <xdr:col>9</xdr:col>
      <xdr:colOff>638175</xdr:colOff>
      <xdr:row>42</xdr:row>
      <xdr:rowOff>66675</xdr:rowOff>
    </xdr:to>
    <xdr:pic>
      <xdr:nvPicPr>
        <xdr:cNvPr id="2" name="Imagen 1"/>
        <xdr:cNvPicPr preferRelativeResize="1">
          <a:picLocks noChangeAspect="1"/>
        </xdr:cNvPicPr>
      </xdr:nvPicPr>
      <xdr:blipFill>
        <a:blip r:embed="rId2"/>
        <a:stretch>
          <a:fillRect/>
        </a:stretch>
      </xdr:blipFill>
      <xdr:spPr>
        <a:xfrm>
          <a:off x="2171700" y="6610350"/>
          <a:ext cx="5324475"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0.34875</cdr:x>
      <cdr:y>0</cdr:y>
    </cdr:from>
    <cdr:to>
      <cdr:x>0.9985</cdr:x>
      <cdr:y>0.208</cdr:y>
    </cdr:to>
    <cdr:sp>
      <cdr:nvSpPr>
        <cdr:cNvPr id="1" name="1 CuadroTexto"/>
        <cdr:cNvSpPr txBox="1">
          <a:spLocks noChangeArrowheads="1"/>
        </cdr:cNvSpPr>
      </cdr:nvSpPr>
      <cdr:spPr>
        <a:xfrm>
          <a:off x="1343025" y="0"/>
          <a:ext cx="2514600" cy="542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ene-dic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0.02125</cdr:y>
    </cdr:from>
    <cdr:to>
      <cdr:x>1</cdr:x>
      <cdr:y>0.2625</cdr:y>
    </cdr:to>
    <cdr:sp>
      <cdr:nvSpPr>
        <cdr:cNvPr id="1" name="1 CuadroTexto"/>
        <cdr:cNvSpPr txBox="1">
          <a:spLocks noChangeArrowheads="1"/>
        </cdr:cNvSpPr>
      </cdr:nvSpPr>
      <cdr:spPr>
        <a:xfrm>
          <a:off x="1323975" y="47625"/>
          <a:ext cx="2409825" cy="6191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ene-dic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5053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32</xdr:row>
      <xdr:rowOff>142875</xdr:rowOff>
    </xdr:from>
    <xdr:to>
      <xdr:col>5</xdr:col>
      <xdr:colOff>752475</xdr:colOff>
      <xdr:row>51</xdr:row>
      <xdr:rowOff>142875</xdr:rowOff>
    </xdr:to>
    <xdr:graphicFrame>
      <xdr:nvGraphicFramePr>
        <xdr:cNvPr id="1" name="Gráfico 1"/>
        <xdr:cNvGraphicFramePr/>
      </xdr:nvGraphicFramePr>
      <xdr:xfrm>
        <a:off x="114300" y="521970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152400</xdr:rowOff>
    </xdr:from>
    <xdr:to>
      <xdr:col>5</xdr:col>
      <xdr:colOff>666750</xdr:colOff>
      <xdr:row>48</xdr:row>
      <xdr:rowOff>152400</xdr:rowOff>
    </xdr:to>
    <xdr:graphicFrame>
      <xdr:nvGraphicFramePr>
        <xdr:cNvPr id="1" name="Gráfico 2"/>
        <xdr:cNvGraphicFramePr/>
      </xdr:nvGraphicFramePr>
      <xdr:xfrm>
        <a:off x="95250" y="5248275"/>
        <a:ext cx="4333875"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ce%20enero%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
      <sheetName val="expo total"/>
      <sheetName val="expo pais"/>
      <sheetName val="D expo"/>
      <sheetName val="Hoja4"/>
      <sheetName val="impo"/>
      <sheetName val="impo total"/>
      <sheetName val="impo pais"/>
      <sheetName val="D impo"/>
      <sheetName val="Hoja5"/>
      <sheetName val="Hoja2"/>
      <sheetName val="Hoja3"/>
      <sheetName val="Hoja7"/>
      <sheetName val="Hoja6"/>
    </sheetNames>
    <sheetDataSet>
      <sheetData sheetId="3">
        <row r="2">
          <cell r="A2" t="str">
            <v>Código</v>
          </cell>
          <cell r="B2" t="str">
            <v>Glosa</v>
          </cell>
          <cell r="C2" t="str">
            <v>Suma de vol 2013</v>
          </cell>
          <cell r="D2" t="str">
            <v>Suma de vol avance 2013</v>
          </cell>
          <cell r="E2" t="str">
            <v>Suma de vol avance 2014</v>
          </cell>
          <cell r="F2" t="str">
            <v>Suma de fob 2013</v>
          </cell>
          <cell r="G2" t="str">
            <v>Suma de fob avance 2013</v>
          </cell>
          <cell r="H2" t="str">
            <v>Suma de fob avance 2014</v>
          </cell>
        </row>
        <row r="3">
          <cell r="A3">
            <v>15091091</v>
          </cell>
          <cell r="B3" t="str">
            <v>Aceite de oliva, virgen en envases de contenido neto inferior o igual a 5 litros (desde 2012)</v>
          </cell>
          <cell r="C3">
            <v>2996203.732600001</v>
          </cell>
          <cell r="D3">
            <v>2996203.732600001</v>
          </cell>
          <cell r="E3">
            <v>4822044.493799999</v>
          </cell>
          <cell r="F3">
            <v>15837276.35</v>
          </cell>
          <cell r="G3">
            <v>15837276.35</v>
          </cell>
          <cell r="H3">
            <v>25105365.590000004</v>
          </cell>
        </row>
        <row r="4">
          <cell r="A4">
            <v>15091011</v>
          </cell>
          <cell r="B4" t="str">
            <v>Aceite de oliva, virgen orgánico en envases de contenido neto inferior o igual a 5 litros (desde 2012)</v>
          </cell>
          <cell r="C4">
            <v>288419.0428000001</v>
          </cell>
          <cell r="D4">
            <v>288419.0428000001</v>
          </cell>
          <cell r="E4">
            <v>183071.8166</v>
          </cell>
          <cell r="F4">
            <v>2226014.5499999993</v>
          </cell>
          <cell r="G4">
            <v>2226014.5499999993</v>
          </cell>
          <cell r="H4">
            <v>1119344.8099999998</v>
          </cell>
        </row>
        <row r="5">
          <cell r="A5">
            <v>15159011</v>
          </cell>
          <cell r="B5" t="str">
            <v>Aceite de rosa mosqueta orgánico y sus fracciones (desde 2012)</v>
          </cell>
          <cell r="C5">
            <v>140824.96</v>
          </cell>
          <cell r="D5">
            <v>140824.96</v>
          </cell>
          <cell r="E5">
            <v>130685</v>
          </cell>
          <cell r="F5">
            <v>3141978.65</v>
          </cell>
          <cell r="G5">
            <v>3141978.65</v>
          </cell>
          <cell r="H5">
            <v>3105520.9399999995</v>
          </cell>
        </row>
        <row r="6">
          <cell r="A6">
            <v>15091099</v>
          </cell>
          <cell r="B6" t="str">
            <v>Los demás aceites de oliva, virgen  (desde 2012)</v>
          </cell>
          <cell r="C6">
            <v>6039628.064599998</v>
          </cell>
          <cell r="D6">
            <v>6039628.064599998</v>
          </cell>
          <cell r="E6">
            <v>3558883.2044999995</v>
          </cell>
          <cell r="F6">
            <v>24148487.05</v>
          </cell>
          <cell r="G6">
            <v>24148487.05</v>
          </cell>
          <cell r="H6">
            <v>12144657.380000003</v>
          </cell>
        </row>
        <row r="7">
          <cell r="A7">
            <v>15091019</v>
          </cell>
          <cell r="B7" t="str">
            <v>Los demás aceites de oliva, virgen orgánico  (desde 2012)</v>
          </cell>
          <cell r="C7">
            <v>73626.2</v>
          </cell>
          <cell r="D7">
            <v>73626.2</v>
          </cell>
          <cell r="E7">
            <v>602727.3615</v>
          </cell>
          <cell r="F7">
            <v>255443.94</v>
          </cell>
          <cell r="G7">
            <v>255443.94</v>
          </cell>
          <cell r="H7">
            <v>1995962</v>
          </cell>
        </row>
        <row r="8">
          <cell r="A8">
            <v>15159029</v>
          </cell>
          <cell r="B8" t="str">
            <v>Los demás aceites de paltas y sus fracciones (desde 2012)</v>
          </cell>
          <cell r="C8">
            <v>5948.12</v>
          </cell>
          <cell r="D8">
            <v>5948.12</v>
          </cell>
          <cell r="E8">
            <v>15628.4813</v>
          </cell>
          <cell r="F8">
            <v>89056.26</v>
          </cell>
          <cell r="G8">
            <v>89056.26</v>
          </cell>
          <cell r="H8">
            <v>208544.75000000003</v>
          </cell>
        </row>
        <row r="9">
          <cell r="A9">
            <v>15159019</v>
          </cell>
          <cell r="B9" t="str">
            <v>Los demás aceites de rosa mosqueta y sus fracciones (desde 2012)</v>
          </cell>
          <cell r="C9">
            <v>246874.06</v>
          </cell>
          <cell r="D9">
            <v>246874.06</v>
          </cell>
          <cell r="E9">
            <v>236831.81</v>
          </cell>
          <cell r="F9">
            <v>3326960.33</v>
          </cell>
          <cell r="G9">
            <v>3326960.33</v>
          </cell>
          <cell r="H9">
            <v>3062431.2200000007</v>
          </cell>
        </row>
        <row r="10">
          <cell r="A10">
            <v>15159090</v>
          </cell>
          <cell r="B10" t="str">
            <v>Los demás aceites vegetales y sus fracciones, incluso refinados</v>
          </cell>
          <cell r="C10">
            <v>1483157.95</v>
          </cell>
          <cell r="D10">
            <v>1483157.95</v>
          </cell>
          <cell r="E10">
            <v>1517983.3724999996</v>
          </cell>
          <cell r="F10">
            <v>7419660.33</v>
          </cell>
          <cell r="G10">
            <v>7419660.33</v>
          </cell>
          <cell r="H10">
            <v>6309455.17</v>
          </cell>
        </row>
        <row r="11">
          <cell r="A11">
            <v>15119000</v>
          </cell>
          <cell r="B11" t="str">
            <v>Aceite de palma refinado, pero sin modificar químicamente</v>
          </cell>
          <cell r="C11">
            <v>10000</v>
          </cell>
          <cell r="D11">
            <v>10000</v>
          </cell>
          <cell r="E11">
            <v>5130</v>
          </cell>
          <cell r="F11">
            <v>19994</v>
          </cell>
          <cell r="G11">
            <v>19994</v>
          </cell>
          <cell r="H11">
            <v>9028.99</v>
          </cell>
        </row>
        <row r="12">
          <cell r="A12">
            <v>33011300</v>
          </cell>
          <cell r="B12" t="str">
            <v>Aceites esenciales, de limón</v>
          </cell>
          <cell r="C12">
            <v>705</v>
          </cell>
          <cell r="D12">
            <v>705</v>
          </cell>
          <cell r="E12">
            <v>457.61</v>
          </cell>
          <cell r="F12">
            <v>154916.6</v>
          </cell>
          <cell r="G12">
            <v>154916.6</v>
          </cell>
          <cell r="H12">
            <v>50491.79</v>
          </cell>
        </row>
        <row r="13">
          <cell r="A13">
            <v>33011200</v>
          </cell>
          <cell r="B13" t="str">
            <v>Aceites esenciales, de naranja</v>
          </cell>
          <cell r="C13">
            <v>213.337</v>
          </cell>
          <cell r="D13">
            <v>213.337</v>
          </cell>
          <cell r="E13">
            <v>75</v>
          </cell>
          <cell r="F13">
            <v>11380.02</v>
          </cell>
          <cell r="G13">
            <v>11380.02</v>
          </cell>
          <cell r="H13">
            <v>900</v>
          </cell>
        </row>
        <row r="14">
          <cell r="A14">
            <v>33011900</v>
          </cell>
          <cell r="B14" t="str">
            <v>Los demás aceites esenciales de agrios</v>
          </cell>
          <cell r="C14">
            <v>155</v>
          </cell>
          <cell r="D14">
            <v>155</v>
          </cell>
          <cell r="E14">
            <v>3852.1308</v>
          </cell>
          <cell r="F14">
            <v>3483.4700000000003</v>
          </cell>
          <cell r="G14">
            <v>3483.4700000000003</v>
          </cell>
          <cell r="H14">
            <v>106683.45999999999</v>
          </cell>
        </row>
        <row r="15">
          <cell r="A15">
            <v>15099090</v>
          </cell>
          <cell r="B15" t="str">
            <v>Aceites de oliva y sus fracciones, incluso refinados, pero sin modificar químicamente (desde 2012)</v>
          </cell>
          <cell r="C15">
            <v>481074.11</v>
          </cell>
          <cell r="D15">
            <v>481074.11</v>
          </cell>
          <cell r="E15">
            <v>354212.05999999994</v>
          </cell>
          <cell r="F15">
            <v>1695877.0899999996</v>
          </cell>
          <cell r="G15">
            <v>1695877.0899999996</v>
          </cell>
          <cell r="H15">
            <v>1161797.2</v>
          </cell>
        </row>
        <row r="16">
          <cell r="A16">
            <v>15111000</v>
          </cell>
          <cell r="B16" t="str">
            <v>Aceite de palma en bruto</v>
          </cell>
          <cell r="C16">
            <v>950</v>
          </cell>
          <cell r="D16">
            <v>950</v>
          </cell>
          <cell r="E16">
            <v>0</v>
          </cell>
          <cell r="F16">
            <v>200</v>
          </cell>
          <cell r="G16">
            <v>200</v>
          </cell>
          <cell r="H16">
            <v>0</v>
          </cell>
        </row>
        <row r="17">
          <cell r="A17">
            <v>15099010</v>
          </cell>
          <cell r="B17" t="str">
            <v>Aceites de oliva orgánicos y sus fracciones, incluso refinados, pero sin modificar químicamente (desde 2012)</v>
          </cell>
          <cell r="C17">
            <v>100</v>
          </cell>
          <cell r="D17">
            <v>100</v>
          </cell>
          <cell r="E17">
            <v>0</v>
          </cell>
          <cell r="F17">
            <v>687.06</v>
          </cell>
          <cell r="G17">
            <v>687.06</v>
          </cell>
          <cell r="H17">
            <v>0</v>
          </cell>
        </row>
        <row r="18">
          <cell r="A18">
            <v>15159021</v>
          </cell>
          <cell r="B18" t="str">
            <v>Aceite de paltas  orgánico y sus fracciones (desde 2012)</v>
          </cell>
          <cell r="C18">
            <v>2076.48</v>
          </cell>
          <cell r="D18">
            <v>2076.48</v>
          </cell>
          <cell r="E18">
            <v>0</v>
          </cell>
          <cell r="F18">
            <v>14112</v>
          </cell>
          <cell r="G18">
            <v>14112</v>
          </cell>
          <cell r="H18">
            <v>0</v>
          </cell>
        </row>
        <row r="19">
          <cell r="A19">
            <v>15132100</v>
          </cell>
          <cell r="B19" t="str">
            <v>Aceites de almendra de palma o de babasú y sus fracciones, en bruto</v>
          </cell>
          <cell r="C19">
            <v>218</v>
          </cell>
          <cell r="D19">
            <v>218</v>
          </cell>
          <cell r="E19">
            <v>345</v>
          </cell>
          <cell r="F19">
            <v>2040</v>
          </cell>
          <cell r="G19">
            <v>2040</v>
          </cell>
          <cell r="H19">
            <v>3060</v>
          </cell>
        </row>
        <row r="20">
          <cell r="A20">
            <v>8119011</v>
          </cell>
          <cell r="B20" t="str">
            <v>Arándanos, congelados orgánicos, incluso con azúcar o edulcorante (desde 2012)</v>
          </cell>
          <cell r="C20">
            <v>2635696.3999999994</v>
          </cell>
          <cell r="D20">
            <v>2635696.3999999994</v>
          </cell>
          <cell r="E20">
            <v>4158496.47</v>
          </cell>
          <cell r="F20">
            <v>11461243.41</v>
          </cell>
          <cell r="G20">
            <v>11461243.41</v>
          </cell>
          <cell r="H20">
            <v>19221616.389999997</v>
          </cell>
        </row>
        <row r="21">
          <cell r="A21">
            <v>7108041</v>
          </cell>
          <cell r="B21" t="str">
            <v>Espárragos orgánicos, incluso cocidos, congelados (desde 2012)</v>
          </cell>
          <cell r="C21">
            <v>30795</v>
          </cell>
          <cell r="D21">
            <v>30795</v>
          </cell>
          <cell r="E21">
            <v>180960</v>
          </cell>
          <cell r="F21">
            <v>143804.99</v>
          </cell>
          <cell r="G21">
            <v>143804.99</v>
          </cell>
          <cell r="H21">
            <v>606737.5900000001</v>
          </cell>
        </row>
        <row r="22">
          <cell r="A22">
            <v>8112021</v>
          </cell>
          <cell r="B22" t="str">
            <v>Frambuesas, congeladas orgánicas, incluso con azúcar o edulcorante (desde 2012)</v>
          </cell>
          <cell r="C22">
            <v>2650510.5900000003</v>
          </cell>
          <cell r="D22">
            <v>2650510.5900000003</v>
          </cell>
          <cell r="E22">
            <v>3683976.83</v>
          </cell>
          <cell r="F22">
            <v>11152132.889999999</v>
          </cell>
          <cell r="G22">
            <v>11152132.889999999</v>
          </cell>
          <cell r="H22">
            <v>18368615.180000003</v>
          </cell>
        </row>
        <row r="23">
          <cell r="A23">
            <v>8119040</v>
          </cell>
          <cell r="B23" t="str">
            <v>Kiwis, congelados, incluso con azúcar o edulcorante</v>
          </cell>
          <cell r="C23">
            <v>3287533.0900000003</v>
          </cell>
          <cell r="D23">
            <v>3287533.0900000003</v>
          </cell>
          <cell r="E23">
            <v>2499712.9000000004</v>
          </cell>
          <cell r="F23">
            <v>3966081.18</v>
          </cell>
          <cell r="G23">
            <v>3966081.18</v>
          </cell>
          <cell r="H23">
            <v>4912488.169999999</v>
          </cell>
        </row>
        <row r="24">
          <cell r="A24">
            <v>8112029</v>
          </cell>
          <cell r="B24" t="str">
            <v>Las demás frambuesas, congeladas, incluso con azúcar o edulcorante (desde 2012)</v>
          </cell>
          <cell r="C24">
            <v>34129516.2</v>
          </cell>
          <cell r="D24">
            <v>34129516.2</v>
          </cell>
          <cell r="E24">
            <v>26797881.76</v>
          </cell>
          <cell r="F24">
            <v>105013694.60999997</v>
          </cell>
          <cell r="G24">
            <v>105013694.60999997</v>
          </cell>
          <cell r="H24">
            <v>101601279.25</v>
          </cell>
        </row>
        <row r="25">
          <cell r="A25">
            <v>8119090</v>
          </cell>
          <cell r="B25" t="str">
            <v>Las demás frutas y otros frutos, congeladas, incluso con azúcar o edulcorante</v>
          </cell>
          <cell r="C25">
            <v>7252864.909999999</v>
          </cell>
          <cell r="D25">
            <v>7252864.909999999</v>
          </cell>
          <cell r="E25">
            <v>8879882.649999999</v>
          </cell>
          <cell r="F25">
            <v>22290858.299999993</v>
          </cell>
          <cell r="G25">
            <v>22290858.299999993</v>
          </cell>
          <cell r="H25">
            <v>30285530.300000012</v>
          </cell>
        </row>
        <row r="26">
          <cell r="A26">
            <v>8111090</v>
          </cell>
          <cell r="B26" t="str">
            <v>Las demás frutillas (fresas), congeladas, incluso con azúcar o edulcorante (desde 2012)</v>
          </cell>
          <cell r="C26">
            <v>14582227.95</v>
          </cell>
          <cell r="D26">
            <v>14582227.95</v>
          </cell>
          <cell r="E26">
            <v>15590147.8</v>
          </cell>
          <cell r="F26">
            <v>31645920.160000004</v>
          </cell>
          <cell r="G26">
            <v>31645920.160000004</v>
          </cell>
          <cell r="H26">
            <v>33939482.669999994</v>
          </cell>
        </row>
        <row r="27">
          <cell r="A27">
            <v>7108099</v>
          </cell>
          <cell r="B27" t="str">
            <v>Las demás hortalizas, incluso cocidas, congeladas (desde 2012)</v>
          </cell>
          <cell r="C27">
            <v>1852885.24</v>
          </cell>
          <cell r="D27">
            <v>1852885.24</v>
          </cell>
          <cell r="E27">
            <v>1958820.7400000002</v>
          </cell>
          <cell r="F27">
            <v>4776437.84</v>
          </cell>
          <cell r="G27">
            <v>4776437.84</v>
          </cell>
          <cell r="H27">
            <v>5284479.6</v>
          </cell>
        </row>
        <row r="28">
          <cell r="A28">
            <v>8112019</v>
          </cell>
          <cell r="B28" t="str">
            <v>Las demás moras, congeladas, incluso con azúcar o edulcorante (desde 2012)</v>
          </cell>
          <cell r="C28">
            <v>14104377.1095</v>
          </cell>
          <cell r="D28">
            <v>14104377.1095</v>
          </cell>
          <cell r="E28">
            <v>15722686.139999999</v>
          </cell>
          <cell r="F28">
            <v>39751415.57999999</v>
          </cell>
          <cell r="G28">
            <v>39751415.57999999</v>
          </cell>
          <cell r="H28">
            <v>41133623.559999995</v>
          </cell>
        </row>
        <row r="29">
          <cell r="A29">
            <v>8119019</v>
          </cell>
          <cell r="B29" t="str">
            <v>Los demás arándanos, congelados, incluso con azúcar o edulcorante (desde 2012)</v>
          </cell>
          <cell r="C29">
            <v>30418964.457399998</v>
          </cell>
          <cell r="D29">
            <v>30418964.457399998</v>
          </cell>
          <cell r="E29">
            <v>28974621.80299998</v>
          </cell>
          <cell r="F29">
            <v>87619316.64000006</v>
          </cell>
          <cell r="G29">
            <v>87619316.64000006</v>
          </cell>
          <cell r="H29">
            <v>85443117.18000004</v>
          </cell>
        </row>
        <row r="30">
          <cell r="A30">
            <v>7108049</v>
          </cell>
          <cell r="B30" t="str">
            <v>Los demás espárragos, incluso cocidos, congelados (desde 2012)</v>
          </cell>
          <cell r="C30">
            <v>6215887.13</v>
          </cell>
          <cell r="D30">
            <v>6215887.13</v>
          </cell>
          <cell r="E30">
            <v>6141080.822</v>
          </cell>
          <cell r="F30">
            <v>30645189.580000006</v>
          </cell>
          <cell r="G30">
            <v>30645189.580000006</v>
          </cell>
          <cell r="H30">
            <v>27379335.259999998</v>
          </cell>
        </row>
        <row r="31">
          <cell r="A31">
            <v>8112011</v>
          </cell>
          <cell r="B31" t="str">
            <v>Moras, congeladas orgánicas, incluso con azúcar o edulcorante (desde 2012)</v>
          </cell>
          <cell r="C31">
            <v>1053962.81</v>
          </cell>
          <cell r="D31">
            <v>1053962.81</v>
          </cell>
          <cell r="E31">
            <v>1439788.95</v>
          </cell>
          <cell r="F31">
            <v>3952663.7299999995</v>
          </cell>
          <cell r="G31">
            <v>3952663.7299999995</v>
          </cell>
          <cell r="H31">
            <v>6212149.35</v>
          </cell>
        </row>
        <row r="32">
          <cell r="A32">
            <v>7108030</v>
          </cell>
          <cell r="B32" t="str">
            <v>Setas y demás hongos, incluso cocidos, congelados</v>
          </cell>
          <cell r="C32">
            <v>3209622.31</v>
          </cell>
          <cell r="D32">
            <v>3209622.31</v>
          </cell>
          <cell r="E32">
            <v>3099092.2</v>
          </cell>
          <cell r="F32">
            <v>3656078.8699999996</v>
          </cell>
          <cell r="G32">
            <v>3656078.8699999996</v>
          </cell>
          <cell r="H32">
            <v>6057553.73</v>
          </cell>
        </row>
        <row r="33">
          <cell r="A33">
            <v>8119060</v>
          </cell>
          <cell r="B33" t="str">
            <v>Uvas, congeladas, incluso con azúcar o edulcorante</v>
          </cell>
          <cell r="C33">
            <v>4188653.01</v>
          </cell>
          <cell r="D33">
            <v>4188653.01</v>
          </cell>
          <cell r="E33">
            <v>4662903.0600000005</v>
          </cell>
          <cell r="F33">
            <v>5406308.46</v>
          </cell>
          <cell r="G33">
            <v>5406308.46</v>
          </cell>
          <cell r="H33">
            <v>6638021.579999999</v>
          </cell>
        </row>
        <row r="34">
          <cell r="A34">
            <v>8112090</v>
          </cell>
          <cell r="B34" t="str">
            <v>Zarzamoras, mora-frambuesa y grosellas, congeladas, incluso con azúcar o edulcorante</v>
          </cell>
          <cell r="C34">
            <v>2817566.627</v>
          </cell>
          <cell r="D34">
            <v>2817566.627</v>
          </cell>
          <cell r="E34">
            <v>4234362.93</v>
          </cell>
          <cell r="F34">
            <v>9604046.18</v>
          </cell>
          <cell r="G34">
            <v>9604046.18</v>
          </cell>
          <cell r="H34">
            <v>15378592.940000001</v>
          </cell>
        </row>
        <row r="35">
          <cell r="A35">
            <v>7102100</v>
          </cell>
          <cell r="B35" t="str">
            <v>Guisantes ( arvejas, chícharos), incluso desvainados, congelados</v>
          </cell>
          <cell r="C35">
            <v>1894234.4</v>
          </cell>
          <cell r="D35">
            <v>1894234.4</v>
          </cell>
          <cell r="E35">
            <v>1184409.74</v>
          </cell>
          <cell r="F35">
            <v>3230537.8899999997</v>
          </cell>
          <cell r="G35">
            <v>3230537.8899999997</v>
          </cell>
          <cell r="H35">
            <v>1932344.55</v>
          </cell>
        </row>
        <row r="36">
          <cell r="A36">
            <v>7104000</v>
          </cell>
          <cell r="B36" t="str">
            <v>Maíz dulce, incluso cocido, congelado</v>
          </cell>
          <cell r="C36">
            <v>3459855.8</v>
          </cell>
          <cell r="D36">
            <v>3459855.8</v>
          </cell>
          <cell r="E36">
            <v>2033178.8399999999</v>
          </cell>
          <cell r="F36">
            <v>5643717.699999999</v>
          </cell>
          <cell r="G36">
            <v>5643717.699999999</v>
          </cell>
          <cell r="H36">
            <v>3217158.9800000004</v>
          </cell>
        </row>
        <row r="37">
          <cell r="A37">
            <v>7109000</v>
          </cell>
          <cell r="B37" t="str">
            <v>Mezclas de hortalizas, incluso cocidas, congeladas</v>
          </cell>
          <cell r="C37">
            <v>2723585.75</v>
          </cell>
          <cell r="D37">
            <v>2723585.75</v>
          </cell>
          <cell r="E37">
            <v>2632022.85</v>
          </cell>
          <cell r="F37">
            <v>6213262.2299999995</v>
          </cell>
          <cell r="G37">
            <v>6213262.2299999995</v>
          </cell>
          <cell r="H37">
            <v>5988373.79</v>
          </cell>
        </row>
        <row r="38">
          <cell r="A38">
            <v>8111010</v>
          </cell>
          <cell r="B38" t="str">
            <v>Frutillas (fresas), congeladas orgánicas, incluso con azúcar o edulcorante (desde 2012)</v>
          </cell>
          <cell r="C38">
            <v>488823.29000000004</v>
          </cell>
          <cell r="D38">
            <v>488823.29000000004</v>
          </cell>
          <cell r="E38">
            <v>630711.21</v>
          </cell>
          <cell r="F38">
            <v>1626564.8699999999</v>
          </cell>
          <cell r="G38">
            <v>1626564.8699999999</v>
          </cell>
          <cell r="H38">
            <v>2033505.52</v>
          </cell>
        </row>
        <row r="39">
          <cell r="A39">
            <v>8119050</v>
          </cell>
          <cell r="B39" t="str">
            <v>Manzanas, congeladas, incluso con azúcar o edulcorante</v>
          </cell>
          <cell r="C39">
            <v>942775.37</v>
          </cell>
          <cell r="D39">
            <v>942775.37</v>
          </cell>
          <cell r="E39">
            <v>664534.22</v>
          </cell>
          <cell r="F39">
            <v>1427396.4</v>
          </cell>
          <cell r="G39">
            <v>1427396.4</v>
          </cell>
          <cell r="H39">
            <v>833134.9</v>
          </cell>
        </row>
        <row r="40">
          <cell r="A40">
            <v>8119020</v>
          </cell>
          <cell r="B40" t="str">
            <v>Albaricoques (damascos, chabacanos) , congelados, incluso con azúcar o edulcorante</v>
          </cell>
          <cell r="C40">
            <v>279865.3</v>
          </cell>
          <cell r="D40">
            <v>279865.3</v>
          </cell>
          <cell r="E40">
            <v>108224.88</v>
          </cell>
          <cell r="F40">
            <v>700673.7899999999</v>
          </cell>
          <cell r="G40">
            <v>700673.7899999999</v>
          </cell>
          <cell r="H40">
            <v>358274.51999999996</v>
          </cell>
        </row>
        <row r="41">
          <cell r="A41">
            <v>7108020</v>
          </cell>
          <cell r="B41" t="str">
            <v>Brócoli, incluso cocido, congelado</v>
          </cell>
          <cell r="C41">
            <v>120263.4</v>
          </cell>
          <cell r="D41">
            <v>120263.4</v>
          </cell>
          <cell r="E41">
            <v>94886</v>
          </cell>
          <cell r="F41">
            <v>215907.63999999996</v>
          </cell>
          <cell r="G41">
            <v>215907.63999999996</v>
          </cell>
          <cell r="H41">
            <v>178655.73</v>
          </cell>
        </row>
        <row r="42">
          <cell r="A42">
            <v>7108010</v>
          </cell>
          <cell r="B42" t="str">
            <v>Coliflor, incluso cocido, congelado</v>
          </cell>
          <cell r="C42">
            <v>56048.2</v>
          </cell>
          <cell r="D42">
            <v>56048.2</v>
          </cell>
          <cell r="E42">
            <v>50322.8</v>
          </cell>
          <cell r="F42">
            <v>93775.33</v>
          </cell>
          <cell r="G42">
            <v>93775.33</v>
          </cell>
          <cell r="H42">
            <v>87642.62</v>
          </cell>
        </row>
        <row r="43">
          <cell r="A43">
            <v>8119030</v>
          </cell>
          <cell r="B43" t="str">
            <v>Melocotones ( duraznos) , congelados, incluso con azúcar o edulcorante</v>
          </cell>
          <cell r="C43">
            <v>245141.25</v>
          </cell>
          <cell r="D43">
            <v>245141.25</v>
          </cell>
          <cell r="E43">
            <v>317726.57</v>
          </cell>
          <cell r="F43">
            <v>574145.71</v>
          </cell>
          <cell r="G43">
            <v>574145.71</v>
          </cell>
          <cell r="H43">
            <v>749147.1499999999</v>
          </cell>
        </row>
        <row r="44">
          <cell r="A44">
            <v>7103000</v>
          </cell>
          <cell r="B44" t="str">
            <v>Espinacas (incluida la de Nueva Zelanda) y armuelles, congelados</v>
          </cell>
          <cell r="C44">
            <v>46206.6</v>
          </cell>
          <cell r="D44">
            <v>46206.6</v>
          </cell>
          <cell r="E44">
            <v>52223.4</v>
          </cell>
          <cell r="F44">
            <v>100404.38</v>
          </cell>
          <cell r="G44">
            <v>100404.38</v>
          </cell>
          <cell r="H44">
            <v>108988.12</v>
          </cell>
        </row>
        <row r="45">
          <cell r="A45">
            <v>7102910</v>
          </cell>
          <cell r="B45" t="str">
            <v>Habas, de vaina, incluso desvainadas</v>
          </cell>
          <cell r="C45">
            <v>441367</v>
          </cell>
          <cell r="D45">
            <v>441367</v>
          </cell>
          <cell r="E45">
            <v>329130</v>
          </cell>
          <cell r="F45">
            <v>1134031.62</v>
          </cell>
          <cell r="G45">
            <v>1134031.62</v>
          </cell>
          <cell r="H45">
            <v>814166.81</v>
          </cell>
        </row>
        <row r="46">
          <cell r="A46">
            <v>7108091</v>
          </cell>
          <cell r="B46" t="str">
            <v>Las demás hortalizas orgánicas, incluso cocidas, congeladas (desde 2012)</v>
          </cell>
          <cell r="C46">
            <v>0</v>
          </cell>
          <cell r="D46">
            <v>0</v>
          </cell>
          <cell r="E46">
            <v>18000</v>
          </cell>
          <cell r="F46">
            <v>0</v>
          </cell>
          <cell r="G46">
            <v>0</v>
          </cell>
          <cell r="H46">
            <v>31400</v>
          </cell>
        </row>
        <row r="47">
          <cell r="A47">
            <v>7102200</v>
          </cell>
          <cell r="B47" t="str">
            <v>Frejoles, incluso desvainados, cocidos en agua o vapor, congelados</v>
          </cell>
          <cell r="C47">
            <v>39884</v>
          </cell>
          <cell r="D47">
            <v>39884</v>
          </cell>
          <cell r="E47">
            <v>43103.16</v>
          </cell>
          <cell r="F47">
            <v>64461.58</v>
          </cell>
          <cell r="G47">
            <v>64461.58</v>
          </cell>
          <cell r="H47">
            <v>70207.21</v>
          </cell>
        </row>
        <row r="48">
          <cell r="A48">
            <v>7112010</v>
          </cell>
          <cell r="B48" t="str">
            <v>Aceitunas conservadas provisionalmente en salmuera</v>
          </cell>
          <cell r="C48">
            <v>137376</v>
          </cell>
          <cell r="D48">
            <v>137376</v>
          </cell>
          <cell r="E48">
            <v>596602</v>
          </cell>
          <cell r="F48">
            <v>325936.8</v>
          </cell>
          <cell r="G48">
            <v>325936.8</v>
          </cell>
          <cell r="H48">
            <v>530487.95</v>
          </cell>
        </row>
        <row r="49">
          <cell r="A49">
            <v>7112090</v>
          </cell>
          <cell r="B49" t="str">
            <v>Aceitunas conservadas provisionalmente, excepto en salmuera</v>
          </cell>
          <cell r="C49">
            <v>0</v>
          </cell>
          <cell r="D49">
            <v>0</v>
          </cell>
          <cell r="E49">
            <v>110.4</v>
          </cell>
          <cell r="F49">
            <v>0</v>
          </cell>
          <cell r="G49">
            <v>0</v>
          </cell>
          <cell r="H49">
            <v>794.52</v>
          </cell>
        </row>
        <row r="50">
          <cell r="A50">
            <v>20057000</v>
          </cell>
          <cell r="B50" t="str">
            <v>Aceitunas, preparadas o conservadas, sin congelar</v>
          </cell>
          <cell r="C50">
            <v>1095966.57</v>
          </cell>
          <cell r="D50">
            <v>1095966.57</v>
          </cell>
          <cell r="E50">
            <v>2204789.15</v>
          </cell>
          <cell r="F50">
            <v>4241947.27</v>
          </cell>
          <cell r="G50">
            <v>4241947.27</v>
          </cell>
          <cell r="H50">
            <v>5657516.930000002</v>
          </cell>
        </row>
        <row r="51">
          <cell r="A51">
            <v>20019010</v>
          </cell>
          <cell r="B51" t="str">
            <v>Alcachofas, preparadas o conservadas en vinagre o ácido acético</v>
          </cell>
          <cell r="C51">
            <v>466495.6</v>
          </cell>
          <cell r="D51">
            <v>466495.6</v>
          </cell>
          <cell r="E51">
            <v>761730</v>
          </cell>
          <cell r="F51">
            <v>1508510.92</v>
          </cell>
          <cell r="G51">
            <v>1508510.92</v>
          </cell>
          <cell r="H51">
            <v>2417400</v>
          </cell>
        </row>
        <row r="52">
          <cell r="A52">
            <v>20060010</v>
          </cell>
          <cell r="B52" t="str">
            <v>Cerezas confitadas con azúcar (almibaradas, glaseadas o escarchadas)</v>
          </cell>
          <cell r="C52">
            <v>138436</v>
          </cell>
          <cell r="D52">
            <v>138436</v>
          </cell>
          <cell r="E52">
            <v>73004.56</v>
          </cell>
          <cell r="F52">
            <v>591316.51</v>
          </cell>
          <cell r="G52">
            <v>591316.51</v>
          </cell>
          <cell r="H52">
            <v>361721.6</v>
          </cell>
        </row>
        <row r="53">
          <cell r="A53">
            <v>8121010</v>
          </cell>
          <cell r="B53" t="str">
            <v>Cerezas orgánicas sulfitadas, no aptas para el consumo inmediato (desde 2012)</v>
          </cell>
          <cell r="C53">
            <v>0</v>
          </cell>
          <cell r="D53">
            <v>0</v>
          </cell>
          <cell r="E53">
            <v>14560</v>
          </cell>
          <cell r="F53">
            <v>0</v>
          </cell>
          <cell r="G53">
            <v>0</v>
          </cell>
          <cell r="H53">
            <v>40040</v>
          </cell>
        </row>
        <row r="54">
          <cell r="A54">
            <v>11052000</v>
          </cell>
          <cell r="B54" t="str">
            <v>Copo, gránulos y pellets de patatas (papas)</v>
          </cell>
          <cell r="C54">
            <v>195958.1411</v>
          </cell>
          <cell r="D54">
            <v>195958.1411</v>
          </cell>
          <cell r="E54">
            <v>47559.9724</v>
          </cell>
          <cell r="F54">
            <v>446479.4000000001</v>
          </cell>
          <cell r="G54">
            <v>446479.4000000001</v>
          </cell>
          <cell r="H54">
            <v>137159.35</v>
          </cell>
        </row>
        <row r="55">
          <cell r="A55">
            <v>20056000</v>
          </cell>
          <cell r="B55" t="str">
            <v>Espárragos preparados o conservados, sin congelar</v>
          </cell>
          <cell r="C55">
            <v>8.4</v>
          </cell>
          <cell r="D55">
            <v>8.4</v>
          </cell>
          <cell r="E55">
            <v>0</v>
          </cell>
          <cell r="F55">
            <v>337.44</v>
          </cell>
          <cell r="G55">
            <v>337.44</v>
          </cell>
          <cell r="H55">
            <v>0</v>
          </cell>
        </row>
        <row r="56">
          <cell r="A56">
            <v>11081300</v>
          </cell>
          <cell r="B56" t="str">
            <v>Fécula de patata (papa)</v>
          </cell>
          <cell r="C56">
            <v>49500</v>
          </cell>
          <cell r="D56">
            <v>49500</v>
          </cell>
          <cell r="E56">
            <v>17117.32</v>
          </cell>
          <cell r="F56">
            <v>53517</v>
          </cell>
          <cell r="G56">
            <v>53517</v>
          </cell>
          <cell r="H56">
            <v>47786.4</v>
          </cell>
        </row>
        <row r="57">
          <cell r="A57">
            <v>20054000</v>
          </cell>
          <cell r="B57" t="str">
            <v>Guisantes (arvejas, chícharos) preparados o conservados, sin congelar</v>
          </cell>
          <cell r="C57">
            <v>556267.76</v>
          </cell>
          <cell r="D57">
            <v>556267.76</v>
          </cell>
          <cell r="E57">
            <v>545851.74</v>
          </cell>
          <cell r="F57">
            <v>641349.41</v>
          </cell>
          <cell r="G57">
            <v>641349.41</v>
          </cell>
          <cell r="H57">
            <v>618444.8200000001</v>
          </cell>
        </row>
        <row r="58">
          <cell r="A58">
            <v>11063000</v>
          </cell>
          <cell r="B58" t="str">
            <v>Harina y sémola de las hortalizas del capítulo 8</v>
          </cell>
          <cell r="C58">
            <v>1104054.5</v>
          </cell>
          <cell r="D58">
            <v>1104054.5</v>
          </cell>
          <cell r="E58">
            <v>865926.75</v>
          </cell>
          <cell r="F58">
            <v>5258297.470000001</v>
          </cell>
          <cell r="G58">
            <v>5258297.470000001</v>
          </cell>
          <cell r="H58">
            <v>5053762.199999999</v>
          </cell>
        </row>
        <row r="59">
          <cell r="A59">
            <v>11051000</v>
          </cell>
          <cell r="B59" t="str">
            <v>Harina, sémola y polvo de patatas (papas)</v>
          </cell>
          <cell r="C59">
            <v>98308.1</v>
          </cell>
          <cell r="D59">
            <v>98308.1</v>
          </cell>
          <cell r="E59">
            <v>27733</v>
          </cell>
          <cell r="F59">
            <v>360732.29</v>
          </cell>
          <cell r="G59">
            <v>360732.29</v>
          </cell>
          <cell r="H59">
            <v>115194.93</v>
          </cell>
        </row>
        <row r="60">
          <cell r="A60">
            <v>7115100</v>
          </cell>
          <cell r="B60" t="str">
            <v>Hongos del género Agaricus conservados provisionalmente</v>
          </cell>
          <cell r="C60">
            <v>951631.48</v>
          </cell>
          <cell r="D60">
            <v>951631.48</v>
          </cell>
          <cell r="E60">
            <v>46620</v>
          </cell>
          <cell r="F60">
            <v>1650392.82</v>
          </cell>
          <cell r="G60">
            <v>1650392.82</v>
          </cell>
          <cell r="H60">
            <v>77389.2</v>
          </cell>
        </row>
        <row r="61">
          <cell r="A61">
            <v>20031010</v>
          </cell>
          <cell r="B61" t="str">
            <v>Hongos del género Agaricus, enteros, preparados o conservados, excepto en vinagre o ácido acético</v>
          </cell>
          <cell r="C61">
            <v>11773.8</v>
          </cell>
          <cell r="D61">
            <v>11773.8</v>
          </cell>
          <cell r="E61">
            <v>34056</v>
          </cell>
          <cell r="F61">
            <v>32580</v>
          </cell>
          <cell r="G61">
            <v>32580</v>
          </cell>
          <cell r="H61">
            <v>66000</v>
          </cell>
        </row>
        <row r="62">
          <cell r="A62">
            <v>20051000</v>
          </cell>
          <cell r="B62" t="str">
            <v>Hortalizas homogeneizadas, preparadas o conservadas, sin congelar</v>
          </cell>
          <cell r="C62">
            <v>0</v>
          </cell>
          <cell r="D62">
            <v>0</v>
          </cell>
          <cell r="E62">
            <v>8051.37</v>
          </cell>
          <cell r="F62">
            <v>0</v>
          </cell>
          <cell r="G62">
            <v>0</v>
          </cell>
          <cell r="H62">
            <v>120613</v>
          </cell>
        </row>
        <row r="63">
          <cell r="A63">
            <v>8121090</v>
          </cell>
          <cell r="B63" t="str">
            <v>Las demás cerezas conservadas provisionalmente, no aptas para el consumo inmediato (desde 2012)</v>
          </cell>
          <cell r="C63">
            <v>2400508</v>
          </cell>
          <cell r="D63">
            <v>2400508</v>
          </cell>
          <cell r="E63">
            <v>2442944.6799999997</v>
          </cell>
          <cell r="F63">
            <v>8215404.14</v>
          </cell>
          <cell r="G63">
            <v>8215404.14</v>
          </cell>
          <cell r="H63">
            <v>9306835.24</v>
          </cell>
        </row>
        <row r="64">
          <cell r="A64">
            <v>20059990</v>
          </cell>
          <cell r="B64" t="str">
            <v>Las demás hortalizas y las mezclas de hortalizas (desde 2007)</v>
          </cell>
          <cell r="C64">
            <v>2460276.6</v>
          </cell>
          <cell r="D64">
            <v>2460276.6</v>
          </cell>
          <cell r="E64">
            <v>3420111.9424999994</v>
          </cell>
          <cell r="F64">
            <v>5937191.029999999</v>
          </cell>
          <cell r="G64">
            <v>5937191.029999999</v>
          </cell>
          <cell r="H64">
            <v>7849801.3</v>
          </cell>
        </row>
        <row r="65">
          <cell r="A65">
            <v>20019090</v>
          </cell>
          <cell r="B65" t="str">
            <v>Las demás hortalizas, frutos y demás partes comestibles de plantas, preparadas o conservadas en vinagre</v>
          </cell>
          <cell r="C65">
            <v>613.4</v>
          </cell>
          <cell r="D65">
            <v>613.4</v>
          </cell>
          <cell r="E65">
            <v>441.00000000000006</v>
          </cell>
          <cell r="F65">
            <v>2474.45</v>
          </cell>
          <cell r="G65">
            <v>2474.45</v>
          </cell>
          <cell r="H65">
            <v>2076.3100000000004</v>
          </cell>
        </row>
        <row r="66">
          <cell r="A66">
            <v>20049090</v>
          </cell>
          <cell r="B66" t="str">
            <v>Las demás hortalizas, preparadas o conservadas, congeladas</v>
          </cell>
          <cell r="C66">
            <v>1101</v>
          </cell>
          <cell r="D66">
            <v>1101</v>
          </cell>
          <cell r="E66">
            <v>996</v>
          </cell>
          <cell r="F66">
            <v>5314.16</v>
          </cell>
          <cell r="G66">
            <v>5314.16</v>
          </cell>
          <cell r="H66">
            <v>3695.16</v>
          </cell>
        </row>
        <row r="67">
          <cell r="A67">
            <v>20031090</v>
          </cell>
          <cell r="B67" t="str">
            <v>Los demás hongos del género Agaricus, excepto enteros, preparados o conservados, excepto en vinagre o ácido acético</v>
          </cell>
          <cell r="C67">
            <v>503308.8</v>
          </cell>
          <cell r="D67">
            <v>503308.8</v>
          </cell>
          <cell r="E67">
            <v>824508</v>
          </cell>
          <cell r="F67">
            <v>1072284</v>
          </cell>
          <cell r="G67">
            <v>1072284</v>
          </cell>
          <cell r="H67">
            <v>1848616</v>
          </cell>
        </row>
        <row r="68">
          <cell r="A68">
            <v>7115900</v>
          </cell>
          <cell r="B68" t="str">
            <v>Los demás hongos y trufas conservados provisionalmente</v>
          </cell>
          <cell r="C68">
            <v>686120</v>
          </cell>
          <cell r="D68">
            <v>686120</v>
          </cell>
          <cell r="E68">
            <v>414180</v>
          </cell>
          <cell r="F68">
            <v>1019780.3</v>
          </cell>
          <cell r="G68">
            <v>1019780.3</v>
          </cell>
          <cell r="H68">
            <v>731281.0399999999</v>
          </cell>
        </row>
        <row r="69">
          <cell r="A69">
            <v>20039010</v>
          </cell>
          <cell r="B69" t="str">
            <v>Los demás hongos y trufas, enteros, preparados o conservados, excepto en vinagre o ácido acético</v>
          </cell>
          <cell r="C69">
            <v>0</v>
          </cell>
          <cell r="D69">
            <v>0</v>
          </cell>
          <cell r="E69">
            <v>26200</v>
          </cell>
          <cell r="F69">
            <v>0</v>
          </cell>
          <cell r="G69">
            <v>0</v>
          </cell>
          <cell r="H69">
            <v>23680</v>
          </cell>
        </row>
        <row r="70">
          <cell r="A70">
            <v>20029019</v>
          </cell>
          <cell r="B70" t="str">
            <v>Los demás purés y jugo tomates, cuyo peso, extracto seco &gt;= a 7%, preparados o conservados, excepto en vinagre o ácido acético</v>
          </cell>
          <cell r="C70">
            <v>15008833.599999998</v>
          </cell>
          <cell r="D70">
            <v>15008833.599999998</v>
          </cell>
          <cell r="E70">
            <v>23132793.75</v>
          </cell>
          <cell r="F70">
            <v>16532503.43</v>
          </cell>
          <cell r="G70">
            <v>16532503.43</v>
          </cell>
          <cell r="H70">
            <v>28536683.46</v>
          </cell>
        </row>
        <row r="71">
          <cell r="A71">
            <v>20029090</v>
          </cell>
          <cell r="B71" t="str">
            <v>Los demás tomates preparados o conservados, excepto en vinagre o ácido acético</v>
          </cell>
          <cell r="C71">
            <v>0</v>
          </cell>
          <cell r="D71">
            <v>0</v>
          </cell>
          <cell r="E71">
            <v>13028.332</v>
          </cell>
          <cell r="F71">
            <v>0</v>
          </cell>
          <cell r="G71">
            <v>0</v>
          </cell>
          <cell r="H71">
            <v>17609.53</v>
          </cell>
        </row>
        <row r="72">
          <cell r="A72">
            <v>20058000</v>
          </cell>
          <cell r="B72" t="str">
            <v>Maíz dulce, preparado o conservado, sin congelar</v>
          </cell>
          <cell r="C72">
            <v>467.2</v>
          </cell>
          <cell r="D72">
            <v>467.2</v>
          </cell>
          <cell r="E72">
            <v>497.6</v>
          </cell>
          <cell r="F72">
            <v>936.39</v>
          </cell>
          <cell r="G72">
            <v>936.39</v>
          </cell>
          <cell r="H72">
            <v>690.59</v>
          </cell>
        </row>
        <row r="73">
          <cell r="A73">
            <v>20019030</v>
          </cell>
          <cell r="B73" t="str">
            <v>Mezclas de hortalizas, preparadas o conservadas en vinagre o ácido acético</v>
          </cell>
          <cell r="C73">
            <v>429.20000000000005</v>
          </cell>
          <cell r="D73">
            <v>429.20000000000005</v>
          </cell>
          <cell r="E73">
            <v>170.4</v>
          </cell>
          <cell r="F73">
            <v>1654.79</v>
          </cell>
          <cell r="G73">
            <v>1654.79</v>
          </cell>
          <cell r="H73">
            <v>824.08</v>
          </cell>
        </row>
        <row r="74">
          <cell r="A74">
            <v>20041000</v>
          </cell>
          <cell r="B74" t="str">
            <v>Patatas (papas), preparadas o conservadas, congeladas</v>
          </cell>
          <cell r="C74">
            <v>23570</v>
          </cell>
          <cell r="D74">
            <v>23570</v>
          </cell>
          <cell r="E74">
            <v>4013</v>
          </cell>
          <cell r="F74">
            <v>39613</v>
          </cell>
          <cell r="G74">
            <v>39613</v>
          </cell>
          <cell r="H74">
            <v>6469.620000000001</v>
          </cell>
        </row>
        <row r="75">
          <cell r="A75">
            <v>20052000</v>
          </cell>
          <cell r="B75" t="str">
            <v>Patatas (papas), preparadas o conservadas, sin congelar</v>
          </cell>
          <cell r="C75">
            <v>257076.97</v>
          </cell>
          <cell r="D75">
            <v>257076.97</v>
          </cell>
          <cell r="E75">
            <v>304811.19</v>
          </cell>
          <cell r="F75">
            <v>1125436.7999999998</v>
          </cell>
          <cell r="G75">
            <v>1125436.7999999998</v>
          </cell>
          <cell r="H75">
            <v>1610887.73</v>
          </cell>
        </row>
        <row r="76">
          <cell r="A76">
            <v>20011000</v>
          </cell>
          <cell r="B76" t="str">
            <v>Pepinos y pepinillos, preparados o conservados en vinagre o ácido acético</v>
          </cell>
          <cell r="C76">
            <v>48</v>
          </cell>
          <cell r="D76">
            <v>48</v>
          </cell>
          <cell r="E76">
            <v>92.4</v>
          </cell>
          <cell r="F76">
            <v>185.7</v>
          </cell>
          <cell r="G76">
            <v>185.7</v>
          </cell>
          <cell r="H76">
            <v>242.34</v>
          </cell>
        </row>
        <row r="77">
          <cell r="A77">
            <v>20059910</v>
          </cell>
          <cell r="B77" t="str">
            <v>Pimiento preparado o conservado, sin congelar (desde 2007)</v>
          </cell>
          <cell r="C77">
            <v>6373.4</v>
          </cell>
          <cell r="D77">
            <v>6373.4</v>
          </cell>
          <cell r="E77">
            <v>1008</v>
          </cell>
          <cell r="F77">
            <v>7696.879999999999</v>
          </cell>
          <cell r="G77">
            <v>7696.879999999999</v>
          </cell>
          <cell r="H77">
            <v>8213.92</v>
          </cell>
        </row>
        <row r="78">
          <cell r="A78">
            <v>20029012</v>
          </cell>
          <cell r="B78" t="str">
            <v>Purés y jugo tomates, cuyo peso, extracto seco &gt;= a 7%, de valor Brix &gt;= a 30 pero &lt;= a 32, preparados o conservados, excepto en vinagre o ácido acético</v>
          </cell>
          <cell r="C78">
            <v>78736309.2</v>
          </cell>
          <cell r="D78">
            <v>78736309.2</v>
          </cell>
          <cell r="E78">
            <v>77911830.16</v>
          </cell>
          <cell r="F78">
            <v>83770180.38</v>
          </cell>
          <cell r="G78">
            <v>83770180.38</v>
          </cell>
          <cell r="H78">
            <v>93187932.4</v>
          </cell>
        </row>
        <row r="79">
          <cell r="A79">
            <v>20083000</v>
          </cell>
          <cell r="B79" t="str">
            <v>Agrios (cítricos), preparados o conservados, incluso con azúcar u otro edulcorante o alcohol</v>
          </cell>
          <cell r="C79">
            <v>0</v>
          </cell>
          <cell r="D79">
            <v>0</v>
          </cell>
          <cell r="E79">
            <v>769.5</v>
          </cell>
          <cell r="F79">
            <v>0</v>
          </cell>
          <cell r="G79">
            <v>0</v>
          </cell>
          <cell r="H79">
            <v>2283.64</v>
          </cell>
        </row>
        <row r="80">
          <cell r="A80">
            <v>20085000</v>
          </cell>
          <cell r="B80" t="str">
            <v>Albaricoques (damascos, chabacanos) preparados o conservados, incluso con adición de azúcar u otro edulcorante o alcohol</v>
          </cell>
          <cell r="C80">
            <v>73141.8</v>
          </cell>
          <cell r="D80">
            <v>73141.8</v>
          </cell>
          <cell r="E80">
            <v>44323.96</v>
          </cell>
          <cell r="F80">
            <v>105190.14</v>
          </cell>
          <cell r="G80">
            <v>105190.14</v>
          </cell>
          <cell r="H80">
            <v>71550.82</v>
          </cell>
        </row>
        <row r="81">
          <cell r="A81">
            <v>20089300</v>
          </cell>
          <cell r="B81" t="str">
            <v>Arándanos rojos preparados o conservados, incluso con adición de azúcar u otro edulcorante o alcohol (desde 2012)</v>
          </cell>
          <cell r="C81">
            <v>3454008.2019999996</v>
          </cell>
          <cell r="D81">
            <v>3454008.2019999996</v>
          </cell>
          <cell r="E81">
            <v>4678544.1110000005</v>
          </cell>
          <cell r="F81">
            <v>10392750.42</v>
          </cell>
          <cell r="G81">
            <v>10392750.42</v>
          </cell>
          <cell r="H81">
            <v>13997796.100000001</v>
          </cell>
        </row>
        <row r="82">
          <cell r="A82">
            <v>20086011</v>
          </cell>
          <cell r="B82" t="str">
            <v>Cerezas marrasquino conservadas al natural o en almíbar</v>
          </cell>
          <cell r="C82">
            <v>4430293.33</v>
          </cell>
          <cell r="D82">
            <v>4430293.33</v>
          </cell>
          <cell r="E82">
            <v>4542677.4</v>
          </cell>
          <cell r="F82">
            <v>14352354.49</v>
          </cell>
          <cell r="G82">
            <v>14352354.49</v>
          </cell>
          <cell r="H82">
            <v>14764670.81</v>
          </cell>
        </row>
        <row r="83">
          <cell r="A83">
            <v>20089920</v>
          </cell>
          <cell r="B83" t="str">
            <v>Ciruelas preparadas o conservadas, incluso con adición de azúcar u otro edulcorante o alcohol</v>
          </cell>
          <cell r="C83">
            <v>0</v>
          </cell>
          <cell r="D83">
            <v>0</v>
          </cell>
          <cell r="E83">
            <v>110450</v>
          </cell>
          <cell r="F83">
            <v>0</v>
          </cell>
          <cell r="G83">
            <v>0</v>
          </cell>
          <cell r="H83">
            <v>414060</v>
          </cell>
        </row>
        <row r="84">
          <cell r="A84">
            <v>20079100</v>
          </cell>
          <cell r="B84" t="str">
            <v>Confituras, jaleas y mermeladas, puré y pastas de agrios ( cítricos)</v>
          </cell>
          <cell r="C84">
            <v>20000</v>
          </cell>
          <cell r="D84">
            <v>20000</v>
          </cell>
          <cell r="E84">
            <v>0</v>
          </cell>
          <cell r="F84">
            <v>243300</v>
          </cell>
          <cell r="G84">
            <v>243300</v>
          </cell>
          <cell r="H84">
            <v>0</v>
          </cell>
        </row>
        <row r="85">
          <cell r="A85">
            <v>20087011</v>
          </cell>
          <cell r="B85" t="str">
            <v>Duraznos, incluidos los griñones y nectarinas, en mitades, conservados al natural o en almíbar</v>
          </cell>
          <cell r="C85">
            <v>55360842.99999999</v>
          </cell>
          <cell r="D85">
            <v>55360842.99999999</v>
          </cell>
          <cell r="E85">
            <v>42742087.978199996</v>
          </cell>
          <cell r="F85">
            <v>81562784.24</v>
          </cell>
          <cell r="G85">
            <v>81562784.24</v>
          </cell>
          <cell r="H85">
            <v>74434930.39</v>
          </cell>
        </row>
        <row r="86">
          <cell r="A86">
            <v>20088000</v>
          </cell>
          <cell r="B86" t="str">
            <v>Fresas (frutillas), preparadas o conservadas, incluso con adición de azúcar u otro edulcorante o alcohol</v>
          </cell>
          <cell r="C86">
            <v>235088.65999999997</v>
          </cell>
          <cell r="D86">
            <v>235088.65999999997</v>
          </cell>
          <cell r="E86">
            <v>267161.92</v>
          </cell>
          <cell r="F86">
            <v>820159.3000000002</v>
          </cell>
          <cell r="G86">
            <v>820159.3000000002</v>
          </cell>
          <cell r="H86">
            <v>665074.5599999999</v>
          </cell>
        </row>
        <row r="87">
          <cell r="A87">
            <v>20060090</v>
          </cell>
          <cell r="B87" t="str">
            <v>Hortalizas, frutos, cortezas de frutas y demás partes de plantas, confitadas con azúcar (almibaradas, glaseadas o escarchadas)</v>
          </cell>
          <cell r="C87">
            <v>172685.66999999998</v>
          </cell>
          <cell r="D87">
            <v>172685.66999999998</v>
          </cell>
          <cell r="E87">
            <v>176360</v>
          </cell>
          <cell r="F87">
            <v>482371.35</v>
          </cell>
          <cell r="G87">
            <v>482371.35</v>
          </cell>
          <cell r="H87">
            <v>401987.3</v>
          </cell>
        </row>
        <row r="88">
          <cell r="A88">
            <v>20089930</v>
          </cell>
          <cell r="B88" t="str">
            <v>Kiwis preparados o conservados, incluso con adición de azúcar u otro edulcorante o alcohol</v>
          </cell>
          <cell r="C88">
            <v>916410</v>
          </cell>
          <cell r="D88">
            <v>916410</v>
          </cell>
          <cell r="E88">
            <v>193228</v>
          </cell>
          <cell r="F88">
            <v>899806.3300000001</v>
          </cell>
          <cell r="G88">
            <v>899806.3300000001</v>
          </cell>
          <cell r="H88">
            <v>314549.8</v>
          </cell>
        </row>
        <row r="89">
          <cell r="A89">
            <v>20086019</v>
          </cell>
          <cell r="B89" t="str">
            <v>Las demás cerezas conservadas al natural o en almíbar</v>
          </cell>
          <cell r="C89">
            <v>263433.72</v>
          </cell>
          <cell r="D89">
            <v>263433.72</v>
          </cell>
          <cell r="E89">
            <v>452822.92</v>
          </cell>
          <cell r="F89">
            <v>593894.4099999999</v>
          </cell>
          <cell r="G89">
            <v>593894.4099999999</v>
          </cell>
          <cell r="H89">
            <v>1409708.52</v>
          </cell>
        </row>
        <row r="90">
          <cell r="A90">
            <v>20086090</v>
          </cell>
          <cell r="B90" t="str">
            <v>Las demás cerezas preparadas o conservadas, incluso con adición de azúcar u otro edulcorante o alcohol</v>
          </cell>
          <cell r="C90">
            <v>31612</v>
          </cell>
          <cell r="D90">
            <v>31612</v>
          </cell>
          <cell r="E90">
            <v>68369.44</v>
          </cell>
          <cell r="F90">
            <v>86050</v>
          </cell>
          <cell r="G90">
            <v>86050</v>
          </cell>
          <cell r="H90">
            <v>195897.78</v>
          </cell>
        </row>
        <row r="91">
          <cell r="A91">
            <v>20079999</v>
          </cell>
          <cell r="B91" t="str">
            <v>Las demás confituras, jaleas y mermeladas, puré y pastas de frutas obtenidas por cocción, incluso azucaradas o edulcoradas (desde 2012)</v>
          </cell>
          <cell r="C91">
            <v>35679609.95</v>
          </cell>
          <cell r="D91">
            <v>35679609.95</v>
          </cell>
          <cell r="E91">
            <v>39960654.1879</v>
          </cell>
          <cell r="F91">
            <v>37089956.41</v>
          </cell>
          <cell r="G91">
            <v>37089956.41</v>
          </cell>
          <cell r="H91">
            <v>41815715.849999994</v>
          </cell>
        </row>
        <row r="92">
          <cell r="A92">
            <v>20079991</v>
          </cell>
          <cell r="B92" t="str">
            <v>Las demás confituras, jaleas y mermeladas, puré y pastas de frutas orgánicas obtenidas por cocción, incluso azucaradas o edulcoradas (desde 2012)</v>
          </cell>
          <cell r="C92">
            <v>53918</v>
          </cell>
          <cell r="D92">
            <v>53918</v>
          </cell>
          <cell r="E92">
            <v>82398.59</v>
          </cell>
          <cell r="F92">
            <v>123513.38</v>
          </cell>
          <cell r="G92">
            <v>123513.38</v>
          </cell>
          <cell r="H92">
            <v>182420.03</v>
          </cell>
        </row>
        <row r="93">
          <cell r="A93">
            <v>20082019</v>
          </cell>
          <cell r="B93" t="str">
            <v>Las demás piñas conservadas al natural o en almíbar</v>
          </cell>
          <cell r="C93">
            <v>37.6</v>
          </cell>
          <cell r="D93">
            <v>37.6</v>
          </cell>
          <cell r="E93">
            <v>0</v>
          </cell>
          <cell r="F93">
            <v>10</v>
          </cell>
          <cell r="G93">
            <v>10</v>
          </cell>
          <cell r="H93">
            <v>0</v>
          </cell>
        </row>
        <row r="94">
          <cell r="A94">
            <v>20082090</v>
          </cell>
          <cell r="B94" t="str">
            <v>Las demás piñas conservadas con otro edulcorante o alcohol</v>
          </cell>
          <cell r="C94">
            <v>1088</v>
          </cell>
          <cell r="D94">
            <v>1088</v>
          </cell>
          <cell r="E94">
            <v>652.9125999999999</v>
          </cell>
          <cell r="F94">
            <v>3119.84</v>
          </cell>
          <cell r="G94">
            <v>3119.84</v>
          </cell>
          <cell r="H94">
            <v>1846.2199999999998</v>
          </cell>
        </row>
        <row r="95">
          <cell r="A95">
            <v>20079929</v>
          </cell>
          <cell r="B95" t="str">
            <v>Las demás preparaciones de albaricoque (damasco, chabacano)</v>
          </cell>
          <cell r="C95">
            <v>462</v>
          </cell>
          <cell r="D95">
            <v>462</v>
          </cell>
          <cell r="E95">
            <v>3492</v>
          </cell>
          <cell r="F95">
            <v>686.6</v>
          </cell>
          <cell r="G95">
            <v>686.6</v>
          </cell>
          <cell r="H95">
            <v>1056</v>
          </cell>
        </row>
        <row r="96">
          <cell r="A96">
            <v>20079959</v>
          </cell>
          <cell r="B96" t="str">
            <v>Las demás preparaciones de mango (desde 2012)</v>
          </cell>
          <cell r="C96">
            <v>4744</v>
          </cell>
          <cell r="D96">
            <v>4744</v>
          </cell>
          <cell r="E96">
            <v>5260.4</v>
          </cell>
          <cell r="F96">
            <v>13768.55</v>
          </cell>
          <cell r="G96">
            <v>13768.55</v>
          </cell>
          <cell r="H96">
            <v>8745.349999999999</v>
          </cell>
        </row>
        <row r="97">
          <cell r="A97">
            <v>20079919</v>
          </cell>
          <cell r="B97" t="str">
            <v>Las demás preparaciones de melocotón</v>
          </cell>
          <cell r="C97">
            <v>130725.09999999999</v>
          </cell>
          <cell r="D97">
            <v>130725.09999999999</v>
          </cell>
          <cell r="E97">
            <v>26690</v>
          </cell>
          <cell r="F97">
            <v>173622.53</v>
          </cell>
          <cell r="G97">
            <v>173622.53</v>
          </cell>
          <cell r="H97">
            <v>46225.2</v>
          </cell>
        </row>
        <row r="98">
          <cell r="A98">
            <v>20079939</v>
          </cell>
          <cell r="B98" t="str">
            <v>Las demás preparaciones de pulpa de manzana (desde 2012)</v>
          </cell>
          <cell r="C98">
            <v>74118527.71000001</v>
          </cell>
          <cell r="D98">
            <v>74118527.71000001</v>
          </cell>
          <cell r="E98">
            <v>84752030.72</v>
          </cell>
          <cell r="F98">
            <v>72533251.36</v>
          </cell>
          <cell r="G98">
            <v>72533251.36</v>
          </cell>
          <cell r="H98">
            <v>78244134.45000002</v>
          </cell>
        </row>
        <row r="99">
          <cell r="A99">
            <v>21032090</v>
          </cell>
          <cell r="B99" t="str">
            <v>Las demás salsas de tomate, preparadas</v>
          </cell>
          <cell r="C99">
            <v>1578857.2900000003</v>
          </cell>
          <cell r="D99">
            <v>1578857.2900000003</v>
          </cell>
          <cell r="E99">
            <v>1672501.0699999996</v>
          </cell>
          <cell r="F99">
            <v>1850843.6900000004</v>
          </cell>
          <cell r="G99">
            <v>1850843.6900000004</v>
          </cell>
          <cell r="H99">
            <v>2070516.93</v>
          </cell>
        </row>
        <row r="100">
          <cell r="A100">
            <v>20087019</v>
          </cell>
          <cell r="B100" t="str">
            <v>Los demás duraznos, incluidos los griñones y nectarinas, conservados al natural o en almíbar</v>
          </cell>
          <cell r="C100">
            <v>9230689.59</v>
          </cell>
          <cell r="D100">
            <v>9230689.59</v>
          </cell>
          <cell r="E100">
            <v>4513426.350000001</v>
          </cell>
          <cell r="F100">
            <v>17499778.14</v>
          </cell>
          <cell r="G100">
            <v>17499778.14</v>
          </cell>
          <cell r="H100">
            <v>10167906.169999998</v>
          </cell>
        </row>
        <row r="101">
          <cell r="A101">
            <v>20087090</v>
          </cell>
          <cell r="B101" t="str">
            <v>Los demás duraznos, incluidos los griñones y nectarinas, preparados o conservados, incluso con adición de azúcar u otro edulcorante o alcohol</v>
          </cell>
          <cell r="C101">
            <v>218513.19199999998</v>
          </cell>
          <cell r="D101">
            <v>218513.19199999998</v>
          </cell>
          <cell r="E101">
            <v>41278.28</v>
          </cell>
          <cell r="F101">
            <v>294252.17000000004</v>
          </cell>
          <cell r="G101">
            <v>294252.17000000004</v>
          </cell>
          <cell r="H101">
            <v>92459.96999999999</v>
          </cell>
        </row>
        <row r="102">
          <cell r="A102">
            <v>20081900</v>
          </cell>
          <cell r="B102" t="str">
            <v>Los demás frutos de cáscara y semillas, incluidas las mezclas, preparados o conservados de otro modo, incluso con azúcar, edulcorante o alcohol ncop</v>
          </cell>
          <cell r="C102">
            <v>1407042.1202</v>
          </cell>
          <cell r="D102">
            <v>1407042.1202</v>
          </cell>
          <cell r="E102">
            <v>1169433.3003999998</v>
          </cell>
          <cell r="F102">
            <v>12154651.11</v>
          </cell>
          <cell r="G102">
            <v>12154651.11</v>
          </cell>
          <cell r="H102">
            <v>13194061.86</v>
          </cell>
        </row>
        <row r="103">
          <cell r="A103">
            <v>20089990</v>
          </cell>
          <cell r="B103" t="str">
            <v>Los demás frutos y partes comestibles de plantas, preparados o conservados incluso con adición de azúcar u otro edulcorante o alcohol</v>
          </cell>
          <cell r="C103">
            <v>2752525.7199999997</v>
          </cell>
          <cell r="D103">
            <v>2752525.7199999997</v>
          </cell>
          <cell r="E103">
            <v>2725744.0862000003</v>
          </cell>
          <cell r="F103">
            <v>8160817.06</v>
          </cell>
          <cell r="G103">
            <v>8160817.06</v>
          </cell>
          <cell r="H103">
            <v>8874549.440000003</v>
          </cell>
        </row>
        <row r="104">
          <cell r="A104">
            <v>20079922</v>
          </cell>
          <cell r="B104" t="str">
            <v>Mermeladas y jaleas de albaricoque (damasco, chabacano)</v>
          </cell>
          <cell r="C104">
            <v>2318.5</v>
          </cell>
          <cell r="D104">
            <v>2318.5</v>
          </cell>
          <cell r="E104">
            <v>2514.78</v>
          </cell>
          <cell r="F104">
            <v>5855.349999999999</v>
          </cell>
          <cell r="G104">
            <v>5855.349999999999</v>
          </cell>
          <cell r="H104">
            <v>5570.15</v>
          </cell>
        </row>
        <row r="105">
          <cell r="A105">
            <v>20079912</v>
          </cell>
          <cell r="B105" t="str">
            <v>Mermeladas y jaleas de melocotón (duraznos)</v>
          </cell>
          <cell r="C105">
            <v>23992.6718</v>
          </cell>
          <cell r="D105">
            <v>23992.6718</v>
          </cell>
          <cell r="E105">
            <v>19693.121600000002</v>
          </cell>
          <cell r="F105">
            <v>129246.03999999998</v>
          </cell>
          <cell r="G105">
            <v>129246.03999999998</v>
          </cell>
          <cell r="H105">
            <v>123926.96</v>
          </cell>
        </row>
        <row r="106">
          <cell r="A106">
            <v>20060020</v>
          </cell>
          <cell r="B106" t="str">
            <v>Mezclas de frutas confitadas con azúcar (almibaradas, glaseadas o escarchadas)</v>
          </cell>
          <cell r="C106">
            <v>45400</v>
          </cell>
          <cell r="D106">
            <v>45400</v>
          </cell>
          <cell r="E106">
            <v>1804</v>
          </cell>
          <cell r="F106">
            <v>61509.6</v>
          </cell>
          <cell r="G106">
            <v>61509.6</v>
          </cell>
          <cell r="H106">
            <v>5772.4</v>
          </cell>
        </row>
        <row r="107">
          <cell r="A107">
            <v>20089700</v>
          </cell>
          <cell r="B107" t="str">
            <v>Mezclas de frutas o frutos preparados o conservados, incluso con adición de azúcar u otro edulcorante o alcohol (desde 2012)</v>
          </cell>
          <cell r="C107">
            <v>9332841.088000001</v>
          </cell>
          <cell r="D107">
            <v>9332841.088000001</v>
          </cell>
          <cell r="E107">
            <v>6309126.826</v>
          </cell>
          <cell r="F107">
            <v>15772626.9</v>
          </cell>
          <cell r="G107">
            <v>15772626.9</v>
          </cell>
          <cell r="H107">
            <v>12653718.65</v>
          </cell>
        </row>
        <row r="108">
          <cell r="A108">
            <v>20089100</v>
          </cell>
          <cell r="B108" t="str">
            <v>Palmitos, preparados o conservados, incluso con adición de azúcar u otro edulcorante o alcohol</v>
          </cell>
          <cell r="C108">
            <v>206.51999999999998</v>
          </cell>
          <cell r="D108">
            <v>206.51999999999998</v>
          </cell>
          <cell r="E108">
            <v>685.4</v>
          </cell>
          <cell r="F108">
            <v>1935.5</v>
          </cell>
          <cell r="G108">
            <v>1935.5</v>
          </cell>
          <cell r="H108">
            <v>4272.62</v>
          </cell>
        </row>
        <row r="109">
          <cell r="A109">
            <v>20082012</v>
          </cell>
          <cell r="B109" t="str">
            <v>Piñas conservadas al natural o en almíbar, en cubos</v>
          </cell>
          <cell r="C109">
            <v>1196.96</v>
          </cell>
          <cell r="D109">
            <v>1196.96</v>
          </cell>
          <cell r="E109">
            <v>174.05</v>
          </cell>
          <cell r="F109">
            <v>3239.84</v>
          </cell>
          <cell r="G109">
            <v>3239.84</v>
          </cell>
          <cell r="H109">
            <v>1245.08</v>
          </cell>
        </row>
        <row r="110">
          <cell r="A110">
            <v>20082011</v>
          </cell>
          <cell r="B110" t="str">
            <v>Piñas conservadas al natural o en almíbar, en rodajas</v>
          </cell>
          <cell r="C110">
            <v>11432.864</v>
          </cell>
          <cell r="D110">
            <v>11432.864</v>
          </cell>
          <cell r="E110">
            <v>12243.848</v>
          </cell>
          <cell r="F110">
            <v>6676.919999999999</v>
          </cell>
          <cell r="G110">
            <v>6676.919999999999</v>
          </cell>
          <cell r="H110">
            <v>16533.2</v>
          </cell>
        </row>
        <row r="111">
          <cell r="A111">
            <v>20079949</v>
          </cell>
          <cell r="B111" t="str">
            <v>Preparaciones de moras  (desde 2012)</v>
          </cell>
          <cell r="C111">
            <v>37280.479999999996</v>
          </cell>
          <cell r="D111">
            <v>37280.479999999996</v>
          </cell>
          <cell r="E111">
            <v>32684.9277</v>
          </cell>
          <cell r="F111">
            <v>118855.76</v>
          </cell>
          <cell r="G111">
            <v>118855.76</v>
          </cell>
          <cell r="H111">
            <v>103138.87</v>
          </cell>
        </row>
        <row r="112">
          <cell r="A112">
            <v>20079921</v>
          </cell>
          <cell r="B112" t="str">
            <v>Preparaciones de pulpa de albaricoque (damasco, chabacano)</v>
          </cell>
          <cell r="C112">
            <v>1136429</v>
          </cell>
          <cell r="D112">
            <v>1136429</v>
          </cell>
          <cell r="E112">
            <v>693480</v>
          </cell>
          <cell r="F112">
            <v>1430767.03</v>
          </cell>
          <cell r="G112">
            <v>1430767.03</v>
          </cell>
          <cell r="H112">
            <v>1145069.05</v>
          </cell>
        </row>
        <row r="113">
          <cell r="A113">
            <v>20079931</v>
          </cell>
          <cell r="B113" t="str">
            <v>Preparaciones de pulpa de manzana  orgánica (desde 2012)</v>
          </cell>
          <cell r="C113">
            <v>3650722</v>
          </cell>
          <cell r="D113">
            <v>3650722</v>
          </cell>
          <cell r="E113">
            <v>7133494.1899999995</v>
          </cell>
          <cell r="F113">
            <v>4201699.539999999</v>
          </cell>
          <cell r="G113">
            <v>4201699.539999999</v>
          </cell>
          <cell r="H113">
            <v>7962222.57</v>
          </cell>
        </row>
        <row r="114">
          <cell r="A114">
            <v>20079911</v>
          </cell>
          <cell r="B114" t="str">
            <v>Preparaciones de pulpa de melocotón (duraznos)</v>
          </cell>
          <cell r="C114">
            <v>43499770.17</v>
          </cell>
          <cell r="D114">
            <v>43499770.17</v>
          </cell>
          <cell r="E114">
            <v>32617692.1</v>
          </cell>
          <cell r="F114">
            <v>59747456.810000025</v>
          </cell>
          <cell r="G114">
            <v>59747456.810000025</v>
          </cell>
          <cell r="H114">
            <v>59008462.809999995</v>
          </cell>
        </row>
        <row r="115">
          <cell r="A115">
            <v>20071000</v>
          </cell>
          <cell r="B115" t="str">
            <v>Preparaciones homogeneizadas, obtenidas por cocción, incluso azucaradas o edulcoradas</v>
          </cell>
          <cell r="C115">
            <v>204425.9</v>
          </cell>
          <cell r="D115">
            <v>204425.9</v>
          </cell>
          <cell r="E115">
            <v>583060.368</v>
          </cell>
          <cell r="F115">
            <v>472396.35</v>
          </cell>
          <cell r="G115">
            <v>472396.35</v>
          </cell>
          <cell r="H115">
            <v>1599491.92</v>
          </cell>
        </row>
        <row r="116">
          <cell r="A116">
            <v>21032010</v>
          </cell>
          <cell r="B116" t="str">
            <v>Salsas catsup (ketchup, catchup) preparadas</v>
          </cell>
          <cell r="C116">
            <v>3407195.81</v>
          </cell>
          <cell r="D116">
            <v>3407195.81</v>
          </cell>
          <cell r="E116">
            <v>2399427.29</v>
          </cell>
          <cell r="F116">
            <v>4329578.699999999</v>
          </cell>
          <cell r="G116">
            <v>4329578.699999999</v>
          </cell>
          <cell r="H116">
            <v>3310392.83</v>
          </cell>
        </row>
        <row r="117">
          <cell r="A117">
            <v>20089910</v>
          </cell>
          <cell r="B117" t="str">
            <v>Uva preparada o conservada, incluso con adición de azúcar u otro edulcorante o alcohol</v>
          </cell>
          <cell r="C117">
            <v>673498.1</v>
          </cell>
          <cell r="D117">
            <v>673498.1</v>
          </cell>
          <cell r="E117">
            <v>511181</v>
          </cell>
          <cell r="F117">
            <v>1315609.52</v>
          </cell>
          <cell r="G117">
            <v>1315609.52</v>
          </cell>
          <cell r="H117">
            <v>1076719.58</v>
          </cell>
        </row>
        <row r="118">
          <cell r="A118">
            <v>20098100</v>
          </cell>
          <cell r="B118" t="str">
            <v>Jugo de arándanos rojos sin fermentar y sin adición de alcohol, incluso con azúcar u otro edulcorante (desde 2012)</v>
          </cell>
          <cell r="C118">
            <v>1629121.7999999998</v>
          </cell>
          <cell r="D118">
            <v>1629121.7999999998</v>
          </cell>
          <cell r="E118">
            <v>1791148.1999999997</v>
          </cell>
          <cell r="F118">
            <v>10684867.87</v>
          </cell>
          <cell r="G118">
            <v>10684867.87</v>
          </cell>
          <cell r="H118">
            <v>10872462.129999999</v>
          </cell>
        </row>
        <row r="119">
          <cell r="A119">
            <v>20098960</v>
          </cell>
          <cell r="B119" t="str">
            <v>Jugo de ciruela, sin fermentar y sin adición de alcohol, incluso con azúcar u otro edulcorante (desde 2012)</v>
          </cell>
          <cell r="C119">
            <v>7157098.72</v>
          </cell>
          <cell r="D119">
            <v>7157098.72</v>
          </cell>
          <cell r="E119">
            <v>5899370.899999999</v>
          </cell>
          <cell r="F119">
            <v>12780969.230000002</v>
          </cell>
          <cell r="G119">
            <v>12780969.230000002</v>
          </cell>
          <cell r="H119">
            <v>17010844.92</v>
          </cell>
        </row>
        <row r="120">
          <cell r="A120">
            <v>20098920</v>
          </cell>
          <cell r="B120" t="str">
            <v>Jugo de frambuesa, sin fermentar y sin adición de alcohol, incluso con azúcar u otro edulcorante (desde 2012)</v>
          </cell>
          <cell r="C120">
            <v>701402.06</v>
          </cell>
          <cell r="D120">
            <v>701402.06</v>
          </cell>
          <cell r="E120">
            <v>279512.2</v>
          </cell>
          <cell r="F120">
            <v>5560586.479999999</v>
          </cell>
          <cell r="G120">
            <v>5560586.479999999</v>
          </cell>
          <cell r="H120">
            <v>4598110.91</v>
          </cell>
        </row>
        <row r="121">
          <cell r="A121">
            <v>20098910</v>
          </cell>
          <cell r="B121" t="str">
            <v>Jugo de mora, sin fermentar y sin adición de alcohol, incluso con azúcar u otro edulcorante (desde 2012)</v>
          </cell>
          <cell r="C121">
            <v>205052.96</v>
          </cell>
          <cell r="D121">
            <v>205052.96</v>
          </cell>
          <cell r="E121">
            <v>201538.7</v>
          </cell>
          <cell r="F121">
            <v>2488228.4499999997</v>
          </cell>
          <cell r="G121">
            <v>2488228.4499999997</v>
          </cell>
          <cell r="H121">
            <v>2285473.3400000003</v>
          </cell>
        </row>
        <row r="122">
          <cell r="A122">
            <v>20097929</v>
          </cell>
          <cell r="B122" t="str">
            <v>Las demás jugos de manzana, sin fermentar y sin adición de alcohol, de valor Brix &gt; = a 70 (desde 2012)</v>
          </cell>
          <cell r="C122">
            <v>51381052.17</v>
          </cell>
          <cell r="D122">
            <v>51381052.17</v>
          </cell>
          <cell r="E122">
            <v>83776110.50000001</v>
          </cell>
          <cell r="F122">
            <v>77280751.03000002</v>
          </cell>
          <cell r="G122">
            <v>77280751.03000002</v>
          </cell>
          <cell r="H122">
            <v>119996177.49000002</v>
          </cell>
        </row>
        <row r="123">
          <cell r="A123">
            <v>20098990</v>
          </cell>
          <cell r="B123" t="str">
            <v>Los demás jugos de frutas y hortalizas, sin fermentar y sin adición de alcohol, incluso con azúcar u otro edulcorante (desde 2012)</v>
          </cell>
          <cell r="C123">
            <v>2418943.2199999997</v>
          </cell>
          <cell r="D123">
            <v>2418943.2199999997</v>
          </cell>
          <cell r="E123">
            <v>1898405.3</v>
          </cell>
          <cell r="F123">
            <v>18688243</v>
          </cell>
          <cell r="G123">
            <v>18688243</v>
          </cell>
          <cell r="H123">
            <v>14994466.150000002</v>
          </cell>
        </row>
        <row r="124">
          <cell r="A124">
            <v>20098930</v>
          </cell>
          <cell r="B124" t="str">
            <v>Jugo de duraznos, sin fermentar y sin adición de alcohol, incluso con azúcar u otro edulcorante (desde 2012)</v>
          </cell>
          <cell r="C124">
            <v>418381.27</v>
          </cell>
          <cell r="D124">
            <v>418381.27</v>
          </cell>
          <cell r="E124">
            <v>240494.8077</v>
          </cell>
          <cell r="F124">
            <v>1273698.6900000002</v>
          </cell>
          <cell r="G124">
            <v>1273698.6900000002</v>
          </cell>
          <cell r="H124">
            <v>1300949.79</v>
          </cell>
        </row>
        <row r="125">
          <cell r="A125">
            <v>20098940</v>
          </cell>
          <cell r="B125" t="str">
            <v>Jugo de kiwi, sin fermentar y sin adición de alcohol, incluso con azúcar u otro edulcorante (desde 2012)</v>
          </cell>
          <cell r="C125">
            <v>354580.13</v>
          </cell>
          <cell r="D125">
            <v>354580.13</v>
          </cell>
          <cell r="E125">
            <v>199344</v>
          </cell>
          <cell r="F125">
            <v>726616.1300000001</v>
          </cell>
          <cell r="G125">
            <v>726616.1300000001</v>
          </cell>
          <cell r="H125">
            <v>409836.02</v>
          </cell>
        </row>
        <row r="126">
          <cell r="A126">
            <v>20095000</v>
          </cell>
          <cell r="B126" t="str">
            <v>Jugo de tomates, sin fermentar y sin adición de alcohol</v>
          </cell>
          <cell r="C126">
            <v>700.1545</v>
          </cell>
          <cell r="D126">
            <v>700.1545</v>
          </cell>
          <cell r="E126">
            <v>12734.3398</v>
          </cell>
          <cell r="F126">
            <v>4705.84</v>
          </cell>
          <cell r="G126">
            <v>4705.84</v>
          </cell>
          <cell r="H126">
            <v>79395.6</v>
          </cell>
        </row>
        <row r="127">
          <cell r="A127">
            <v>20094900</v>
          </cell>
          <cell r="B127" t="str">
            <v>Los demás jugos de piña, sin fermentar y sin adición de alcohol</v>
          </cell>
          <cell r="C127">
            <v>39815.5</v>
          </cell>
          <cell r="D127">
            <v>39815.5</v>
          </cell>
          <cell r="E127">
            <v>12300</v>
          </cell>
          <cell r="F127">
            <v>85077.06</v>
          </cell>
          <cell r="G127">
            <v>85077.06</v>
          </cell>
          <cell r="H127">
            <v>21142.52</v>
          </cell>
        </row>
        <row r="128">
          <cell r="A128">
            <v>20096910</v>
          </cell>
          <cell r="B128" t="str">
            <v>Los demás jugos de uva, sin fermentar</v>
          </cell>
          <cell r="C128">
            <v>25475566.590000004</v>
          </cell>
          <cell r="D128">
            <v>25475566.590000004</v>
          </cell>
          <cell r="E128">
            <v>18233896.380000003</v>
          </cell>
          <cell r="F128">
            <v>71374625.97999997</v>
          </cell>
          <cell r="G128">
            <v>71374625.97999997</v>
          </cell>
          <cell r="H128">
            <v>43870975.58999999</v>
          </cell>
        </row>
        <row r="129">
          <cell r="A129">
            <v>20099000</v>
          </cell>
          <cell r="B129" t="str">
            <v>Mezclas de jugos de frutas y hortalizas, sin fermentar y sin adición de alcohol, incluso con azúcar u otro edulcorante</v>
          </cell>
          <cell r="C129">
            <v>2238.6</v>
          </cell>
          <cell r="D129">
            <v>2238.6</v>
          </cell>
          <cell r="E129">
            <v>797.2</v>
          </cell>
          <cell r="F129">
            <v>7173.06</v>
          </cell>
          <cell r="G129">
            <v>7173.06</v>
          </cell>
          <cell r="H129">
            <v>13604.4</v>
          </cell>
        </row>
        <row r="130">
          <cell r="A130">
            <v>20091100</v>
          </cell>
          <cell r="B130" t="str">
            <v>Jugo de naranja, congelado, sin fermentar y sin adición de alcohol, incluso con adición de azúcar u otro edulcorante</v>
          </cell>
          <cell r="C130">
            <v>60388</v>
          </cell>
          <cell r="D130">
            <v>60388</v>
          </cell>
          <cell r="E130">
            <v>47612</v>
          </cell>
          <cell r="F130">
            <v>148565.82</v>
          </cell>
          <cell r="G130">
            <v>148565.82</v>
          </cell>
          <cell r="H130">
            <v>86618.15</v>
          </cell>
        </row>
        <row r="131">
          <cell r="A131">
            <v>20098950</v>
          </cell>
          <cell r="B131" t="str">
            <v>Jugo de pera, sin fermentar y sin adición de alcohol, incluso con azúcar u otro edulcorante (desde 2012)</v>
          </cell>
          <cell r="C131">
            <v>274550.05</v>
          </cell>
          <cell r="D131">
            <v>274550.05</v>
          </cell>
          <cell r="E131">
            <v>301770</v>
          </cell>
          <cell r="F131">
            <v>558112.9400000001</v>
          </cell>
          <cell r="G131">
            <v>558112.9400000001</v>
          </cell>
          <cell r="H131">
            <v>551677.59</v>
          </cell>
        </row>
        <row r="132">
          <cell r="A132">
            <v>20097910</v>
          </cell>
          <cell r="B132" t="str">
            <v>Jugo de manzana, sin fermentar y sin adición de alcohol, valor Brix &gt; a 20 pero &lt; 70</v>
          </cell>
          <cell r="C132">
            <v>3077541</v>
          </cell>
          <cell r="D132">
            <v>3077541</v>
          </cell>
          <cell r="E132">
            <v>987146</v>
          </cell>
          <cell r="F132">
            <v>4809532.779999999</v>
          </cell>
          <cell r="G132">
            <v>4809532.779999999</v>
          </cell>
          <cell r="H132">
            <v>1433821.51</v>
          </cell>
        </row>
        <row r="133">
          <cell r="A133">
            <v>20096100</v>
          </cell>
          <cell r="B133" t="str">
            <v>Jugo de uva (incluido el mosto), sin fermentar de valor Brix &lt;= a 30 (desde 2012)</v>
          </cell>
          <cell r="C133">
            <v>698807.4</v>
          </cell>
          <cell r="D133">
            <v>698807.4</v>
          </cell>
          <cell r="E133">
            <v>689594.5</v>
          </cell>
          <cell r="F133">
            <v>1183173.07</v>
          </cell>
          <cell r="G133">
            <v>1183173.07</v>
          </cell>
          <cell r="H133">
            <v>1121579.24</v>
          </cell>
        </row>
        <row r="134">
          <cell r="A134">
            <v>20096920</v>
          </cell>
          <cell r="B134" t="str">
            <v>Los demás mostos de uva, sin fermentar</v>
          </cell>
          <cell r="C134">
            <v>11598631.554000001</v>
          </cell>
          <cell r="D134">
            <v>11598631.554000001</v>
          </cell>
          <cell r="E134">
            <v>8054481.359999999</v>
          </cell>
          <cell r="F134">
            <v>28616070.75</v>
          </cell>
          <cell r="G134">
            <v>28616070.75</v>
          </cell>
          <cell r="H134">
            <v>17249602.229999997</v>
          </cell>
        </row>
        <row r="135">
          <cell r="A135">
            <v>20097921</v>
          </cell>
          <cell r="B135" t="str">
            <v>Jugo de manzana orgánica , sin fermentar y sin adición de alcohol, de valor Brix &gt; = a 70 (desde 2012)</v>
          </cell>
          <cell r="C135">
            <v>41210</v>
          </cell>
          <cell r="D135">
            <v>41210</v>
          </cell>
          <cell r="E135">
            <v>360270</v>
          </cell>
          <cell r="F135">
            <v>111170.51</v>
          </cell>
          <cell r="G135">
            <v>111170.51</v>
          </cell>
          <cell r="H135">
            <v>504525.7</v>
          </cell>
        </row>
        <row r="136">
          <cell r="A136">
            <v>20097100</v>
          </cell>
          <cell r="B136" t="str">
            <v>Jugo de manzana, sin fermentar y sin adición de alcohol, valor Brix &lt;= a 20</v>
          </cell>
          <cell r="C136">
            <v>15231</v>
          </cell>
          <cell r="D136">
            <v>15231</v>
          </cell>
          <cell r="E136">
            <v>5078.4</v>
          </cell>
          <cell r="F136">
            <v>27429.34</v>
          </cell>
          <cell r="G136">
            <v>27429.34</v>
          </cell>
          <cell r="H136">
            <v>17353</v>
          </cell>
        </row>
        <row r="137">
          <cell r="A137">
            <v>20091900</v>
          </cell>
          <cell r="B137" t="str">
            <v>Los demás jugos de naranja, sin congelar, sin fermentar y sin adición de alcohol</v>
          </cell>
          <cell r="C137">
            <v>14419.91</v>
          </cell>
          <cell r="D137">
            <v>14419.91</v>
          </cell>
          <cell r="E137">
            <v>21370</v>
          </cell>
          <cell r="F137">
            <v>28602.08</v>
          </cell>
          <cell r="G137">
            <v>28602.08</v>
          </cell>
          <cell r="H137">
            <v>28989.98</v>
          </cell>
        </row>
        <row r="138">
          <cell r="A138">
            <v>20093900</v>
          </cell>
          <cell r="B138" t="str">
            <v>Los demás jugos de cualquier otro agrio (cítricos), sin fermentar y sin adición de alcohol</v>
          </cell>
          <cell r="C138">
            <v>104872.57</v>
          </cell>
          <cell r="D138">
            <v>104872.57</v>
          </cell>
          <cell r="E138">
            <v>185135</v>
          </cell>
          <cell r="F138">
            <v>92335.31999999999</v>
          </cell>
          <cell r="G138">
            <v>92335.31999999999</v>
          </cell>
          <cell r="H138">
            <v>183208.61000000002</v>
          </cell>
        </row>
        <row r="139">
          <cell r="A139">
            <v>20098970</v>
          </cell>
          <cell r="B139" t="str">
            <v>Jugo de pimiento rojo, sin fermentar y sin adición de alcohol, incluso con azúcar u otro edulcorante (desde 2012)</v>
          </cell>
          <cell r="C139">
            <v>535394</v>
          </cell>
          <cell r="D139">
            <v>535394</v>
          </cell>
          <cell r="E139">
            <v>282326</v>
          </cell>
          <cell r="F139">
            <v>3010316.94</v>
          </cell>
          <cell r="G139">
            <v>3010316.94</v>
          </cell>
          <cell r="H139">
            <v>1798934.0899999999</v>
          </cell>
        </row>
        <row r="140">
          <cell r="A140">
            <v>20094100</v>
          </cell>
          <cell r="B140" t="str">
            <v>Jugo de piña (ananá), sin fermentar ni adición de alcohol, de valor Brix &lt;= a 20</v>
          </cell>
          <cell r="C140">
            <v>0</v>
          </cell>
          <cell r="D140">
            <v>0</v>
          </cell>
          <cell r="E140">
            <v>516.9231</v>
          </cell>
          <cell r="F140">
            <v>0</v>
          </cell>
          <cell r="G140">
            <v>0</v>
          </cell>
          <cell r="H140">
            <v>1040.24</v>
          </cell>
        </row>
        <row r="141">
          <cell r="A141">
            <v>20092900</v>
          </cell>
          <cell r="B141" t="str">
            <v>Los demás jugos de toronja o pomelo, sin fermentar y sin adición de alcohol</v>
          </cell>
          <cell r="C141">
            <v>9061.8</v>
          </cell>
          <cell r="D141">
            <v>9061.8</v>
          </cell>
          <cell r="E141">
            <v>0</v>
          </cell>
          <cell r="F141">
            <v>21335.45</v>
          </cell>
          <cell r="G141">
            <v>21335.45</v>
          </cell>
          <cell r="H141">
            <v>0</v>
          </cell>
        </row>
        <row r="142">
          <cell r="A142">
            <v>20093100</v>
          </cell>
          <cell r="B142" t="str">
            <v>Jugo de cualquier otro agrio (cítrico), sin fermentar ni adición alcohol, de valor Brix &lt;= a 20</v>
          </cell>
          <cell r="C142">
            <v>7616</v>
          </cell>
          <cell r="D142">
            <v>7616</v>
          </cell>
          <cell r="E142">
            <v>11074</v>
          </cell>
          <cell r="F142">
            <v>20431.23</v>
          </cell>
          <cell r="G142">
            <v>20431.23</v>
          </cell>
          <cell r="H142">
            <v>21774.18</v>
          </cell>
        </row>
        <row r="143">
          <cell r="A143">
            <v>20091200</v>
          </cell>
          <cell r="B143" t="str">
            <v>Jugo de naranja, sin congelar, sin fermentar ni adición alcohol, de valor Brix &lt;= a 20</v>
          </cell>
          <cell r="C143">
            <v>0</v>
          </cell>
          <cell r="D143">
            <v>0</v>
          </cell>
          <cell r="E143">
            <v>120</v>
          </cell>
          <cell r="F143">
            <v>0</v>
          </cell>
          <cell r="G143">
            <v>0</v>
          </cell>
          <cell r="H143">
            <v>80</v>
          </cell>
        </row>
        <row r="144">
          <cell r="A144">
            <v>9042220</v>
          </cell>
          <cell r="B144" t="str">
            <v>Ají seco, triturado o pulverizado (desde 2012)</v>
          </cell>
          <cell r="C144">
            <v>25459.320000000003</v>
          </cell>
          <cell r="D144">
            <v>25459.320000000003</v>
          </cell>
          <cell r="E144">
            <v>84513.48</v>
          </cell>
          <cell r="F144">
            <v>78231.42</v>
          </cell>
          <cell r="G144">
            <v>78231.42</v>
          </cell>
          <cell r="H144">
            <v>407331.29</v>
          </cell>
        </row>
        <row r="145">
          <cell r="A145">
            <v>8132010</v>
          </cell>
          <cell r="B145" t="str">
            <v>Ciruelas secas orgánicas (desde 2012)</v>
          </cell>
          <cell r="C145">
            <v>544960</v>
          </cell>
          <cell r="D145">
            <v>544960</v>
          </cell>
          <cell r="E145">
            <v>349000</v>
          </cell>
          <cell r="F145">
            <v>1122106.46</v>
          </cell>
          <cell r="G145">
            <v>1122106.46</v>
          </cell>
          <cell r="H145">
            <v>1354468.33</v>
          </cell>
        </row>
        <row r="146">
          <cell r="A146">
            <v>7123120</v>
          </cell>
          <cell r="B146" t="str">
            <v>Hongos del género Agaricus, en trozos, secos</v>
          </cell>
          <cell r="C146">
            <v>63049</v>
          </cell>
          <cell r="D146">
            <v>63049</v>
          </cell>
          <cell r="E146">
            <v>37325</v>
          </cell>
          <cell r="F146">
            <v>749808.4900000001</v>
          </cell>
          <cell r="G146">
            <v>749808.4900000001</v>
          </cell>
          <cell r="H146">
            <v>673276.87</v>
          </cell>
        </row>
        <row r="147">
          <cell r="A147">
            <v>7123110</v>
          </cell>
          <cell r="B147" t="str">
            <v>Hongos del género Agaricus, enteros, secos</v>
          </cell>
          <cell r="C147">
            <v>97914</v>
          </cell>
          <cell r="D147">
            <v>97914</v>
          </cell>
          <cell r="E147">
            <v>80743.4</v>
          </cell>
          <cell r="F147">
            <v>1181995.14</v>
          </cell>
          <cell r="G147">
            <v>1181995.14</v>
          </cell>
          <cell r="H147">
            <v>1418576.86</v>
          </cell>
        </row>
        <row r="148">
          <cell r="A148">
            <v>8132090</v>
          </cell>
          <cell r="B148" t="str">
            <v>Las demás ciruelas secas (desde 2012)</v>
          </cell>
          <cell r="C148">
            <v>62139138.89</v>
          </cell>
          <cell r="D148">
            <v>62139138.89</v>
          </cell>
          <cell r="E148">
            <v>64102292.92999999</v>
          </cell>
          <cell r="F148">
            <v>149910786.30999997</v>
          </cell>
          <cell r="G148">
            <v>149910786.30999997</v>
          </cell>
          <cell r="H148">
            <v>231924735.06999996</v>
          </cell>
        </row>
        <row r="149">
          <cell r="A149">
            <v>8134039</v>
          </cell>
          <cell r="B149" t="str">
            <v>Las demás frambuesas secas (desde 2012)</v>
          </cell>
          <cell r="C149">
            <v>10510</v>
          </cell>
          <cell r="D149">
            <v>10510</v>
          </cell>
          <cell r="E149">
            <v>44817</v>
          </cell>
          <cell r="F149">
            <v>290463.06</v>
          </cell>
          <cell r="G149">
            <v>290463.06</v>
          </cell>
          <cell r="H149">
            <v>653072.8099999999</v>
          </cell>
        </row>
        <row r="150">
          <cell r="A150">
            <v>8134059</v>
          </cell>
          <cell r="B150" t="str">
            <v>Las demás frutillas (fresas) secas (desde 2012)</v>
          </cell>
          <cell r="C150">
            <v>25627.03</v>
          </cell>
          <cell r="D150">
            <v>25627.03</v>
          </cell>
          <cell r="E150">
            <v>36644.91</v>
          </cell>
          <cell r="F150">
            <v>791977.21</v>
          </cell>
          <cell r="G150">
            <v>791977.21</v>
          </cell>
          <cell r="H150">
            <v>1004760.39</v>
          </cell>
        </row>
        <row r="151">
          <cell r="A151">
            <v>8133090</v>
          </cell>
          <cell r="B151" t="str">
            <v>Las demás manzanas secas (desde 2012)</v>
          </cell>
          <cell r="C151">
            <v>5244940.560000001</v>
          </cell>
          <cell r="D151">
            <v>5244940.560000001</v>
          </cell>
          <cell r="E151">
            <v>5834800.830000001</v>
          </cell>
          <cell r="F151">
            <v>34776377.339999996</v>
          </cell>
          <cell r="G151">
            <v>34776377.339999996</v>
          </cell>
          <cell r="H151">
            <v>36310645.730000004</v>
          </cell>
        </row>
        <row r="152">
          <cell r="A152">
            <v>8062090</v>
          </cell>
          <cell r="B152" t="str">
            <v>Las demás pasas, excepto morenas</v>
          </cell>
          <cell r="C152">
            <v>11182799</v>
          </cell>
          <cell r="D152">
            <v>11182799</v>
          </cell>
          <cell r="E152">
            <v>8767703.33</v>
          </cell>
          <cell r="F152">
            <v>40593952.78999999</v>
          </cell>
          <cell r="G152">
            <v>40593952.78999999</v>
          </cell>
          <cell r="H152">
            <v>31369437.62</v>
          </cell>
        </row>
        <row r="153">
          <cell r="A153">
            <v>8134049</v>
          </cell>
          <cell r="B153" t="str">
            <v>Los demás arándanos secos (desde 2012)</v>
          </cell>
          <cell r="C153">
            <v>60769.8</v>
          </cell>
          <cell r="D153">
            <v>60769.8</v>
          </cell>
          <cell r="E153">
            <v>77264.01400000001</v>
          </cell>
          <cell r="F153">
            <v>1364532.14</v>
          </cell>
          <cell r="G153">
            <v>1364532.14</v>
          </cell>
          <cell r="H153">
            <v>869538.3800000001</v>
          </cell>
        </row>
        <row r="154">
          <cell r="A154">
            <v>8134091</v>
          </cell>
          <cell r="B154" t="str">
            <v>Los demás frutos secos orgánicos, excepto de partidas 0801 a 0806 (desde 2012)</v>
          </cell>
          <cell r="C154">
            <v>1585</v>
          </cell>
          <cell r="D154">
            <v>1585</v>
          </cell>
          <cell r="E154">
            <v>2190</v>
          </cell>
          <cell r="F154">
            <v>31589.940000000002</v>
          </cell>
          <cell r="G154">
            <v>31589.940000000002</v>
          </cell>
          <cell r="H154">
            <v>43888.7</v>
          </cell>
        </row>
        <row r="155">
          <cell r="A155">
            <v>8134099</v>
          </cell>
          <cell r="B155" t="str">
            <v>Los demás frutos secos, excepto de partidas 0801 a 0806 (desde 2012)</v>
          </cell>
          <cell r="C155">
            <v>120455</v>
          </cell>
          <cell r="D155">
            <v>120455</v>
          </cell>
          <cell r="E155">
            <v>76663.5</v>
          </cell>
          <cell r="F155">
            <v>843360.88</v>
          </cell>
          <cell r="G155">
            <v>843360.88</v>
          </cell>
          <cell r="H155">
            <v>454155.89999999997</v>
          </cell>
        </row>
        <row r="156">
          <cell r="A156">
            <v>7129039</v>
          </cell>
          <cell r="B156" t="str">
            <v>Los demás tomates, incluso en trozos o rodajas, triturados o pulverizados, secos (desde 2012)</v>
          </cell>
          <cell r="C156">
            <v>92565.04000000001</v>
          </cell>
          <cell r="D156">
            <v>92565.04000000001</v>
          </cell>
          <cell r="E156">
            <v>140263.6356</v>
          </cell>
          <cell r="F156">
            <v>963056.9900000001</v>
          </cell>
          <cell r="G156">
            <v>963056.9900000001</v>
          </cell>
          <cell r="H156">
            <v>1520097.49</v>
          </cell>
        </row>
        <row r="157">
          <cell r="A157">
            <v>8133010</v>
          </cell>
          <cell r="B157" t="str">
            <v>Manzanas secas orgánicas (desde 2012)</v>
          </cell>
          <cell r="C157">
            <v>165863.41999999998</v>
          </cell>
          <cell r="D157">
            <v>165863.41999999998</v>
          </cell>
          <cell r="E157">
            <v>162359.40000000002</v>
          </cell>
          <cell r="F157">
            <v>1679006.1400000001</v>
          </cell>
          <cell r="G157">
            <v>1679006.1400000001</v>
          </cell>
          <cell r="H157">
            <v>1349832.95</v>
          </cell>
        </row>
        <row r="158">
          <cell r="A158">
            <v>8134020</v>
          </cell>
          <cell r="B158" t="str">
            <v>Mosqueta seca</v>
          </cell>
          <cell r="C158">
            <v>683515</v>
          </cell>
          <cell r="D158">
            <v>683515</v>
          </cell>
          <cell r="E158">
            <v>565265</v>
          </cell>
          <cell r="F158">
            <v>1757301.8200000003</v>
          </cell>
          <cell r="G158">
            <v>1757301.8200000003</v>
          </cell>
          <cell r="H158">
            <v>1803171.82</v>
          </cell>
        </row>
        <row r="159">
          <cell r="A159">
            <v>8062010</v>
          </cell>
          <cell r="B159" t="str">
            <v>Pasas morenas</v>
          </cell>
          <cell r="C159">
            <v>55971043.65</v>
          </cell>
          <cell r="D159">
            <v>55971043.65</v>
          </cell>
          <cell r="E159">
            <v>57232410.35</v>
          </cell>
          <cell r="F159">
            <v>148510958.72</v>
          </cell>
          <cell r="G159">
            <v>148510958.72</v>
          </cell>
          <cell r="H159">
            <v>145135490.09000003</v>
          </cell>
        </row>
        <row r="160">
          <cell r="A160">
            <v>7123920</v>
          </cell>
          <cell r="B160" t="str">
            <v>Trufas y demás hongos, en trozos, secos</v>
          </cell>
          <cell r="C160">
            <v>241101.64</v>
          </cell>
          <cell r="D160">
            <v>241101.64</v>
          </cell>
          <cell r="E160">
            <v>185628.45</v>
          </cell>
          <cell r="F160">
            <v>2646907.67</v>
          </cell>
          <cell r="G160">
            <v>2646907.67</v>
          </cell>
          <cell r="H160">
            <v>2417410.58</v>
          </cell>
        </row>
        <row r="161">
          <cell r="A161">
            <v>7123910</v>
          </cell>
          <cell r="B161" t="str">
            <v>Trufas y demás hongos, enteros, secos</v>
          </cell>
          <cell r="C161">
            <v>1855.125</v>
          </cell>
          <cell r="D161">
            <v>1855.125</v>
          </cell>
          <cell r="E161">
            <v>28140.66</v>
          </cell>
          <cell r="F161">
            <v>558460.94</v>
          </cell>
          <cell r="G161">
            <v>558460.94</v>
          </cell>
          <cell r="H161">
            <v>2318145.7800000003</v>
          </cell>
        </row>
        <row r="162">
          <cell r="A162">
            <v>7123990</v>
          </cell>
          <cell r="B162" t="str">
            <v>Trufas y demás hongos, secos, triturados o pulverizados</v>
          </cell>
          <cell r="C162">
            <v>83969.9</v>
          </cell>
          <cell r="D162">
            <v>83969.9</v>
          </cell>
          <cell r="E162">
            <v>81578.361</v>
          </cell>
          <cell r="F162">
            <v>1117875.8800000001</v>
          </cell>
          <cell r="G162">
            <v>1117875.8800000001</v>
          </cell>
          <cell r="H162">
            <v>1354791.6600000001</v>
          </cell>
        </row>
        <row r="163">
          <cell r="A163">
            <v>7129050</v>
          </cell>
          <cell r="B163" t="str">
            <v>Ajo, incluso en trozos o rodajas, triturados o pulverizados, secos</v>
          </cell>
          <cell r="C163">
            <v>174200</v>
          </cell>
          <cell r="D163">
            <v>174200</v>
          </cell>
          <cell r="E163">
            <v>164275.66</v>
          </cell>
          <cell r="F163">
            <v>465292.70000000007</v>
          </cell>
          <cell r="G163">
            <v>465292.70000000007</v>
          </cell>
          <cell r="H163">
            <v>413172.5800000001</v>
          </cell>
        </row>
        <row r="164">
          <cell r="A164">
            <v>7129040</v>
          </cell>
          <cell r="B164" t="str">
            <v>Apio, incluso en trozos o rodajas, triturados o pulverizados, secos</v>
          </cell>
          <cell r="C164">
            <v>7577.26</v>
          </cell>
          <cell r="D164">
            <v>7577.26</v>
          </cell>
          <cell r="E164">
            <v>7816</v>
          </cell>
          <cell r="F164">
            <v>68244.05</v>
          </cell>
          <cell r="G164">
            <v>68244.05</v>
          </cell>
          <cell r="H164">
            <v>65399.42</v>
          </cell>
        </row>
        <row r="165">
          <cell r="A165">
            <v>8011100</v>
          </cell>
          <cell r="B165" t="str">
            <v>Cocos secos</v>
          </cell>
          <cell r="C165">
            <v>15779.08</v>
          </cell>
          <cell r="D165">
            <v>15779.08</v>
          </cell>
          <cell r="E165">
            <v>24371.530000000002</v>
          </cell>
          <cell r="F165">
            <v>50428.08</v>
          </cell>
          <cell r="G165">
            <v>50428.08</v>
          </cell>
          <cell r="H165">
            <v>98734.12</v>
          </cell>
        </row>
        <row r="166">
          <cell r="A166">
            <v>7123190</v>
          </cell>
          <cell r="B166" t="str">
            <v>Los demás hongos de género Agaricus, secos, triturados o pulverizados</v>
          </cell>
          <cell r="C166">
            <v>22740</v>
          </cell>
          <cell r="D166">
            <v>22740</v>
          </cell>
          <cell r="E166">
            <v>30229.35</v>
          </cell>
          <cell r="F166">
            <v>242402</v>
          </cell>
          <cell r="G166">
            <v>242402</v>
          </cell>
          <cell r="H166">
            <v>700770.6</v>
          </cell>
        </row>
        <row r="167">
          <cell r="A167">
            <v>9042219</v>
          </cell>
          <cell r="B167" t="str">
            <v>Los demás pimentones secos, triturados o pulverizados (desde 2012)</v>
          </cell>
          <cell r="C167">
            <v>813892.97</v>
          </cell>
          <cell r="D167">
            <v>813892.97</v>
          </cell>
          <cell r="E167">
            <v>688077.28</v>
          </cell>
          <cell r="F167">
            <v>4312802.080000001</v>
          </cell>
          <cell r="G167">
            <v>4312802.080000001</v>
          </cell>
          <cell r="H167">
            <v>3081464.7399999998</v>
          </cell>
        </row>
        <row r="168">
          <cell r="A168">
            <v>8134010</v>
          </cell>
          <cell r="B168" t="str">
            <v>Duraznos secos</v>
          </cell>
          <cell r="C168">
            <v>150924.83000000002</v>
          </cell>
          <cell r="D168">
            <v>150924.83000000002</v>
          </cell>
          <cell r="E168">
            <v>94936.6</v>
          </cell>
          <cell r="F168">
            <v>1271643.1500000001</v>
          </cell>
          <cell r="G168">
            <v>1271643.1500000001</v>
          </cell>
          <cell r="H168">
            <v>711652.59</v>
          </cell>
        </row>
        <row r="169">
          <cell r="A169">
            <v>8134031</v>
          </cell>
          <cell r="B169" t="str">
            <v>Frambuesas secas orgánicas (desde 2012)</v>
          </cell>
          <cell r="C169">
            <v>0</v>
          </cell>
          <cell r="D169">
            <v>0</v>
          </cell>
          <cell r="E169">
            <v>78009.6</v>
          </cell>
          <cell r="F169">
            <v>0</v>
          </cell>
          <cell r="G169">
            <v>0</v>
          </cell>
          <cell r="H169">
            <v>321000.92</v>
          </cell>
        </row>
        <row r="170">
          <cell r="A170">
            <v>9042100</v>
          </cell>
          <cell r="B170" t="str">
            <v>Frutos de los géneros Capsicum o Pimenta secos, sin triturar ni pulverizar (desde 2012)</v>
          </cell>
          <cell r="C170">
            <v>42671.8</v>
          </cell>
          <cell r="D170">
            <v>42671.8</v>
          </cell>
          <cell r="E170">
            <v>26328.6</v>
          </cell>
          <cell r="F170">
            <v>397999.43000000005</v>
          </cell>
          <cell r="G170">
            <v>397999.43000000005</v>
          </cell>
          <cell r="H170">
            <v>235433.74</v>
          </cell>
        </row>
        <row r="171">
          <cell r="A171">
            <v>8131000</v>
          </cell>
          <cell r="B171" t="str">
            <v>Albaricoques (damascos, chabacanos) , secos</v>
          </cell>
          <cell r="C171">
            <v>2502</v>
          </cell>
          <cell r="D171">
            <v>2502</v>
          </cell>
          <cell r="E171">
            <v>6963.2782</v>
          </cell>
          <cell r="F171">
            <v>17977</v>
          </cell>
          <cell r="G171">
            <v>17977</v>
          </cell>
          <cell r="H171">
            <v>50604.63</v>
          </cell>
        </row>
        <row r="172">
          <cell r="A172">
            <v>7122000</v>
          </cell>
          <cell r="B172" t="str">
            <v>Cebollas, secas, incluso en trozos o rodajas o trituradas o pulverizadas</v>
          </cell>
          <cell r="C172">
            <v>242516</v>
          </cell>
          <cell r="D172">
            <v>242516</v>
          </cell>
          <cell r="E172">
            <v>209623</v>
          </cell>
          <cell r="F172">
            <v>645155.97</v>
          </cell>
          <cell r="G172">
            <v>645155.97</v>
          </cell>
          <cell r="H172">
            <v>593163.07</v>
          </cell>
        </row>
        <row r="173">
          <cell r="A173">
            <v>8135000</v>
          </cell>
          <cell r="B173" t="str">
            <v>Mezclas de frutos secos o de frutos de cáscara de este capítulo</v>
          </cell>
          <cell r="C173">
            <v>21294.9</v>
          </cell>
          <cell r="D173">
            <v>21294.9</v>
          </cell>
          <cell r="E173">
            <v>45074.458</v>
          </cell>
          <cell r="F173">
            <v>351295.42000000004</v>
          </cell>
          <cell r="G173">
            <v>351295.42000000004</v>
          </cell>
          <cell r="H173">
            <v>814546.2</v>
          </cell>
        </row>
        <row r="174">
          <cell r="A174">
            <v>7129010</v>
          </cell>
          <cell r="B174" t="str">
            <v>Puerros, incluso en trozos o rodajas, triturados o pulverizados, secos</v>
          </cell>
          <cell r="C174">
            <v>4987</v>
          </cell>
          <cell r="D174">
            <v>4987</v>
          </cell>
          <cell r="E174">
            <v>1346</v>
          </cell>
          <cell r="F174">
            <v>37727.21</v>
          </cell>
          <cell r="G174">
            <v>37727.21</v>
          </cell>
          <cell r="H174">
            <v>10493.369999999999</v>
          </cell>
        </row>
        <row r="175">
          <cell r="A175">
            <v>9042290</v>
          </cell>
          <cell r="B175" t="str">
            <v>Los demás frutos del género Capsicum o Pimenta, secos, triturados o pulverizados (desde 2012)</v>
          </cell>
          <cell r="C175">
            <v>84069.34</v>
          </cell>
          <cell r="D175">
            <v>84069.34</v>
          </cell>
          <cell r="E175">
            <v>35352.1</v>
          </cell>
          <cell r="F175">
            <v>556166.8400000001</v>
          </cell>
          <cell r="G175">
            <v>556166.8400000001</v>
          </cell>
          <cell r="H175">
            <v>266226.4</v>
          </cell>
        </row>
        <row r="176">
          <cell r="A176">
            <v>7123290</v>
          </cell>
          <cell r="B176" t="str">
            <v>Las demás orejas de judas (Auricularia spp.), secas, trituradas o pulverizadas</v>
          </cell>
          <cell r="C176">
            <v>55</v>
          </cell>
          <cell r="D176">
            <v>55</v>
          </cell>
          <cell r="E176">
            <v>0</v>
          </cell>
          <cell r="F176">
            <v>14923.11</v>
          </cell>
          <cell r="G176">
            <v>14923.11</v>
          </cell>
          <cell r="H176">
            <v>0</v>
          </cell>
        </row>
        <row r="177">
          <cell r="A177">
            <v>8134041</v>
          </cell>
          <cell r="B177" t="str">
            <v>Arándanos secos orgánicos (desde 2012)</v>
          </cell>
          <cell r="C177">
            <v>0</v>
          </cell>
          <cell r="D177">
            <v>0</v>
          </cell>
          <cell r="E177">
            <v>512.6</v>
          </cell>
          <cell r="F177">
            <v>0</v>
          </cell>
          <cell r="G177">
            <v>0</v>
          </cell>
          <cell r="H177">
            <v>21933.2</v>
          </cell>
        </row>
        <row r="178">
          <cell r="A178">
            <v>7129069</v>
          </cell>
          <cell r="B178" t="str">
            <v>Los demás zapallos, incluso en trozos o rodajas, triturados o pulverizados, secos (desde 2012)</v>
          </cell>
          <cell r="C178">
            <v>21421.28</v>
          </cell>
          <cell r="D178">
            <v>21421.28</v>
          </cell>
          <cell r="E178">
            <v>1567</v>
          </cell>
          <cell r="F178">
            <v>218485.69</v>
          </cell>
          <cell r="G178">
            <v>218485.69</v>
          </cell>
          <cell r="H178">
            <v>25128.38</v>
          </cell>
        </row>
        <row r="179">
          <cell r="A179">
            <v>7123310</v>
          </cell>
          <cell r="B179" t="str">
            <v>Hongos gelatinosos (Tremella spp.), enteros, secos</v>
          </cell>
          <cell r="C179">
            <v>0</v>
          </cell>
          <cell r="D179">
            <v>0</v>
          </cell>
          <cell r="E179">
            <v>160</v>
          </cell>
          <cell r="F179">
            <v>0</v>
          </cell>
          <cell r="G179">
            <v>0</v>
          </cell>
          <cell r="H179">
            <v>50326</v>
          </cell>
        </row>
        <row r="180">
          <cell r="A180">
            <v>9042211</v>
          </cell>
          <cell r="B180" t="str">
            <v>Pimentón, seco orgánico, triturado o pulverizado (desde 2012)</v>
          </cell>
          <cell r="C180">
            <v>0</v>
          </cell>
          <cell r="D180">
            <v>0</v>
          </cell>
          <cell r="E180">
            <v>504</v>
          </cell>
          <cell r="F180">
            <v>0</v>
          </cell>
          <cell r="G180">
            <v>0</v>
          </cell>
          <cell r="H180">
            <v>4436.39</v>
          </cell>
        </row>
        <row r="181">
          <cell r="A181">
            <v>12119072</v>
          </cell>
          <cell r="B181" t="str">
            <v>Cascarilla de mosqueta orgánica, incluso cortada, quebrantada o pulverizada (desde 2012)</v>
          </cell>
          <cell r="C181">
            <v>140398</v>
          </cell>
          <cell r="D181">
            <v>140398</v>
          </cell>
          <cell r="E181">
            <v>121406</v>
          </cell>
          <cell r="F181">
            <v>714876.93</v>
          </cell>
          <cell r="G181">
            <v>714876.93</v>
          </cell>
          <cell r="H181">
            <v>672169.1799999999</v>
          </cell>
        </row>
        <row r="182">
          <cell r="A182">
            <v>12119082</v>
          </cell>
          <cell r="B182" t="str">
            <v>Cascarilla de mosqueta, incluso cortada, quebrantada o pulverizada (desde 2012)</v>
          </cell>
          <cell r="C182">
            <v>3407815</v>
          </cell>
          <cell r="D182">
            <v>3407815</v>
          </cell>
          <cell r="E182">
            <v>2509215</v>
          </cell>
          <cell r="F182">
            <v>15523030.329999998</v>
          </cell>
          <cell r="G182">
            <v>15523030.329999998</v>
          </cell>
          <cell r="H182">
            <v>11769962.55</v>
          </cell>
        </row>
        <row r="183">
          <cell r="A183">
            <v>7129091</v>
          </cell>
          <cell r="B183" t="str">
            <v>Las demás hortalizas orgánicas; mezclas de hortalizas secas, incluso en trozos o rodajas, trituradas o pulverizadas (desde 2012)</v>
          </cell>
          <cell r="C183">
            <v>0</v>
          </cell>
          <cell r="D183">
            <v>0</v>
          </cell>
          <cell r="E183">
            <v>178</v>
          </cell>
          <cell r="F183">
            <v>0</v>
          </cell>
          <cell r="G183">
            <v>0</v>
          </cell>
          <cell r="H183">
            <v>1951.98</v>
          </cell>
        </row>
        <row r="184">
          <cell r="A184">
            <v>7129099</v>
          </cell>
          <cell r="B184" t="str">
            <v>Las demás hortalizas; mezclas de hortalizas secas, incluso en trozos o rodajas, trituradas o pulverizadas (desde 2012)</v>
          </cell>
          <cell r="C184">
            <v>241805.61</v>
          </cell>
          <cell r="D184">
            <v>241805.61</v>
          </cell>
          <cell r="E184">
            <v>163776.56</v>
          </cell>
          <cell r="F184">
            <v>2688437.36</v>
          </cell>
          <cell r="G184">
            <v>2688437.36</v>
          </cell>
          <cell r="H184">
            <v>1729510.7</v>
          </cell>
        </row>
        <row r="185">
          <cell r="A185">
            <v>12119079</v>
          </cell>
          <cell r="B185" t="str">
            <v>Las demás partes de mosqueta orgánica, frescas o secas, incluso cortadas, quebrantadas o pulverizadas (desde 2012)</v>
          </cell>
          <cell r="C185">
            <v>118703</v>
          </cell>
          <cell r="D185">
            <v>118703</v>
          </cell>
          <cell r="E185">
            <v>168994</v>
          </cell>
          <cell r="F185">
            <v>586235.73</v>
          </cell>
          <cell r="G185">
            <v>586235.73</v>
          </cell>
          <cell r="H185">
            <v>788033.49</v>
          </cell>
        </row>
        <row r="186">
          <cell r="A186">
            <v>12119089</v>
          </cell>
          <cell r="B186" t="str">
            <v>Las demás partes de mosqueta, frescas o secas, incluso cortadas, quebrantadas o pulverizadas (desde 2012)</v>
          </cell>
          <cell r="C186">
            <v>917314.28</v>
          </cell>
          <cell r="D186">
            <v>917314.28</v>
          </cell>
          <cell r="E186">
            <v>1169469</v>
          </cell>
          <cell r="F186">
            <v>3636977.0199999996</v>
          </cell>
          <cell r="G186">
            <v>3636977.0199999996</v>
          </cell>
          <cell r="H186">
            <v>4442198.84</v>
          </cell>
        </row>
        <row r="187">
          <cell r="A187">
            <v>12119071</v>
          </cell>
          <cell r="B187" t="str">
            <v>Pepa y pepa vana de mosqueta orgánica, incluso cortada, quebrantada o pulverizada (desde 2012)</v>
          </cell>
          <cell r="C187">
            <v>65500</v>
          </cell>
          <cell r="D187">
            <v>65500</v>
          </cell>
          <cell r="E187">
            <v>10000</v>
          </cell>
          <cell r="F187">
            <v>61339.36</v>
          </cell>
          <cell r="G187">
            <v>61339.36</v>
          </cell>
          <cell r="H187">
            <v>41164</v>
          </cell>
        </row>
        <row r="188">
          <cell r="A188">
            <v>12119081</v>
          </cell>
          <cell r="B188" t="str">
            <v>Pepa y pepa vana de mosqueta, incluso cortada, quebrantada o pulverizada (desde 2012)</v>
          </cell>
          <cell r="C188">
            <v>172400</v>
          </cell>
          <cell r="D188">
            <v>172400</v>
          </cell>
          <cell r="E188">
            <v>145000</v>
          </cell>
          <cell r="F188">
            <v>120082</v>
          </cell>
          <cell r="G188">
            <v>120082</v>
          </cell>
          <cell r="H188">
            <v>103262.75</v>
          </cell>
        </row>
        <row r="189">
          <cell r="A189">
            <v>12119083</v>
          </cell>
          <cell r="B189" t="str">
            <v>Flor y hojas de mosqueta, frescas o secas, incluso cortadas, quebrantadas o pulverizadas (desde 2012)</v>
          </cell>
          <cell r="C189">
            <v>5.88</v>
          </cell>
          <cell r="D189">
            <v>5.88</v>
          </cell>
          <cell r="E189">
            <v>0</v>
          </cell>
          <cell r="F189">
            <v>1156.96</v>
          </cell>
          <cell r="G189">
            <v>1156.96</v>
          </cell>
          <cell r="H189">
            <v>0</v>
          </cell>
        </row>
        <row r="190">
          <cell r="A190">
            <v>8134051</v>
          </cell>
          <cell r="B190" t="str">
            <v>Frutillas (fresas) secas orgánicas (desde 2012)</v>
          </cell>
          <cell r="C190">
            <v>0</v>
          </cell>
          <cell r="D190">
            <v>0</v>
          </cell>
          <cell r="E190">
            <v>312.6</v>
          </cell>
          <cell r="F190">
            <v>0</v>
          </cell>
          <cell r="G190">
            <v>0</v>
          </cell>
          <cell r="H190">
            <v>13822.27</v>
          </cell>
        </row>
        <row r="191">
          <cell r="A191">
            <v>8134061</v>
          </cell>
          <cell r="B191" t="str">
            <v>Membrillos secos orgánicos (desde 2012)</v>
          </cell>
          <cell r="C191">
            <v>0</v>
          </cell>
          <cell r="D191">
            <v>0</v>
          </cell>
          <cell r="E191">
            <v>1392</v>
          </cell>
          <cell r="F191">
            <v>0</v>
          </cell>
          <cell r="G191">
            <v>0</v>
          </cell>
          <cell r="H191">
            <v>8920.7</v>
          </cell>
        </row>
        <row r="192">
          <cell r="A192" t="str">
            <v>Total general</v>
          </cell>
          <cell r="B192">
            <v>0</v>
          </cell>
          <cell r="C192">
            <v>757638436.7534999</v>
          </cell>
          <cell r="D192">
            <v>757638436.7534999</v>
          </cell>
          <cell r="E192">
            <v>766990414.9878999</v>
          </cell>
          <cell r="F192">
            <v>1590868124.23</v>
          </cell>
          <cell r="G192">
            <v>1590868124.23</v>
          </cell>
          <cell r="H192">
            <v>1707888353.9599998</v>
          </cell>
        </row>
        <row r="193">
          <cell r="F193">
            <v>0</v>
          </cell>
        </row>
        <row r="194">
          <cell r="F194">
            <v>0</v>
          </cell>
        </row>
        <row r="195">
          <cell r="F195">
            <v>0</v>
          </cell>
        </row>
        <row r="196">
          <cell r="F196">
            <v>0</v>
          </cell>
        </row>
        <row r="197">
          <cell r="F197">
            <v>0</v>
          </cell>
        </row>
        <row r="198">
          <cell r="F19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90" zoomScaleNormal="90" zoomScalePageLayoutView="0" workbookViewId="0" topLeftCell="A1">
      <selection activeCell="K2" sqref="K2"/>
    </sheetView>
  </sheetViews>
  <sheetFormatPr defaultColWidth="11.421875" defaultRowHeight="15"/>
  <cols>
    <col min="1" max="16384" width="11.421875" style="153" customWidth="1"/>
  </cols>
  <sheetData>
    <row r="13" spans="2:10" ht="24.75">
      <c r="B13" s="154"/>
      <c r="C13" s="154"/>
      <c r="E13" s="155" t="s">
        <v>0</v>
      </c>
      <c r="F13" s="154"/>
      <c r="G13" s="154"/>
      <c r="H13" s="156"/>
      <c r="I13" s="156"/>
      <c r="J13" s="156"/>
    </row>
    <row r="14" spans="5:7" ht="15">
      <c r="E14" s="70"/>
      <c r="F14" s="70"/>
      <c r="G14" s="70"/>
    </row>
    <row r="15" spans="2:10" ht="15.75">
      <c r="B15" s="157"/>
      <c r="C15" s="157"/>
      <c r="D15" s="157"/>
      <c r="E15" s="157"/>
      <c r="F15" s="157"/>
      <c r="H15" s="158"/>
      <c r="I15" s="158"/>
      <c r="J15" s="158"/>
    </row>
    <row r="43" spans="3:7" ht="15.75">
      <c r="C43" s="170" t="s">
        <v>383</v>
      </c>
      <c r="D43" s="170"/>
      <c r="E43" s="170"/>
      <c r="F43" s="170"/>
      <c r="G43" s="170"/>
    </row>
  </sheetData>
  <sheetProtection/>
  <mergeCells count="1">
    <mergeCell ref="C43:G43"/>
  </mergeCells>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S92"/>
  <sheetViews>
    <sheetView zoomScale="90" zoomScaleNormal="90" zoomScalePageLayoutView="60" workbookViewId="0" topLeftCell="A16">
      <selection activeCell="B31" sqref="B31:P31"/>
    </sheetView>
  </sheetViews>
  <sheetFormatPr defaultColWidth="11.421875" defaultRowHeight="15"/>
  <cols>
    <col min="1" max="1" width="0.9921875" style="43" customWidth="1"/>
    <col min="2" max="2" width="24.00390625" style="59" customWidth="1"/>
    <col min="3" max="3" width="29.7109375" style="59" customWidth="1"/>
    <col min="4" max="4" width="9.7109375" style="60" customWidth="1"/>
    <col min="5" max="5" width="11.00390625" style="43" bestFit="1" customWidth="1"/>
    <col min="6" max="7" width="11.00390625" style="43" customWidth="1"/>
    <col min="8" max="8" width="7.421875" style="43" customWidth="1"/>
    <col min="9" max="11" width="11.00390625" style="43" bestFit="1" customWidth="1"/>
    <col min="12" max="12" width="8.421875" style="43" customWidth="1"/>
    <col min="13" max="13" width="7.140625" style="43" customWidth="1"/>
    <col min="14" max="14" width="9.421875" style="43" customWidth="1"/>
    <col min="15" max="15" width="9.28125" style="43" customWidth="1"/>
    <col min="16" max="16" width="7.140625" style="43" customWidth="1"/>
    <col min="17" max="17" width="10.8515625" style="43" customWidth="1"/>
    <col min="18" max="18" width="12.00390625" style="43" customWidth="1"/>
    <col min="19" max="19" width="7.7109375" style="43" customWidth="1"/>
    <col min="20" max="16384" width="11.421875" style="43" customWidth="1"/>
  </cols>
  <sheetData>
    <row r="1" ht="3.75" customHeight="1"/>
    <row r="2" spans="2:17" ht="12.75">
      <c r="B2" s="177" t="s">
        <v>276</v>
      </c>
      <c r="C2" s="178"/>
      <c r="D2" s="178"/>
      <c r="E2" s="178"/>
      <c r="F2" s="178"/>
      <c r="G2" s="178"/>
      <c r="H2" s="178"/>
      <c r="I2" s="178"/>
      <c r="J2" s="178"/>
      <c r="K2" s="178"/>
      <c r="L2" s="178"/>
      <c r="M2" s="178"/>
      <c r="N2" s="178"/>
      <c r="O2" s="178"/>
      <c r="P2" s="179"/>
      <c r="Q2" s="46" t="s">
        <v>380</v>
      </c>
    </row>
    <row r="3" spans="2:16" ht="12.75">
      <c r="B3" s="222" t="s">
        <v>40</v>
      </c>
      <c r="C3" s="222"/>
      <c r="D3" s="242" t="s">
        <v>139</v>
      </c>
      <c r="E3" s="189" t="s">
        <v>31</v>
      </c>
      <c r="F3" s="189"/>
      <c r="G3" s="189"/>
      <c r="H3" s="189"/>
      <c r="I3" s="189" t="s">
        <v>323</v>
      </c>
      <c r="J3" s="189"/>
      <c r="K3" s="189"/>
      <c r="L3" s="189"/>
      <c r="M3" s="189" t="s">
        <v>355</v>
      </c>
      <c r="N3" s="189"/>
      <c r="O3" s="189"/>
      <c r="P3" s="189"/>
    </row>
    <row r="4" spans="2:16" ht="25.5">
      <c r="B4" s="222"/>
      <c r="C4" s="222"/>
      <c r="D4" s="242"/>
      <c r="E4" s="49">
        <v>2013</v>
      </c>
      <c r="F4" s="49" t="s">
        <v>386</v>
      </c>
      <c r="G4" s="49" t="s">
        <v>387</v>
      </c>
      <c r="H4" s="49" t="s">
        <v>110</v>
      </c>
      <c r="I4" s="49">
        <v>2013</v>
      </c>
      <c r="J4" s="49" t="s">
        <v>386</v>
      </c>
      <c r="K4" s="49" t="s">
        <v>387</v>
      </c>
      <c r="L4" s="49" t="s">
        <v>110</v>
      </c>
      <c r="M4" s="49">
        <v>2013</v>
      </c>
      <c r="N4" s="49" t="s">
        <v>386</v>
      </c>
      <c r="O4" s="49" t="s">
        <v>387</v>
      </c>
      <c r="P4" s="49" t="s">
        <v>110</v>
      </c>
    </row>
    <row r="5" spans="2:19" ht="12.75">
      <c r="B5" s="205" t="s">
        <v>192</v>
      </c>
      <c r="C5" s="100" t="s">
        <v>37</v>
      </c>
      <c r="D5" s="94">
        <v>15091000</v>
      </c>
      <c r="E5" s="52">
        <v>9397877.04</v>
      </c>
      <c r="F5" s="52">
        <v>9397877.04</v>
      </c>
      <c r="G5" s="52">
        <v>9166726.8764</v>
      </c>
      <c r="H5" s="53">
        <v>-2.4595997863789854</v>
      </c>
      <c r="I5" s="52">
        <v>42467221.89</v>
      </c>
      <c r="J5" s="52">
        <v>42467221.89</v>
      </c>
      <c r="K5" s="52">
        <v>40365329.78</v>
      </c>
      <c r="L5" s="53">
        <v>-4.949445752407322</v>
      </c>
      <c r="M5" s="53">
        <v>4.518810121610189</v>
      </c>
      <c r="N5" s="53">
        <v>4.518810121610189</v>
      </c>
      <c r="O5" s="53">
        <v>4.403461598045612</v>
      </c>
      <c r="P5" s="53">
        <v>-2.552630459353633</v>
      </c>
      <c r="Q5" s="54"/>
      <c r="R5" s="54"/>
      <c r="S5" s="149"/>
    </row>
    <row r="6" spans="2:18" ht="12.75">
      <c r="B6" s="205"/>
      <c r="C6" s="62" t="s">
        <v>133</v>
      </c>
      <c r="D6" s="66">
        <v>15091011</v>
      </c>
      <c r="E6" s="52">
        <v>288419.0428000001</v>
      </c>
      <c r="F6" s="52">
        <v>288419.0428000001</v>
      </c>
      <c r="G6" s="52">
        <v>183071.8166</v>
      </c>
      <c r="H6" s="53">
        <v>-36.52575266087808</v>
      </c>
      <c r="I6" s="52">
        <v>2226014.5499999993</v>
      </c>
      <c r="J6" s="52">
        <v>2226014.5499999993</v>
      </c>
      <c r="K6" s="52">
        <v>1119344.8099999998</v>
      </c>
      <c r="L6" s="53">
        <v>-49.71529678456055</v>
      </c>
      <c r="M6" s="53">
        <v>7.7179874407377325</v>
      </c>
      <c r="N6" s="53">
        <v>7.7179874407377325</v>
      </c>
      <c r="O6" s="53">
        <v>6.114238831451022</v>
      </c>
      <c r="P6" s="53">
        <v>-20.779362775607403</v>
      </c>
      <c r="Q6" s="54"/>
      <c r="R6" s="54"/>
    </row>
    <row r="7" spans="2:18" ht="12.75">
      <c r="B7" s="205"/>
      <c r="C7" s="62" t="s">
        <v>135</v>
      </c>
      <c r="D7" s="66">
        <v>15091019</v>
      </c>
      <c r="E7" s="52">
        <v>73626.2</v>
      </c>
      <c r="F7" s="52">
        <v>73626.2</v>
      </c>
      <c r="G7" s="52">
        <v>602727.3615</v>
      </c>
      <c r="H7" s="53">
        <v>718.6316304522032</v>
      </c>
      <c r="I7" s="52">
        <v>255443.94</v>
      </c>
      <c r="J7" s="52">
        <v>255443.94</v>
      </c>
      <c r="K7" s="52">
        <v>1995962</v>
      </c>
      <c r="L7" s="53">
        <v>681.3698770853597</v>
      </c>
      <c r="M7" s="53">
        <v>3.469470650393474</v>
      </c>
      <c r="N7" s="53">
        <v>3.469470650393474</v>
      </c>
      <c r="O7" s="53">
        <v>3.3115503418206775</v>
      </c>
      <c r="P7" s="53">
        <v>-4.551711903223243</v>
      </c>
      <c r="Q7" s="54"/>
      <c r="R7" s="54"/>
    </row>
    <row r="8" spans="2:18" ht="12.75">
      <c r="B8" s="205"/>
      <c r="C8" s="62" t="s">
        <v>134</v>
      </c>
      <c r="D8" s="66">
        <v>15091091</v>
      </c>
      <c r="E8" s="52">
        <v>2996203.732600001</v>
      </c>
      <c r="F8" s="52">
        <v>2996203.732600001</v>
      </c>
      <c r="G8" s="52">
        <v>4822044.493799999</v>
      </c>
      <c r="H8" s="53">
        <v>60.938471617736</v>
      </c>
      <c r="I8" s="52">
        <v>15837276.35</v>
      </c>
      <c r="J8" s="52">
        <v>15837276.35</v>
      </c>
      <c r="K8" s="52">
        <v>25105365.590000004</v>
      </c>
      <c r="L8" s="53">
        <v>58.52072689253796</v>
      </c>
      <c r="M8" s="53">
        <v>5.285780862523979</v>
      </c>
      <c r="N8" s="53">
        <v>5.285780862523979</v>
      </c>
      <c r="O8" s="53">
        <v>5.20637369113444</v>
      </c>
      <c r="P8" s="53">
        <v>-1.5022789149761073</v>
      </c>
      <c r="Q8" s="54"/>
      <c r="R8" s="54"/>
    </row>
    <row r="9" spans="2:18" ht="12.75">
      <c r="B9" s="215"/>
      <c r="C9" s="62" t="s">
        <v>127</v>
      </c>
      <c r="D9" s="66">
        <v>15091099</v>
      </c>
      <c r="E9" s="52">
        <v>6039628.064599998</v>
      </c>
      <c r="F9" s="52">
        <v>6039628.064599998</v>
      </c>
      <c r="G9" s="52">
        <v>3558883.2044999995</v>
      </c>
      <c r="H9" s="53">
        <v>-41.07446408232255</v>
      </c>
      <c r="I9" s="52">
        <v>24148487.05</v>
      </c>
      <c r="J9" s="52">
        <v>24148487.05</v>
      </c>
      <c r="K9" s="52">
        <v>12144657.380000003</v>
      </c>
      <c r="L9" s="53">
        <v>-49.70841297488241</v>
      </c>
      <c r="M9" s="53">
        <v>3.9983400950699672</v>
      </c>
      <c r="N9" s="53">
        <v>3.9983400950699672</v>
      </c>
      <c r="O9" s="53">
        <v>3.4124911333543606</v>
      </c>
      <c r="P9" s="53">
        <v>-14.652304400968042</v>
      </c>
      <c r="Q9" s="54"/>
      <c r="R9" s="54"/>
    </row>
    <row r="10" spans="2:18" ht="12.75">
      <c r="B10" s="216" t="s">
        <v>86</v>
      </c>
      <c r="C10" s="203"/>
      <c r="D10" s="66">
        <v>15159090</v>
      </c>
      <c r="E10" s="52">
        <v>1483157.95</v>
      </c>
      <c r="F10" s="52">
        <v>1483157.95</v>
      </c>
      <c r="G10" s="52">
        <v>1517983.3724999996</v>
      </c>
      <c r="H10" s="53">
        <v>2.3480589171233968</v>
      </c>
      <c r="I10" s="52">
        <v>7419660.33</v>
      </c>
      <c r="J10" s="52">
        <v>7419660.33</v>
      </c>
      <c r="K10" s="52">
        <v>6309455.17</v>
      </c>
      <c r="L10" s="53">
        <v>-14.963018664225025</v>
      </c>
      <c r="M10" s="53">
        <v>5.002609688334274</v>
      </c>
      <c r="N10" s="53">
        <v>5.002609688334274</v>
      </c>
      <c r="O10" s="53">
        <v>4.156471858851011</v>
      </c>
      <c r="P10" s="53">
        <v>-16.913928573248395</v>
      </c>
      <c r="Q10" s="54"/>
      <c r="R10" s="54"/>
    </row>
    <row r="11" spans="2:18" ht="12.75">
      <c r="B11" s="222" t="s">
        <v>128</v>
      </c>
      <c r="C11" s="100" t="s">
        <v>37</v>
      </c>
      <c r="D11" s="94">
        <v>15159010</v>
      </c>
      <c r="E11" s="52">
        <v>387699.02</v>
      </c>
      <c r="F11" s="52">
        <v>387699.02</v>
      </c>
      <c r="G11" s="52">
        <v>367516.81</v>
      </c>
      <c r="H11" s="53">
        <v>-5.205638642057964</v>
      </c>
      <c r="I11" s="52">
        <v>6468938.98</v>
      </c>
      <c r="J11" s="52">
        <v>6468938.98</v>
      </c>
      <c r="K11" s="52">
        <v>6167952.16</v>
      </c>
      <c r="L11" s="53">
        <v>-4.652800419521041</v>
      </c>
      <c r="M11" s="53">
        <v>16.685466421865087</v>
      </c>
      <c r="N11" s="53">
        <v>16.685466421865087</v>
      </c>
      <c r="O11" s="53">
        <v>16.78277562324292</v>
      </c>
      <c r="P11" s="53">
        <v>0.583197370199473</v>
      </c>
      <c r="Q11" s="54"/>
      <c r="R11" s="54"/>
    </row>
    <row r="12" spans="2:18" ht="12.75">
      <c r="B12" s="222"/>
      <c r="C12" s="101" t="s">
        <v>122</v>
      </c>
      <c r="D12" s="66">
        <v>15159011</v>
      </c>
      <c r="E12" s="52">
        <v>140824.96</v>
      </c>
      <c r="F12" s="52">
        <v>140824.96</v>
      </c>
      <c r="G12" s="52">
        <v>130685</v>
      </c>
      <c r="H12" s="53">
        <v>-7.20039970187103</v>
      </c>
      <c r="I12" s="52">
        <v>3141978.65</v>
      </c>
      <c r="J12" s="52">
        <v>3141978.65</v>
      </c>
      <c r="K12" s="52">
        <v>3105520.9399999995</v>
      </c>
      <c r="L12" s="53">
        <v>-1.1603423848854155</v>
      </c>
      <c r="M12" s="53">
        <v>22.311234102250058</v>
      </c>
      <c r="N12" s="53">
        <v>22.311234102250058</v>
      </c>
      <c r="O12" s="53">
        <v>23.763407736159465</v>
      </c>
      <c r="P12" s="53">
        <v>6.508710487525016</v>
      </c>
      <c r="Q12" s="54"/>
      <c r="R12" s="54"/>
    </row>
    <row r="13" spans="2:18" ht="12.75">
      <c r="B13" s="204"/>
      <c r="C13" s="96" t="s">
        <v>123</v>
      </c>
      <c r="D13" s="66">
        <v>15159019</v>
      </c>
      <c r="E13" s="52">
        <v>246874.06</v>
      </c>
      <c r="F13" s="52">
        <v>246874.06</v>
      </c>
      <c r="G13" s="52">
        <v>236831.81</v>
      </c>
      <c r="H13" s="53">
        <v>-4.067762323834268</v>
      </c>
      <c r="I13" s="52">
        <v>3326960.33</v>
      </c>
      <c r="J13" s="52">
        <v>3326960.33</v>
      </c>
      <c r="K13" s="52">
        <v>3062431.2200000007</v>
      </c>
      <c r="L13" s="53">
        <v>-7.951074968182725</v>
      </c>
      <c r="M13" s="53">
        <v>13.47634632006295</v>
      </c>
      <c r="N13" s="53">
        <v>13.47634632006295</v>
      </c>
      <c r="O13" s="53">
        <v>12.930827239803643</v>
      </c>
      <c r="P13" s="53">
        <v>-4.047974631277951</v>
      </c>
      <c r="Q13" s="54"/>
      <c r="R13" s="54"/>
    </row>
    <row r="14" spans="2:18" ht="12.75" customHeight="1">
      <c r="B14" s="222" t="s">
        <v>285</v>
      </c>
      <c r="C14" s="96" t="s">
        <v>37</v>
      </c>
      <c r="D14" s="94">
        <v>15099000</v>
      </c>
      <c r="E14" s="52">
        <v>481174.11</v>
      </c>
      <c r="F14" s="52">
        <v>481174.11</v>
      </c>
      <c r="G14" s="52">
        <v>354212.05999999994</v>
      </c>
      <c r="H14" s="53">
        <v>-26.385885558140288</v>
      </c>
      <c r="I14" s="52">
        <v>1696564.1499999997</v>
      </c>
      <c r="J14" s="52">
        <v>1696564.1499999997</v>
      </c>
      <c r="K14" s="52">
        <v>1161797.2</v>
      </c>
      <c r="L14" s="53">
        <v>-31.52058529587577</v>
      </c>
      <c r="M14" s="53">
        <v>3.52588411292536</v>
      </c>
      <c r="N14" s="53">
        <v>3.52588411292536</v>
      </c>
      <c r="O14" s="53">
        <v>3.2799481756775877</v>
      </c>
      <c r="P14" s="53">
        <v>-6.97515656700708</v>
      </c>
      <c r="Q14" s="54"/>
      <c r="R14" s="54"/>
    </row>
    <row r="15" spans="2:18" ht="12.75">
      <c r="B15" s="222"/>
      <c r="C15" s="101" t="s">
        <v>122</v>
      </c>
      <c r="D15" s="66">
        <v>15099010</v>
      </c>
      <c r="E15" s="52">
        <v>100</v>
      </c>
      <c r="F15" s="52">
        <v>100</v>
      </c>
      <c r="G15" s="52">
        <v>0</v>
      </c>
      <c r="H15" s="53">
        <v>-100</v>
      </c>
      <c r="I15" s="52">
        <v>687.06</v>
      </c>
      <c r="J15" s="52">
        <v>687.06</v>
      </c>
      <c r="K15" s="52">
        <v>0</v>
      </c>
      <c r="L15" s="53">
        <v>-100</v>
      </c>
      <c r="M15" s="53">
        <v>6.8706</v>
      </c>
      <c r="N15" s="53">
        <v>6.8706</v>
      </c>
      <c r="O15" s="53" t="s">
        <v>388</v>
      </c>
      <c r="P15" s="53" t="s">
        <v>388</v>
      </c>
      <c r="Q15" s="54"/>
      <c r="R15" s="54"/>
    </row>
    <row r="16" spans="2:18" ht="12.75">
      <c r="B16" s="222"/>
      <c r="C16" s="101" t="s">
        <v>123</v>
      </c>
      <c r="D16" s="66">
        <v>15099090</v>
      </c>
      <c r="E16" s="52">
        <v>481074.11</v>
      </c>
      <c r="F16" s="52">
        <v>481074.11</v>
      </c>
      <c r="G16" s="52">
        <v>354212.05999999994</v>
      </c>
      <c r="H16" s="53">
        <v>-26.370583526101633</v>
      </c>
      <c r="I16" s="52">
        <v>1695877.0899999996</v>
      </c>
      <c r="J16" s="52">
        <v>1695877.0899999996</v>
      </c>
      <c r="K16" s="52">
        <v>1161797.2</v>
      </c>
      <c r="L16" s="53">
        <v>-31.492841854476595</v>
      </c>
      <c r="M16" s="53">
        <v>3.5251888529191473</v>
      </c>
      <c r="N16" s="53">
        <v>3.5251888529191473</v>
      </c>
      <c r="O16" s="53">
        <v>3.2799481756775877</v>
      </c>
      <c r="P16" s="53">
        <v>-6.9568096199578155</v>
      </c>
      <c r="Q16" s="54"/>
      <c r="R16" s="54"/>
    </row>
    <row r="17" spans="2:18" ht="12.75">
      <c r="B17" s="216" t="s">
        <v>293</v>
      </c>
      <c r="C17" s="203"/>
      <c r="D17" s="66">
        <v>33011300</v>
      </c>
      <c r="E17" s="52">
        <v>705</v>
      </c>
      <c r="F17" s="52">
        <v>705</v>
      </c>
      <c r="G17" s="52">
        <v>457.61</v>
      </c>
      <c r="H17" s="53">
        <v>-35.09078014184397</v>
      </c>
      <c r="I17" s="52">
        <v>154916.6</v>
      </c>
      <c r="J17" s="52">
        <v>154916.6</v>
      </c>
      <c r="K17" s="52">
        <v>50491.79</v>
      </c>
      <c r="L17" s="53">
        <v>-67.40711453775774</v>
      </c>
      <c r="M17" s="53">
        <v>219.7398581560284</v>
      </c>
      <c r="N17" s="53">
        <v>219.7398581560284</v>
      </c>
      <c r="O17" s="53">
        <v>110.3380389414567</v>
      </c>
      <c r="P17" s="53">
        <v>-49.786970890319715</v>
      </c>
      <c r="Q17" s="54"/>
      <c r="R17" s="54"/>
    </row>
    <row r="18" spans="2:18" ht="12.75">
      <c r="B18" s="192" t="s">
        <v>286</v>
      </c>
      <c r="C18" s="100" t="s">
        <v>37</v>
      </c>
      <c r="D18" s="94"/>
      <c r="E18" s="52">
        <v>8024.6</v>
      </c>
      <c r="F18" s="52">
        <v>8024.6</v>
      </c>
      <c r="G18" s="52">
        <v>15628.4813</v>
      </c>
      <c r="H18" s="53">
        <v>94.7571380504947</v>
      </c>
      <c r="I18" s="52">
        <v>103168.26</v>
      </c>
      <c r="J18" s="52">
        <v>103168.26</v>
      </c>
      <c r="K18" s="52">
        <v>208544.75000000003</v>
      </c>
      <c r="L18" s="53">
        <v>102.14041605431751</v>
      </c>
      <c r="M18" s="53">
        <v>12.856498766293646</v>
      </c>
      <c r="N18" s="53">
        <v>12.856498766293646</v>
      </c>
      <c r="O18" s="53">
        <v>13.343890938398475</v>
      </c>
      <c r="P18" s="53">
        <v>3.791017919922668</v>
      </c>
      <c r="Q18" s="54"/>
      <c r="R18" s="54"/>
    </row>
    <row r="19" spans="2:18" ht="12.75">
      <c r="B19" s="193"/>
      <c r="C19" s="102" t="s">
        <v>116</v>
      </c>
      <c r="D19" s="66">
        <v>15159021</v>
      </c>
      <c r="E19" s="52">
        <v>2076.48</v>
      </c>
      <c r="F19" s="52">
        <v>2076.48</v>
      </c>
      <c r="G19" s="52">
        <v>0</v>
      </c>
      <c r="H19" s="53">
        <v>-100</v>
      </c>
      <c r="I19" s="52">
        <v>14112</v>
      </c>
      <c r="J19" s="52">
        <v>14112</v>
      </c>
      <c r="K19" s="52">
        <v>0</v>
      </c>
      <c r="L19" s="53">
        <v>-100</v>
      </c>
      <c r="M19" s="53">
        <v>6.796116504854369</v>
      </c>
      <c r="N19" s="53">
        <v>6.796116504854369</v>
      </c>
      <c r="O19" s="53" t="s">
        <v>388</v>
      </c>
      <c r="P19" s="53" t="s">
        <v>388</v>
      </c>
      <c r="Q19" s="54"/>
      <c r="R19" s="54"/>
    </row>
    <row r="20" spans="2:18" ht="12.75">
      <c r="B20" s="194"/>
      <c r="C20" s="101" t="s">
        <v>123</v>
      </c>
      <c r="D20" s="66">
        <v>15159029</v>
      </c>
      <c r="E20" s="52">
        <v>5948.12</v>
      </c>
      <c r="F20" s="52">
        <v>5948.12</v>
      </c>
      <c r="G20" s="52">
        <v>15628.4813</v>
      </c>
      <c r="H20" s="53">
        <v>162.7465703449157</v>
      </c>
      <c r="I20" s="52">
        <v>89056.26</v>
      </c>
      <c r="J20" s="52">
        <v>89056.26</v>
      </c>
      <c r="K20" s="52">
        <v>208544.75000000003</v>
      </c>
      <c r="L20" s="53">
        <v>134.1719155958268</v>
      </c>
      <c r="M20" s="53">
        <v>14.972169357713025</v>
      </c>
      <c r="N20" s="53">
        <v>14.972169357713025</v>
      </c>
      <c r="O20" s="53">
        <v>13.343890938398475</v>
      </c>
      <c r="P20" s="53">
        <v>-10.875367359344823</v>
      </c>
      <c r="Q20" s="54"/>
      <c r="R20" s="54"/>
    </row>
    <row r="21" spans="2:18" ht="12.75">
      <c r="B21" s="216" t="s">
        <v>420</v>
      </c>
      <c r="C21" s="203"/>
      <c r="D21" s="66">
        <v>15119000</v>
      </c>
      <c r="E21" s="52">
        <v>10000</v>
      </c>
      <c r="F21" s="52">
        <v>10000</v>
      </c>
      <c r="G21" s="52">
        <v>5130</v>
      </c>
      <c r="H21" s="53">
        <v>-48.699999999999996</v>
      </c>
      <c r="I21" s="52">
        <v>19994</v>
      </c>
      <c r="J21" s="52">
        <v>19994</v>
      </c>
      <c r="K21" s="52">
        <v>9028.99</v>
      </c>
      <c r="L21" s="53">
        <v>-54.84150245073523</v>
      </c>
      <c r="M21" s="53">
        <v>1.9994</v>
      </c>
      <c r="N21" s="53">
        <v>1.9994</v>
      </c>
      <c r="O21" s="53">
        <v>1.760037037037037</v>
      </c>
      <c r="P21" s="53">
        <v>-11.971739670049164</v>
      </c>
      <c r="Q21" s="54"/>
      <c r="R21" s="54"/>
    </row>
    <row r="22" spans="2:18" ht="12.75">
      <c r="B22" s="216" t="s">
        <v>140</v>
      </c>
      <c r="C22" s="203"/>
      <c r="D22" s="66">
        <v>33011200</v>
      </c>
      <c r="E22" s="52">
        <v>213.337</v>
      </c>
      <c r="F22" s="52">
        <v>213.337</v>
      </c>
      <c r="G22" s="52">
        <v>75</v>
      </c>
      <c r="H22" s="53">
        <v>-64.84435423766153</v>
      </c>
      <c r="I22" s="52">
        <v>11380.02</v>
      </c>
      <c r="J22" s="52">
        <v>11380.02</v>
      </c>
      <c r="K22" s="52">
        <v>900</v>
      </c>
      <c r="L22" s="53">
        <v>-92.09140229982022</v>
      </c>
      <c r="M22" s="53">
        <v>53.342926918443595</v>
      </c>
      <c r="N22" s="53">
        <v>53.342926918443595</v>
      </c>
      <c r="O22" s="53">
        <v>12</v>
      </c>
      <c r="P22" s="53">
        <v>-77.50404656582326</v>
      </c>
      <c r="Q22" s="54"/>
      <c r="R22" s="54"/>
    </row>
    <row r="23" spans="2:18" ht="12.75">
      <c r="B23" s="216" t="s">
        <v>87</v>
      </c>
      <c r="C23" s="203"/>
      <c r="D23" s="66">
        <v>33011900</v>
      </c>
      <c r="E23" s="52">
        <v>155</v>
      </c>
      <c r="F23" s="52">
        <v>155</v>
      </c>
      <c r="G23" s="52">
        <v>3852.1308</v>
      </c>
      <c r="H23" s="53">
        <v>2385.2456774193547</v>
      </c>
      <c r="I23" s="52">
        <v>3483.4700000000003</v>
      </c>
      <c r="J23" s="52">
        <v>3483.4700000000003</v>
      </c>
      <c r="K23" s="52">
        <v>106683.45999999999</v>
      </c>
      <c r="L23" s="53">
        <v>2962.5629042305513</v>
      </c>
      <c r="M23" s="53">
        <v>22.474</v>
      </c>
      <c r="N23" s="53">
        <v>22.474</v>
      </c>
      <c r="O23" s="53">
        <v>27.694661873890677</v>
      </c>
      <c r="P23" s="53">
        <v>23.22978496881141</v>
      </c>
      <c r="Q23" s="54"/>
      <c r="R23" s="54"/>
    </row>
    <row r="24" spans="2:18" ht="12.75">
      <c r="B24" s="216" t="s">
        <v>301</v>
      </c>
      <c r="C24" s="203"/>
      <c r="D24" s="66">
        <v>15132100</v>
      </c>
      <c r="E24" s="52">
        <v>218</v>
      </c>
      <c r="F24" s="52">
        <v>218</v>
      </c>
      <c r="G24" s="52">
        <v>345</v>
      </c>
      <c r="H24" s="53">
        <v>58.256880733944946</v>
      </c>
      <c r="I24" s="52">
        <v>2040</v>
      </c>
      <c r="J24" s="52">
        <v>2040</v>
      </c>
      <c r="K24" s="52">
        <v>3060</v>
      </c>
      <c r="L24" s="53">
        <v>50</v>
      </c>
      <c r="M24" s="53">
        <v>9.357798165137615</v>
      </c>
      <c r="N24" s="53">
        <v>9.357798165137615</v>
      </c>
      <c r="O24" s="53">
        <v>8.869565217391305</v>
      </c>
      <c r="P24" s="53">
        <v>-5.217391304347818</v>
      </c>
      <c r="Q24" s="54"/>
      <c r="R24" s="54"/>
    </row>
    <row r="25" spans="2:18" ht="12.75">
      <c r="B25" s="216" t="s">
        <v>333</v>
      </c>
      <c r="C25" s="203"/>
      <c r="D25" s="66">
        <v>15111000</v>
      </c>
      <c r="E25" s="52">
        <v>950</v>
      </c>
      <c r="F25" s="52">
        <v>950</v>
      </c>
      <c r="G25" s="52">
        <v>0</v>
      </c>
      <c r="H25" s="53">
        <v>-100</v>
      </c>
      <c r="I25" s="52">
        <v>200</v>
      </c>
      <c r="J25" s="52">
        <v>200</v>
      </c>
      <c r="K25" s="52">
        <v>0</v>
      </c>
      <c r="L25" s="53">
        <v>-100</v>
      </c>
      <c r="M25" s="53">
        <v>0.21052631578947367</v>
      </c>
      <c r="N25" s="53">
        <v>0.21052631578947367</v>
      </c>
      <c r="O25" s="53" t="s">
        <v>388</v>
      </c>
      <c r="P25" s="53" t="s">
        <v>388</v>
      </c>
      <c r="Q25" s="54"/>
      <c r="R25" s="54"/>
    </row>
    <row r="26" spans="2:18" ht="12.75">
      <c r="B26" s="216" t="s">
        <v>307</v>
      </c>
      <c r="C26" s="203"/>
      <c r="D26" s="66">
        <v>15131900</v>
      </c>
      <c r="E26" s="52">
        <v>0</v>
      </c>
      <c r="F26" s="52">
        <v>0</v>
      </c>
      <c r="G26" s="52">
        <v>0</v>
      </c>
      <c r="H26" s="53" t="s">
        <v>388</v>
      </c>
      <c r="I26" s="52">
        <v>0</v>
      </c>
      <c r="J26" s="52">
        <v>0</v>
      </c>
      <c r="K26" s="52">
        <v>0</v>
      </c>
      <c r="L26" s="53" t="s">
        <v>388</v>
      </c>
      <c r="M26" s="53" t="s">
        <v>388</v>
      </c>
      <c r="N26" s="53" t="s">
        <v>388</v>
      </c>
      <c r="O26" s="53" t="s">
        <v>388</v>
      </c>
      <c r="P26" s="53" t="s">
        <v>388</v>
      </c>
      <c r="Q26" s="54"/>
      <c r="R26" s="54"/>
    </row>
    <row r="27" spans="2:18" ht="12.75">
      <c r="B27" s="216" t="s">
        <v>88</v>
      </c>
      <c r="C27" s="203"/>
      <c r="D27" s="66">
        <v>15100000</v>
      </c>
      <c r="E27" s="52">
        <v>0</v>
      </c>
      <c r="F27" s="52">
        <v>0</v>
      </c>
      <c r="G27" s="52">
        <v>0</v>
      </c>
      <c r="H27" s="53" t="s">
        <v>388</v>
      </c>
      <c r="I27" s="52">
        <v>0</v>
      </c>
      <c r="J27" s="52">
        <v>0</v>
      </c>
      <c r="K27" s="52">
        <v>0</v>
      </c>
      <c r="L27" s="53" t="s">
        <v>388</v>
      </c>
      <c r="M27" s="53" t="s">
        <v>388</v>
      </c>
      <c r="N27" s="53" t="s">
        <v>388</v>
      </c>
      <c r="O27" s="53" t="s">
        <v>388</v>
      </c>
      <c r="P27" s="53" t="s">
        <v>388</v>
      </c>
      <c r="Q27" s="54"/>
      <c r="R27" s="54"/>
    </row>
    <row r="28" spans="2:18" ht="12.75">
      <c r="B28" s="103" t="s">
        <v>37</v>
      </c>
      <c r="C28" s="104"/>
      <c r="D28" s="45"/>
      <c r="E28" s="105">
        <v>11770174.056999996</v>
      </c>
      <c r="F28" s="105">
        <v>11770174.056999996</v>
      </c>
      <c r="G28" s="105">
        <v>11431927.341</v>
      </c>
      <c r="H28" s="53">
        <v>-2.873761376526396</v>
      </c>
      <c r="I28" s="105">
        <v>58347567.7</v>
      </c>
      <c r="J28" s="105">
        <v>58347567.7</v>
      </c>
      <c r="K28" s="105">
        <v>54383243.300000004</v>
      </c>
      <c r="L28" s="53">
        <v>-6.794326749630731</v>
      </c>
      <c r="M28" s="53">
        <v>4.957239155295189</v>
      </c>
      <c r="N28" s="53">
        <v>4.957239155295189</v>
      </c>
      <c r="O28" s="53">
        <v>4.75713689195324</v>
      </c>
      <c r="P28" s="53">
        <v>-4.036566666915887</v>
      </c>
      <c r="Q28" s="54"/>
      <c r="R28" s="54"/>
    </row>
    <row r="29" spans="2:18" ht="12.75">
      <c r="B29" s="230" t="s">
        <v>406</v>
      </c>
      <c r="C29" s="199"/>
      <c r="D29" s="199"/>
      <c r="E29" s="199"/>
      <c r="F29" s="199"/>
      <c r="G29" s="199"/>
      <c r="H29" s="199"/>
      <c r="I29" s="199"/>
      <c r="J29" s="199"/>
      <c r="K29" s="199"/>
      <c r="L29" s="199"/>
      <c r="M29" s="199"/>
      <c r="N29" s="199"/>
      <c r="O29" s="199"/>
      <c r="P29" s="200"/>
      <c r="Q29" s="54"/>
      <c r="R29" s="54"/>
    </row>
    <row r="30" spans="17:18" ht="12.75">
      <c r="Q30" s="54"/>
      <c r="R30" s="54"/>
    </row>
    <row r="31" spans="2:18" ht="85.5" customHeight="1">
      <c r="B31" s="212" t="s">
        <v>421</v>
      </c>
      <c r="C31" s="213"/>
      <c r="D31" s="213"/>
      <c r="E31" s="213"/>
      <c r="F31" s="213"/>
      <c r="G31" s="213"/>
      <c r="H31" s="213"/>
      <c r="I31" s="213"/>
      <c r="J31" s="213"/>
      <c r="K31" s="213"/>
      <c r="L31" s="213"/>
      <c r="M31" s="213"/>
      <c r="N31" s="213"/>
      <c r="O31" s="213"/>
      <c r="P31" s="214"/>
      <c r="Q31" s="54"/>
      <c r="R31" s="54"/>
    </row>
    <row r="32" spans="17:18" ht="12.75">
      <c r="Q32" s="54"/>
      <c r="R32" s="54"/>
    </row>
    <row r="33" spans="9:18" ht="12.75">
      <c r="I33" s="106"/>
      <c r="Q33" s="54"/>
      <c r="R33" s="54"/>
    </row>
    <row r="34" spans="5:18" ht="12.75">
      <c r="E34" s="54"/>
      <c r="F34" s="54"/>
      <c r="G34" s="54"/>
      <c r="H34" s="54"/>
      <c r="I34" s="54"/>
      <c r="J34" s="54"/>
      <c r="K34" s="54"/>
      <c r="Q34" s="54"/>
      <c r="R34" s="54"/>
    </row>
    <row r="35" spans="5:18" ht="12.75">
      <c r="E35" s="54"/>
      <c r="F35" s="54"/>
      <c r="G35" s="54"/>
      <c r="I35" s="54"/>
      <c r="J35" s="54"/>
      <c r="K35" s="54"/>
      <c r="Q35" s="54"/>
      <c r="R35" s="54"/>
    </row>
    <row r="36" spans="9:18" ht="12.75">
      <c r="I36" s="106"/>
      <c r="Q36" s="54"/>
      <c r="R36" s="54"/>
    </row>
    <row r="37" spans="9:18" ht="12.75">
      <c r="I37" s="106"/>
      <c r="Q37" s="54"/>
      <c r="R37" s="54"/>
    </row>
    <row r="38" spans="9:18" ht="12.75">
      <c r="I38" s="106"/>
      <c r="Q38" s="54"/>
      <c r="R38" s="54"/>
    </row>
    <row r="39" spans="17:18" ht="12.75">
      <c r="Q39" s="54"/>
      <c r="R39" s="54"/>
    </row>
    <row r="40" spans="17:18" ht="12.75">
      <c r="Q40" s="54"/>
      <c r="R40" s="54"/>
    </row>
    <row r="41" spans="17:18" ht="12.75">
      <c r="Q41" s="54"/>
      <c r="R41" s="54"/>
    </row>
    <row r="42" spans="17:18" ht="12.75">
      <c r="Q42" s="54"/>
      <c r="R42" s="54"/>
    </row>
    <row r="43" spans="17:18" ht="12.75">
      <c r="Q43" s="54"/>
      <c r="R43" s="54"/>
    </row>
    <row r="44" spans="9:18" ht="12.75">
      <c r="I44" s="106"/>
      <c r="Q44" s="54"/>
      <c r="R44" s="54"/>
    </row>
    <row r="45" spans="9:18" ht="12.75">
      <c r="I45" s="106"/>
      <c r="Q45" s="54"/>
      <c r="R45" s="54"/>
    </row>
    <row r="46" spans="9:18" ht="12.75">
      <c r="I46" s="106"/>
      <c r="Q46" s="54"/>
      <c r="R46" s="54"/>
    </row>
    <row r="47" spans="9:18" ht="12.75">
      <c r="I47" s="106"/>
      <c r="Q47" s="54"/>
      <c r="R47" s="54"/>
    </row>
    <row r="48" spans="9:18" ht="12.75">
      <c r="I48" s="106"/>
      <c r="Q48" s="54"/>
      <c r="R48" s="54"/>
    </row>
    <row r="49" spans="17:18" ht="12.75">
      <c r="Q49" s="54"/>
      <c r="R49" s="54"/>
    </row>
    <row r="50" spans="17:18" ht="12.75">
      <c r="Q50" s="54"/>
      <c r="R50" s="54"/>
    </row>
    <row r="51" spans="17:18" ht="12.75">
      <c r="Q51" s="54"/>
      <c r="R51" s="54"/>
    </row>
    <row r="52" spans="17:18" ht="12.75">
      <c r="Q52" s="54"/>
      <c r="R52" s="54"/>
    </row>
    <row r="53" spans="17:18" ht="12.75">
      <c r="Q53" s="54"/>
      <c r="R53" s="54"/>
    </row>
    <row r="54" spans="17:18" ht="12.75">
      <c r="Q54" s="54"/>
      <c r="R54" s="54"/>
    </row>
    <row r="55" spans="17:18" ht="12.75">
      <c r="Q55" s="54"/>
      <c r="R55" s="54"/>
    </row>
    <row r="56" spans="17:18" ht="12.75">
      <c r="Q56" s="54"/>
      <c r="R56" s="54"/>
    </row>
    <row r="57" spans="17:18" ht="12.75">
      <c r="Q57" s="54"/>
      <c r="R57" s="54"/>
    </row>
    <row r="58" spans="17:18" ht="12.75">
      <c r="Q58" s="54"/>
      <c r="R58" s="54"/>
    </row>
    <row r="59" spans="17:18" ht="12.75">
      <c r="Q59" s="54"/>
      <c r="R59" s="54"/>
    </row>
    <row r="60" spans="17:18" ht="12.75">
      <c r="Q60" s="54"/>
      <c r="R60" s="54"/>
    </row>
    <row r="61" spans="17:18" ht="12.75">
      <c r="Q61" s="54"/>
      <c r="R61" s="54"/>
    </row>
    <row r="62" spans="17:18" ht="12.75">
      <c r="Q62" s="54"/>
      <c r="R62" s="54"/>
    </row>
    <row r="63" spans="17:18" ht="12.75">
      <c r="Q63" s="54"/>
      <c r="R63" s="54"/>
    </row>
    <row r="64" spans="17:18" ht="12.75">
      <c r="Q64" s="54"/>
      <c r="R64" s="54"/>
    </row>
    <row r="65" spans="17:18" ht="12.75">
      <c r="Q65" s="54"/>
      <c r="R65" s="54"/>
    </row>
    <row r="66" spans="17:18" ht="12.75">
      <c r="Q66" s="54"/>
      <c r="R66" s="54"/>
    </row>
    <row r="67" spans="17:18" ht="12.75">
      <c r="Q67" s="54"/>
      <c r="R67" s="54"/>
    </row>
    <row r="68" spans="17:18" ht="12.75">
      <c r="Q68" s="54"/>
      <c r="R68" s="54"/>
    </row>
    <row r="69" spans="17:18" ht="12.75">
      <c r="Q69" s="54"/>
      <c r="R69" s="54"/>
    </row>
    <row r="70" spans="17:18" ht="12.75">
      <c r="Q70" s="54"/>
      <c r="R70" s="54"/>
    </row>
    <row r="71" spans="17:18" ht="12.75">
      <c r="Q71" s="54"/>
      <c r="R71" s="54"/>
    </row>
    <row r="72" spans="17:18" ht="12.75">
      <c r="Q72" s="54"/>
      <c r="R72" s="54"/>
    </row>
    <row r="73" spans="17:18" ht="12.75">
      <c r="Q73" s="54"/>
      <c r="R73" s="54"/>
    </row>
    <row r="74" spans="17:18" ht="12.75">
      <c r="Q74" s="54"/>
      <c r="R74" s="54"/>
    </row>
    <row r="75" spans="17:18" ht="12.75">
      <c r="Q75" s="54"/>
      <c r="R75" s="54"/>
    </row>
    <row r="76" spans="17:18" ht="12.75">
      <c r="Q76" s="54"/>
      <c r="R76" s="54"/>
    </row>
    <row r="77" spans="17:18" ht="12.75">
      <c r="Q77" s="54"/>
      <c r="R77" s="54"/>
    </row>
    <row r="78" spans="17:18" ht="12.75">
      <c r="Q78" s="54"/>
      <c r="R78" s="54"/>
    </row>
    <row r="79" spans="17:18" ht="12.75">
      <c r="Q79" s="54"/>
      <c r="R79" s="54"/>
    </row>
    <row r="80" spans="17:18" ht="12.75">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row r="90" spans="17:18" ht="12.75">
      <c r="Q90" s="54"/>
      <c r="R90" s="54"/>
    </row>
    <row r="91" spans="17:18" ht="12.75">
      <c r="Q91" s="54"/>
      <c r="R91" s="54"/>
    </row>
    <row r="92" spans="17:18" ht="12.75">
      <c r="Q92" s="54"/>
      <c r="R92" s="54"/>
    </row>
  </sheetData>
  <sheetProtection/>
  <mergeCells count="21">
    <mergeCell ref="B26:C26"/>
    <mergeCell ref="B5:B9"/>
    <mergeCell ref="B31:P31"/>
    <mergeCell ref="B25:C25"/>
    <mergeCell ref="B21:C21"/>
    <mergeCell ref="B18:B20"/>
    <mergeCell ref="B29:P29"/>
    <mergeCell ref="B11:B13"/>
    <mergeCell ref="B27:C27"/>
    <mergeCell ref="B17:C17"/>
    <mergeCell ref="B24:C24"/>
    <mergeCell ref="B3:C4"/>
    <mergeCell ref="B23:C23"/>
    <mergeCell ref="B22:C22"/>
    <mergeCell ref="B14:B16"/>
    <mergeCell ref="B10:C10"/>
    <mergeCell ref="B2:P2"/>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S84"/>
  <sheetViews>
    <sheetView zoomScale="90" zoomScaleNormal="90" zoomScalePageLayoutView="0" workbookViewId="0" topLeftCell="A1">
      <selection activeCell="B43" sqref="B43:P43"/>
    </sheetView>
  </sheetViews>
  <sheetFormatPr defaultColWidth="11.421875" defaultRowHeight="15"/>
  <cols>
    <col min="1" max="1" width="0.85546875" style="43" customWidth="1"/>
    <col min="2" max="2" width="20.8515625" style="59" customWidth="1"/>
    <col min="3" max="3" width="30.00390625" style="59" customWidth="1"/>
    <col min="4" max="4" width="10.00390625" style="43" customWidth="1"/>
    <col min="5" max="5" width="12.00390625" style="43" bestFit="1" customWidth="1"/>
    <col min="6" max="6" width="11.8515625" style="43" customWidth="1"/>
    <col min="7" max="7" width="12.00390625" style="43" customWidth="1"/>
    <col min="8" max="8" width="8.140625" style="43" customWidth="1"/>
    <col min="9" max="11" width="12.00390625" style="43" bestFit="1" customWidth="1"/>
    <col min="12" max="12" width="8.421875" style="43" customWidth="1"/>
    <col min="13" max="13" width="7.7109375" style="43" customWidth="1"/>
    <col min="14" max="15" width="9.28125" style="43" customWidth="1"/>
    <col min="16" max="16" width="6.8515625" style="43" customWidth="1"/>
    <col min="17" max="17" width="11.28125" style="43" customWidth="1"/>
    <col min="18" max="16384" width="11.421875" style="43" customWidth="1"/>
  </cols>
  <sheetData>
    <row r="1" ht="5.25" customHeight="1"/>
    <row r="2" spans="2:17" ht="12.75">
      <c r="B2" s="177" t="s">
        <v>89</v>
      </c>
      <c r="C2" s="178"/>
      <c r="D2" s="178"/>
      <c r="E2" s="178"/>
      <c r="F2" s="178"/>
      <c r="G2" s="178"/>
      <c r="H2" s="178"/>
      <c r="I2" s="178"/>
      <c r="J2" s="178"/>
      <c r="K2" s="178"/>
      <c r="L2" s="178"/>
      <c r="M2" s="178"/>
      <c r="N2" s="178"/>
      <c r="O2" s="178"/>
      <c r="P2" s="179"/>
      <c r="Q2" s="46" t="s">
        <v>380</v>
      </c>
    </row>
    <row r="3" spans="2:16" ht="12.75">
      <c r="B3" s="208" t="s">
        <v>40</v>
      </c>
      <c r="C3" s="209"/>
      <c r="D3" s="222" t="s">
        <v>41</v>
      </c>
      <c r="E3" s="189" t="s">
        <v>31</v>
      </c>
      <c r="F3" s="189"/>
      <c r="G3" s="189"/>
      <c r="H3" s="189"/>
      <c r="I3" s="189" t="s">
        <v>323</v>
      </c>
      <c r="J3" s="189"/>
      <c r="K3" s="189"/>
      <c r="L3" s="189"/>
      <c r="M3" s="189" t="s">
        <v>355</v>
      </c>
      <c r="N3" s="189"/>
      <c r="O3" s="189"/>
      <c r="P3" s="189"/>
    </row>
    <row r="4" spans="2:16" ht="25.5">
      <c r="B4" s="210"/>
      <c r="C4" s="211"/>
      <c r="D4" s="222"/>
      <c r="E4" s="49">
        <v>2013</v>
      </c>
      <c r="F4" s="49" t="s">
        <v>386</v>
      </c>
      <c r="G4" s="49" t="s">
        <v>387</v>
      </c>
      <c r="H4" s="49" t="s">
        <v>110</v>
      </c>
      <c r="I4" s="49">
        <v>2013</v>
      </c>
      <c r="J4" s="49" t="s">
        <v>386</v>
      </c>
      <c r="K4" s="49" t="s">
        <v>387</v>
      </c>
      <c r="L4" s="49" t="s">
        <v>110</v>
      </c>
      <c r="M4" s="49">
        <v>2013</v>
      </c>
      <c r="N4" s="49" t="s">
        <v>386</v>
      </c>
      <c r="O4" s="49" t="s">
        <v>387</v>
      </c>
      <c r="P4" s="49" t="s">
        <v>110</v>
      </c>
    </row>
    <row r="5" spans="2:19" ht="12.75">
      <c r="B5" s="222" t="s">
        <v>112</v>
      </c>
      <c r="C5" s="102" t="s">
        <v>37</v>
      </c>
      <c r="D5" s="66"/>
      <c r="E5" s="52">
        <v>37773005.544</v>
      </c>
      <c r="F5" s="52">
        <v>37773005.544</v>
      </c>
      <c r="G5" s="52">
        <v>26977972.240000002</v>
      </c>
      <c r="H5" s="53">
        <v>-28.57869832842761</v>
      </c>
      <c r="I5" s="52">
        <v>101173869.79999997</v>
      </c>
      <c r="J5" s="52">
        <v>101173869.79999997</v>
      </c>
      <c r="K5" s="52">
        <v>62242157.05999999</v>
      </c>
      <c r="L5" s="53">
        <v>-38.48000755230575</v>
      </c>
      <c r="M5" s="53">
        <v>2.6784702022757303</v>
      </c>
      <c r="N5" s="53">
        <v>2.6784702022757303</v>
      </c>
      <c r="O5" s="53">
        <v>2.3071473462232306</v>
      </c>
      <c r="P5" s="53">
        <v>-13.86324386722726</v>
      </c>
      <c r="Q5" s="54"/>
      <c r="R5" s="54"/>
      <c r="S5" s="150"/>
    </row>
    <row r="6" spans="2:19" ht="12.75">
      <c r="B6" s="222"/>
      <c r="C6" s="96" t="s">
        <v>210</v>
      </c>
      <c r="D6" s="66">
        <v>20096100</v>
      </c>
      <c r="E6" s="52">
        <v>698807.4</v>
      </c>
      <c r="F6" s="52">
        <v>698807.4</v>
      </c>
      <c r="G6" s="52">
        <v>689594.5</v>
      </c>
      <c r="H6" s="53">
        <v>-1.3183747052478267</v>
      </c>
      <c r="I6" s="52">
        <v>1183173.07</v>
      </c>
      <c r="J6" s="52">
        <v>1183173.07</v>
      </c>
      <c r="K6" s="52">
        <v>1121579.24</v>
      </c>
      <c r="L6" s="53">
        <v>-5.205817438018601</v>
      </c>
      <c r="M6" s="53">
        <v>1.693131855787446</v>
      </c>
      <c r="N6" s="53">
        <v>1.693131855787446</v>
      </c>
      <c r="O6" s="53">
        <v>1.6264329834417182</v>
      </c>
      <c r="P6" s="53">
        <v>-3.9393785024916084</v>
      </c>
      <c r="Q6" s="54"/>
      <c r="R6" s="54"/>
      <c r="S6" s="151"/>
    </row>
    <row r="7" spans="2:19" ht="12.75">
      <c r="B7" s="222"/>
      <c r="C7" s="96" t="s">
        <v>193</v>
      </c>
      <c r="D7" s="66">
        <v>20096110</v>
      </c>
      <c r="E7" s="52">
        <v>0</v>
      </c>
      <c r="F7" s="52">
        <v>0</v>
      </c>
      <c r="G7" s="52">
        <v>0</v>
      </c>
      <c r="H7" s="53" t="s">
        <v>388</v>
      </c>
      <c r="I7" s="52">
        <v>0</v>
      </c>
      <c r="J7" s="52">
        <v>0</v>
      </c>
      <c r="K7" s="52">
        <v>0</v>
      </c>
      <c r="L7" s="53" t="s">
        <v>388</v>
      </c>
      <c r="M7" s="53" t="s">
        <v>388</v>
      </c>
      <c r="N7" s="53" t="s">
        <v>388</v>
      </c>
      <c r="O7" s="53" t="s">
        <v>388</v>
      </c>
      <c r="P7" s="53" t="s">
        <v>388</v>
      </c>
      <c r="Q7" s="54"/>
      <c r="R7" s="54"/>
      <c r="S7" s="151"/>
    </row>
    <row r="8" spans="2:19" ht="12.75">
      <c r="B8" s="222"/>
      <c r="C8" s="96" t="s">
        <v>130</v>
      </c>
      <c r="D8" s="66">
        <v>20096120</v>
      </c>
      <c r="E8" s="52">
        <v>0</v>
      </c>
      <c r="F8" s="52">
        <v>0</v>
      </c>
      <c r="G8" s="52">
        <v>0</v>
      </c>
      <c r="H8" s="53" t="s">
        <v>388</v>
      </c>
      <c r="I8" s="52">
        <v>0</v>
      </c>
      <c r="J8" s="52">
        <v>0</v>
      </c>
      <c r="K8" s="52">
        <v>0</v>
      </c>
      <c r="L8" s="53" t="s">
        <v>388</v>
      </c>
      <c r="M8" s="53" t="s">
        <v>388</v>
      </c>
      <c r="N8" s="53" t="s">
        <v>388</v>
      </c>
      <c r="O8" s="53" t="s">
        <v>388</v>
      </c>
      <c r="P8" s="53" t="s">
        <v>388</v>
      </c>
      <c r="Q8" s="54"/>
      <c r="R8" s="54"/>
      <c r="S8" s="151"/>
    </row>
    <row r="9" spans="2:19" ht="12.75">
      <c r="B9" s="222"/>
      <c r="C9" s="96" t="s">
        <v>132</v>
      </c>
      <c r="D9" s="66">
        <v>20096910</v>
      </c>
      <c r="E9" s="52">
        <v>25475566.590000004</v>
      </c>
      <c r="F9" s="52">
        <v>25475566.590000004</v>
      </c>
      <c r="G9" s="52">
        <v>18233896.380000003</v>
      </c>
      <c r="H9" s="53">
        <v>-28.425943675940047</v>
      </c>
      <c r="I9" s="52">
        <v>71374625.97999997</v>
      </c>
      <c r="J9" s="52">
        <v>71374625.97999997</v>
      </c>
      <c r="K9" s="52">
        <v>43870975.58999999</v>
      </c>
      <c r="L9" s="53">
        <v>-38.53421298166499</v>
      </c>
      <c r="M9" s="53">
        <v>2.8016894434064072</v>
      </c>
      <c r="N9" s="53">
        <v>2.8016894434064072</v>
      </c>
      <c r="O9" s="53">
        <v>2.4060121147842115</v>
      </c>
      <c r="P9" s="53">
        <v>-14.122811846737559</v>
      </c>
      <c r="Q9" s="54"/>
      <c r="R9" s="54"/>
      <c r="S9" s="151"/>
    </row>
    <row r="10" spans="2:19" ht="12.75">
      <c r="B10" s="222"/>
      <c r="C10" s="96" t="s">
        <v>136</v>
      </c>
      <c r="D10" s="66">
        <v>20096920</v>
      </c>
      <c r="E10" s="52">
        <v>11598631.554000001</v>
      </c>
      <c r="F10" s="52">
        <v>11598631.554000001</v>
      </c>
      <c r="G10" s="52">
        <v>8054481.359999999</v>
      </c>
      <c r="H10" s="53">
        <v>-30.556623662881478</v>
      </c>
      <c r="I10" s="52">
        <v>28616070.75</v>
      </c>
      <c r="J10" s="52">
        <v>28616070.75</v>
      </c>
      <c r="K10" s="52">
        <v>17249602.229999997</v>
      </c>
      <c r="L10" s="53">
        <v>-39.720577361236785</v>
      </c>
      <c r="M10" s="53">
        <v>2.4671937044272454</v>
      </c>
      <c r="N10" s="53">
        <v>2.4671937044272454</v>
      </c>
      <c r="O10" s="53">
        <v>2.141615513031617</v>
      </c>
      <c r="P10" s="53">
        <v>-13.196296294506427</v>
      </c>
      <c r="Q10" s="54"/>
      <c r="R10" s="54"/>
      <c r="S10" s="151"/>
    </row>
    <row r="11" spans="2:19" ht="12.75">
      <c r="B11" s="222" t="s">
        <v>195</v>
      </c>
      <c r="C11" s="102" t="s">
        <v>37</v>
      </c>
      <c r="D11" s="66"/>
      <c r="E11" s="52">
        <v>54515034.17</v>
      </c>
      <c r="F11" s="52">
        <v>54515034.17</v>
      </c>
      <c r="G11" s="52">
        <v>85128604.90000002</v>
      </c>
      <c r="H11" s="53">
        <v>56.15619837003951</v>
      </c>
      <c r="I11" s="52">
        <v>82228883.66000001</v>
      </c>
      <c r="J11" s="52">
        <v>82228883.66000001</v>
      </c>
      <c r="K11" s="52">
        <v>121951877.70000002</v>
      </c>
      <c r="L11" s="53">
        <v>48.30783572867976</v>
      </c>
      <c r="M11" s="53">
        <v>1.508370762523545</v>
      </c>
      <c r="N11" s="53">
        <v>1.508370762523545</v>
      </c>
      <c r="O11" s="53">
        <v>1.432560510574043</v>
      </c>
      <c r="P11" s="53">
        <v>-5.025969332809743</v>
      </c>
      <c r="Q11" s="54"/>
      <c r="R11" s="54"/>
      <c r="S11" s="150"/>
    </row>
    <row r="12" spans="2:19" ht="12.75">
      <c r="B12" s="222"/>
      <c r="C12" s="96" t="s">
        <v>129</v>
      </c>
      <c r="D12" s="66">
        <v>20097100</v>
      </c>
      <c r="E12" s="52">
        <v>15231</v>
      </c>
      <c r="F12" s="52">
        <v>15231</v>
      </c>
      <c r="G12" s="52">
        <v>5078.4</v>
      </c>
      <c r="H12" s="53">
        <v>-66.65747488674414</v>
      </c>
      <c r="I12" s="52">
        <v>27429.34</v>
      </c>
      <c r="J12" s="52">
        <v>27429.34</v>
      </c>
      <c r="K12" s="52">
        <v>17353</v>
      </c>
      <c r="L12" s="53">
        <v>-36.7356268871216</v>
      </c>
      <c r="M12" s="53">
        <v>1.80088897642965</v>
      </c>
      <c r="N12" s="53">
        <v>1.80088897642965</v>
      </c>
      <c r="O12" s="53">
        <v>3.417021109010712</v>
      </c>
      <c r="P12" s="53">
        <v>89.74079766900024</v>
      </c>
      <c r="Q12" s="54"/>
      <c r="R12" s="54"/>
      <c r="S12" s="151"/>
    </row>
    <row r="13" spans="2:19" ht="12.75">
      <c r="B13" s="222"/>
      <c r="C13" s="96" t="s">
        <v>196</v>
      </c>
      <c r="D13" s="66">
        <v>20097910</v>
      </c>
      <c r="E13" s="52">
        <v>3077541</v>
      </c>
      <c r="F13" s="52">
        <v>3077541</v>
      </c>
      <c r="G13" s="52">
        <v>987146</v>
      </c>
      <c r="H13" s="53">
        <v>-67.92419662321313</v>
      </c>
      <c r="I13" s="52">
        <v>4809532.779999999</v>
      </c>
      <c r="J13" s="52">
        <v>4809532.779999999</v>
      </c>
      <c r="K13" s="52">
        <v>1433821.51</v>
      </c>
      <c r="L13" s="53">
        <v>-70.18792519800645</v>
      </c>
      <c r="M13" s="53">
        <v>1.562784307341478</v>
      </c>
      <c r="N13" s="53">
        <v>1.562784307341478</v>
      </c>
      <c r="O13" s="53">
        <v>1.45249184011281</v>
      </c>
      <c r="P13" s="53">
        <v>-7.057433755288434</v>
      </c>
      <c r="Q13" s="54"/>
      <c r="R13" s="54"/>
      <c r="S13" s="151"/>
    </row>
    <row r="14" spans="2:19" ht="12.75">
      <c r="B14" s="222"/>
      <c r="C14" s="96" t="s">
        <v>197</v>
      </c>
      <c r="D14" s="66">
        <v>20097920</v>
      </c>
      <c r="E14" s="52">
        <v>0</v>
      </c>
      <c r="F14" s="52">
        <v>0</v>
      </c>
      <c r="G14" s="52">
        <v>0</v>
      </c>
      <c r="H14" s="53" t="s">
        <v>388</v>
      </c>
      <c r="I14" s="52">
        <v>0</v>
      </c>
      <c r="J14" s="52">
        <v>0</v>
      </c>
      <c r="K14" s="52">
        <v>0</v>
      </c>
      <c r="L14" s="53" t="s">
        <v>388</v>
      </c>
      <c r="M14" s="53" t="s">
        <v>388</v>
      </c>
      <c r="N14" s="53" t="s">
        <v>388</v>
      </c>
      <c r="O14" s="53" t="s">
        <v>388</v>
      </c>
      <c r="P14" s="53" t="s">
        <v>388</v>
      </c>
      <c r="Q14" s="54"/>
      <c r="R14" s="54"/>
      <c r="S14" s="151"/>
    </row>
    <row r="15" spans="2:19" ht="12.75">
      <c r="B15" s="222"/>
      <c r="C15" s="62" t="s">
        <v>198</v>
      </c>
      <c r="D15" s="66">
        <v>20097921</v>
      </c>
      <c r="E15" s="52">
        <v>41210</v>
      </c>
      <c r="F15" s="52">
        <v>41210</v>
      </c>
      <c r="G15" s="52">
        <v>360270</v>
      </c>
      <c r="H15" s="53">
        <v>774.229555933026</v>
      </c>
      <c r="I15" s="52">
        <v>111170.51</v>
      </c>
      <c r="J15" s="52">
        <v>111170.51</v>
      </c>
      <c r="K15" s="52">
        <v>504525.7</v>
      </c>
      <c r="L15" s="53">
        <v>353.8305167440538</v>
      </c>
      <c r="M15" s="53">
        <v>2.697658578015045</v>
      </c>
      <c r="N15" s="53">
        <v>2.697658578015045</v>
      </c>
      <c r="O15" s="53">
        <v>1.4004099703000528</v>
      </c>
      <c r="P15" s="53">
        <v>-48.08794627634148</v>
      </c>
      <c r="Q15" s="54"/>
      <c r="R15" s="54"/>
      <c r="S15" s="151"/>
    </row>
    <row r="16" spans="2:19" ht="12.75">
      <c r="B16" s="222"/>
      <c r="C16" s="62" t="s">
        <v>199</v>
      </c>
      <c r="D16" s="66">
        <v>20097929</v>
      </c>
      <c r="E16" s="52">
        <v>51381052.17</v>
      </c>
      <c r="F16" s="52">
        <v>51381052.17</v>
      </c>
      <c r="G16" s="52">
        <v>83776110.50000001</v>
      </c>
      <c r="H16" s="53">
        <v>63.04864723831911</v>
      </c>
      <c r="I16" s="52">
        <v>77280751.03000002</v>
      </c>
      <c r="J16" s="52">
        <v>77280751.03000002</v>
      </c>
      <c r="K16" s="52">
        <v>119996177.49000002</v>
      </c>
      <c r="L16" s="53">
        <v>55.27304780386786</v>
      </c>
      <c r="M16" s="53">
        <v>1.5040710099572883</v>
      </c>
      <c r="N16" s="53">
        <v>1.5040710099572883</v>
      </c>
      <c r="O16" s="53">
        <v>1.4323436212761393</v>
      </c>
      <c r="P16" s="53">
        <v>-4.768883131600665</v>
      </c>
      <c r="Q16" s="54"/>
      <c r="R16" s="54"/>
      <c r="S16" s="151"/>
    </row>
    <row r="17" spans="2:19" ht="12.75">
      <c r="B17" s="216" t="s">
        <v>194</v>
      </c>
      <c r="C17" s="203"/>
      <c r="D17" s="66">
        <v>20098990</v>
      </c>
      <c r="E17" s="52">
        <v>2418943.2199999997</v>
      </c>
      <c r="F17" s="52">
        <v>2418943.2199999997</v>
      </c>
      <c r="G17" s="52">
        <v>1898405.3</v>
      </c>
      <c r="H17" s="53">
        <v>-21.519228549730062</v>
      </c>
      <c r="I17" s="52">
        <v>18688243</v>
      </c>
      <c r="J17" s="52">
        <v>18688243</v>
      </c>
      <c r="K17" s="52">
        <v>14994466.150000002</v>
      </c>
      <c r="L17" s="53">
        <v>-19.765244116314186</v>
      </c>
      <c r="M17" s="53">
        <v>7.725788205975336</v>
      </c>
      <c r="N17" s="53">
        <v>7.725788205975336</v>
      </c>
      <c r="O17" s="53">
        <v>7.898453586281076</v>
      </c>
      <c r="P17" s="53">
        <v>2.2349225179664645</v>
      </c>
      <c r="Q17" s="54"/>
      <c r="R17" s="54"/>
      <c r="S17" s="151"/>
    </row>
    <row r="18" spans="2:19" ht="12.75">
      <c r="B18" s="216" t="s">
        <v>200</v>
      </c>
      <c r="C18" s="203"/>
      <c r="D18" s="66">
        <v>20098960</v>
      </c>
      <c r="E18" s="52">
        <v>7157098.72</v>
      </c>
      <c r="F18" s="52">
        <v>7157098.72</v>
      </c>
      <c r="G18" s="52">
        <v>5899370.899999999</v>
      </c>
      <c r="H18" s="53">
        <v>-17.5731517644904</v>
      </c>
      <c r="I18" s="52">
        <v>12780969.230000002</v>
      </c>
      <c r="J18" s="52">
        <v>12780969.230000002</v>
      </c>
      <c r="K18" s="52">
        <v>17010844.92</v>
      </c>
      <c r="L18" s="53">
        <v>33.095108937994056</v>
      </c>
      <c r="M18" s="53">
        <v>1.7857751765089531</v>
      </c>
      <c r="N18" s="53">
        <v>1.7857751765089531</v>
      </c>
      <c r="O18" s="53">
        <v>2.8835015136953</v>
      </c>
      <c r="P18" s="53">
        <v>61.4705788066958</v>
      </c>
      <c r="Q18" s="54"/>
      <c r="R18" s="54"/>
      <c r="S18" s="151"/>
    </row>
    <row r="19" spans="2:19" ht="12.75">
      <c r="B19" s="216" t="s">
        <v>359</v>
      </c>
      <c r="C19" s="203"/>
      <c r="D19" s="66">
        <v>20098100</v>
      </c>
      <c r="E19" s="52">
        <v>1629121.7999999998</v>
      </c>
      <c r="F19" s="52">
        <v>1629121.7999999998</v>
      </c>
      <c r="G19" s="52">
        <v>1791148.1999999997</v>
      </c>
      <c r="H19" s="53">
        <v>9.945628374747661</v>
      </c>
      <c r="I19" s="52">
        <v>10684867.87</v>
      </c>
      <c r="J19" s="52">
        <v>10684867.87</v>
      </c>
      <c r="K19" s="52">
        <v>10872462.129999999</v>
      </c>
      <c r="L19" s="53">
        <v>1.755700325754228</v>
      </c>
      <c r="M19" s="53">
        <v>6.558667295471707</v>
      </c>
      <c r="N19" s="53">
        <v>6.558667295471707</v>
      </c>
      <c r="O19" s="53">
        <v>6.070107504225502</v>
      </c>
      <c r="P19" s="53">
        <v>-7.449071118205996</v>
      </c>
      <c r="Q19" s="54"/>
      <c r="R19" s="54"/>
      <c r="S19" s="151"/>
    </row>
    <row r="20" spans="2:19" ht="12.75">
      <c r="B20" s="216" t="s">
        <v>205</v>
      </c>
      <c r="C20" s="203"/>
      <c r="D20" s="66">
        <v>20098920</v>
      </c>
      <c r="E20" s="52">
        <v>701402.06</v>
      </c>
      <c r="F20" s="52">
        <v>701402.06</v>
      </c>
      <c r="G20" s="52">
        <v>279512.2</v>
      </c>
      <c r="H20" s="53">
        <v>-60.14950398064129</v>
      </c>
      <c r="I20" s="52">
        <v>5560586.479999999</v>
      </c>
      <c r="J20" s="52">
        <v>5560586.479999999</v>
      </c>
      <c r="K20" s="52">
        <v>4598110.91</v>
      </c>
      <c r="L20" s="53">
        <v>-17.308885914494375</v>
      </c>
      <c r="M20" s="53">
        <v>7.927816008980638</v>
      </c>
      <c r="N20" s="53">
        <v>7.927816008980638</v>
      </c>
      <c r="O20" s="53">
        <v>16.450483771370266</v>
      </c>
      <c r="P20" s="53">
        <v>107.50334963292714</v>
      </c>
      <c r="Q20" s="54"/>
      <c r="R20" s="54"/>
      <c r="S20" s="151"/>
    </row>
    <row r="21" spans="2:19" ht="12.75">
      <c r="B21" s="216" t="s">
        <v>206</v>
      </c>
      <c r="C21" s="203"/>
      <c r="D21" s="66">
        <v>20098970</v>
      </c>
      <c r="E21" s="52">
        <v>535394</v>
      </c>
      <c r="F21" s="52">
        <v>535394</v>
      </c>
      <c r="G21" s="52">
        <v>282326</v>
      </c>
      <c r="H21" s="53">
        <v>-47.26761973425179</v>
      </c>
      <c r="I21" s="52">
        <v>3010316.94</v>
      </c>
      <c r="J21" s="52">
        <v>3010316.94</v>
      </c>
      <c r="K21" s="52">
        <v>1798934.0899999999</v>
      </c>
      <c r="L21" s="53">
        <v>-40.241040200903235</v>
      </c>
      <c r="M21" s="53">
        <v>5.6226198649966195</v>
      </c>
      <c r="N21" s="53">
        <v>5.6226198649966195</v>
      </c>
      <c r="O21" s="53">
        <v>6.371832881137408</v>
      </c>
      <c r="P21" s="53">
        <v>13.324980776398965</v>
      </c>
      <c r="Q21" s="54"/>
      <c r="R21" s="54"/>
      <c r="S21" s="151"/>
    </row>
    <row r="22" spans="2:19" ht="12.75">
      <c r="B22" s="216" t="s">
        <v>208</v>
      </c>
      <c r="C22" s="203"/>
      <c r="D22" s="66">
        <v>20098910</v>
      </c>
      <c r="E22" s="52">
        <v>205052.96</v>
      </c>
      <c r="F22" s="52">
        <v>205052.96</v>
      </c>
      <c r="G22" s="52">
        <v>201538.7</v>
      </c>
      <c r="H22" s="53">
        <v>-1.713830417273654</v>
      </c>
      <c r="I22" s="52">
        <v>2488228.4499999997</v>
      </c>
      <c r="J22" s="52">
        <v>2488228.4499999997</v>
      </c>
      <c r="K22" s="52">
        <v>2285473.3400000003</v>
      </c>
      <c r="L22" s="53">
        <v>-8.148572933486054</v>
      </c>
      <c r="M22" s="53">
        <v>12.134564894844726</v>
      </c>
      <c r="N22" s="53">
        <v>12.134564894844726</v>
      </c>
      <c r="O22" s="53">
        <v>11.34012147542879</v>
      </c>
      <c r="P22" s="53">
        <v>-6.546946069351433</v>
      </c>
      <c r="Q22" s="54"/>
      <c r="R22" s="54"/>
      <c r="S22" s="151"/>
    </row>
    <row r="23" spans="2:19" ht="12.75">
      <c r="B23" s="216" t="s">
        <v>207</v>
      </c>
      <c r="C23" s="203"/>
      <c r="D23" s="66">
        <v>20098930</v>
      </c>
      <c r="E23" s="52">
        <v>418381.27</v>
      </c>
      <c r="F23" s="52">
        <v>418381.27</v>
      </c>
      <c r="G23" s="52">
        <v>240494.8077</v>
      </c>
      <c r="H23" s="53">
        <v>-42.51778821265111</v>
      </c>
      <c r="I23" s="52">
        <v>1273698.6900000002</v>
      </c>
      <c r="J23" s="52">
        <v>1273698.6900000002</v>
      </c>
      <c r="K23" s="52">
        <v>1300949.79</v>
      </c>
      <c r="L23" s="53">
        <v>2.139524851046204</v>
      </c>
      <c r="M23" s="53">
        <v>3.044349212860318</v>
      </c>
      <c r="N23" s="53">
        <v>3.044349212860318</v>
      </c>
      <c r="O23" s="53">
        <v>5.409471424525894</v>
      </c>
      <c r="P23" s="53">
        <v>77.68892614797718</v>
      </c>
      <c r="Q23" s="54"/>
      <c r="R23" s="54"/>
      <c r="S23" s="151"/>
    </row>
    <row r="24" spans="2:19" ht="12.75">
      <c r="B24" s="216" t="s">
        <v>281</v>
      </c>
      <c r="C24" s="203"/>
      <c r="D24" s="66">
        <v>20098940</v>
      </c>
      <c r="E24" s="52">
        <v>354580.13</v>
      </c>
      <c r="F24" s="52">
        <v>354580.13</v>
      </c>
      <c r="G24" s="52">
        <v>199344</v>
      </c>
      <c r="H24" s="53">
        <v>-43.78026766474478</v>
      </c>
      <c r="I24" s="52">
        <v>726616.1300000001</v>
      </c>
      <c r="J24" s="52">
        <v>726616.1300000001</v>
      </c>
      <c r="K24" s="52">
        <v>409836.02</v>
      </c>
      <c r="L24" s="53">
        <v>-43.59662508455463</v>
      </c>
      <c r="M24" s="53">
        <v>2.0492296903382603</v>
      </c>
      <c r="N24" s="53">
        <v>2.0492296903382603</v>
      </c>
      <c r="O24" s="53">
        <v>2.0559235291756965</v>
      </c>
      <c r="P24" s="53">
        <v>0.32665146659724975</v>
      </c>
      <c r="Q24" s="54"/>
      <c r="R24" s="54"/>
      <c r="S24" s="151"/>
    </row>
    <row r="25" spans="2:19" ht="12.75">
      <c r="B25" s="216" t="s">
        <v>209</v>
      </c>
      <c r="C25" s="203"/>
      <c r="D25" s="66">
        <v>20098950</v>
      </c>
      <c r="E25" s="52">
        <v>274550.05</v>
      </c>
      <c r="F25" s="52">
        <v>274550.05</v>
      </c>
      <c r="G25" s="52">
        <v>301770</v>
      </c>
      <c r="H25" s="53">
        <v>9.91438537345013</v>
      </c>
      <c r="I25" s="52">
        <v>558112.9400000001</v>
      </c>
      <c r="J25" s="52">
        <v>558112.9400000001</v>
      </c>
      <c r="K25" s="52">
        <v>551677.59</v>
      </c>
      <c r="L25" s="53">
        <v>-1.1530551504503883</v>
      </c>
      <c r="M25" s="53">
        <v>2.032827675682449</v>
      </c>
      <c r="N25" s="53">
        <v>2.032827675682449</v>
      </c>
      <c r="O25" s="53">
        <v>1.8281392782582762</v>
      </c>
      <c r="P25" s="53">
        <v>-10.069146532819406</v>
      </c>
      <c r="Q25" s="54"/>
      <c r="R25" s="54"/>
      <c r="S25" s="151"/>
    </row>
    <row r="26" spans="2:19" ht="12.75">
      <c r="B26" s="237" t="s">
        <v>202</v>
      </c>
      <c r="C26" s="102" t="s">
        <v>37</v>
      </c>
      <c r="D26" s="66"/>
      <c r="E26" s="52">
        <v>74807.91</v>
      </c>
      <c r="F26" s="52">
        <v>74807.91</v>
      </c>
      <c r="G26" s="52">
        <v>69102</v>
      </c>
      <c r="H26" s="53">
        <v>-7.627415336158972</v>
      </c>
      <c r="I26" s="52">
        <v>177167.90000000002</v>
      </c>
      <c r="J26" s="52">
        <v>177167.90000000002</v>
      </c>
      <c r="K26" s="52">
        <v>115688.12999999999</v>
      </c>
      <c r="L26" s="53">
        <v>-34.701416001431426</v>
      </c>
      <c r="M26" s="53">
        <v>2.368304367813511</v>
      </c>
      <c r="N26" s="53">
        <v>2.368304367813511</v>
      </c>
      <c r="O26" s="53">
        <v>1.6741647130329078</v>
      </c>
      <c r="P26" s="53">
        <v>-29.30956274937978</v>
      </c>
      <c r="Q26" s="54"/>
      <c r="R26" s="54"/>
      <c r="S26" s="151"/>
    </row>
    <row r="27" spans="2:19" ht="12.75">
      <c r="B27" s="237"/>
      <c r="C27" s="96" t="s">
        <v>137</v>
      </c>
      <c r="D27" s="66">
        <v>20091100</v>
      </c>
      <c r="E27" s="52">
        <v>60388</v>
      </c>
      <c r="F27" s="52">
        <v>60388</v>
      </c>
      <c r="G27" s="52">
        <v>47612</v>
      </c>
      <c r="H27" s="53">
        <v>-21.156521163144994</v>
      </c>
      <c r="I27" s="52">
        <v>148565.82</v>
      </c>
      <c r="J27" s="52">
        <v>148565.82</v>
      </c>
      <c r="K27" s="52">
        <v>86618.15</v>
      </c>
      <c r="L27" s="53">
        <v>-41.69712118170923</v>
      </c>
      <c r="M27" s="53">
        <v>2.4601877856527787</v>
      </c>
      <c r="N27" s="53">
        <v>2.4601877856527787</v>
      </c>
      <c r="O27" s="53">
        <v>1.8192503990590607</v>
      </c>
      <c r="P27" s="53">
        <v>-26.05237658407663</v>
      </c>
      <c r="Q27" s="54"/>
      <c r="R27" s="54"/>
      <c r="S27" s="151"/>
    </row>
    <row r="28" spans="2:19" ht="12.75">
      <c r="B28" s="237"/>
      <c r="C28" s="96" t="s">
        <v>313</v>
      </c>
      <c r="D28" s="66">
        <v>20091200</v>
      </c>
      <c r="E28" s="52">
        <v>0</v>
      </c>
      <c r="F28" s="52">
        <v>0</v>
      </c>
      <c r="G28" s="52">
        <v>120</v>
      </c>
      <c r="H28" s="53" t="s">
        <v>388</v>
      </c>
      <c r="I28" s="52">
        <v>0</v>
      </c>
      <c r="J28" s="52">
        <v>0</v>
      </c>
      <c r="K28" s="52">
        <v>80</v>
      </c>
      <c r="L28" s="53" t="s">
        <v>388</v>
      </c>
      <c r="M28" s="53" t="s">
        <v>388</v>
      </c>
      <c r="N28" s="53" t="s">
        <v>388</v>
      </c>
      <c r="O28" s="53">
        <v>0.6666666666666666</v>
      </c>
      <c r="P28" s="53" t="s">
        <v>388</v>
      </c>
      <c r="Q28" s="54"/>
      <c r="R28" s="54"/>
      <c r="S28" s="151"/>
    </row>
    <row r="29" spans="2:19" ht="12.75">
      <c r="B29" s="237"/>
      <c r="C29" s="96" t="s">
        <v>131</v>
      </c>
      <c r="D29" s="66">
        <v>20091900</v>
      </c>
      <c r="E29" s="52">
        <v>14419.91</v>
      </c>
      <c r="F29" s="52">
        <v>14419.91</v>
      </c>
      <c r="G29" s="52">
        <v>21370</v>
      </c>
      <c r="H29" s="53">
        <v>48.19787363444017</v>
      </c>
      <c r="I29" s="52">
        <v>28602.08</v>
      </c>
      <c r="J29" s="52">
        <v>28602.08</v>
      </c>
      <c r="K29" s="52">
        <v>28989.98</v>
      </c>
      <c r="L29" s="53">
        <v>1.356195073924682</v>
      </c>
      <c r="M29" s="53">
        <v>1.9835130732438693</v>
      </c>
      <c r="N29" s="53">
        <v>1.9835130732438693</v>
      </c>
      <c r="O29" s="53">
        <v>1.3565737014506316</v>
      </c>
      <c r="P29" s="53">
        <v>-31.60752405669457</v>
      </c>
      <c r="Q29" s="54"/>
      <c r="R29" s="54"/>
      <c r="S29" s="151"/>
    </row>
    <row r="30" spans="2:19" ht="12.75">
      <c r="B30" s="237" t="s">
        <v>201</v>
      </c>
      <c r="C30" s="102" t="s">
        <v>37</v>
      </c>
      <c r="D30" s="66"/>
      <c r="E30" s="52">
        <v>112488.57</v>
      </c>
      <c r="F30" s="52">
        <v>112488.57</v>
      </c>
      <c r="G30" s="52">
        <v>196209</v>
      </c>
      <c r="H30" s="53">
        <v>74.42572165331998</v>
      </c>
      <c r="I30" s="52">
        <v>112766.54999999999</v>
      </c>
      <c r="J30" s="52">
        <v>112766.54999999999</v>
      </c>
      <c r="K30" s="52">
        <v>204982.79</v>
      </c>
      <c r="L30" s="53">
        <v>81.7762359494017</v>
      </c>
      <c r="M30" s="53">
        <v>1.0024711844056688</v>
      </c>
      <c r="N30" s="53">
        <v>1.0024711844056688</v>
      </c>
      <c r="O30" s="53">
        <v>1.044716552247858</v>
      </c>
      <c r="P30" s="53">
        <v>4.214122909401641</v>
      </c>
      <c r="Q30" s="54"/>
      <c r="R30" s="54"/>
      <c r="S30" s="151"/>
    </row>
    <row r="31" spans="2:19" ht="12.75">
      <c r="B31" s="237"/>
      <c r="C31" s="96" t="s">
        <v>129</v>
      </c>
      <c r="D31" s="66">
        <v>20093100</v>
      </c>
      <c r="E31" s="52">
        <v>7616</v>
      </c>
      <c r="F31" s="52">
        <v>7616</v>
      </c>
      <c r="G31" s="52">
        <v>11074</v>
      </c>
      <c r="H31" s="53">
        <v>45.404411764705884</v>
      </c>
      <c r="I31" s="52">
        <v>20431.23</v>
      </c>
      <c r="J31" s="52">
        <v>20431.23</v>
      </c>
      <c r="K31" s="52">
        <v>21774.18</v>
      </c>
      <c r="L31" s="53">
        <v>6.573025706235014</v>
      </c>
      <c r="M31" s="53">
        <v>2.682672006302521</v>
      </c>
      <c r="N31" s="53">
        <v>2.682672006302521</v>
      </c>
      <c r="O31" s="53">
        <v>1.9662434531334658</v>
      </c>
      <c r="P31" s="53">
        <v>-26.705782573714476</v>
      </c>
      <c r="Q31" s="54"/>
      <c r="R31" s="54"/>
      <c r="S31" s="151"/>
    </row>
    <row r="32" spans="2:19" ht="12.75">
      <c r="B32" s="237"/>
      <c r="C32" s="96" t="s">
        <v>132</v>
      </c>
      <c r="D32" s="66">
        <v>20093900</v>
      </c>
      <c r="E32" s="52">
        <v>104872.57</v>
      </c>
      <c r="F32" s="52">
        <v>104872.57</v>
      </c>
      <c r="G32" s="52">
        <v>185135</v>
      </c>
      <c r="H32" s="53">
        <v>76.53329178449617</v>
      </c>
      <c r="I32" s="52">
        <v>92335.31999999999</v>
      </c>
      <c r="J32" s="52">
        <v>92335.31999999999</v>
      </c>
      <c r="K32" s="52">
        <v>183208.61000000002</v>
      </c>
      <c r="L32" s="53">
        <v>98.41660807586959</v>
      </c>
      <c r="M32" s="53">
        <v>0.8804525339657452</v>
      </c>
      <c r="N32" s="53">
        <v>0.8804525339657452</v>
      </c>
      <c r="O32" s="53">
        <v>0.9895946741566966</v>
      </c>
      <c r="P32" s="53">
        <v>12.396141300128004</v>
      </c>
      <c r="Q32" s="54"/>
      <c r="R32" s="54"/>
      <c r="S32" s="151"/>
    </row>
    <row r="33" spans="2:19" ht="12.75">
      <c r="B33" s="237" t="s">
        <v>92</v>
      </c>
      <c r="C33" s="102" t="s">
        <v>37</v>
      </c>
      <c r="D33" s="66"/>
      <c r="E33" s="52">
        <v>39815.5</v>
      </c>
      <c r="F33" s="52">
        <v>39815.5</v>
      </c>
      <c r="G33" s="52">
        <v>12816.9231</v>
      </c>
      <c r="H33" s="53">
        <v>-67.80921224146374</v>
      </c>
      <c r="I33" s="52">
        <v>85077.06</v>
      </c>
      <c r="J33" s="52">
        <v>85077.06</v>
      </c>
      <c r="K33" s="52">
        <v>22182.760000000002</v>
      </c>
      <c r="L33" s="53">
        <v>-73.92627342787821</v>
      </c>
      <c r="M33" s="53">
        <v>2.1367824088608707</v>
      </c>
      <c r="N33" s="53">
        <v>2.1367824088608707</v>
      </c>
      <c r="O33" s="53">
        <v>1.730739884052203</v>
      </c>
      <c r="P33" s="53">
        <v>-19.002520945739676</v>
      </c>
      <c r="Q33" s="54"/>
      <c r="R33" s="54"/>
      <c r="S33" s="151"/>
    </row>
    <row r="34" spans="2:19" ht="12.75">
      <c r="B34" s="237"/>
      <c r="C34" s="96" t="s">
        <v>129</v>
      </c>
      <c r="D34" s="66">
        <v>20094100</v>
      </c>
      <c r="E34" s="52">
        <v>0</v>
      </c>
      <c r="F34" s="52">
        <v>0</v>
      </c>
      <c r="G34" s="52">
        <v>516.9231</v>
      </c>
      <c r="H34" s="53" t="s">
        <v>388</v>
      </c>
      <c r="I34" s="52">
        <v>0</v>
      </c>
      <c r="J34" s="52">
        <v>0</v>
      </c>
      <c r="K34" s="52">
        <v>1040.24</v>
      </c>
      <c r="L34" s="53" t="s">
        <v>388</v>
      </c>
      <c r="M34" s="53" t="s">
        <v>388</v>
      </c>
      <c r="N34" s="53" t="s">
        <v>388</v>
      </c>
      <c r="O34" s="53">
        <v>2.0123689577811477</v>
      </c>
      <c r="P34" s="53" t="s">
        <v>388</v>
      </c>
      <c r="Q34" s="54"/>
      <c r="R34" s="54"/>
      <c r="S34" s="151"/>
    </row>
    <row r="35" spans="2:19" ht="12.75">
      <c r="B35" s="237"/>
      <c r="C35" s="96" t="s">
        <v>132</v>
      </c>
      <c r="D35" s="66">
        <v>20094900</v>
      </c>
      <c r="E35" s="52">
        <v>39815.5</v>
      </c>
      <c r="F35" s="52">
        <v>39815.5</v>
      </c>
      <c r="G35" s="52">
        <v>12300</v>
      </c>
      <c r="H35" s="57">
        <v>-69.10750838241388</v>
      </c>
      <c r="I35" s="52">
        <v>85077.06</v>
      </c>
      <c r="J35" s="52">
        <v>85077.06</v>
      </c>
      <c r="K35" s="52">
        <v>21142.52</v>
      </c>
      <c r="L35" s="57">
        <v>-75.14897670417854</v>
      </c>
      <c r="M35" s="53">
        <v>2.1367824088608707</v>
      </c>
      <c r="N35" s="53">
        <v>2.1367824088608707</v>
      </c>
      <c r="O35" s="53">
        <v>1.7189040650406504</v>
      </c>
      <c r="P35" s="53">
        <v>-19.556429428066725</v>
      </c>
      <c r="Q35" s="54"/>
      <c r="R35" s="54"/>
      <c r="S35" s="151"/>
    </row>
    <row r="36" spans="2:19" ht="12.75">
      <c r="B36" s="216" t="s">
        <v>204</v>
      </c>
      <c r="C36" s="203"/>
      <c r="D36" s="66">
        <v>20092900</v>
      </c>
      <c r="E36" s="52">
        <v>9061.8</v>
      </c>
      <c r="F36" s="52">
        <v>9061.8</v>
      </c>
      <c r="G36" s="52">
        <v>0</v>
      </c>
      <c r="H36" s="53">
        <v>-100</v>
      </c>
      <c r="I36" s="52">
        <v>21335.45</v>
      </c>
      <c r="J36" s="52">
        <v>21335.45</v>
      </c>
      <c r="K36" s="52">
        <v>0</v>
      </c>
      <c r="L36" s="53">
        <v>-100</v>
      </c>
      <c r="M36" s="53">
        <v>2.3544384117945665</v>
      </c>
      <c r="N36" s="53">
        <v>2.3544384117945665</v>
      </c>
      <c r="O36" s="53" t="s">
        <v>388</v>
      </c>
      <c r="P36" s="53" t="s">
        <v>388</v>
      </c>
      <c r="Q36" s="54"/>
      <c r="R36" s="54"/>
      <c r="S36" s="151"/>
    </row>
    <row r="37" spans="2:19" ht="12.75">
      <c r="B37" s="216" t="s">
        <v>91</v>
      </c>
      <c r="C37" s="203"/>
      <c r="D37" s="66">
        <v>20099000</v>
      </c>
      <c r="E37" s="52">
        <v>2238.6</v>
      </c>
      <c r="F37" s="52">
        <v>2238.6</v>
      </c>
      <c r="G37" s="52">
        <v>797.2</v>
      </c>
      <c r="H37" s="53">
        <v>-64.3884570713839</v>
      </c>
      <c r="I37" s="52">
        <v>7173.06</v>
      </c>
      <c r="J37" s="52">
        <v>7173.06</v>
      </c>
      <c r="K37" s="52">
        <v>13604.4</v>
      </c>
      <c r="L37" s="53">
        <v>89.65964316484177</v>
      </c>
      <c r="M37" s="53">
        <v>3.2042615920664703</v>
      </c>
      <c r="N37" s="53">
        <v>3.2042615920664703</v>
      </c>
      <c r="O37" s="53">
        <v>17.065228299046662</v>
      </c>
      <c r="P37" s="53">
        <v>432.5791234179814</v>
      </c>
      <c r="Q37" s="54"/>
      <c r="R37" s="54"/>
      <c r="S37" s="151"/>
    </row>
    <row r="38" spans="2:19" ht="12.75">
      <c r="B38" s="216" t="s">
        <v>93</v>
      </c>
      <c r="C38" s="203"/>
      <c r="D38" s="66">
        <v>20095000</v>
      </c>
      <c r="E38" s="52">
        <v>700.1545</v>
      </c>
      <c r="F38" s="52">
        <v>700.1545</v>
      </c>
      <c r="G38" s="52">
        <v>12734.3398</v>
      </c>
      <c r="H38" s="53">
        <v>1718.7899670715535</v>
      </c>
      <c r="I38" s="52">
        <v>4705.84</v>
      </c>
      <c r="J38" s="52">
        <v>4705.84</v>
      </c>
      <c r="K38" s="52">
        <v>79395.6</v>
      </c>
      <c r="L38" s="53">
        <v>1587.1716845451608</v>
      </c>
      <c r="M38" s="53">
        <v>6.721145118684519</v>
      </c>
      <c r="N38" s="53">
        <v>6.721145118684519</v>
      </c>
      <c r="O38" s="53">
        <v>6.234763737025457</v>
      </c>
      <c r="P38" s="53">
        <v>-7.2365850323175</v>
      </c>
      <c r="Q38" s="54"/>
      <c r="R38" s="54"/>
      <c r="S38" s="151"/>
    </row>
    <row r="39" spans="2:19" ht="12.75">
      <c r="B39" s="243" t="s">
        <v>37</v>
      </c>
      <c r="C39" s="243"/>
      <c r="D39" s="236"/>
      <c r="E39" s="52">
        <v>106221676.45849995</v>
      </c>
      <c r="F39" s="52">
        <v>106221676.45849995</v>
      </c>
      <c r="G39" s="52">
        <v>123492146.71060002</v>
      </c>
      <c r="H39" s="53">
        <v>16.25889444406152</v>
      </c>
      <c r="I39" s="52">
        <v>239582619.04999995</v>
      </c>
      <c r="J39" s="52">
        <v>239582619.04999995</v>
      </c>
      <c r="K39" s="52">
        <v>238452643.37999997</v>
      </c>
      <c r="L39" s="53">
        <v>-0.4716434249197987</v>
      </c>
      <c r="M39" s="53">
        <v>2.255496495986892</v>
      </c>
      <c r="N39" s="53">
        <v>2.255496495986892</v>
      </c>
      <c r="O39" s="53">
        <v>1.9309134202582636</v>
      </c>
      <c r="P39" s="53">
        <v>-14.39075947606857</v>
      </c>
      <c r="Q39" s="54"/>
      <c r="R39" s="54"/>
      <c r="S39" s="151"/>
    </row>
    <row r="40" spans="2:18" ht="12.75">
      <c r="B40" s="247" t="s">
        <v>406</v>
      </c>
      <c r="C40" s="248"/>
      <c r="D40" s="248"/>
      <c r="E40" s="248"/>
      <c r="F40" s="248"/>
      <c r="G40" s="248"/>
      <c r="H40" s="248"/>
      <c r="I40" s="248"/>
      <c r="J40" s="248"/>
      <c r="K40" s="248"/>
      <c r="L40" s="248"/>
      <c r="M40" s="248"/>
      <c r="N40" s="248"/>
      <c r="O40" s="248"/>
      <c r="P40" s="249"/>
      <c r="Q40" s="54"/>
      <c r="R40" s="54"/>
    </row>
    <row r="41" spans="2:18" ht="12.75">
      <c r="B41" s="244" t="s">
        <v>299</v>
      </c>
      <c r="C41" s="245"/>
      <c r="D41" s="245"/>
      <c r="E41" s="245"/>
      <c r="F41" s="245"/>
      <c r="G41" s="245"/>
      <c r="H41" s="245"/>
      <c r="I41" s="245"/>
      <c r="J41" s="245"/>
      <c r="K41" s="245"/>
      <c r="L41" s="245"/>
      <c r="M41" s="245"/>
      <c r="N41" s="245"/>
      <c r="O41" s="245"/>
      <c r="P41" s="246"/>
      <c r="Q41" s="54"/>
      <c r="R41" s="54"/>
    </row>
    <row r="42" spans="17:18" ht="12.75">
      <c r="Q42" s="54"/>
      <c r="R42" s="54"/>
    </row>
    <row r="43" spans="2:18" ht="117" customHeight="1">
      <c r="B43" s="212" t="s">
        <v>422</v>
      </c>
      <c r="C43" s="213"/>
      <c r="D43" s="213"/>
      <c r="E43" s="213"/>
      <c r="F43" s="213"/>
      <c r="G43" s="213"/>
      <c r="H43" s="213"/>
      <c r="I43" s="213"/>
      <c r="J43" s="213"/>
      <c r="K43" s="213"/>
      <c r="L43" s="213"/>
      <c r="M43" s="213"/>
      <c r="N43" s="213"/>
      <c r="O43" s="213"/>
      <c r="P43" s="214"/>
      <c r="Q43" s="54"/>
      <c r="R43" s="54"/>
    </row>
    <row r="44" spans="2:18" ht="12.75">
      <c r="B44" s="43"/>
      <c r="Q44" s="54"/>
      <c r="R44" s="54"/>
    </row>
    <row r="45" spans="2:18" ht="12.75">
      <c r="B45" s="43"/>
      <c r="E45" s="54"/>
      <c r="F45" s="54"/>
      <c r="G45" s="54"/>
      <c r="H45" s="54"/>
      <c r="I45" s="54"/>
      <c r="J45" s="54"/>
      <c r="K45" s="54"/>
      <c r="Q45" s="54"/>
      <c r="R45" s="54"/>
    </row>
    <row r="46" spans="2:18" ht="12.75">
      <c r="B46" s="43"/>
      <c r="E46" s="54"/>
      <c r="F46" s="54"/>
      <c r="G46" s="54"/>
      <c r="H46" s="54"/>
      <c r="I46" s="54"/>
      <c r="J46" s="54"/>
      <c r="K46" s="54"/>
      <c r="Q46" s="54"/>
      <c r="R46" s="54"/>
    </row>
    <row r="47" spans="17:18" ht="12.75">
      <c r="Q47" s="54"/>
      <c r="R47" s="54"/>
    </row>
    <row r="48" spans="5:18" ht="12.75">
      <c r="E48" s="54"/>
      <c r="F48" s="54"/>
      <c r="G48" s="54"/>
      <c r="I48" s="54"/>
      <c r="J48" s="54"/>
      <c r="K48" s="54"/>
      <c r="Q48" s="54"/>
      <c r="R48" s="54"/>
    </row>
    <row r="49" spans="17:18" ht="12.75">
      <c r="Q49" s="54"/>
      <c r="R49" s="54"/>
    </row>
    <row r="50" spans="17:18" ht="12.75">
      <c r="Q50" s="54"/>
      <c r="R50" s="54"/>
    </row>
    <row r="51" spans="17:18" ht="12.75">
      <c r="Q51" s="54"/>
      <c r="R51" s="54"/>
    </row>
    <row r="52" spans="17:18" ht="12.75">
      <c r="Q52" s="54"/>
      <c r="R52" s="54"/>
    </row>
    <row r="53" spans="2:18" ht="12.75">
      <c r="B53" s="43"/>
      <c r="C53" s="43"/>
      <c r="Q53" s="54"/>
      <c r="R53" s="54"/>
    </row>
    <row r="54" spans="2:18" ht="12.75">
      <c r="B54" s="43"/>
      <c r="C54" s="43"/>
      <c r="Q54" s="54"/>
      <c r="R54" s="54"/>
    </row>
    <row r="55" spans="2:18" ht="12.75">
      <c r="B55" s="43"/>
      <c r="C55" s="43"/>
      <c r="Q55" s="54"/>
      <c r="R55" s="54"/>
    </row>
    <row r="56" spans="2:18" ht="12.75">
      <c r="B56" s="43"/>
      <c r="C56" s="43"/>
      <c r="Q56" s="54"/>
      <c r="R56" s="54"/>
    </row>
    <row r="57" spans="2:18" ht="12.75">
      <c r="B57" s="43"/>
      <c r="C57" s="43"/>
      <c r="Q57" s="54"/>
      <c r="R57" s="54"/>
    </row>
    <row r="58" spans="2:18" ht="12.75">
      <c r="B58" s="43"/>
      <c r="C58" s="43"/>
      <c r="Q58" s="54"/>
      <c r="R58" s="54"/>
    </row>
    <row r="59" spans="2:18" ht="12.75">
      <c r="B59" s="43"/>
      <c r="C59" s="43"/>
      <c r="Q59" s="54"/>
      <c r="R59" s="54"/>
    </row>
    <row r="60" spans="2:18" ht="12.75">
      <c r="B60" s="43"/>
      <c r="C60" s="43"/>
      <c r="Q60" s="54"/>
      <c r="R60" s="54"/>
    </row>
    <row r="61" spans="2:18" ht="12.75">
      <c r="B61" s="43"/>
      <c r="C61" s="43"/>
      <c r="Q61" s="54"/>
      <c r="R61" s="54"/>
    </row>
    <row r="62" spans="2:18" ht="12.75">
      <c r="B62" s="43"/>
      <c r="C62" s="43"/>
      <c r="Q62" s="54"/>
      <c r="R62" s="54"/>
    </row>
    <row r="63" spans="2:18" ht="12.75">
      <c r="B63" s="43"/>
      <c r="C63" s="43"/>
      <c r="Q63" s="54"/>
      <c r="R63" s="54"/>
    </row>
    <row r="64" spans="2:18" ht="12.75">
      <c r="B64" s="43"/>
      <c r="C64" s="43"/>
      <c r="Q64" s="54"/>
      <c r="R64" s="54"/>
    </row>
    <row r="65" spans="2:18" ht="12.75">
      <c r="B65" s="43"/>
      <c r="C65" s="43"/>
      <c r="Q65" s="54"/>
      <c r="R65" s="54"/>
    </row>
    <row r="66" spans="2:18" ht="12.75">
      <c r="B66" s="43"/>
      <c r="C66" s="43"/>
      <c r="Q66" s="54"/>
      <c r="R66" s="54"/>
    </row>
    <row r="67" spans="2:18" ht="12.75">
      <c r="B67" s="43"/>
      <c r="C67" s="43"/>
      <c r="Q67" s="54"/>
      <c r="R67" s="54"/>
    </row>
    <row r="68" spans="2:18" ht="12.75">
      <c r="B68" s="43"/>
      <c r="C68" s="43"/>
      <c r="Q68" s="54"/>
      <c r="R68" s="54"/>
    </row>
    <row r="69" spans="2:18" ht="12.75">
      <c r="B69" s="43"/>
      <c r="C69" s="43"/>
      <c r="Q69" s="54"/>
      <c r="R69" s="54"/>
    </row>
    <row r="70" spans="2:18" ht="12.75">
      <c r="B70" s="43"/>
      <c r="C70" s="43"/>
      <c r="Q70" s="54"/>
      <c r="R70" s="54"/>
    </row>
    <row r="71" spans="2:18" ht="12.75">
      <c r="B71" s="43"/>
      <c r="C71" s="43"/>
      <c r="Q71" s="54"/>
      <c r="R71" s="54"/>
    </row>
    <row r="72" spans="2:18" ht="12.75">
      <c r="B72" s="43"/>
      <c r="C72" s="43"/>
      <c r="Q72" s="54"/>
      <c r="R72" s="54"/>
    </row>
    <row r="73" spans="2:18" ht="12.75">
      <c r="B73" s="43"/>
      <c r="C73" s="43"/>
      <c r="Q73" s="54"/>
      <c r="R73" s="54"/>
    </row>
    <row r="74" spans="2:18" ht="12.75">
      <c r="B74" s="43"/>
      <c r="C74" s="43"/>
      <c r="Q74" s="54"/>
      <c r="R74" s="54"/>
    </row>
    <row r="75" spans="2:18" ht="12.75">
      <c r="B75" s="43"/>
      <c r="C75" s="43"/>
      <c r="Q75" s="54"/>
      <c r="R75" s="54"/>
    </row>
    <row r="76" spans="2:18" ht="12.75">
      <c r="B76" s="43"/>
      <c r="C76" s="43"/>
      <c r="Q76" s="54"/>
      <c r="R76" s="54"/>
    </row>
    <row r="77" spans="2:18" ht="12.75">
      <c r="B77" s="43"/>
      <c r="C77" s="43"/>
      <c r="Q77" s="54"/>
      <c r="R77" s="54"/>
    </row>
    <row r="78" spans="2:18" ht="12.75">
      <c r="B78" s="43"/>
      <c r="C78" s="43"/>
      <c r="Q78" s="54"/>
      <c r="R78" s="54"/>
    </row>
    <row r="79" spans="2:18" ht="12.75">
      <c r="B79" s="43"/>
      <c r="C79" s="43"/>
      <c r="Q79" s="54"/>
      <c r="R79" s="54"/>
    </row>
    <row r="80" spans="2:18" ht="12.75">
      <c r="B80" s="43"/>
      <c r="C80" s="43"/>
      <c r="Q80" s="54"/>
      <c r="R80" s="54"/>
    </row>
    <row r="81" spans="2:18" ht="12.75">
      <c r="B81" s="43"/>
      <c r="C81" s="43"/>
      <c r="Q81" s="54"/>
      <c r="R81" s="54"/>
    </row>
    <row r="82" spans="2:18" ht="12.75">
      <c r="B82" s="43"/>
      <c r="C82" s="43"/>
      <c r="Q82" s="54"/>
      <c r="R82" s="54"/>
    </row>
    <row r="83" spans="2:18" ht="12.75">
      <c r="B83" s="43"/>
      <c r="C83" s="43"/>
      <c r="Q83" s="54"/>
      <c r="R83" s="54"/>
    </row>
    <row r="84" spans="2:18" ht="12.75">
      <c r="B84" s="43"/>
      <c r="C84" s="43"/>
      <c r="Q84" s="54"/>
      <c r="R84" s="54"/>
    </row>
  </sheetData>
  <sheetProtection/>
  <mergeCells count="27">
    <mergeCell ref="B37:C37"/>
    <mergeCell ref="B36:C36"/>
    <mergeCell ref="B41:P41"/>
    <mergeCell ref="B40:P40"/>
    <mergeCell ref="B33:B35"/>
    <mergeCell ref="B24:C24"/>
    <mergeCell ref="B30:B32"/>
    <mergeCell ref="B38:C38"/>
    <mergeCell ref="B18:C18"/>
    <mergeCell ref="B43:P43"/>
    <mergeCell ref="B5:B10"/>
    <mergeCell ref="B17:C17"/>
    <mergeCell ref="B11:B16"/>
    <mergeCell ref="B19:C19"/>
    <mergeCell ref="B20:C20"/>
    <mergeCell ref="B21:C21"/>
    <mergeCell ref="B39:D39"/>
    <mergeCell ref="B22:C22"/>
    <mergeCell ref="B26:B29"/>
    <mergeCell ref="B2:P2"/>
    <mergeCell ref="D3:D4"/>
    <mergeCell ref="E3:H3"/>
    <mergeCell ref="I3:L3"/>
    <mergeCell ref="M3:P3"/>
    <mergeCell ref="B3:C4"/>
    <mergeCell ref="B25:C25"/>
    <mergeCell ref="B23:C2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M84"/>
  <sheetViews>
    <sheetView zoomScale="90" zoomScaleNormal="90" zoomScalePageLayoutView="0" workbookViewId="0" topLeftCell="A1">
      <selection activeCell="B42" sqref="B42:P42"/>
    </sheetView>
  </sheetViews>
  <sheetFormatPr defaultColWidth="11.421875" defaultRowHeight="15"/>
  <cols>
    <col min="1" max="1" width="1.28515625" style="43" customWidth="1"/>
    <col min="2" max="2" width="18.8515625" style="59" customWidth="1"/>
    <col min="3" max="3" width="28.28125" style="59" customWidth="1"/>
    <col min="4" max="4" width="9.8515625" style="60" customWidth="1"/>
    <col min="5" max="5" width="12.00390625" style="43" customWidth="1"/>
    <col min="6" max="7" width="11.00390625" style="43" bestFit="1" customWidth="1"/>
    <col min="8" max="8" width="8.140625" style="43" customWidth="1"/>
    <col min="9" max="9" width="11.00390625" style="43" bestFit="1" customWidth="1"/>
    <col min="10" max="10" width="11.00390625" style="43" customWidth="1"/>
    <col min="11" max="11" width="11.57421875" style="43" customWidth="1"/>
    <col min="12" max="12" width="8.28125" style="43" customWidth="1"/>
    <col min="13" max="13" width="6.8515625" style="43" customWidth="1"/>
    <col min="14" max="15" width="9.00390625" style="43" customWidth="1"/>
    <col min="16" max="16" width="7.8515625" style="43" customWidth="1"/>
    <col min="17" max="16384" width="11.421875" style="43" customWidth="1"/>
  </cols>
  <sheetData>
    <row r="1" ht="3.75" customHeight="1"/>
    <row r="2" spans="2:17" ht="12.75">
      <c r="B2" s="177" t="s">
        <v>94</v>
      </c>
      <c r="C2" s="178"/>
      <c r="D2" s="178"/>
      <c r="E2" s="178"/>
      <c r="F2" s="178"/>
      <c r="G2" s="178"/>
      <c r="H2" s="178"/>
      <c r="I2" s="178"/>
      <c r="J2" s="178"/>
      <c r="K2" s="178"/>
      <c r="L2" s="178"/>
      <c r="M2" s="178"/>
      <c r="N2" s="178"/>
      <c r="O2" s="178"/>
      <c r="P2" s="179"/>
      <c r="Q2" s="46" t="s">
        <v>380</v>
      </c>
    </row>
    <row r="3" spans="2:16" ht="12.75">
      <c r="B3" s="250" t="s">
        <v>40</v>
      </c>
      <c r="C3" s="251"/>
      <c r="D3" s="222" t="s">
        <v>41</v>
      </c>
      <c r="E3" s="189" t="s">
        <v>31</v>
      </c>
      <c r="F3" s="189"/>
      <c r="G3" s="189"/>
      <c r="H3" s="189"/>
      <c r="I3" s="206" t="s">
        <v>324</v>
      </c>
      <c r="J3" s="207"/>
      <c r="K3" s="207"/>
      <c r="L3" s="188"/>
      <c r="M3" s="189" t="s">
        <v>355</v>
      </c>
      <c r="N3" s="189"/>
      <c r="O3" s="189"/>
      <c r="P3" s="189"/>
    </row>
    <row r="4" spans="2:91" ht="25.5">
      <c r="B4" s="252"/>
      <c r="C4" s="253"/>
      <c r="D4" s="222"/>
      <c r="E4" s="49">
        <v>2013</v>
      </c>
      <c r="F4" s="49" t="s">
        <v>386</v>
      </c>
      <c r="G4" s="49" t="s">
        <v>387</v>
      </c>
      <c r="H4" s="49" t="s">
        <v>110</v>
      </c>
      <c r="I4" s="49">
        <v>2013</v>
      </c>
      <c r="J4" s="49" t="s">
        <v>386</v>
      </c>
      <c r="K4" s="49" t="s">
        <v>387</v>
      </c>
      <c r="L4" s="49" t="s">
        <v>110</v>
      </c>
      <c r="M4" s="49">
        <v>2013</v>
      </c>
      <c r="N4" s="49" t="s">
        <v>386</v>
      </c>
      <c r="O4" s="49" t="s">
        <v>387</v>
      </c>
      <c r="P4" s="49" t="s">
        <v>110</v>
      </c>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row>
    <row r="5" spans="2:18" ht="12.75">
      <c r="B5" s="195" t="s">
        <v>141</v>
      </c>
      <c r="C5" s="196"/>
      <c r="D5" s="66">
        <v>8119090</v>
      </c>
      <c r="E5" s="57">
        <v>4781970.3932</v>
      </c>
      <c r="F5" s="57">
        <v>4781970.3932</v>
      </c>
      <c r="G5" s="57">
        <v>6354100.326099999</v>
      </c>
      <c r="H5" s="53">
        <v>32.87619545147291</v>
      </c>
      <c r="I5" s="57">
        <v>9649540.099999998</v>
      </c>
      <c r="J5" s="57">
        <v>9649540.099999998</v>
      </c>
      <c r="K5" s="57">
        <v>11709023.389999999</v>
      </c>
      <c r="L5" s="53">
        <v>21.34281290773641</v>
      </c>
      <c r="M5" s="53">
        <v>2.0179004273472128</v>
      </c>
      <c r="N5" s="53">
        <v>2.0179004273472128</v>
      </c>
      <c r="O5" s="53">
        <v>1.8427507891092314</v>
      </c>
      <c r="P5" s="53">
        <v>-8.679795884093144</v>
      </c>
      <c r="Q5" s="54"/>
      <c r="R5" s="54"/>
    </row>
    <row r="6" spans="2:18" ht="12.75">
      <c r="B6" s="195" t="s">
        <v>49</v>
      </c>
      <c r="C6" s="196"/>
      <c r="D6" s="66">
        <v>7104000</v>
      </c>
      <c r="E6" s="57">
        <v>5485937.596</v>
      </c>
      <c r="F6" s="57">
        <v>5485937.596</v>
      </c>
      <c r="G6" s="57">
        <v>6514351.619299999</v>
      </c>
      <c r="H6" s="53">
        <v>18.746367513364603</v>
      </c>
      <c r="I6" s="57">
        <v>6635968.26</v>
      </c>
      <c r="J6" s="57">
        <v>6635968.26</v>
      </c>
      <c r="K6" s="57">
        <v>7728345.109999999</v>
      </c>
      <c r="L6" s="53">
        <v>16.46145381050994</v>
      </c>
      <c r="M6" s="53">
        <v>1.209632472822609</v>
      </c>
      <c r="N6" s="53">
        <v>1.209632472822609</v>
      </c>
      <c r="O6" s="53">
        <v>1.18635676451718</v>
      </c>
      <c r="P6" s="53">
        <v>-1.924196714983728</v>
      </c>
      <c r="Q6" s="54"/>
      <c r="R6" s="54"/>
    </row>
    <row r="7" spans="2:18" ht="12.75">
      <c r="B7" s="195" t="s">
        <v>60</v>
      </c>
      <c r="C7" s="196"/>
      <c r="D7" s="66">
        <v>7102200</v>
      </c>
      <c r="E7" s="57">
        <v>2896692.3000000003</v>
      </c>
      <c r="F7" s="57">
        <v>2896692.3000000003</v>
      </c>
      <c r="G7" s="57">
        <v>3733608.1286</v>
      </c>
      <c r="H7" s="53">
        <v>28.892120457530112</v>
      </c>
      <c r="I7" s="57">
        <v>3232611.9699999997</v>
      </c>
      <c r="J7" s="57">
        <v>3232611.9699999997</v>
      </c>
      <c r="K7" s="57">
        <v>4091010.4099999997</v>
      </c>
      <c r="L7" s="53">
        <v>26.554329686528998</v>
      </c>
      <c r="M7" s="53">
        <v>1.1159666389143228</v>
      </c>
      <c r="N7" s="53">
        <v>1.1159666389143228</v>
      </c>
      <c r="O7" s="53">
        <v>1.0957257079719331</v>
      </c>
      <c r="P7" s="53">
        <v>-1.8137577089294754</v>
      </c>
      <c r="Q7" s="54"/>
      <c r="R7" s="54"/>
    </row>
    <row r="8" spans="2:18" ht="12.75">
      <c r="B8" s="195" t="s">
        <v>53</v>
      </c>
      <c r="C8" s="196"/>
      <c r="D8" s="66">
        <v>7102100</v>
      </c>
      <c r="E8" s="57">
        <v>2634630.028</v>
      </c>
      <c r="F8" s="57">
        <v>2634630.028</v>
      </c>
      <c r="G8" s="57">
        <v>2881159.5</v>
      </c>
      <c r="H8" s="53">
        <v>9.357271016422208</v>
      </c>
      <c r="I8" s="57">
        <v>3149050.7600000002</v>
      </c>
      <c r="J8" s="57">
        <v>3149050.7600000002</v>
      </c>
      <c r="K8" s="57">
        <v>3337800.8299999996</v>
      </c>
      <c r="L8" s="53">
        <v>5.993871943810758</v>
      </c>
      <c r="M8" s="53">
        <v>1.1952534991755588</v>
      </c>
      <c r="N8" s="53">
        <v>1.1952534991755588</v>
      </c>
      <c r="O8" s="53">
        <v>1.1584922077378914</v>
      </c>
      <c r="P8" s="53">
        <v>-3.0756062595109657</v>
      </c>
      <c r="Q8" s="54"/>
      <c r="R8" s="54"/>
    </row>
    <row r="9" spans="2:18" ht="12.75">
      <c r="B9" s="222" t="s">
        <v>50</v>
      </c>
      <c r="C9" s="107" t="s">
        <v>37</v>
      </c>
      <c r="D9" s="66">
        <v>7108090</v>
      </c>
      <c r="E9" s="57">
        <v>3057847.1673999997</v>
      </c>
      <c r="F9" s="57">
        <v>3057847.1673999997</v>
      </c>
      <c r="G9" s="57">
        <v>3378241.1462</v>
      </c>
      <c r="H9" s="53">
        <v>10.477762990111184</v>
      </c>
      <c r="I9" s="57">
        <v>2906995.2200000007</v>
      </c>
      <c r="J9" s="57">
        <v>2906995.2200000007</v>
      </c>
      <c r="K9" s="57">
        <v>3106065.3999999994</v>
      </c>
      <c r="L9" s="53">
        <v>6.847970668489745</v>
      </c>
      <c r="M9" s="53">
        <v>0.9506672704220649</v>
      </c>
      <c r="N9" s="53">
        <v>0.9506672704220649</v>
      </c>
      <c r="O9" s="53">
        <v>0.9194327064229396</v>
      </c>
      <c r="P9" s="53">
        <v>-3.2855411110617294</v>
      </c>
      <c r="Q9" s="54"/>
      <c r="R9" s="54"/>
    </row>
    <row r="10" spans="2:18" ht="12.75">
      <c r="B10" s="222" t="s">
        <v>50</v>
      </c>
      <c r="C10" s="107" t="s">
        <v>114</v>
      </c>
      <c r="D10" s="66">
        <v>7108091</v>
      </c>
      <c r="E10" s="57">
        <v>12025</v>
      </c>
      <c r="F10" s="57">
        <v>12025</v>
      </c>
      <c r="G10" s="57">
        <v>32.5</v>
      </c>
      <c r="H10" s="53">
        <v>-99.72972972972973</v>
      </c>
      <c r="I10" s="57">
        <v>46270.270000000004</v>
      </c>
      <c r="J10" s="57">
        <v>46270.270000000004</v>
      </c>
      <c r="K10" s="57">
        <v>9478.97</v>
      </c>
      <c r="L10" s="53">
        <v>-79.51390817473077</v>
      </c>
      <c r="M10" s="53">
        <v>3.8478395010395015</v>
      </c>
      <c r="N10" s="53">
        <v>3.8478395010395015</v>
      </c>
      <c r="O10" s="53">
        <v>291.66061538461537</v>
      </c>
      <c r="P10" s="53">
        <v>7479.853975349613</v>
      </c>
      <c r="Q10" s="54"/>
      <c r="R10" s="54"/>
    </row>
    <row r="11" spans="2:18" ht="12.75">
      <c r="B11" s="222" t="s">
        <v>50</v>
      </c>
      <c r="C11" s="96" t="s">
        <v>115</v>
      </c>
      <c r="D11" s="66">
        <v>7108099</v>
      </c>
      <c r="E11" s="57">
        <v>3045822.1673999997</v>
      </c>
      <c r="F11" s="57">
        <v>3045822.1673999997</v>
      </c>
      <c r="G11" s="57">
        <v>3378208.6462</v>
      </c>
      <c r="H11" s="53">
        <v>10.91286557559381</v>
      </c>
      <c r="I11" s="57">
        <v>2860724.9500000007</v>
      </c>
      <c r="J11" s="57">
        <v>2860724.9500000007</v>
      </c>
      <c r="K11" s="57">
        <v>3096586.4299999992</v>
      </c>
      <c r="L11" s="53">
        <v>8.244815007468587</v>
      </c>
      <c r="M11" s="53">
        <v>0.9392291449641648</v>
      </c>
      <c r="N11" s="53">
        <v>0.9392291449641648</v>
      </c>
      <c r="O11" s="53">
        <v>0.9166356357187159</v>
      </c>
      <c r="P11" s="53">
        <v>-2.405537494932708</v>
      </c>
      <c r="Q11" s="54"/>
      <c r="R11" s="54"/>
    </row>
    <row r="12" spans="2:18" ht="12.75">
      <c r="B12" s="195" t="s">
        <v>54</v>
      </c>
      <c r="C12" s="196"/>
      <c r="D12" s="66">
        <v>7102910</v>
      </c>
      <c r="E12" s="57">
        <v>601693.6375000001</v>
      </c>
      <c r="F12" s="57">
        <v>601693.6375000001</v>
      </c>
      <c r="G12" s="57">
        <v>572911.1231</v>
      </c>
      <c r="H12" s="53">
        <v>-4.783582974151046</v>
      </c>
      <c r="I12" s="57">
        <v>872394.2299999999</v>
      </c>
      <c r="J12" s="57">
        <v>872394.2299999999</v>
      </c>
      <c r="K12" s="57">
        <v>1075824.18</v>
      </c>
      <c r="L12" s="53">
        <v>23.31858040830923</v>
      </c>
      <c r="M12" s="53">
        <v>1.449897714765182</v>
      </c>
      <c r="N12" s="53">
        <v>1.449897714765182</v>
      </c>
      <c r="O12" s="53">
        <v>1.8778203749627984</v>
      </c>
      <c r="P12" s="53">
        <v>29.51398956214788</v>
      </c>
      <c r="Q12" s="54"/>
      <c r="R12" s="54"/>
    </row>
    <row r="13" spans="2:18" ht="12.75">
      <c r="B13" s="222" t="s">
        <v>43</v>
      </c>
      <c r="C13" s="107" t="s">
        <v>37</v>
      </c>
      <c r="D13" s="66">
        <v>8111000</v>
      </c>
      <c r="E13" s="57">
        <v>415907.3515</v>
      </c>
      <c r="F13" s="57">
        <v>415907.3515</v>
      </c>
      <c r="G13" s="57">
        <v>393039.58999999997</v>
      </c>
      <c r="H13" s="53">
        <v>-5.498282590467751</v>
      </c>
      <c r="I13" s="57">
        <v>793966.1</v>
      </c>
      <c r="J13" s="57">
        <v>793966.1</v>
      </c>
      <c r="K13" s="57">
        <v>753507.0100000001</v>
      </c>
      <c r="L13" s="53">
        <v>-5.095820841721055</v>
      </c>
      <c r="M13" s="53">
        <v>1.9089975138369248</v>
      </c>
      <c r="N13" s="53">
        <v>1.9089975138369248</v>
      </c>
      <c r="O13" s="53">
        <v>1.9171275087072022</v>
      </c>
      <c r="P13" s="53">
        <v>0.4258777086585397</v>
      </c>
      <c r="Q13" s="54"/>
      <c r="R13" s="54"/>
    </row>
    <row r="14" spans="2:18" ht="12.75">
      <c r="B14" s="222" t="s">
        <v>43</v>
      </c>
      <c r="C14" s="96" t="s">
        <v>114</v>
      </c>
      <c r="D14" s="66">
        <v>8111010</v>
      </c>
      <c r="E14" s="57">
        <v>46.76</v>
      </c>
      <c r="F14" s="57">
        <v>46.76</v>
      </c>
      <c r="G14" s="57">
        <v>21896</v>
      </c>
      <c r="H14" s="57">
        <v>46726.34730538922</v>
      </c>
      <c r="I14" s="57">
        <v>894.64</v>
      </c>
      <c r="J14" s="57">
        <v>894.64</v>
      </c>
      <c r="K14" s="57">
        <v>54989.61</v>
      </c>
      <c r="L14" s="53">
        <v>6046.562863274613</v>
      </c>
      <c r="M14" s="53">
        <v>19.132591958939265</v>
      </c>
      <c r="N14" s="53">
        <v>19.132591958939265</v>
      </c>
      <c r="O14" s="53">
        <v>2.511399799050055</v>
      </c>
      <c r="P14" s="53">
        <v>-86.87370846333938</v>
      </c>
      <c r="Q14" s="54"/>
      <c r="R14" s="54"/>
    </row>
    <row r="15" spans="2:18" ht="12.75">
      <c r="B15" s="222" t="s">
        <v>43</v>
      </c>
      <c r="C15" s="96" t="s">
        <v>115</v>
      </c>
      <c r="D15" s="66">
        <v>8111090</v>
      </c>
      <c r="E15" s="57">
        <v>415860.5915</v>
      </c>
      <c r="F15" s="57">
        <v>415860.5915</v>
      </c>
      <c r="G15" s="57">
        <v>371143.58999999997</v>
      </c>
      <c r="H15" s="53">
        <v>-10.75288267606862</v>
      </c>
      <c r="I15" s="57">
        <v>793071.46</v>
      </c>
      <c r="J15" s="57">
        <v>793071.46</v>
      </c>
      <c r="K15" s="57">
        <v>698517.4000000001</v>
      </c>
      <c r="L15" s="53">
        <v>-11.92251452347054</v>
      </c>
      <c r="M15" s="53">
        <v>1.9070608665740811</v>
      </c>
      <c r="N15" s="53">
        <v>1.9070608665740811</v>
      </c>
      <c r="O15" s="53">
        <v>1.8820678002279392</v>
      </c>
      <c r="P15" s="53">
        <v>-1.3105542032877282</v>
      </c>
      <c r="Q15" s="54"/>
      <c r="R15" s="54"/>
    </row>
    <row r="16" spans="2:18" ht="12.75">
      <c r="B16" s="195" t="s">
        <v>48</v>
      </c>
      <c r="C16" s="196"/>
      <c r="D16" s="66">
        <v>7108030</v>
      </c>
      <c r="E16" s="57">
        <v>373394.2</v>
      </c>
      <c r="F16" s="57">
        <v>373394.2</v>
      </c>
      <c r="G16" s="57">
        <v>438773.85</v>
      </c>
      <c r="H16" s="53">
        <v>17.509551567753313</v>
      </c>
      <c r="I16" s="57">
        <v>542899.77</v>
      </c>
      <c r="J16" s="57">
        <v>542899.77</v>
      </c>
      <c r="K16" s="57">
        <v>575334.67</v>
      </c>
      <c r="L16" s="53">
        <v>5.974380869603246</v>
      </c>
      <c r="M16" s="53">
        <v>1.4539587652941584</v>
      </c>
      <c r="N16" s="53">
        <v>1.4539587652941584</v>
      </c>
      <c r="O16" s="53">
        <v>1.311232813897182</v>
      </c>
      <c r="P16" s="53">
        <v>-9.81636857962066</v>
      </c>
      <c r="Q16" s="54"/>
      <c r="R16" s="54"/>
    </row>
    <row r="17" spans="2:18" ht="12.75">
      <c r="B17" s="195" t="s">
        <v>56</v>
      </c>
      <c r="C17" s="196"/>
      <c r="D17" s="66">
        <v>8119030</v>
      </c>
      <c r="E17" s="57">
        <v>274530.0692</v>
      </c>
      <c r="F17" s="57">
        <v>274530.0692</v>
      </c>
      <c r="G17" s="57">
        <v>738846.98</v>
      </c>
      <c r="H17" s="53">
        <v>169.1315316216734</v>
      </c>
      <c r="I17" s="57">
        <v>380613.23</v>
      </c>
      <c r="J17" s="57">
        <v>380613.23</v>
      </c>
      <c r="K17" s="57">
        <v>1179168.5899999999</v>
      </c>
      <c r="L17" s="53">
        <v>209.80756764550722</v>
      </c>
      <c r="M17" s="53">
        <v>1.3864172733760414</v>
      </c>
      <c r="N17" s="53">
        <v>1.3864172733760414</v>
      </c>
      <c r="O17" s="53">
        <v>1.5959577854672964</v>
      </c>
      <c r="P17" s="53">
        <v>15.113812855274556</v>
      </c>
      <c r="Q17" s="54"/>
      <c r="R17" s="54"/>
    </row>
    <row r="18" spans="2:18" ht="12.75">
      <c r="B18" s="222" t="s">
        <v>44</v>
      </c>
      <c r="C18" s="107" t="s">
        <v>37</v>
      </c>
      <c r="D18" s="66">
        <v>8119010</v>
      </c>
      <c r="E18" s="57">
        <v>221521.1146</v>
      </c>
      <c r="F18" s="57">
        <v>221521.1146</v>
      </c>
      <c r="G18" s="57">
        <v>1436715.8655</v>
      </c>
      <c r="H18" s="53">
        <v>548.5683624760889</v>
      </c>
      <c r="I18" s="57">
        <v>367281.5</v>
      </c>
      <c r="J18" s="57">
        <v>367281.5</v>
      </c>
      <c r="K18" s="57">
        <v>4149341.1700000004</v>
      </c>
      <c r="L18" s="53">
        <v>1029.7441254187866</v>
      </c>
      <c r="M18" s="53">
        <v>1.6579977067341825</v>
      </c>
      <c r="N18" s="53">
        <v>1.6579977067341825</v>
      </c>
      <c r="O18" s="53">
        <v>2.888073605671476</v>
      </c>
      <c r="P18" s="53">
        <v>74.19044634025569</v>
      </c>
      <c r="Q18" s="54"/>
      <c r="R18" s="54"/>
    </row>
    <row r="19" spans="2:18" ht="12.75">
      <c r="B19" s="222"/>
      <c r="C19" s="96" t="s">
        <v>116</v>
      </c>
      <c r="D19" s="66">
        <v>8119011</v>
      </c>
      <c r="E19" s="57">
        <v>0</v>
      </c>
      <c r="F19" s="57">
        <v>0</v>
      </c>
      <c r="G19" s="57">
        <v>0</v>
      </c>
      <c r="H19" s="53" t="s">
        <v>388</v>
      </c>
      <c r="I19" s="57">
        <v>0</v>
      </c>
      <c r="J19" s="57">
        <v>0</v>
      </c>
      <c r="K19" s="57">
        <v>0</v>
      </c>
      <c r="L19" s="53" t="s">
        <v>388</v>
      </c>
      <c r="M19" s="53" t="s">
        <v>388</v>
      </c>
      <c r="N19" s="53" t="s">
        <v>388</v>
      </c>
      <c r="O19" s="53" t="s">
        <v>388</v>
      </c>
      <c r="P19" s="53" t="s">
        <v>388</v>
      </c>
      <c r="Q19" s="54"/>
      <c r="R19" s="54"/>
    </row>
    <row r="20" spans="2:18" ht="12.75">
      <c r="B20" s="222"/>
      <c r="C20" s="96" t="s">
        <v>123</v>
      </c>
      <c r="D20" s="66">
        <v>8119019</v>
      </c>
      <c r="E20" s="57">
        <v>221521.1146</v>
      </c>
      <c r="F20" s="57">
        <v>221521.1146</v>
      </c>
      <c r="G20" s="57">
        <v>1436715.8655</v>
      </c>
      <c r="H20" s="53">
        <v>548.5683624760889</v>
      </c>
      <c r="I20" s="57">
        <v>367281.5</v>
      </c>
      <c r="J20" s="57">
        <v>367281.5</v>
      </c>
      <c r="K20" s="57">
        <v>4149341.1700000004</v>
      </c>
      <c r="L20" s="53">
        <v>1029.7441254187866</v>
      </c>
      <c r="M20" s="53">
        <v>1.6579977067341825</v>
      </c>
      <c r="N20" s="53">
        <v>1.6579977067341825</v>
      </c>
      <c r="O20" s="53">
        <v>2.888073605671476</v>
      </c>
      <c r="P20" s="53">
        <v>74.19044634025569</v>
      </c>
      <c r="Q20" s="54"/>
      <c r="R20" s="54"/>
    </row>
    <row r="21" spans="2:18" ht="12.75">
      <c r="B21" s="204" t="s">
        <v>42</v>
      </c>
      <c r="C21" s="101" t="s">
        <v>37</v>
      </c>
      <c r="D21" s="66"/>
      <c r="E21" s="57">
        <v>115030.4</v>
      </c>
      <c r="F21" s="57">
        <v>115030.4</v>
      </c>
      <c r="G21" s="57">
        <v>713676.0384999999</v>
      </c>
      <c r="H21" s="53">
        <v>520.4238518687234</v>
      </c>
      <c r="I21" s="57">
        <v>355900.45</v>
      </c>
      <c r="J21" s="57">
        <v>355900.45</v>
      </c>
      <c r="K21" s="57">
        <v>1987158.5</v>
      </c>
      <c r="L21" s="53">
        <v>458.3467230794453</v>
      </c>
      <c r="M21" s="53">
        <v>3.0939686378557325</v>
      </c>
      <c r="N21" s="53">
        <v>3.0939686378557325</v>
      </c>
      <c r="O21" s="53">
        <v>2.784398512491183</v>
      </c>
      <c r="P21" s="53">
        <v>-10.005599978514844</v>
      </c>
      <c r="Q21" s="54"/>
      <c r="R21" s="54"/>
    </row>
    <row r="22" spans="2:18" ht="12.75">
      <c r="B22" s="205"/>
      <c r="C22" s="116" t="s">
        <v>115</v>
      </c>
      <c r="D22" s="66">
        <v>8112029</v>
      </c>
      <c r="E22" s="57">
        <v>115030.4</v>
      </c>
      <c r="F22" s="57">
        <v>115030.4</v>
      </c>
      <c r="G22" s="57">
        <v>674676.0384999999</v>
      </c>
      <c r="H22" s="53">
        <v>486.51977086057246</v>
      </c>
      <c r="I22" s="57">
        <v>355900.45</v>
      </c>
      <c r="J22" s="57">
        <v>355900.45</v>
      </c>
      <c r="K22" s="57">
        <v>1829959.63</v>
      </c>
      <c r="L22" s="53">
        <v>414.1773858392143</v>
      </c>
      <c r="M22" s="53">
        <v>3.0939686378557325</v>
      </c>
      <c r="N22" s="53">
        <v>3.0939686378557325</v>
      </c>
      <c r="O22" s="53">
        <v>2.7123530784767897</v>
      </c>
      <c r="P22" s="53">
        <v>-12.33417671755782</v>
      </c>
      <c r="Q22" s="54"/>
      <c r="R22" s="54"/>
    </row>
    <row r="23" spans="2:18" ht="12.75">
      <c r="B23" s="215"/>
      <c r="C23" s="143" t="s">
        <v>114</v>
      </c>
      <c r="D23" s="66">
        <v>8112021</v>
      </c>
      <c r="E23" s="57">
        <v>0</v>
      </c>
      <c r="F23" s="57">
        <v>0</v>
      </c>
      <c r="G23" s="57">
        <v>39000</v>
      </c>
      <c r="H23" s="53" t="s">
        <v>388</v>
      </c>
      <c r="I23" s="57">
        <v>0</v>
      </c>
      <c r="J23" s="57">
        <v>0</v>
      </c>
      <c r="K23" s="57">
        <v>157198.87</v>
      </c>
      <c r="L23" s="53" t="s">
        <v>388</v>
      </c>
      <c r="M23" s="53" t="s">
        <v>388</v>
      </c>
      <c r="N23" s="53" t="s">
        <v>388</v>
      </c>
      <c r="O23" s="53">
        <v>4.030740256410256</v>
      </c>
      <c r="P23" s="53" t="s">
        <v>388</v>
      </c>
      <c r="Q23" s="54"/>
      <c r="R23" s="54"/>
    </row>
    <row r="24" spans="2:18" ht="12.75">
      <c r="B24" s="195" t="s">
        <v>57</v>
      </c>
      <c r="C24" s="196"/>
      <c r="D24" s="66">
        <v>7103000</v>
      </c>
      <c r="E24" s="57">
        <v>305518</v>
      </c>
      <c r="F24" s="57">
        <v>305518</v>
      </c>
      <c r="G24" s="57">
        <v>384376.8615</v>
      </c>
      <c r="H24" s="53">
        <v>25.81152714406352</v>
      </c>
      <c r="I24" s="57">
        <v>325169.30000000005</v>
      </c>
      <c r="J24" s="57">
        <v>325169.30000000005</v>
      </c>
      <c r="K24" s="57">
        <v>428405.23999999993</v>
      </c>
      <c r="L24" s="53">
        <v>31.748366158797857</v>
      </c>
      <c r="M24" s="53">
        <v>1.0643212511210471</v>
      </c>
      <c r="N24" s="53">
        <v>1.0643212511210471</v>
      </c>
      <c r="O24" s="53">
        <v>1.1145448202271664</v>
      </c>
      <c r="P24" s="53">
        <v>4.718835506969232</v>
      </c>
      <c r="Q24" s="54"/>
      <c r="R24" s="54"/>
    </row>
    <row r="25" spans="2:18" ht="12.75">
      <c r="B25" s="195" t="s">
        <v>47</v>
      </c>
      <c r="C25" s="196"/>
      <c r="D25" s="66">
        <v>7109000</v>
      </c>
      <c r="E25" s="57">
        <v>320147.9747</v>
      </c>
      <c r="F25" s="57">
        <v>320147.9747</v>
      </c>
      <c r="G25" s="57">
        <v>258832.81</v>
      </c>
      <c r="H25" s="53">
        <v>-19.15213262162799</v>
      </c>
      <c r="I25" s="57">
        <v>273273.98</v>
      </c>
      <c r="J25" s="57">
        <v>273273.98</v>
      </c>
      <c r="K25" s="57">
        <v>325861.25</v>
      </c>
      <c r="L25" s="53">
        <v>19.243423761018153</v>
      </c>
      <c r="M25" s="53">
        <v>0.85358647124373</v>
      </c>
      <c r="N25" s="53">
        <v>0.85358647124373</v>
      </c>
      <c r="O25" s="53">
        <v>1.258964232548416</v>
      </c>
      <c r="P25" s="53">
        <v>47.49111835313238</v>
      </c>
      <c r="Q25" s="54"/>
      <c r="R25" s="54"/>
    </row>
    <row r="26" spans="2:18" ht="12.75">
      <c r="B26" s="195" t="s">
        <v>63</v>
      </c>
      <c r="C26" s="196"/>
      <c r="D26" s="66">
        <v>7101000</v>
      </c>
      <c r="E26" s="57">
        <v>269129.48</v>
      </c>
      <c r="F26" s="57">
        <v>269129.48</v>
      </c>
      <c r="G26" s="57">
        <v>218661.64280000003</v>
      </c>
      <c r="H26" s="53">
        <v>-18.752251592802082</v>
      </c>
      <c r="I26" s="57">
        <v>255908.56999999998</v>
      </c>
      <c r="J26" s="57">
        <v>255908.56999999998</v>
      </c>
      <c r="K26" s="57">
        <v>254220.5</v>
      </c>
      <c r="L26" s="53">
        <v>-0.6596379324068646</v>
      </c>
      <c r="M26" s="53">
        <v>0.9508752812958283</v>
      </c>
      <c r="N26" s="53">
        <v>0.9508752812958283</v>
      </c>
      <c r="O26" s="53">
        <v>1.162620461205096</v>
      </c>
      <c r="P26" s="53">
        <v>22.268449298703707</v>
      </c>
      <c r="Q26" s="54"/>
      <c r="R26" s="54"/>
    </row>
    <row r="27" spans="2:18" ht="12.75">
      <c r="B27" s="195" t="s">
        <v>58</v>
      </c>
      <c r="C27" s="196"/>
      <c r="D27" s="66">
        <v>7108020</v>
      </c>
      <c r="E27" s="57">
        <v>97765.99</v>
      </c>
      <c r="F27" s="57">
        <v>97765.99</v>
      </c>
      <c r="G27" s="57">
        <v>21088.8615</v>
      </c>
      <c r="H27" s="53">
        <v>-78.42924569167663</v>
      </c>
      <c r="I27" s="57">
        <v>124536.70999999999</v>
      </c>
      <c r="J27" s="57">
        <v>124536.70999999999</v>
      </c>
      <c r="K27" s="57">
        <v>28156.59</v>
      </c>
      <c r="L27" s="53">
        <v>-77.39093155745</v>
      </c>
      <c r="M27" s="53">
        <v>1.2738244659518099</v>
      </c>
      <c r="N27" s="53">
        <v>1.2738244659518099</v>
      </c>
      <c r="O27" s="53">
        <v>1.335140353593768</v>
      </c>
      <c r="P27" s="53">
        <v>4.813527238711224</v>
      </c>
      <c r="Q27" s="54"/>
      <c r="R27" s="54"/>
    </row>
    <row r="28" spans="2:18" ht="12.75">
      <c r="B28" s="195" t="s">
        <v>61</v>
      </c>
      <c r="C28" s="196"/>
      <c r="D28" s="66">
        <v>7108010</v>
      </c>
      <c r="E28" s="57">
        <v>106612.5</v>
      </c>
      <c r="F28" s="57">
        <v>106612.5</v>
      </c>
      <c r="G28" s="57">
        <v>120647.7154</v>
      </c>
      <c r="H28" s="53">
        <v>13.164699636534172</v>
      </c>
      <c r="I28" s="57">
        <v>105608.11</v>
      </c>
      <c r="J28" s="57">
        <v>105608.11</v>
      </c>
      <c r="K28" s="57">
        <v>124116.51</v>
      </c>
      <c r="L28" s="53">
        <v>17.52554799058519</v>
      </c>
      <c r="M28" s="53">
        <v>0.9905790596787432</v>
      </c>
      <c r="N28" s="53">
        <v>0.9905790596787432</v>
      </c>
      <c r="O28" s="53">
        <v>1.0287514321220208</v>
      </c>
      <c r="P28" s="53">
        <v>3.853541226245727</v>
      </c>
      <c r="Q28" s="54"/>
      <c r="R28" s="54"/>
    </row>
    <row r="29" spans="2:18" ht="12.75">
      <c r="B29" s="195" t="s">
        <v>62</v>
      </c>
      <c r="C29" s="196"/>
      <c r="D29" s="66">
        <v>7102990</v>
      </c>
      <c r="E29" s="57">
        <v>51697.6923</v>
      </c>
      <c r="F29" s="57">
        <v>51697.6923</v>
      </c>
      <c r="G29" s="57">
        <v>84000</v>
      </c>
      <c r="H29" s="53">
        <v>62.48307470389736</v>
      </c>
      <c r="I29" s="57">
        <v>55993.3</v>
      </c>
      <c r="J29" s="57">
        <v>55993.3</v>
      </c>
      <c r="K29" s="57">
        <v>92400</v>
      </c>
      <c r="L29" s="53">
        <v>65.01974343358935</v>
      </c>
      <c r="M29" s="53">
        <v>1.0830908984306828</v>
      </c>
      <c r="N29" s="53">
        <v>1.0830908984306828</v>
      </c>
      <c r="O29" s="53">
        <v>1.1</v>
      </c>
      <c r="P29" s="53">
        <v>1.561189517317274</v>
      </c>
      <c r="Q29" s="54"/>
      <c r="R29" s="54"/>
    </row>
    <row r="30" spans="2:18" ht="12.75">
      <c r="B30" s="195" t="s">
        <v>335</v>
      </c>
      <c r="C30" s="196"/>
      <c r="D30" s="66">
        <v>8119020</v>
      </c>
      <c r="E30" s="57">
        <v>20417.59</v>
      </c>
      <c r="F30" s="57">
        <v>20417.59</v>
      </c>
      <c r="G30" s="57">
        <v>254513.36</v>
      </c>
      <c r="H30" s="53">
        <v>1146.539674858786</v>
      </c>
      <c r="I30" s="57">
        <v>47622.26</v>
      </c>
      <c r="J30" s="57">
        <v>47622.26</v>
      </c>
      <c r="K30" s="57">
        <v>402074.34</v>
      </c>
      <c r="L30" s="53">
        <v>744.2991575788299</v>
      </c>
      <c r="M30" s="53">
        <v>2.3324133749379823</v>
      </c>
      <c r="N30" s="53">
        <v>2.3324133749379823</v>
      </c>
      <c r="O30" s="53">
        <v>1.579776951591068</v>
      </c>
      <c r="P30" s="53">
        <v>-32.26856917534725</v>
      </c>
      <c r="Q30" s="54"/>
      <c r="R30" s="54"/>
    </row>
    <row r="31" spans="2:18" ht="12.75">
      <c r="B31" s="195" t="s">
        <v>59</v>
      </c>
      <c r="C31" s="196"/>
      <c r="D31" s="66">
        <v>8119050</v>
      </c>
      <c r="E31" s="57">
        <v>20780</v>
      </c>
      <c r="F31" s="57">
        <v>20780</v>
      </c>
      <c r="G31" s="57">
        <v>67</v>
      </c>
      <c r="H31" s="53">
        <v>-99.67757459095284</v>
      </c>
      <c r="I31" s="57">
        <v>33923.73</v>
      </c>
      <c r="J31" s="57">
        <v>33923.73</v>
      </c>
      <c r="K31" s="57">
        <v>1384.13</v>
      </c>
      <c r="L31" s="53">
        <v>-95.91987673525287</v>
      </c>
      <c r="M31" s="53">
        <v>1.6325182868142447</v>
      </c>
      <c r="N31" s="53">
        <v>1.6325182868142447</v>
      </c>
      <c r="O31" s="53">
        <v>20.658656716417912</v>
      </c>
      <c r="P31" s="53">
        <v>1165.4471856932128</v>
      </c>
      <c r="Q31" s="54"/>
      <c r="R31" s="54"/>
    </row>
    <row r="32" spans="2:18" ht="12.75">
      <c r="B32" s="222" t="s">
        <v>46</v>
      </c>
      <c r="C32" s="107" t="s">
        <v>37</v>
      </c>
      <c r="D32" s="66">
        <v>7108040</v>
      </c>
      <c r="E32" s="57">
        <v>2120</v>
      </c>
      <c r="F32" s="57">
        <v>2120</v>
      </c>
      <c r="G32" s="57">
        <v>3700</v>
      </c>
      <c r="H32" s="53">
        <v>74.52830188679245</v>
      </c>
      <c r="I32" s="57">
        <v>13673.71</v>
      </c>
      <c r="J32" s="57">
        <v>13673.71</v>
      </c>
      <c r="K32" s="57">
        <v>1429.65</v>
      </c>
      <c r="L32" s="53">
        <v>-89.54453473124704</v>
      </c>
      <c r="M32" s="53">
        <v>6.449863207547169</v>
      </c>
      <c r="N32" s="53">
        <v>6.449863207547169</v>
      </c>
      <c r="O32" s="53">
        <v>0.38639189189189194</v>
      </c>
      <c r="P32" s="53">
        <v>-94.00930098114695</v>
      </c>
      <c r="Q32" s="54"/>
      <c r="R32" s="54"/>
    </row>
    <row r="33" spans="2:18" ht="12.75">
      <c r="B33" s="222" t="s">
        <v>46</v>
      </c>
      <c r="C33" s="96" t="s">
        <v>116</v>
      </c>
      <c r="D33" s="66">
        <v>7108041</v>
      </c>
      <c r="E33" s="57">
        <v>0</v>
      </c>
      <c r="F33" s="57">
        <v>0</v>
      </c>
      <c r="G33" s="57">
        <v>0</v>
      </c>
      <c r="H33" s="53" t="s">
        <v>388</v>
      </c>
      <c r="I33" s="57">
        <v>0</v>
      </c>
      <c r="J33" s="57">
        <v>0</v>
      </c>
      <c r="K33" s="57">
        <v>0</v>
      </c>
      <c r="L33" s="53" t="s">
        <v>388</v>
      </c>
      <c r="M33" s="53" t="s">
        <v>388</v>
      </c>
      <c r="N33" s="53" t="s">
        <v>388</v>
      </c>
      <c r="O33" s="53" t="s">
        <v>388</v>
      </c>
      <c r="P33" s="53" t="s">
        <v>388</v>
      </c>
      <c r="Q33" s="54"/>
      <c r="R33" s="54"/>
    </row>
    <row r="34" spans="2:18" ht="12.75">
      <c r="B34" s="222" t="s">
        <v>46</v>
      </c>
      <c r="C34" s="96" t="s">
        <v>123</v>
      </c>
      <c r="D34" s="66">
        <v>7108049</v>
      </c>
      <c r="E34" s="57">
        <v>2120</v>
      </c>
      <c r="F34" s="57">
        <v>2120</v>
      </c>
      <c r="G34" s="57">
        <v>3700</v>
      </c>
      <c r="H34" s="53">
        <v>74.52830188679245</v>
      </c>
      <c r="I34" s="57">
        <v>13673.71</v>
      </c>
      <c r="J34" s="57">
        <v>13673.71</v>
      </c>
      <c r="K34" s="57">
        <v>1429.65</v>
      </c>
      <c r="L34" s="53">
        <v>-89.54453473124704</v>
      </c>
      <c r="M34" s="53">
        <v>6.449863207547169</v>
      </c>
      <c r="N34" s="53">
        <v>6.449863207547169</v>
      </c>
      <c r="O34" s="53">
        <v>0.38639189189189194</v>
      </c>
      <c r="P34" s="53">
        <v>-94.00930098114695</v>
      </c>
      <c r="Q34" s="54"/>
      <c r="R34" s="54"/>
    </row>
    <row r="35" spans="2:18" ht="12.75">
      <c r="B35" s="195" t="s">
        <v>277</v>
      </c>
      <c r="C35" s="196"/>
      <c r="D35" s="66">
        <v>8112090</v>
      </c>
      <c r="E35" s="57">
        <v>13</v>
      </c>
      <c r="F35" s="57">
        <v>13</v>
      </c>
      <c r="G35" s="57">
        <v>37134.19</v>
      </c>
      <c r="H35" s="57">
        <v>285547.6153846154</v>
      </c>
      <c r="I35" s="57">
        <v>499.73</v>
      </c>
      <c r="J35" s="57">
        <v>499.73</v>
      </c>
      <c r="K35" s="57">
        <v>147740.52</v>
      </c>
      <c r="L35" s="57">
        <v>29464.0685970424</v>
      </c>
      <c r="M35" s="53">
        <v>38.440769230769234</v>
      </c>
      <c r="N35" s="53">
        <v>38.440769230769234</v>
      </c>
      <c r="O35" s="53">
        <v>3.9785577657678806</v>
      </c>
      <c r="P35" s="53">
        <v>-89.65016089588728</v>
      </c>
      <c r="Q35" s="54"/>
      <c r="R35" s="54"/>
    </row>
    <row r="36" spans="2:18" ht="12.75">
      <c r="B36" s="195" t="s">
        <v>51</v>
      </c>
      <c r="C36" s="196"/>
      <c r="D36" s="66">
        <v>8119040</v>
      </c>
      <c r="E36" s="57">
        <v>0</v>
      </c>
      <c r="F36" s="57">
        <v>0</v>
      </c>
      <c r="G36" s="57">
        <v>0</v>
      </c>
      <c r="H36" s="53" t="s">
        <v>388</v>
      </c>
      <c r="I36" s="57">
        <v>0</v>
      </c>
      <c r="J36" s="57">
        <v>0</v>
      </c>
      <c r="K36" s="57">
        <v>0</v>
      </c>
      <c r="L36" s="53" t="s">
        <v>388</v>
      </c>
      <c r="M36" s="53" t="s">
        <v>388</v>
      </c>
      <c r="N36" s="53" t="s">
        <v>388</v>
      </c>
      <c r="O36" s="53" t="s">
        <v>388</v>
      </c>
      <c r="P36" s="53" t="s">
        <v>388</v>
      </c>
      <c r="Q36" s="54"/>
      <c r="R36" s="54"/>
    </row>
    <row r="37" spans="2:18" ht="12.75">
      <c r="B37" s="195" t="s">
        <v>45</v>
      </c>
      <c r="C37" s="196"/>
      <c r="D37" s="66">
        <v>8112010</v>
      </c>
      <c r="E37" s="57">
        <v>0</v>
      </c>
      <c r="F37" s="57">
        <v>0</v>
      </c>
      <c r="G37" s="57">
        <v>0</v>
      </c>
      <c r="H37" s="53" t="s">
        <v>388</v>
      </c>
      <c r="I37" s="57">
        <v>0</v>
      </c>
      <c r="J37" s="57">
        <v>0</v>
      </c>
      <c r="K37" s="57">
        <v>0</v>
      </c>
      <c r="L37" s="53" t="s">
        <v>388</v>
      </c>
      <c r="M37" s="53" t="s">
        <v>388</v>
      </c>
      <c r="N37" s="53" t="s">
        <v>388</v>
      </c>
      <c r="O37" s="53" t="s">
        <v>388</v>
      </c>
      <c r="P37" s="53" t="s">
        <v>388</v>
      </c>
      <c r="Q37" s="54"/>
      <c r="R37" s="54"/>
    </row>
    <row r="38" spans="2:18" ht="12.75">
      <c r="B38" s="195" t="s">
        <v>334</v>
      </c>
      <c r="C38" s="196"/>
      <c r="D38" s="66">
        <v>8112019</v>
      </c>
      <c r="E38" s="57">
        <v>0</v>
      </c>
      <c r="F38" s="57">
        <v>0</v>
      </c>
      <c r="G38" s="57">
        <v>24225.8</v>
      </c>
      <c r="H38" s="53" t="s">
        <v>388</v>
      </c>
      <c r="I38" s="57">
        <v>0</v>
      </c>
      <c r="J38" s="57">
        <v>0</v>
      </c>
      <c r="K38" s="57">
        <v>59838.48</v>
      </c>
      <c r="L38" s="53" t="s">
        <v>388</v>
      </c>
      <c r="M38" s="53" t="s">
        <v>388</v>
      </c>
      <c r="N38" s="53" t="s">
        <v>388</v>
      </c>
      <c r="O38" s="53">
        <v>2.470031123843176</v>
      </c>
      <c r="P38" s="53" t="s">
        <v>388</v>
      </c>
      <c r="Q38" s="54"/>
      <c r="R38" s="54"/>
    </row>
    <row r="39" spans="2:18" ht="12.75">
      <c r="B39" s="243" t="s">
        <v>37</v>
      </c>
      <c r="C39" s="243"/>
      <c r="D39" s="236"/>
      <c r="E39" s="57">
        <v>22053356.484399997</v>
      </c>
      <c r="F39" s="57">
        <v>22053356.484399997</v>
      </c>
      <c r="G39" s="57">
        <v>28562672.4085</v>
      </c>
      <c r="H39" s="53">
        <v>29.516214135950403</v>
      </c>
      <c r="I39" s="57">
        <v>30123430.99000001</v>
      </c>
      <c r="J39" s="57">
        <v>30123430.99000001</v>
      </c>
      <c r="K39" s="57">
        <v>41558206.47000001</v>
      </c>
      <c r="L39" s="53">
        <v>37.95973799862298</v>
      </c>
      <c r="M39" s="53">
        <v>1.3659340704580996</v>
      </c>
      <c r="N39" s="53">
        <v>1.3659340704580996</v>
      </c>
      <c r="O39" s="53">
        <v>1.4549831288767172</v>
      </c>
      <c r="P39" s="53">
        <v>6.51927939602186</v>
      </c>
      <c r="Q39" s="54"/>
      <c r="R39" s="54"/>
    </row>
    <row r="40" spans="2:18" ht="12.75">
      <c r="B40" s="197" t="s">
        <v>406</v>
      </c>
      <c r="C40" s="198"/>
      <c r="D40" s="198"/>
      <c r="E40" s="198"/>
      <c r="F40" s="198"/>
      <c r="G40" s="198"/>
      <c r="H40" s="198"/>
      <c r="I40" s="198"/>
      <c r="J40" s="198"/>
      <c r="K40" s="198"/>
      <c r="L40" s="198"/>
      <c r="M40" s="198"/>
      <c r="N40" s="198"/>
      <c r="O40" s="198"/>
      <c r="P40" s="240"/>
      <c r="Q40" s="54"/>
      <c r="R40" s="54"/>
    </row>
    <row r="41" spans="17:18" ht="12.75">
      <c r="Q41" s="54"/>
      <c r="R41" s="54"/>
    </row>
    <row r="42" spans="2:18" ht="127.5" customHeight="1">
      <c r="B42" s="212" t="s">
        <v>423</v>
      </c>
      <c r="C42" s="213"/>
      <c r="D42" s="213"/>
      <c r="E42" s="213"/>
      <c r="F42" s="213"/>
      <c r="G42" s="213"/>
      <c r="H42" s="213"/>
      <c r="I42" s="213"/>
      <c r="J42" s="213"/>
      <c r="K42" s="213"/>
      <c r="L42" s="213"/>
      <c r="M42" s="213"/>
      <c r="N42" s="213"/>
      <c r="O42" s="213"/>
      <c r="P42" s="214"/>
      <c r="Q42" s="54"/>
      <c r="R42" s="108"/>
    </row>
    <row r="43" spans="17:18" ht="12.75">
      <c r="Q43" s="54"/>
      <c r="R43" s="54"/>
    </row>
    <row r="44" spans="2:4" ht="12.75">
      <c r="B44" s="43"/>
      <c r="C44" s="43"/>
      <c r="D44" s="43"/>
    </row>
    <row r="45" spans="2:4" ht="12.75">
      <c r="B45" s="43"/>
      <c r="C45" s="43"/>
      <c r="D45" s="43"/>
    </row>
    <row r="46" spans="2:4" ht="12.75">
      <c r="B46" s="43"/>
      <c r="C46" s="43"/>
      <c r="D46" s="43"/>
    </row>
    <row r="47" spans="2:11" ht="12.75">
      <c r="B47" s="43"/>
      <c r="C47" s="43"/>
      <c r="D47" s="43"/>
      <c r="E47" s="54"/>
      <c r="F47" s="54"/>
      <c r="G47" s="54"/>
      <c r="H47" s="54"/>
      <c r="I47" s="54"/>
      <c r="J47" s="54"/>
      <c r="K47" s="54"/>
    </row>
    <row r="48" spans="2:18" ht="12.75">
      <c r="B48" s="43"/>
      <c r="C48" s="43"/>
      <c r="D48" s="43"/>
      <c r="E48" s="54"/>
      <c r="F48" s="54"/>
      <c r="G48" s="54"/>
      <c r="I48" s="54"/>
      <c r="J48" s="54"/>
      <c r="K48" s="54"/>
      <c r="Q48" s="54"/>
      <c r="R48" s="54"/>
    </row>
    <row r="49" spans="2:18" ht="12.75">
      <c r="B49" s="43"/>
      <c r="C49" s="43"/>
      <c r="D49" s="43"/>
      <c r="Q49" s="54"/>
      <c r="R49" s="54"/>
    </row>
    <row r="50" spans="2:18" ht="12.75">
      <c r="B50" s="43"/>
      <c r="C50" s="43"/>
      <c r="D50" s="43"/>
      <c r="Q50" s="54"/>
      <c r="R50" s="54"/>
    </row>
    <row r="51" spans="2:18" ht="12.75">
      <c r="B51" s="43"/>
      <c r="C51" s="43"/>
      <c r="D51" s="43"/>
      <c r="Q51" s="54"/>
      <c r="R51" s="54"/>
    </row>
    <row r="52" spans="2:18" ht="12.75">
      <c r="B52" s="43"/>
      <c r="C52" s="43"/>
      <c r="D52" s="43"/>
      <c r="Q52" s="54"/>
      <c r="R52" s="54"/>
    </row>
    <row r="53" spans="2:18" ht="12.75">
      <c r="B53" s="43"/>
      <c r="C53" s="43"/>
      <c r="D53" s="43"/>
      <c r="Q53" s="54"/>
      <c r="R53" s="54"/>
    </row>
    <row r="54" spans="2:18" ht="12.75">
      <c r="B54" s="43"/>
      <c r="C54" s="43"/>
      <c r="D54" s="43"/>
      <c r="Q54" s="54"/>
      <c r="R54" s="54"/>
    </row>
    <row r="55" spans="2:18" ht="12.75">
      <c r="B55" s="43"/>
      <c r="C55" s="43"/>
      <c r="D55" s="43"/>
      <c r="Q55" s="54"/>
      <c r="R55" s="54"/>
    </row>
    <row r="56" spans="2:18" ht="12.75">
      <c r="B56" s="43"/>
      <c r="C56" s="43"/>
      <c r="D56" s="43"/>
      <c r="Q56" s="54"/>
      <c r="R56" s="54"/>
    </row>
    <row r="57" spans="2:18" ht="12.75">
      <c r="B57" s="43"/>
      <c r="C57" s="43"/>
      <c r="D57" s="43"/>
      <c r="Q57" s="54"/>
      <c r="R57" s="54"/>
    </row>
    <row r="58" spans="2:18" ht="12.75">
      <c r="B58" s="43"/>
      <c r="C58" s="43"/>
      <c r="D58" s="43"/>
      <c r="Q58" s="54"/>
      <c r="R58" s="54"/>
    </row>
    <row r="59" spans="2:18" ht="12.75">
      <c r="B59" s="43"/>
      <c r="C59" s="43"/>
      <c r="D59" s="43"/>
      <c r="Q59" s="54"/>
      <c r="R59" s="54"/>
    </row>
    <row r="60" spans="2:18" ht="12.75">
      <c r="B60" s="43"/>
      <c r="C60" s="43"/>
      <c r="D60" s="43"/>
      <c r="Q60" s="54"/>
      <c r="R60" s="54"/>
    </row>
    <row r="61" spans="2:18" ht="12.75">
      <c r="B61" s="43"/>
      <c r="C61" s="43"/>
      <c r="D61" s="43"/>
      <c r="Q61" s="54"/>
      <c r="R61" s="54"/>
    </row>
    <row r="62" spans="2:18" ht="12.75">
      <c r="B62" s="43"/>
      <c r="C62" s="43"/>
      <c r="D62" s="43"/>
      <c r="Q62" s="54"/>
      <c r="R62" s="54"/>
    </row>
    <row r="63" spans="2:18" ht="12.75">
      <c r="B63" s="43"/>
      <c r="C63" s="43"/>
      <c r="D63" s="43"/>
      <c r="Q63" s="54"/>
      <c r="R63" s="54"/>
    </row>
    <row r="64" spans="2:18" ht="12.75">
      <c r="B64" s="43"/>
      <c r="C64" s="43"/>
      <c r="D64" s="43"/>
      <c r="Q64" s="54"/>
      <c r="R64" s="54"/>
    </row>
    <row r="65" spans="2:18" ht="12.75">
      <c r="B65" s="43"/>
      <c r="C65" s="43"/>
      <c r="D65" s="43"/>
      <c r="Q65" s="54"/>
      <c r="R65" s="54"/>
    </row>
    <row r="66" spans="2:18" ht="12.75">
      <c r="B66" s="43"/>
      <c r="C66" s="43"/>
      <c r="D66" s="43"/>
      <c r="Q66" s="54"/>
      <c r="R66" s="54"/>
    </row>
    <row r="67" spans="2:18" ht="12.75">
      <c r="B67" s="43"/>
      <c r="C67" s="43"/>
      <c r="D67" s="43"/>
      <c r="Q67" s="54"/>
      <c r="R67" s="54"/>
    </row>
    <row r="68" spans="2:18" ht="12.75">
      <c r="B68" s="43"/>
      <c r="C68" s="43"/>
      <c r="D68" s="43"/>
      <c r="Q68" s="54"/>
      <c r="R68" s="54"/>
    </row>
    <row r="69" spans="2:18" ht="12.75">
      <c r="B69" s="43"/>
      <c r="C69" s="43"/>
      <c r="D69" s="43"/>
      <c r="Q69" s="54"/>
      <c r="R69" s="54"/>
    </row>
    <row r="70" spans="2:18" ht="12.75">
      <c r="B70" s="43"/>
      <c r="C70" s="43"/>
      <c r="D70" s="43"/>
      <c r="Q70" s="54"/>
      <c r="R70" s="54"/>
    </row>
    <row r="71" spans="2:18" ht="12.75">
      <c r="B71" s="43"/>
      <c r="C71" s="43"/>
      <c r="D71" s="43"/>
      <c r="Q71" s="54"/>
      <c r="R71" s="54"/>
    </row>
    <row r="72" spans="2:18" ht="12.75">
      <c r="B72" s="43"/>
      <c r="C72" s="43"/>
      <c r="D72" s="43"/>
      <c r="Q72" s="54"/>
      <c r="R72" s="54"/>
    </row>
    <row r="73" spans="2:18" ht="12.75">
      <c r="B73" s="43"/>
      <c r="C73" s="43"/>
      <c r="D73" s="43"/>
      <c r="Q73" s="54"/>
      <c r="R73" s="54"/>
    </row>
    <row r="74" spans="2:18" ht="12.75">
      <c r="B74" s="43"/>
      <c r="C74" s="43"/>
      <c r="D74" s="43"/>
      <c r="Q74" s="54"/>
      <c r="R74" s="54"/>
    </row>
    <row r="75" spans="2:18" ht="12.75">
      <c r="B75" s="43"/>
      <c r="C75" s="43"/>
      <c r="D75" s="43"/>
      <c r="Q75" s="54"/>
      <c r="R75" s="54"/>
    </row>
    <row r="76" spans="2:18" ht="12.75">
      <c r="B76" s="43"/>
      <c r="C76" s="43"/>
      <c r="D76" s="43"/>
      <c r="Q76" s="54"/>
      <c r="R76" s="54"/>
    </row>
    <row r="77" spans="2:18" ht="12.75">
      <c r="B77" s="43"/>
      <c r="C77" s="43"/>
      <c r="D77" s="43"/>
      <c r="Q77" s="54"/>
      <c r="R77" s="54"/>
    </row>
    <row r="78" spans="2:18" ht="12.75">
      <c r="B78" s="43"/>
      <c r="C78" s="43"/>
      <c r="D78" s="43"/>
      <c r="Q78" s="54"/>
      <c r="R78" s="54"/>
    </row>
    <row r="79" spans="2:18" ht="12.75">
      <c r="B79" s="43"/>
      <c r="C79" s="43"/>
      <c r="D79" s="43"/>
      <c r="Q79" s="54"/>
      <c r="R79" s="54"/>
    </row>
    <row r="80" spans="2:18" ht="12.75">
      <c r="B80" s="43"/>
      <c r="C80" s="43"/>
      <c r="D80" s="43"/>
      <c r="Q80" s="54"/>
      <c r="R80" s="54"/>
    </row>
    <row r="81" spans="2:18" ht="12.75">
      <c r="B81" s="43"/>
      <c r="C81" s="43"/>
      <c r="D81" s="43"/>
      <c r="Q81" s="54"/>
      <c r="R81" s="54"/>
    </row>
    <row r="82" spans="2:18" ht="12.75">
      <c r="B82" s="43"/>
      <c r="C82" s="43"/>
      <c r="D82" s="43"/>
      <c r="Q82" s="54"/>
      <c r="R82" s="54"/>
    </row>
    <row r="83" spans="2:18" ht="12.75">
      <c r="B83" s="43"/>
      <c r="C83" s="43"/>
      <c r="D83" s="43"/>
      <c r="Q83" s="54"/>
      <c r="R83" s="54"/>
    </row>
    <row r="84" spans="2:18" ht="12.75">
      <c r="B84" s="43"/>
      <c r="C84" s="43"/>
      <c r="D84" s="43"/>
      <c r="Q84" s="54"/>
      <c r="R84" s="54"/>
    </row>
  </sheetData>
  <sheetProtection/>
  <mergeCells count="33">
    <mergeCell ref="B42:P42"/>
    <mergeCell ref="B37:C37"/>
    <mergeCell ref="B31:C31"/>
    <mergeCell ref="B39:D39"/>
    <mergeCell ref="B40:P40"/>
    <mergeCell ref="B38:C38"/>
    <mergeCell ref="B26:C26"/>
    <mergeCell ref="B28:C28"/>
    <mergeCell ref="B27:C27"/>
    <mergeCell ref="B18:B20"/>
    <mergeCell ref="B36:C36"/>
    <mergeCell ref="B29:C29"/>
    <mergeCell ref="B21:B23"/>
    <mergeCell ref="B30:C30"/>
    <mergeCell ref="B8:C8"/>
    <mergeCell ref="B13:B15"/>
    <mergeCell ref="B9:B11"/>
    <mergeCell ref="B16:C16"/>
    <mergeCell ref="B35:C35"/>
    <mergeCell ref="B12:C12"/>
    <mergeCell ref="B32:B34"/>
    <mergeCell ref="B24:C24"/>
    <mergeCell ref="B17:C17"/>
    <mergeCell ref="B25:C25"/>
    <mergeCell ref="B7:C7"/>
    <mergeCell ref="B2:P2"/>
    <mergeCell ref="B3:C4"/>
    <mergeCell ref="D3:D4"/>
    <mergeCell ref="E3:H3"/>
    <mergeCell ref="I3:L3"/>
    <mergeCell ref="M3:P3"/>
    <mergeCell ref="B5:C5"/>
    <mergeCell ref="B6:C6"/>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B2:S120"/>
  <sheetViews>
    <sheetView zoomScale="90" zoomScaleNormal="90" zoomScalePageLayoutView="60" workbookViewId="0" topLeftCell="A1">
      <selection activeCell="B115" sqref="B115:P115"/>
    </sheetView>
  </sheetViews>
  <sheetFormatPr defaultColWidth="11.421875" defaultRowHeight="15"/>
  <cols>
    <col min="1" max="1" width="0.85546875" style="43" customWidth="1"/>
    <col min="2" max="2" width="16.8515625" style="59" customWidth="1"/>
    <col min="3" max="3" width="27.00390625" style="71" customWidth="1"/>
    <col min="4" max="4" width="10.421875" style="60" customWidth="1"/>
    <col min="5" max="5" width="12.00390625" style="43" bestFit="1" customWidth="1"/>
    <col min="6" max="7" width="11.7109375" style="43" customWidth="1"/>
    <col min="8" max="8" width="11.00390625" style="43" customWidth="1"/>
    <col min="9" max="11" width="12.00390625" style="43" bestFit="1" customWidth="1"/>
    <col min="12" max="12" width="9.8515625" style="43" bestFit="1" customWidth="1"/>
    <col min="13" max="13" width="7.7109375" style="43" customWidth="1"/>
    <col min="14" max="14" width="10.28125" style="43" customWidth="1"/>
    <col min="15" max="15" width="9.8515625" style="43" customWidth="1"/>
    <col min="16" max="16" width="8.7109375" style="43" customWidth="1"/>
    <col min="17" max="18" width="11.421875" style="43" customWidth="1"/>
    <col min="19" max="19" width="5.7109375" style="43" customWidth="1"/>
    <col min="20" max="16384" width="11.421875" style="43" customWidth="1"/>
  </cols>
  <sheetData>
    <row r="1" ht="4.5" customHeight="1"/>
    <row r="2" spans="2:17" ht="12.75">
      <c r="B2" s="177" t="s">
        <v>113</v>
      </c>
      <c r="C2" s="178"/>
      <c r="D2" s="178"/>
      <c r="E2" s="178"/>
      <c r="F2" s="178"/>
      <c r="G2" s="178"/>
      <c r="H2" s="178"/>
      <c r="I2" s="178"/>
      <c r="J2" s="178"/>
      <c r="K2" s="178"/>
      <c r="L2" s="178"/>
      <c r="M2" s="178"/>
      <c r="N2" s="178"/>
      <c r="O2" s="178"/>
      <c r="P2" s="179"/>
      <c r="Q2" s="46" t="s">
        <v>380</v>
      </c>
    </row>
    <row r="3" spans="2:16" ht="12.75">
      <c r="B3" s="208" t="s">
        <v>40</v>
      </c>
      <c r="C3" s="209"/>
      <c r="D3" s="222" t="s">
        <v>41</v>
      </c>
      <c r="E3" s="189" t="s">
        <v>31</v>
      </c>
      <c r="F3" s="189"/>
      <c r="G3" s="189"/>
      <c r="H3" s="189"/>
      <c r="I3" s="189" t="s">
        <v>324</v>
      </c>
      <c r="J3" s="189"/>
      <c r="K3" s="189"/>
      <c r="L3" s="189"/>
      <c r="M3" s="189" t="s">
        <v>355</v>
      </c>
      <c r="N3" s="189"/>
      <c r="O3" s="189"/>
      <c r="P3" s="189"/>
    </row>
    <row r="4" spans="2:16" ht="25.5">
      <c r="B4" s="238"/>
      <c r="C4" s="239"/>
      <c r="D4" s="222"/>
      <c r="E4" s="49">
        <v>2013</v>
      </c>
      <c r="F4" s="49" t="s">
        <v>386</v>
      </c>
      <c r="G4" s="49" t="s">
        <v>387</v>
      </c>
      <c r="H4" s="49" t="s">
        <v>110</v>
      </c>
      <c r="I4" s="49">
        <v>2013</v>
      </c>
      <c r="J4" s="49" t="s">
        <v>386</v>
      </c>
      <c r="K4" s="49" t="s">
        <v>387</v>
      </c>
      <c r="L4" s="49" t="s">
        <v>110</v>
      </c>
      <c r="M4" s="49">
        <v>2013</v>
      </c>
      <c r="N4" s="49" t="s">
        <v>386</v>
      </c>
      <c r="O4" s="49" t="s">
        <v>387</v>
      </c>
      <c r="P4" s="49" t="s">
        <v>110</v>
      </c>
    </row>
    <row r="5" spans="2:19" ht="12.75">
      <c r="B5" s="192" t="s">
        <v>63</v>
      </c>
      <c r="C5" s="97" t="s">
        <v>37</v>
      </c>
      <c r="D5" s="63"/>
      <c r="E5" s="57">
        <v>76692643.0635</v>
      </c>
      <c r="F5" s="57">
        <v>76692643.0635</v>
      </c>
      <c r="G5" s="57">
        <v>84429256.55599998</v>
      </c>
      <c r="H5" s="53">
        <v>10.087817010158595</v>
      </c>
      <c r="I5" s="57">
        <v>98330739.64999999</v>
      </c>
      <c r="J5" s="57">
        <v>98330739.64999999</v>
      </c>
      <c r="K5" s="57">
        <v>93286570.8</v>
      </c>
      <c r="L5" s="53">
        <v>-5.129798543115093</v>
      </c>
      <c r="M5" s="53">
        <v>1.282140446882031</v>
      </c>
      <c r="N5" s="53">
        <v>1.282140446882031</v>
      </c>
      <c r="O5" s="53">
        <v>1.1049081160406187</v>
      </c>
      <c r="P5" s="53">
        <v>-13.823160424617608</v>
      </c>
      <c r="Q5" s="54"/>
      <c r="R5" s="54"/>
      <c r="S5" s="108"/>
    </row>
    <row r="6" spans="2:18" ht="12.75">
      <c r="B6" s="193"/>
      <c r="C6" s="95" t="s">
        <v>318</v>
      </c>
      <c r="D6" s="63">
        <v>20041000</v>
      </c>
      <c r="E6" s="57">
        <v>63011624.37759999</v>
      </c>
      <c r="F6" s="57">
        <v>63011624.37759999</v>
      </c>
      <c r="G6" s="57">
        <v>71121263.99929999</v>
      </c>
      <c r="H6" s="53">
        <v>12.870069136930384</v>
      </c>
      <c r="I6" s="57">
        <v>67095046.1</v>
      </c>
      <c r="J6" s="57">
        <v>67095046.1</v>
      </c>
      <c r="K6" s="57">
        <v>68950001.64</v>
      </c>
      <c r="L6" s="53">
        <v>2.764668403737791</v>
      </c>
      <c r="M6" s="53">
        <v>1.0648042605270722</v>
      </c>
      <c r="N6" s="53">
        <v>1.0648042605270722</v>
      </c>
      <c r="O6" s="53">
        <v>0.9694709818526094</v>
      </c>
      <c r="P6" s="53">
        <v>-8.953127087158109</v>
      </c>
      <c r="Q6" s="54"/>
      <c r="R6" s="54"/>
    </row>
    <row r="7" spans="2:18" ht="12.75">
      <c r="B7" s="193"/>
      <c r="C7" s="95" t="s">
        <v>317</v>
      </c>
      <c r="D7" s="63">
        <v>20052000</v>
      </c>
      <c r="E7" s="57">
        <v>4156819.1921000006</v>
      </c>
      <c r="F7" s="57">
        <v>4156819.1921000006</v>
      </c>
      <c r="G7" s="57">
        <v>2221024.5186</v>
      </c>
      <c r="H7" s="53">
        <v>-46.5691333695476</v>
      </c>
      <c r="I7" s="57">
        <v>17279907.56</v>
      </c>
      <c r="J7" s="57">
        <v>17279907.56</v>
      </c>
      <c r="K7" s="57">
        <v>8122513.609999999</v>
      </c>
      <c r="L7" s="53">
        <v>-52.99446144722315</v>
      </c>
      <c r="M7" s="53">
        <v>4.157002448612707</v>
      </c>
      <c r="N7" s="53">
        <v>4.157002448612707</v>
      </c>
      <c r="O7" s="53">
        <v>3.6571021805378097</v>
      </c>
      <c r="P7" s="53">
        <v>-12.025498523382549</v>
      </c>
      <c r="Q7" s="54"/>
      <c r="R7" s="54"/>
    </row>
    <row r="8" spans="2:18" ht="12.75">
      <c r="B8" s="193"/>
      <c r="C8" s="95" t="s">
        <v>70</v>
      </c>
      <c r="D8" s="63">
        <v>11052000</v>
      </c>
      <c r="E8" s="57">
        <v>7904724.173799999</v>
      </c>
      <c r="F8" s="57">
        <v>7904724.173799999</v>
      </c>
      <c r="G8" s="57">
        <v>9242973.5585</v>
      </c>
      <c r="H8" s="53">
        <v>16.929741699724232</v>
      </c>
      <c r="I8" s="57">
        <v>12550859.42</v>
      </c>
      <c r="J8" s="57">
        <v>12550859.42</v>
      </c>
      <c r="K8" s="57">
        <v>14471147.08</v>
      </c>
      <c r="L8" s="53">
        <v>15.300049149941009</v>
      </c>
      <c r="M8" s="53">
        <v>1.587766902936284</v>
      </c>
      <c r="N8" s="53">
        <v>1.587766902936284</v>
      </c>
      <c r="O8" s="53">
        <v>1.5656376152555453</v>
      </c>
      <c r="P8" s="53">
        <v>-1.3937365516194178</v>
      </c>
      <c r="Q8" s="54"/>
      <c r="R8" s="54"/>
    </row>
    <row r="9" spans="2:18" ht="12.75">
      <c r="B9" s="193"/>
      <c r="C9" s="95" t="s">
        <v>164</v>
      </c>
      <c r="D9" s="63">
        <v>11081300</v>
      </c>
      <c r="E9" s="57">
        <v>1599712.29</v>
      </c>
      <c r="F9" s="57">
        <v>1599712.29</v>
      </c>
      <c r="G9" s="57">
        <v>1671545.3096</v>
      </c>
      <c r="H9" s="53">
        <v>4.490371177932251</v>
      </c>
      <c r="I9" s="57">
        <v>1375504.05</v>
      </c>
      <c r="J9" s="57">
        <v>1375504.05</v>
      </c>
      <c r="K9" s="57">
        <v>1561663.71</v>
      </c>
      <c r="L9" s="53">
        <v>13.533923073508936</v>
      </c>
      <c r="M9" s="53">
        <v>0.8598446474396968</v>
      </c>
      <c r="N9" s="53">
        <v>0.8598446474396968</v>
      </c>
      <c r="O9" s="53">
        <v>0.934263463294157</v>
      </c>
      <c r="P9" s="53">
        <v>8.654914126179914</v>
      </c>
      <c r="Q9" s="54"/>
      <c r="R9" s="54"/>
    </row>
    <row r="10" spans="2:18" ht="12.75">
      <c r="B10" s="194"/>
      <c r="C10" s="95" t="s">
        <v>76</v>
      </c>
      <c r="D10" s="63">
        <v>11051000</v>
      </c>
      <c r="E10" s="57">
        <v>19763.03</v>
      </c>
      <c r="F10" s="57">
        <v>19763.03</v>
      </c>
      <c r="G10" s="57">
        <v>172449.16999999998</v>
      </c>
      <c r="H10" s="53">
        <v>772.58466945605</v>
      </c>
      <c r="I10" s="57">
        <v>29422.519999999997</v>
      </c>
      <c r="J10" s="57">
        <v>29422.519999999997</v>
      </c>
      <c r="K10" s="57">
        <v>181244.75999999998</v>
      </c>
      <c r="L10" s="53">
        <v>516.0069225885478</v>
      </c>
      <c r="M10" s="53">
        <v>1.4887656396817694</v>
      </c>
      <c r="N10" s="53">
        <v>1.4887656396817694</v>
      </c>
      <c r="O10" s="53">
        <v>1.05100395670214</v>
      </c>
      <c r="P10" s="53">
        <v>-29.404338151786124</v>
      </c>
      <c r="Q10" s="54"/>
      <c r="R10" s="54"/>
    </row>
    <row r="11" spans="2:18" ht="12.75">
      <c r="B11" s="254" t="s">
        <v>75</v>
      </c>
      <c r="C11" s="254"/>
      <c r="D11" s="63">
        <v>20089100</v>
      </c>
      <c r="E11" s="57">
        <v>9011649.025</v>
      </c>
      <c r="F11" s="57">
        <v>9011649.025</v>
      </c>
      <c r="G11" s="57">
        <v>8665736.687</v>
      </c>
      <c r="H11" s="53">
        <v>-3.8385021103282457</v>
      </c>
      <c r="I11" s="57">
        <v>21389876.93</v>
      </c>
      <c r="J11" s="57">
        <v>21389876.93</v>
      </c>
      <c r="K11" s="57">
        <v>20883588.92</v>
      </c>
      <c r="L11" s="53">
        <v>-2.3669514867096453</v>
      </c>
      <c r="M11" s="53">
        <v>2.3735807809048577</v>
      </c>
      <c r="N11" s="53">
        <v>2.3735807809048577</v>
      </c>
      <c r="O11" s="53">
        <v>2.4099034709107587</v>
      </c>
      <c r="P11" s="53">
        <v>1.5302908709959429</v>
      </c>
      <c r="Q11" s="54"/>
      <c r="R11" s="54"/>
    </row>
    <row r="12" spans="2:18" ht="12.75">
      <c r="B12" s="204" t="s">
        <v>66</v>
      </c>
      <c r="C12" s="97" t="s">
        <v>37</v>
      </c>
      <c r="D12" s="63"/>
      <c r="E12" s="57">
        <v>13304162.8869</v>
      </c>
      <c r="F12" s="57">
        <v>13304162.8869</v>
      </c>
      <c r="G12" s="57">
        <v>15930612.9422</v>
      </c>
      <c r="H12" s="53">
        <v>19.74156568607668</v>
      </c>
      <c r="I12" s="57">
        <v>12142671.840000002</v>
      </c>
      <c r="J12" s="57">
        <v>12142671.840000002</v>
      </c>
      <c r="K12" s="57">
        <v>14724794.360000001</v>
      </c>
      <c r="L12" s="53">
        <v>21.264862906811445</v>
      </c>
      <c r="M12" s="53">
        <v>0.9126971717969821</v>
      </c>
      <c r="N12" s="53">
        <v>0.9126971717969821</v>
      </c>
      <c r="O12" s="53">
        <v>0.9243080861624728</v>
      </c>
      <c r="P12" s="53">
        <v>1.272154086182864</v>
      </c>
      <c r="Q12" s="54"/>
      <c r="R12" s="54"/>
    </row>
    <row r="13" spans="2:18" ht="12.75">
      <c r="B13" s="205"/>
      <c r="C13" s="95" t="s">
        <v>155</v>
      </c>
      <c r="D13" s="63">
        <v>7112010</v>
      </c>
      <c r="E13" s="57">
        <v>10116729.3854</v>
      </c>
      <c r="F13" s="57">
        <v>10116729.3854</v>
      </c>
      <c r="G13" s="57">
        <v>12492030.6231</v>
      </c>
      <c r="H13" s="53">
        <v>23.47894410547273</v>
      </c>
      <c r="I13" s="57">
        <v>6501448.39</v>
      </c>
      <c r="J13" s="57">
        <v>6501448.39</v>
      </c>
      <c r="K13" s="57">
        <v>7784742.21</v>
      </c>
      <c r="L13" s="53">
        <v>19.73858351277322</v>
      </c>
      <c r="M13" s="53">
        <v>0.6426433032183891</v>
      </c>
      <c r="N13" s="53">
        <v>0.6426433032183891</v>
      </c>
      <c r="O13" s="53">
        <v>0.62317668318909</v>
      </c>
      <c r="P13" s="53">
        <v>-3.029148507703938</v>
      </c>
      <c r="Q13" s="54"/>
      <c r="R13" s="54"/>
    </row>
    <row r="14" spans="2:18" ht="12.75">
      <c r="B14" s="205"/>
      <c r="C14" s="95" t="s">
        <v>156</v>
      </c>
      <c r="D14" s="63">
        <v>20057000</v>
      </c>
      <c r="E14" s="57">
        <v>3186157.5546000004</v>
      </c>
      <c r="F14" s="57">
        <v>3186157.5546000004</v>
      </c>
      <c r="G14" s="57">
        <v>3438042.3191</v>
      </c>
      <c r="H14" s="53">
        <v>7.905596637440038</v>
      </c>
      <c r="I14" s="57">
        <v>5634778.550000002</v>
      </c>
      <c r="J14" s="57">
        <v>5634778.550000002</v>
      </c>
      <c r="K14" s="57">
        <v>6937381.280000003</v>
      </c>
      <c r="L14" s="53">
        <v>23.117194729862113</v>
      </c>
      <c r="M14" s="53">
        <v>1.7685184908275537</v>
      </c>
      <c r="N14" s="53">
        <v>1.7685184908275537</v>
      </c>
      <c r="O14" s="53">
        <v>2.017828937549567</v>
      </c>
      <c r="P14" s="53">
        <v>14.097135428047004</v>
      </c>
      <c r="Q14" s="54"/>
      <c r="R14" s="54"/>
    </row>
    <row r="15" spans="2:18" ht="12.75">
      <c r="B15" s="215"/>
      <c r="C15" s="95" t="s">
        <v>234</v>
      </c>
      <c r="D15" s="109">
        <v>7112090</v>
      </c>
      <c r="E15" s="57">
        <v>1275.9469000000001</v>
      </c>
      <c r="F15" s="57">
        <v>1275.9469000000001</v>
      </c>
      <c r="G15" s="57">
        <v>540</v>
      </c>
      <c r="H15" s="53">
        <v>-57.67848959858753</v>
      </c>
      <c r="I15" s="57">
        <v>6444.9</v>
      </c>
      <c r="J15" s="57">
        <v>6444.9</v>
      </c>
      <c r="K15" s="57">
        <v>2670.87</v>
      </c>
      <c r="L15" s="53">
        <v>-58.558395010007914</v>
      </c>
      <c r="M15" s="53">
        <v>5.051072266408577</v>
      </c>
      <c r="N15" s="53">
        <v>5.051072266408577</v>
      </c>
      <c r="O15" s="53">
        <v>4.946055555555556</v>
      </c>
      <c r="P15" s="53">
        <v>-2.079097374064909</v>
      </c>
      <c r="Q15" s="54"/>
      <c r="R15" s="54"/>
    </row>
    <row r="16" spans="2:18" ht="12.75">
      <c r="B16" s="227" t="s">
        <v>173</v>
      </c>
      <c r="C16" s="97" t="s">
        <v>37</v>
      </c>
      <c r="D16" s="63"/>
      <c r="E16" s="57">
        <v>9352219.6197</v>
      </c>
      <c r="F16" s="57">
        <v>9352219.6197</v>
      </c>
      <c r="G16" s="57">
        <v>9800999.2973</v>
      </c>
      <c r="H16" s="53">
        <v>4.798643486244347</v>
      </c>
      <c r="I16" s="57">
        <v>9055891.440000001</v>
      </c>
      <c r="J16" s="57">
        <v>9055891.440000001</v>
      </c>
      <c r="K16" s="57">
        <v>10332994.47</v>
      </c>
      <c r="L16" s="53">
        <v>14.102455163707205</v>
      </c>
      <c r="M16" s="53">
        <v>0.968314668415635</v>
      </c>
      <c r="N16" s="53">
        <v>0.968314668415635</v>
      </c>
      <c r="O16" s="53">
        <v>1.0542796868526005</v>
      </c>
      <c r="P16" s="53">
        <v>8.877797811079557</v>
      </c>
      <c r="Q16" s="54"/>
      <c r="R16" s="54"/>
    </row>
    <row r="17" spans="2:18" ht="12.75">
      <c r="B17" s="228"/>
      <c r="C17" s="95" t="s">
        <v>212</v>
      </c>
      <c r="D17" s="63">
        <v>20082011</v>
      </c>
      <c r="E17" s="57">
        <v>4961460.0572</v>
      </c>
      <c r="F17" s="57">
        <v>4961460.0572</v>
      </c>
      <c r="G17" s="57">
        <v>4836960.1327</v>
      </c>
      <c r="H17" s="53">
        <v>-2.509340457539855</v>
      </c>
      <c r="I17" s="57">
        <v>4886237.79</v>
      </c>
      <c r="J17" s="57">
        <v>4886237.79</v>
      </c>
      <c r="K17" s="57">
        <v>5288342.61</v>
      </c>
      <c r="L17" s="53">
        <v>8.229333840914045</v>
      </c>
      <c r="M17" s="53">
        <v>0.9848386833043555</v>
      </c>
      <c r="N17" s="53">
        <v>0.9848386833043555</v>
      </c>
      <c r="O17" s="53">
        <v>1.0933194537305475</v>
      </c>
      <c r="P17" s="53">
        <v>11.015080161373692</v>
      </c>
      <c r="Q17" s="54"/>
      <c r="R17" s="54"/>
    </row>
    <row r="18" spans="2:18" ht="12.75">
      <c r="B18" s="228"/>
      <c r="C18" s="95" t="s">
        <v>211</v>
      </c>
      <c r="D18" s="63">
        <v>20082012</v>
      </c>
      <c r="E18" s="57">
        <v>2758408.1562</v>
      </c>
      <c r="F18" s="57">
        <v>2758408.1562</v>
      </c>
      <c r="G18" s="57">
        <v>2689374.4887</v>
      </c>
      <c r="H18" s="53">
        <v>-2.5026632605053334</v>
      </c>
      <c r="I18" s="57">
        <v>2548288.66</v>
      </c>
      <c r="J18" s="57">
        <v>2548288.66</v>
      </c>
      <c r="K18" s="57">
        <v>2754198.8000000003</v>
      </c>
      <c r="L18" s="53">
        <v>8.080330271532121</v>
      </c>
      <c r="M18" s="53">
        <v>0.9238258139109254</v>
      </c>
      <c r="N18" s="53">
        <v>0.9238258139109254</v>
      </c>
      <c r="O18" s="53">
        <v>1.0241038619100367</v>
      </c>
      <c r="P18" s="53">
        <v>10.854648840628723</v>
      </c>
      <c r="Q18" s="54"/>
      <c r="R18" s="54"/>
    </row>
    <row r="19" spans="2:18" ht="12.75">
      <c r="B19" s="228"/>
      <c r="C19" s="95" t="s">
        <v>213</v>
      </c>
      <c r="D19" s="63">
        <v>20082019</v>
      </c>
      <c r="E19" s="57">
        <v>1617861.569</v>
      </c>
      <c r="F19" s="57">
        <v>1617861.569</v>
      </c>
      <c r="G19" s="57">
        <v>2247664.225</v>
      </c>
      <c r="H19" s="53">
        <v>38.92809298815851</v>
      </c>
      <c r="I19" s="57">
        <v>1584462.08</v>
      </c>
      <c r="J19" s="57">
        <v>1584462.08</v>
      </c>
      <c r="K19" s="57">
        <v>2219193.1799999997</v>
      </c>
      <c r="L19" s="53">
        <v>40.059721719563</v>
      </c>
      <c r="M19" s="53">
        <v>0.9793557807169843</v>
      </c>
      <c r="N19" s="53">
        <v>0.9793557807169843</v>
      </c>
      <c r="O19" s="53">
        <v>0.9873330523824125</v>
      </c>
      <c r="P19" s="53">
        <v>0.8145427660199323</v>
      </c>
      <c r="Q19" s="54"/>
      <c r="R19" s="54"/>
    </row>
    <row r="20" spans="2:18" ht="12.75">
      <c r="B20" s="229"/>
      <c r="C20" s="95" t="s">
        <v>314</v>
      </c>
      <c r="D20" s="63">
        <v>20082090</v>
      </c>
      <c r="E20" s="57">
        <v>14489.8373</v>
      </c>
      <c r="F20" s="57">
        <v>14489.8373</v>
      </c>
      <c r="G20" s="57">
        <v>27000.450899999996</v>
      </c>
      <c r="H20" s="53">
        <v>86.3406078410556</v>
      </c>
      <c r="I20" s="57">
        <v>36902.91</v>
      </c>
      <c r="J20" s="57">
        <v>36902.91</v>
      </c>
      <c r="K20" s="57">
        <v>71259.87999999999</v>
      </c>
      <c r="L20" s="53">
        <v>93.10097767357637</v>
      </c>
      <c r="M20" s="53">
        <v>2.546813275812283</v>
      </c>
      <c r="N20" s="53">
        <v>2.546813275812283</v>
      </c>
      <c r="O20" s="53">
        <v>2.6392107399954567</v>
      </c>
      <c r="P20" s="53">
        <v>3.627963818969193</v>
      </c>
      <c r="Q20" s="54"/>
      <c r="R20" s="54"/>
    </row>
    <row r="21" spans="2:18" ht="12.75">
      <c r="B21" s="254" t="s">
        <v>65</v>
      </c>
      <c r="C21" s="254"/>
      <c r="D21" s="63">
        <v>20081900</v>
      </c>
      <c r="E21" s="57">
        <v>922696.2482999999</v>
      </c>
      <c r="F21" s="57">
        <v>922696.2482999999</v>
      </c>
      <c r="G21" s="57">
        <v>1668998.3223000003</v>
      </c>
      <c r="H21" s="53">
        <v>80.88274720689581</v>
      </c>
      <c r="I21" s="57">
        <v>7075570.799999999</v>
      </c>
      <c r="J21" s="57">
        <v>7075570.799999999</v>
      </c>
      <c r="K21" s="57">
        <v>5413025.280000001</v>
      </c>
      <c r="L21" s="53">
        <v>-23.496980907886577</v>
      </c>
      <c r="M21" s="53">
        <v>7.668364115532299</v>
      </c>
      <c r="N21" s="53">
        <v>7.668364115532299</v>
      </c>
      <c r="O21" s="53">
        <v>3.243277843767069</v>
      </c>
      <c r="P21" s="53">
        <v>-57.705740169565004</v>
      </c>
      <c r="Q21" s="54"/>
      <c r="R21" s="54"/>
    </row>
    <row r="22" spans="2:18" ht="12.75">
      <c r="B22" s="254" t="s">
        <v>68</v>
      </c>
      <c r="C22" s="254"/>
      <c r="D22" s="63">
        <v>20089990</v>
      </c>
      <c r="E22" s="57">
        <v>2413454.9182</v>
      </c>
      <c r="F22" s="57">
        <v>2413454.9182</v>
      </c>
      <c r="G22" s="57">
        <v>3114690.1388000003</v>
      </c>
      <c r="H22" s="53">
        <v>29.055244219063113</v>
      </c>
      <c r="I22" s="57">
        <v>5788188.499999999</v>
      </c>
      <c r="J22" s="57">
        <v>5788188.499999999</v>
      </c>
      <c r="K22" s="57">
        <v>7511482.469999999</v>
      </c>
      <c r="L22" s="53">
        <v>29.772595864837513</v>
      </c>
      <c r="M22" s="53">
        <v>2.3982998216999794</v>
      </c>
      <c r="N22" s="53">
        <v>2.3982998216999794</v>
      </c>
      <c r="O22" s="53">
        <v>2.411630735407264</v>
      </c>
      <c r="P22" s="53">
        <v>0.5558485051229134</v>
      </c>
      <c r="Q22" s="54"/>
      <c r="R22" s="54"/>
    </row>
    <row r="23" spans="2:18" ht="12.75">
      <c r="B23" s="204" t="s">
        <v>352</v>
      </c>
      <c r="C23" s="97" t="s">
        <v>37</v>
      </c>
      <c r="D23" s="63"/>
      <c r="E23" s="57">
        <v>3436232.5727999997</v>
      </c>
      <c r="F23" s="57">
        <v>3436232.5727999997</v>
      </c>
      <c r="G23" s="57">
        <v>3329552.5739</v>
      </c>
      <c r="H23" s="53">
        <v>-3.1045628210511933</v>
      </c>
      <c r="I23" s="57">
        <v>5603185.25</v>
      </c>
      <c r="J23" s="57">
        <v>5603185.25</v>
      </c>
      <c r="K23" s="57">
        <v>5436525.42</v>
      </c>
      <c r="L23" s="53">
        <v>-2.97437658339067</v>
      </c>
      <c r="M23" s="53">
        <v>1.6306187463423838</v>
      </c>
      <c r="N23" s="53">
        <v>1.6306187463423838</v>
      </c>
      <c r="O23" s="53">
        <v>1.6328096040940547</v>
      </c>
      <c r="P23" s="53">
        <v>0.13435744907173142</v>
      </c>
      <c r="Q23" s="54"/>
      <c r="R23" s="54"/>
    </row>
    <row r="24" spans="2:18" ht="12.75">
      <c r="B24" s="205"/>
      <c r="C24" s="62" t="s">
        <v>214</v>
      </c>
      <c r="D24" s="63">
        <v>20031010</v>
      </c>
      <c r="E24" s="57">
        <v>1856116.2681999998</v>
      </c>
      <c r="F24" s="57">
        <v>1856116.2681999998</v>
      </c>
      <c r="G24" s="57">
        <v>1737654.2086</v>
      </c>
      <c r="H24" s="53">
        <v>-6.382254260121345</v>
      </c>
      <c r="I24" s="57">
        <v>3335656.49</v>
      </c>
      <c r="J24" s="57">
        <v>3335656.49</v>
      </c>
      <c r="K24" s="57">
        <v>3108909.6499999994</v>
      </c>
      <c r="L24" s="53">
        <v>-6.797667585968981</v>
      </c>
      <c r="M24" s="53">
        <v>1.7971161328351535</v>
      </c>
      <c r="N24" s="53">
        <v>1.7971161328351535</v>
      </c>
      <c r="O24" s="53">
        <v>1.7891417260196998</v>
      </c>
      <c r="P24" s="53">
        <v>-0.443733527831236</v>
      </c>
      <c r="Q24" s="54"/>
      <c r="R24" s="54"/>
    </row>
    <row r="25" spans="2:18" ht="12.75">
      <c r="B25" s="205"/>
      <c r="C25" s="95" t="s">
        <v>152</v>
      </c>
      <c r="D25" s="66">
        <v>7115100</v>
      </c>
      <c r="E25" s="57">
        <v>0</v>
      </c>
      <c r="F25" s="57">
        <v>0</v>
      </c>
      <c r="G25" s="57">
        <v>0</v>
      </c>
      <c r="H25" s="53" t="s">
        <v>388</v>
      </c>
      <c r="I25" s="57">
        <v>0</v>
      </c>
      <c r="J25" s="57">
        <v>0</v>
      </c>
      <c r="K25" s="57">
        <v>0</v>
      </c>
      <c r="L25" s="53" t="s">
        <v>388</v>
      </c>
      <c r="M25" s="53" t="s">
        <v>388</v>
      </c>
      <c r="N25" s="53" t="s">
        <v>388</v>
      </c>
      <c r="O25" s="53" t="s">
        <v>388</v>
      </c>
      <c r="P25" s="53" t="s">
        <v>388</v>
      </c>
      <c r="Q25" s="54"/>
      <c r="R25" s="54"/>
    </row>
    <row r="26" spans="2:18" ht="12.75">
      <c r="B26" s="215"/>
      <c r="C26" s="95" t="s">
        <v>215</v>
      </c>
      <c r="D26" s="63">
        <v>20031090</v>
      </c>
      <c r="E26" s="57">
        <v>1580116.3046</v>
      </c>
      <c r="F26" s="57">
        <v>1580116.3046</v>
      </c>
      <c r="G26" s="57">
        <v>1591898.3653000002</v>
      </c>
      <c r="H26" s="53">
        <v>0.7456451569862743</v>
      </c>
      <c r="I26" s="57">
        <v>2267528.76</v>
      </c>
      <c r="J26" s="57">
        <v>2267528.76</v>
      </c>
      <c r="K26" s="57">
        <v>2327615.77</v>
      </c>
      <c r="L26" s="53">
        <v>2.6498896534392857</v>
      </c>
      <c r="M26" s="53">
        <v>1.4350391508516303</v>
      </c>
      <c r="N26" s="53">
        <v>1.4350391508516303</v>
      </c>
      <c r="O26" s="53">
        <v>1.4621635531118538</v>
      </c>
      <c r="P26" s="53">
        <v>1.8901506794519518</v>
      </c>
      <c r="Q26" s="54"/>
      <c r="R26" s="54"/>
    </row>
    <row r="27" spans="2:18" ht="12.75">
      <c r="B27" s="254" t="s">
        <v>95</v>
      </c>
      <c r="C27" s="254"/>
      <c r="D27" s="63">
        <v>11081400</v>
      </c>
      <c r="E27" s="57">
        <v>6314225.9756000005</v>
      </c>
      <c r="F27" s="57">
        <v>6314225.9756000005</v>
      </c>
      <c r="G27" s="57">
        <v>6804287.0437</v>
      </c>
      <c r="H27" s="53">
        <v>7.761221565299348</v>
      </c>
      <c r="I27" s="57">
        <v>3878366.1500000004</v>
      </c>
      <c r="J27" s="57">
        <v>3878366.1500000004</v>
      </c>
      <c r="K27" s="57">
        <v>3979889.0900000003</v>
      </c>
      <c r="L27" s="53">
        <v>2.617672908474611</v>
      </c>
      <c r="M27" s="53">
        <v>0.6142266946078794</v>
      </c>
      <c r="N27" s="53">
        <v>0.6142266946078794</v>
      </c>
      <c r="O27" s="53">
        <v>0.5849090528426379</v>
      </c>
      <c r="P27" s="53">
        <v>-4.773097949439942</v>
      </c>
      <c r="Q27" s="54"/>
      <c r="R27" s="54"/>
    </row>
    <row r="28" spans="2:18" ht="12.75" customHeight="1">
      <c r="B28" s="204" t="s">
        <v>145</v>
      </c>
      <c r="C28" s="97" t="s">
        <v>37</v>
      </c>
      <c r="D28" s="63"/>
      <c r="E28" s="57">
        <v>2606361.8973</v>
      </c>
      <c r="F28" s="57">
        <v>2606361.8973</v>
      </c>
      <c r="G28" s="57">
        <v>4561987.861300001</v>
      </c>
      <c r="H28" s="53">
        <v>75.03278673717134</v>
      </c>
      <c r="I28" s="57">
        <v>3252989.26</v>
      </c>
      <c r="J28" s="57">
        <v>3252989.26</v>
      </c>
      <c r="K28" s="57">
        <v>5769503.89</v>
      </c>
      <c r="L28" s="53">
        <v>77.36006573842793</v>
      </c>
      <c r="M28" s="53">
        <v>1.248095770341739</v>
      </c>
      <c r="N28" s="53">
        <v>1.248095770341739</v>
      </c>
      <c r="O28" s="53">
        <v>1.2646907588123</v>
      </c>
      <c r="P28" s="53">
        <v>1.3296246061323513</v>
      </c>
      <c r="Q28" s="54"/>
      <c r="R28" s="54"/>
    </row>
    <row r="29" spans="2:18" ht="12.75">
      <c r="B29" s="205"/>
      <c r="C29" s="95" t="s">
        <v>216</v>
      </c>
      <c r="D29" s="63">
        <v>20087011</v>
      </c>
      <c r="E29" s="57">
        <v>1645130.9177</v>
      </c>
      <c r="F29" s="57">
        <v>1645130.9177</v>
      </c>
      <c r="G29" s="57">
        <v>1956954.1129</v>
      </c>
      <c r="H29" s="53">
        <v>18.954308854394952</v>
      </c>
      <c r="I29" s="57">
        <v>2047035.38</v>
      </c>
      <c r="J29" s="57">
        <v>2047035.38</v>
      </c>
      <c r="K29" s="57">
        <v>2484921.96</v>
      </c>
      <c r="L29" s="53">
        <v>21.391256071011334</v>
      </c>
      <c r="M29" s="53">
        <v>1.2442993794450647</v>
      </c>
      <c r="N29" s="53">
        <v>1.2442993794450647</v>
      </c>
      <c r="O29" s="53">
        <v>1.2697906116549698</v>
      </c>
      <c r="P29" s="53">
        <v>2.0486413986056773</v>
      </c>
      <c r="Q29" s="54"/>
      <c r="R29" s="54"/>
    </row>
    <row r="30" spans="2:18" ht="12.75">
      <c r="B30" s="205"/>
      <c r="C30" s="95" t="s">
        <v>218</v>
      </c>
      <c r="D30" s="63">
        <v>20087090</v>
      </c>
      <c r="E30" s="57">
        <v>103538.9884</v>
      </c>
      <c r="F30" s="57">
        <v>103538.9884</v>
      </c>
      <c r="G30" s="57">
        <v>93448.6447</v>
      </c>
      <c r="H30" s="53">
        <v>-9.745453240298406</v>
      </c>
      <c r="I30" s="57">
        <v>213113.19</v>
      </c>
      <c r="J30" s="57">
        <v>213113.19</v>
      </c>
      <c r="K30" s="57">
        <v>229518.94</v>
      </c>
      <c r="L30" s="53">
        <v>7.698139190727704</v>
      </c>
      <c r="M30" s="53">
        <v>2.05828928110331</v>
      </c>
      <c r="N30" s="53">
        <v>2.05828928110331</v>
      </c>
      <c r="O30" s="53">
        <v>2.4560970438557894</v>
      </c>
      <c r="P30" s="53">
        <v>19.32710656391512</v>
      </c>
      <c r="Q30" s="54"/>
      <c r="R30" s="54"/>
    </row>
    <row r="31" spans="2:18" ht="12.75">
      <c r="B31" s="215"/>
      <c r="C31" s="95" t="s">
        <v>217</v>
      </c>
      <c r="D31" s="63">
        <v>20087019</v>
      </c>
      <c r="E31" s="57">
        <v>857691.9911999999</v>
      </c>
      <c r="F31" s="57">
        <v>857691.9911999999</v>
      </c>
      <c r="G31" s="57">
        <v>2511585.1037000003</v>
      </c>
      <c r="H31" s="53">
        <v>192.830658263001</v>
      </c>
      <c r="I31" s="57">
        <v>992840.6900000001</v>
      </c>
      <c r="J31" s="57">
        <v>992840.6900000001</v>
      </c>
      <c r="K31" s="57">
        <v>3055062.9899999998</v>
      </c>
      <c r="L31" s="53">
        <v>207.70928516235566</v>
      </c>
      <c r="M31" s="53">
        <v>1.1575725320821908</v>
      </c>
      <c r="N31" s="53">
        <v>1.1575725320821908</v>
      </c>
      <c r="O31" s="53">
        <v>1.2163884016907738</v>
      </c>
      <c r="P31" s="53">
        <v>5.080966244317109</v>
      </c>
      <c r="Q31" s="54"/>
      <c r="R31" s="54"/>
    </row>
    <row r="32" spans="2:18" ht="12.75">
      <c r="B32" s="237" t="s">
        <v>96</v>
      </c>
      <c r="C32" s="97" t="s">
        <v>37</v>
      </c>
      <c r="D32" s="63"/>
      <c r="E32" s="57">
        <v>3596765.4218</v>
      </c>
      <c r="F32" s="57">
        <v>3596765.4218</v>
      </c>
      <c r="G32" s="57">
        <v>493921.6771000001</v>
      </c>
      <c r="H32" s="53">
        <v>-86.26761494907785</v>
      </c>
      <c r="I32" s="57">
        <v>2989165.4000000004</v>
      </c>
      <c r="J32" s="57">
        <v>2989165.4000000004</v>
      </c>
      <c r="K32" s="57">
        <v>659701.39</v>
      </c>
      <c r="L32" s="53">
        <v>-77.93024802173878</v>
      </c>
      <c r="M32" s="53">
        <v>0.8310704339745553</v>
      </c>
      <c r="N32" s="53">
        <v>0.8310704339745553</v>
      </c>
      <c r="O32" s="53">
        <v>1.335639678487802</v>
      </c>
      <c r="P32" s="53">
        <v>60.71317470652493</v>
      </c>
      <c r="Q32" s="54"/>
      <c r="R32" s="54"/>
    </row>
    <row r="33" spans="2:18" ht="12.75">
      <c r="B33" s="237"/>
      <c r="C33" s="95" t="s">
        <v>232</v>
      </c>
      <c r="D33" s="63">
        <v>20029012</v>
      </c>
      <c r="E33" s="57">
        <v>3365346.7556000003</v>
      </c>
      <c r="F33" s="57">
        <v>3365346.7556000003</v>
      </c>
      <c r="G33" s="57">
        <v>153956.55700000003</v>
      </c>
      <c r="H33" s="53">
        <v>-95.42523941273471</v>
      </c>
      <c r="I33" s="57">
        <v>2676628.62</v>
      </c>
      <c r="J33" s="57">
        <v>2676628.62</v>
      </c>
      <c r="K33" s="57">
        <v>208993.56999999998</v>
      </c>
      <c r="L33" s="53">
        <v>-92.19191006035047</v>
      </c>
      <c r="M33" s="53">
        <v>0.7953500231576552</v>
      </c>
      <c r="N33" s="53">
        <v>0.7953500231576552</v>
      </c>
      <c r="O33" s="53">
        <v>1.3574840466197222</v>
      </c>
      <c r="P33" s="53">
        <v>70.6775642289307</v>
      </c>
      <c r="Q33" s="54"/>
      <c r="R33" s="54"/>
    </row>
    <row r="34" spans="2:18" ht="12.75">
      <c r="B34" s="237"/>
      <c r="C34" s="95" t="s">
        <v>144</v>
      </c>
      <c r="D34" s="63">
        <v>20029019</v>
      </c>
      <c r="E34" s="57">
        <v>231418.6662</v>
      </c>
      <c r="F34" s="57">
        <v>231418.6662</v>
      </c>
      <c r="G34" s="57">
        <v>339965.12010000006</v>
      </c>
      <c r="H34" s="53">
        <v>46.90479626487451</v>
      </c>
      <c r="I34" s="57">
        <v>312536.78</v>
      </c>
      <c r="J34" s="57">
        <v>312536.78</v>
      </c>
      <c r="K34" s="57">
        <v>450707.82</v>
      </c>
      <c r="L34" s="53">
        <v>44.20952951521417</v>
      </c>
      <c r="M34" s="53">
        <v>1.3505253708873033</v>
      </c>
      <c r="N34" s="53">
        <v>1.3505253708873033</v>
      </c>
      <c r="O34" s="53">
        <v>1.3257472409740894</v>
      </c>
      <c r="P34" s="53">
        <v>-1.834703030934881</v>
      </c>
      <c r="Q34" s="54"/>
      <c r="R34" s="54"/>
    </row>
    <row r="35" spans="2:18" ht="12.75">
      <c r="B35" s="237"/>
      <c r="C35" s="95" t="s">
        <v>143</v>
      </c>
      <c r="D35" s="63">
        <v>20029011</v>
      </c>
      <c r="E35" s="57">
        <v>0</v>
      </c>
      <c r="F35" s="57">
        <v>0</v>
      </c>
      <c r="G35" s="57">
        <v>0</v>
      </c>
      <c r="H35" s="53" t="s">
        <v>388</v>
      </c>
      <c r="I35" s="57">
        <v>0</v>
      </c>
      <c r="J35" s="57">
        <v>0</v>
      </c>
      <c r="K35" s="57">
        <v>0</v>
      </c>
      <c r="L35" s="53" t="s">
        <v>388</v>
      </c>
      <c r="M35" s="53" t="s">
        <v>388</v>
      </c>
      <c r="N35" s="53" t="s">
        <v>388</v>
      </c>
      <c r="O35" s="53" t="s">
        <v>388</v>
      </c>
      <c r="P35" s="53" t="s">
        <v>388</v>
      </c>
      <c r="Q35" s="54"/>
      <c r="R35" s="54"/>
    </row>
    <row r="36" spans="2:18" ht="12.75">
      <c r="B36" s="222" t="s">
        <v>241</v>
      </c>
      <c r="C36" s="97" t="s">
        <v>37</v>
      </c>
      <c r="D36" s="63">
        <v>20079990</v>
      </c>
      <c r="E36" s="57">
        <v>1751137.6291</v>
      </c>
      <c r="F36" s="57">
        <v>1751137.6291</v>
      </c>
      <c r="G36" s="57">
        <v>1947166.2027000003</v>
      </c>
      <c r="H36" s="53">
        <v>11.194355620166153</v>
      </c>
      <c r="I36" s="57">
        <v>2829539.2600000002</v>
      </c>
      <c r="J36" s="57">
        <v>2829539.2600000002</v>
      </c>
      <c r="K36" s="57">
        <v>3162039.0800000005</v>
      </c>
      <c r="L36" s="53">
        <v>11.751023380393043</v>
      </c>
      <c r="M36" s="53">
        <v>1.6158291689809936</v>
      </c>
      <c r="N36" s="53">
        <v>1.6158291689809936</v>
      </c>
      <c r="O36" s="53">
        <v>1.6239184285426793</v>
      </c>
      <c r="P36" s="53">
        <v>0.5006259149775705</v>
      </c>
      <c r="Q36" s="54"/>
      <c r="R36" s="54"/>
    </row>
    <row r="37" spans="2:18" ht="12.75">
      <c r="B37" s="222"/>
      <c r="C37" s="95" t="s">
        <v>114</v>
      </c>
      <c r="D37" s="63">
        <v>20079991</v>
      </c>
      <c r="E37" s="57">
        <v>717.6</v>
      </c>
      <c r="F37" s="57">
        <v>717.6</v>
      </c>
      <c r="G37" s="57">
        <v>95958.3562</v>
      </c>
      <c r="H37" s="53">
        <v>13272.123216276475</v>
      </c>
      <c r="I37" s="57">
        <v>5295.93</v>
      </c>
      <c r="J37" s="57">
        <v>5295.93</v>
      </c>
      <c r="K37" s="57">
        <v>183288.49999999997</v>
      </c>
      <c r="L37" s="53">
        <v>3360.931318956254</v>
      </c>
      <c r="M37" s="53">
        <v>7.380058528428094</v>
      </c>
      <c r="N37" s="53">
        <v>7.380058528428094</v>
      </c>
      <c r="O37" s="53">
        <v>1.9100837827815977</v>
      </c>
      <c r="P37" s="53">
        <v>-74.11831118379446</v>
      </c>
      <c r="Q37" s="54"/>
      <c r="R37" s="54"/>
    </row>
    <row r="38" spans="2:18" ht="12.75">
      <c r="B38" s="222"/>
      <c r="C38" s="95" t="s">
        <v>115</v>
      </c>
      <c r="D38" s="63">
        <v>20079999</v>
      </c>
      <c r="E38" s="57">
        <v>1750420.0291</v>
      </c>
      <c r="F38" s="57">
        <v>1750420.0291</v>
      </c>
      <c r="G38" s="57">
        <v>1851207.8465000002</v>
      </c>
      <c r="H38" s="53">
        <v>5.757921854437509</v>
      </c>
      <c r="I38" s="57">
        <v>2824243.33</v>
      </c>
      <c r="J38" s="57">
        <v>2824243.33</v>
      </c>
      <c r="K38" s="57">
        <v>2978750.5800000005</v>
      </c>
      <c r="L38" s="53">
        <v>5.470748513726709</v>
      </c>
      <c r="M38" s="53">
        <v>1.6134660727414778</v>
      </c>
      <c r="N38" s="53">
        <v>1.6134660727414778</v>
      </c>
      <c r="O38" s="53">
        <v>1.609084893212719</v>
      </c>
      <c r="P38" s="53">
        <v>-0.271538373367497</v>
      </c>
      <c r="Q38" s="54"/>
      <c r="R38" s="54"/>
    </row>
    <row r="39" spans="2:18" ht="12.75">
      <c r="B39" s="254" t="s">
        <v>259</v>
      </c>
      <c r="C39" s="254"/>
      <c r="D39" s="63">
        <v>20059990</v>
      </c>
      <c r="E39" s="57">
        <v>850280.8079000001</v>
      </c>
      <c r="F39" s="57">
        <v>850280.8079000001</v>
      </c>
      <c r="G39" s="57">
        <v>1724073.7699999996</v>
      </c>
      <c r="H39" s="53">
        <v>102.76522226322724</v>
      </c>
      <c r="I39" s="57">
        <v>2765093.01</v>
      </c>
      <c r="J39" s="57">
        <v>2765093.01</v>
      </c>
      <c r="K39" s="57">
        <v>3690863.2699999996</v>
      </c>
      <c r="L39" s="53">
        <v>33.48061915646012</v>
      </c>
      <c r="M39" s="53">
        <v>3.2519762698503683</v>
      </c>
      <c r="N39" s="53">
        <v>3.2519762698503683</v>
      </c>
      <c r="O39" s="53">
        <v>2.1407803623159354</v>
      </c>
      <c r="P39" s="53">
        <v>-34.169865193560035</v>
      </c>
      <c r="Q39" s="54"/>
      <c r="R39" s="54"/>
    </row>
    <row r="40" spans="2:18" ht="12.75">
      <c r="B40" s="260" t="s">
        <v>67</v>
      </c>
      <c r="C40" s="254"/>
      <c r="D40" s="63">
        <v>21032010</v>
      </c>
      <c r="E40" s="57">
        <v>1567153.1724</v>
      </c>
      <c r="F40" s="57">
        <v>1567153.1724</v>
      </c>
      <c r="G40" s="57">
        <v>1717405.0256</v>
      </c>
      <c r="H40" s="53">
        <v>9.587566540793091</v>
      </c>
      <c r="I40" s="57">
        <v>2686998.5</v>
      </c>
      <c r="J40" s="57">
        <v>2686998.5</v>
      </c>
      <c r="K40" s="57">
        <v>3046213.82</v>
      </c>
      <c r="L40" s="53">
        <v>13.368646093401226</v>
      </c>
      <c r="M40" s="53">
        <v>1.7145729896236146</v>
      </c>
      <c r="N40" s="53">
        <v>1.7145729896236146</v>
      </c>
      <c r="O40" s="53">
        <v>1.7737305845694502</v>
      </c>
      <c r="P40" s="53">
        <v>3.450281516380471</v>
      </c>
      <c r="Q40" s="54"/>
      <c r="R40" s="54"/>
    </row>
    <row r="41" spans="2:18" ht="12.75">
      <c r="B41" s="254" t="s">
        <v>258</v>
      </c>
      <c r="C41" s="254"/>
      <c r="D41" s="63">
        <v>20089700</v>
      </c>
      <c r="E41" s="57">
        <v>1447149.9982000003</v>
      </c>
      <c r="F41" s="57">
        <v>1447149.9982000003</v>
      </c>
      <c r="G41" s="57">
        <v>2171663.0713</v>
      </c>
      <c r="H41" s="53">
        <v>50.064822167789536</v>
      </c>
      <c r="I41" s="57">
        <v>2458661.1199999996</v>
      </c>
      <c r="J41" s="57">
        <v>2458661.1199999996</v>
      </c>
      <c r="K41" s="57">
        <v>3475041.9699999997</v>
      </c>
      <c r="L41" s="53">
        <v>41.33879377406839</v>
      </c>
      <c r="M41" s="53">
        <v>1.6989677110583845</v>
      </c>
      <c r="N41" s="53">
        <v>1.6989677110583845</v>
      </c>
      <c r="O41" s="53">
        <v>1.6001754673296404</v>
      </c>
      <c r="P41" s="53">
        <v>-5.8148393925156245</v>
      </c>
      <c r="Q41" s="54"/>
      <c r="R41" s="54"/>
    </row>
    <row r="42" spans="2:18" ht="12.75">
      <c r="B42" s="204" t="s">
        <v>229</v>
      </c>
      <c r="C42" s="97" t="s">
        <v>37</v>
      </c>
      <c r="D42" s="63"/>
      <c r="E42" s="57">
        <v>1848996.2668</v>
      </c>
      <c r="F42" s="57">
        <v>1848996.2668</v>
      </c>
      <c r="G42" s="57">
        <v>2789508.9932</v>
      </c>
      <c r="H42" s="53">
        <v>50.86612359838432</v>
      </c>
      <c r="I42" s="57">
        <v>2014705.5200000003</v>
      </c>
      <c r="J42" s="57">
        <v>2014705.5200000003</v>
      </c>
      <c r="K42" s="57">
        <v>2787941.6900000004</v>
      </c>
      <c r="L42" s="53">
        <v>38.37961242097556</v>
      </c>
      <c r="M42" s="53">
        <v>1.089621194036691</v>
      </c>
      <c r="N42" s="53">
        <v>1.089621194036691</v>
      </c>
      <c r="O42" s="53">
        <v>0.9994381437006226</v>
      </c>
      <c r="P42" s="53">
        <v>-8.276550679229155</v>
      </c>
      <c r="Q42" s="54"/>
      <c r="R42" s="54"/>
    </row>
    <row r="43" spans="2:18" ht="12.75">
      <c r="B43" s="205"/>
      <c r="C43" s="62" t="s">
        <v>231</v>
      </c>
      <c r="D43" s="63">
        <v>20011000</v>
      </c>
      <c r="E43" s="57">
        <v>1333173.9038</v>
      </c>
      <c r="F43" s="57">
        <v>1333173.9038</v>
      </c>
      <c r="G43" s="57">
        <v>1710148.4331999999</v>
      </c>
      <c r="H43" s="53">
        <v>28.276470783405983</v>
      </c>
      <c r="I43" s="57">
        <v>1635933.4500000002</v>
      </c>
      <c r="J43" s="57">
        <v>1635933.4500000002</v>
      </c>
      <c r="K43" s="57">
        <v>1890601.87</v>
      </c>
      <c r="L43" s="53">
        <v>15.567162588429252</v>
      </c>
      <c r="M43" s="53">
        <v>1.2270968141043208</v>
      </c>
      <c r="N43" s="53">
        <v>1.2270968141043208</v>
      </c>
      <c r="O43" s="53">
        <v>1.1055191662295296</v>
      </c>
      <c r="P43" s="53">
        <v>-9.907747007193791</v>
      </c>
      <c r="Q43" s="54"/>
      <c r="R43" s="54"/>
    </row>
    <row r="44" spans="2:18" ht="12.75">
      <c r="B44" s="205"/>
      <c r="C44" s="62" t="s">
        <v>155</v>
      </c>
      <c r="D44" s="98">
        <v>7114010</v>
      </c>
      <c r="E44" s="57">
        <v>457234.523</v>
      </c>
      <c r="F44" s="57">
        <v>457234.523</v>
      </c>
      <c r="G44" s="57">
        <v>571220</v>
      </c>
      <c r="H44" s="53">
        <v>24.929324289014822</v>
      </c>
      <c r="I44" s="57">
        <v>337423.71</v>
      </c>
      <c r="J44" s="57">
        <v>337423.71</v>
      </c>
      <c r="K44" s="57">
        <v>450289.53</v>
      </c>
      <c r="L44" s="53">
        <v>33.449285469595495</v>
      </c>
      <c r="M44" s="53">
        <v>0.7379663892964619</v>
      </c>
      <c r="N44" s="53">
        <v>0.7379663892964619</v>
      </c>
      <c r="O44" s="53">
        <v>0.7882944049578097</v>
      </c>
      <c r="P44" s="53">
        <v>6.819824912260275</v>
      </c>
      <c r="Q44" s="54"/>
      <c r="R44" s="54"/>
    </row>
    <row r="45" spans="2:18" ht="12.75">
      <c r="B45" s="215"/>
      <c r="C45" s="95" t="s">
        <v>230</v>
      </c>
      <c r="D45" s="110">
        <v>7114090</v>
      </c>
      <c r="E45" s="57">
        <v>58587.84</v>
      </c>
      <c r="F45" s="57">
        <v>58587.84</v>
      </c>
      <c r="G45" s="57">
        <v>508140.56</v>
      </c>
      <c r="H45" s="53">
        <v>767.3140364963106</v>
      </c>
      <c r="I45" s="57">
        <v>41348.36</v>
      </c>
      <c r="J45" s="57">
        <v>41348.36</v>
      </c>
      <c r="K45" s="57">
        <v>447050.29</v>
      </c>
      <c r="L45" s="53">
        <v>981.1802209325836</v>
      </c>
      <c r="M45" s="53">
        <v>0.705749862087423</v>
      </c>
      <c r="N45" s="53">
        <v>0.705749862087423</v>
      </c>
      <c r="O45" s="53">
        <v>0.8797768278918731</v>
      </c>
      <c r="P45" s="53">
        <v>24.65844843238425</v>
      </c>
      <c r="Q45" s="54"/>
      <c r="R45" s="54"/>
    </row>
    <row r="46" spans="2:18" ht="12.75">
      <c r="B46" s="254" t="s">
        <v>71</v>
      </c>
      <c r="C46" s="254"/>
      <c r="D46" s="63">
        <v>21032090</v>
      </c>
      <c r="E46" s="57">
        <v>1613647.3345</v>
      </c>
      <c r="F46" s="57">
        <v>1613647.3345</v>
      </c>
      <c r="G46" s="57">
        <v>2043206.1005999998</v>
      </c>
      <c r="H46" s="53">
        <v>26.620362263548824</v>
      </c>
      <c r="I46" s="57">
        <v>1895614.5100000002</v>
      </c>
      <c r="J46" s="57">
        <v>1895614.5100000002</v>
      </c>
      <c r="K46" s="57">
        <v>2561469.7</v>
      </c>
      <c r="L46" s="53">
        <v>35.126086368688945</v>
      </c>
      <c r="M46" s="53">
        <v>1.174739033413004</v>
      </c>
      <c r="N46" s="53">
        <v>1.174739033413004</v>
      </c>
      <c r="O46" s="53">
        <v>1.2536521397659341</v>
      </c>
      <c r="P46" s="53">
        <v>6.71750100306634</v>
      </c>
      <c r="Q46" s="54"/>
      <c r="R46" s="54"/>
    </row>
    <row r="47" spans="2:18" ht="12.75">
      <c r="B47" s="222" t="s">
        <v>279</v>
      </c>
      <c r="C47" s="97" t="s">
        <v>235</v>
      </c>
      <c r="D47" s="63">
        <v>8121000</v>
      </c>
      <c r="E47" s="57">
        <v>1121182.0537999999</v>
      </c>
      <c r="F47" s="57">
        <v>1121182.0537999999</v>
      </c>
      <c r="G47" s="57">
        <v>855380.584</v>
      </c>
      <c r="H47" s="53">
        <v>-23.70725333135009</v>
      </c>
      <c r="I47" s="57">
        <v>1852242.57</v>
      </c>
      <c r="J47" s="57">
        <v>1852242.57</v>
      </c>
      <c r="K47" s="57">
        <v>1032627.0900000001</v>
      </c>
      <c r="L47" s="53">
        <v>-44.249899731005534</v>
      </c>
      <c r="M47" s="53">
        <v>1.652044432679092</v>
      </c>
      <c r="N47" s="53">
        <v>1.652044432679092</v>
      </c>
      <c r="O47" s="53">
        <v>1.2072136184938236</v>
      </c>
      <c r="P47" s="53">
        <v>-26.92608052096359</v>
      </c>
      <c r="Q47" s="54"/>
      <c r="R47" s="54"/>
    </row>
    <row r="48" spans="2:18" ht="12.75">
      <c r="B48" s="222"/>
      <c r="C48" s="95" t="s">
        <v>114</v>
      </c>
      <c r="D48" s="98">
        <v>8121010</v>
      </c>
      <c r="E48" s="57">
        <v>311376</v>
      </c>
      <c r="F48" s="57">
        <v>311376</v>
      </c>
      <c r="G48" s="57">
        <v>767780.584</v>
      </c>
      <c r="H48" s="53">
        <v>146.57667386054158</v>
      </c>
      <c r="I48" s="57">
        <v>474814.04</v>
      </c>
      <c r="J48" s="57">
        <v>474814.04</v>
      </c>
      <c r="K48" s="57">
        <v>795866.6900000001</v>
      </c>
      <c r="L48" s="53">
        <v>67.61650308402845</v>
      </c>
      <c r="M48" s="53">
        <v>1.5248896510970658</v>
      </c>
      <c r="N48" s="53">
        <v>1.5248896510970658</v>
      </c>
      <c r="O48" s="53">
        <v>1.0365809016082126</v>
      </c>
      <c r="P48" s="53">
        <v>-32.022563018743334</v>
      </c>
      <c r="Q48" s="54"/>
      <c r="R48" s="54"/>
    </row>
    <row r="49" spans="2:18" ht="12.75">
      <c r="B49" s="222"/>
      <c r="C49" s="95" t="s">
        <v>115</v>
      </c>
      <c r="D49" s="66">
        <v>8121090</v>
      </c>
      <c r="E49" s="57">
        <v>809806.0538</v>
      </c>
      <c r="F49" s="57">
        <v>809806.0538</v>
      </c>
      <c r="G49" s="57">
        <v>87600</v>
      </c>
      <c r="H49" s="53">
        <v>-89.18259506841933</v>
      </c>
      <c r="I49" s="57">
        <v>1377428.53</v>
      </c>
      <c r="J49" s="57">
        <v>1377428.53</v>
      </c>
      <c r="K49" s="57">
        <v>236760.4</v>
      </c>
      <c r="L49" s="53">
        <v>-82.81142035006346</v>
      </c>
      <c r="M49" s="53">
        <v>1.7009363211554693</v>
      </c>
      <c r="N49" s="53">
        <v>1.7009363211554693</v>
      </c>
      <c r="O49" s="53">
        <v>2.7027442922374427</v>
      </c>
      <c r="P49" s="53">
        <v>58.897441287010174</v>
      </c>
      <c r="Q49" s="54"/>
      <c r="R49" s="54"/>
    </row>
    <row r="50" spans="2:18" ht="12.75">
      <c r="B50" s="204" t="s">
        <v>315</v>
      </c>
      <c r="C50" s="97" t="s">
        <v>37</v>
      </c>
      <c r="D50" s="63"/>
      <c r="E50" s="57">
        <v>1195924.3343</v>
      </c>
      <c r="F50" s="57">
        <v>1195924.3343</v>
      </c>
      <c r="G50" s="57">
        <v>3036618.491</v>
      </c>
      <c r="H50" s="53">
        <v>153.91393116667348</v>
      </c>
      <c r="I50" s="57">
        <v>1642260.33</v>
      </c>
      <c r="J50" s="57">
        <v>1642260.33</v>
      </c>
      <c r="K50" s="57">
        <v>4715315.99</v>
      </c>
      <c r="L50" s="53">
        <v>187.1235396643844</v>
      </c>
      <c r="M50" s="53">
        <v>1.3732142434924615</v>
      </c>
      <c r="N50" s="53">
        <v>1.3732142434924615</v>
      </c>
      <c r="O50" s="53">
        <v>1.552818045459238</v>
      </c>
      <c r="P50" s="53">
        <v>13.079080909472275</v>
      </c>
      <c r="Q50" s="54"/>
      <c r="R50" s="54"/>
    </row>
    <row r="51" spans="2:18" ht="12.75">
      <c r="B51" s="205"/>
      <c r="C51" s="95" t="s">
        <v>321</v>
      </c>
      <c r="D51" s="63">
        <v>20079911</v>
      </c>
      <c r="E51" s="57">
        <v>741308.1154</v>
      </c>
      <c r="F51" s="57">
        <v>741308.1154</v>
      </c>
      <c r="G51" s="57">
        <v>2879666.2856</v>
      </c>
      <c r="H51" s="53">
        <v>288.45740735566756</v>
      </c>
      <c r="I51" s="57">
        <v>1005980.3200000001</v>
      </c>
      <c r="J51" s="57">
        <v>1005980.3200000001</v>
      </c>
      <c r="K51" s="57">
        <v>4445852.35</v>
      </c>
      <c r="L51" s="53">
        <v>341.9422787515366</v>
      </c>
      <c r="M51" s="53">
        <v>1.3570340039474496</v>
      </c>
      <c r="N51" s="53">
        <v>1.3570340039474496</v>
      </c>
      <c r="O51" s="53">
        <v>1.54387762645687</v>
      </c>
      <c r="P51" s="53">
        <v>13.768529157406139</v>
      </c>
      <c r="Q51" s="54"/>
      <c r="R51" s="54"/>
    </row>
    <row r="52" spans="2:18" ht="12.75">
      <c r="B52" s="205"/>
      <c r="C52" s="95" t="s">
        <v>147</v>
      </c>
      <c r="D52" s="63">
        <v>20079912</v>
      </c>
      <c r="E52" s="57">
        <v>10337.284899999999</v>
      </c>
      <c r="F52" s="57">
        <v>10337.284899999999</v>
      </c>
      <c r="G52" s="57">
        <v>11772.961599999999</v>
      </c>
      <c r="H52" s="53">
        <v>13.888334450373918</v>
      </c>
      <c r="I52" s="57">
        <v>36510.69</v>
      </c>
      <c r="J52" s="57">
        <v>36510.69</v>
      </c>
      <c r="K52" s="57">
        <v>46212.240000000005</v>
      </c>
      <c r="L52" s="53">
        <v>26.571806777686202</v>
      </c>
      <c r="M52" s="53">
        <v>3.5319419318703313</v>
      </c>
      <c r="N52" s="53">
        <v>3.5319419318703313</v>
      </c>
      <c r="O52" s="53">
        <v>3.925285885583795</v>
      </c>
      <c r="P52" s="53">
        <v>11.136761625782698</v>
      </c>
      <c r="Q52" s="54"/>
      <c r="R52" s="54"/>
    </row>
    <row r="53" spans="2:18" ht="12.75">
      <c r="B53" s="215"/>
      <c r="C53" s="95" t="s">
        <v>149</v>
      </c>
      <c r="D53" s="63">
        <v>20079919</v>
      </c>
      <c r="E53" s="57">
        <v>444278.934</v>
      </c>
      <c r="F53" s="57">
        <v>444278.934</v>
      </c>
      <c r="G53" s="57">
        <v>145179.2438</v>
      </c>
      <c r="H53" s="53">
        <v>-67.32250109342344</v>
      </c>
      <c r="I53" s="57">
        <v>599769.32</v>
      </c>
      <c r="J53" s="57">
        <v>599769.32</v>
      </c>
      <c r="K53" s="57">
        <v>223251.4</v>
      </c>
      <c r="L53" s="53">
        <v>-62.777122377650116</v>
      </c>
      <c r="M53" s="53">
        <v>1.349983701905614</v>
      </c>
      <c r="N53" s="53">
        <v>1.349983701905614</v>
      </c>
      <c r="O53" s="53">
        <v>1.537763899001656</v>
      </c>
      <c r="P53" s="53">
        <v>13.90981215780418</v>
      </c>
      <c r="Q53" s="54"/>
      <c r="R53" s="54"/>
    </row>
    <row r="54" spans="2:18" ht="12.75">
      <c r="B54" s="192" t="s">
        <v>46</v>
      </c>
      <c r="C54" s="97" t="s">
        <v>37</v>
      </c>
      <c r="D54" s="63"/>
      <c r="E54" s="57">
        <v>531116.4973</v>
      </c>
      <c r="F54" s="57">
        <v>531116.4973</v>
      </c>
      <c r="G54" s="57">
        <v>528809.7036</v>
      </c>
      <c r="H54" s="53">
        <v>-0.4343291371529445</v>
      </c>
      <c r="I54" s="57">
        <v>1623793.61</v>
      </c>
      <c r="J54" s="57">
        <v>1623793.61</v>
      </c>
      <c r="K54" s="57">
        <v>1616796.11</v>
      </c>
      <c r="L54" s="53">
        <v>-0.4309353083363887</v>
      </c>
      <c r="M54" s="53">
        <v>3.0573209799634666</v>
      </c>
      <c r="N54" s="53">
        <v>3.0573209799634666</v>
      </c>
      <c r="O54" s="53">
        <v>3.0574251928307468</v>
      </c>
      <c r="P54" s="53">
        <v>0.00340863350505316</v>
      </c>
      <c r="Q54" s="54"/>
      <c r="R54" s="54"/>
    </row>
    <row r="55" spans="2:18" ht="12.75">
      <c r="B55" s="193"/>
      <c r="C55" s="95" t="s">
        <v>227</v>
      </c>
      <c r="D55" s="63">
        <v>20056000</v>
      </c>
      <c r="E55" s="57">
        <v>531115.5973</v>
      </c>
      <c r="F55" s="57">
        <v>531115.5973</v>
      </c>
      <c r="G55" s="57">
        <v>528809.7036</v>
      </c>
      <c r="H55" s="53">
        <v>-0.4341604185082004</v>
      </c>
      <c r="I55" s="57">
        <v>1623716.06</v>
      </c>
      <c r="J55" s="57">
        <v>1623716.06</v>
      </c>
      <c r="K55" s="57">
        <v>1616796.11</v>
      </c>
      <c r="L55" s="53">
        <v>-0.426179808802285</v>
      </c>
      <c r="M55" s="53">
        <v>3.057180147324587</v>
      </c>
      <c r="N55" s="53">
        <v>3.057180147324587</v>
      </c>
      <c r="O55" s="53">
        <v>3.0574251928307468</v>
      </c>
      <c r="P55" s="53">
        <v>0.008015409441086696</v>
      </c>
      <c r="Q55" s="54"/>
      <c r="R55" s="54"/>
    </row>
    <row r="56" spans="2:18" ht="12.75">
      <c r="B56" s="194"/>
      <c r="C56" s="95" t="s">
        <v>228</v>
      </c>
      <c r="D56" s="63">
        <v>20049010</v>
      </c>
      <c r="E56" s="57">
        <v>0.9</v>
      </c>
      <c r="F56" s="57">
        <v>0.9</v>
      </c>
      <c r="G56" s="57">
        <v>0</v>
      </c>
      <c r="H56" s="53">
        <v>-100</v>
      </c>
      <c r="I56" s="57">
        <v>77.55</v>
      </c>
      <c r="J56" s="57">
        <v>77.55</v>
      </c>
      <c r="K56" s="57">
        <v>0</v>
      </c>
      <c r="L56" s="53">
        <v>-100</v>
      </c>
      <c r="M56" s="53">
        <v>86.16666666666666</v>
      </c>
      <c r="N56" s="53">
        <v>86.16666666666666</v>
      </c>
      <c r="O56" s="53" t="s">
        <v>388</v>
      </c>
      <c r="P56" s="53" t="s">
        <v>388</v>
      </c>
      <c r="Q56" s="54"/>
      <c r="R56" s="54"/>
    </row>
    <row r="57" spans="2:18" ht="12.75">
      <c r="B57" s="254" t="s">
        <v>226</v>
      </c>
      <c r="C57" s="254"/>
      <c r="D57" s="63">
        <v>20088000</v>
      </c>
      <c r="E57" s="57">
        <v>600715.2337999999</v>
      </c>
      <c r="F57" s="57">
        <v>600715.2337999999</v>
      </c>
      <c r="G57" s="57">
        <v>630829.5497000001</v>
      </c>
      <c r="H57" s="53">
        <v>5.013076780074854</v>
      </c>
      <c r="I57" s="57">
        <v>1477094.55</v>
      </c>
      <c r="J57" s="57">
        <v>1477094.55</v>
      </c>
      <c r="K57" s="57">
        <v>1341215.9899999998</v>
      </c>
      <c r="L57" s="53">
        <v>-9.199042810089598</v>
      </c>
      <c r="M57" s="53">
        <v>2.458893110894169</v>
      </c>
      <c r="N57" s="53">
        <v>2.458893110894169</v>
      </c>
      <c r="O57" s="53">
        <v>2.126114717736089</v>
      </c>
      <c r="P57" s="53">
        <v>-13.533666497486186</v>
      </c>
      <c r="Q57" s="54"/>
      <c r="R57" s="54"/>
    </row>
    <row r="58" spans="2:18" ht="12.75">
      <c r="B58" s="192" t="s">
        <v>160</v>
      </c>
      <c r="C58" s="97" t="s">
        <v>37</v>
      </c>
      <c r="D58" s="63"/>
      <c r="E58" s="57">
        <v>1131531.9338</v>
      </c>
      <c r="F58" s="57">
        <v>1131531.9338</v>
      </c>
      <c r="G58" s="57">
        <v>2196063.9241</v>
      </c>
      <c r="H58" s="53">
        <v>94.07882875430695</v>
      </c>
      <c r="I58" s="57">
        <v>1453097.0199999998</v>
      </c>
      <c r="J58" s="57">
        <v>1453097.0199999998</v>
      </c>
      <c r="K58" s="57">
        <v>2841829.6799999997</v>
      </c>
      <c r="L58" s="53">
        <v>95.57053939867004</v>
      </c>
      <c r="M58" s="53">
        <v>1.284185604130583</v>
      </c>
      <c r="N58" s="53">
        <v>1.284185604130583</v>
      </c>
      <c r="O58" s="53">
        <v>1.2940559920926027</v>
      </c>
      <c r="P58" s="53">
        <v>0.7686107000632658</v>
      </c>
      <c r="Q58" s="54"/>
      <c r="R58" s="54"/>
    </row>
    <row r="59" spans="2:18" ht="12.75">
      <c r="B59" s="193"/>
      <c r="C59" s="95" t="s">
        <v>321</v>
      </c>
      <c r="D59" s="63">
        <v>20079921</v>
      </c>
      <c r="E59" s="57">
        <v>520827.9</v>
      </c>
      <c r="F59" s="57">
        <v>520827.9</v>
      </c>
      <c r="G59" s="57">
        <v>1718384.2508</v>
      </c>
      <c r="H59" s="53">
        <v>229.93321801693037</v>
      </c>
      <c r="I59" s="57">
        <v>594787.0399999999</v>
      </c>
      <c r="J59" s="57">
        <v>594787.0399999999</v>
      </c>
      <c r="K59" s="57">
        <v>2048899.0799999998</v>
      </c>
      <c r="L59" s="53">
        <v>244.47608004370775</v>
      </c>
      <c r="M59" s="53">
        <v>1.1420030301756106</v>
      </c>
      <c r="N59" s="53">
        <v>1.1420030301756106</v>
      </c>
      <c r="O59" s="53">
        <v>1.192340466950932</v>
      </c>
      <c r="P59" s="53">
        <v>4.407819895852727</v>
      </c>
      <c r="Q59" s="54"/>
      <c r="R59" s="54"/>
    </row>
    <row r="60" spans="2:18" ht="12.75">
      <c r="B60" s="193"/>
      <c r="C60" s="95" t="s">
        <v>149</v>
      </c>
      <c r="D60" s="63">
        <v>20079929</v>
      </c>
      <c r="E60" s="57">
        <v>357791.37</v>
      </c>
      <c r="F60" s="57">
        <v>357791.37</v>
      </c>
      <c r="G60" s="57">
        <v>105049.1612</v>
      </c>
      <c r="H60" s="53">
        <v>-70.63954862857649</v>
      </c>
      <c r="I60" s="57">
        <v>436045.75</v>
      </c>
      <c r="J60" s="57">
        <v>436045.75</v>
      </c>
      <c r="K60" s="57">
        <v>123332.32</v>
      </c>
      <c r="L60" s="53">
        <v>-71.71573854348998</v>
      </c>
      <c r="M60" s="53">
        <v>1.2187151132236644</v>
      </c>
      <c r="N60" s="53">
        <v>1.2187151132236644</v>
      </c>
      <c r="O60" s="53">
        <v>1.174043834250054</v>
      </c>
      <c r="P60" s="53">
        <v>-3.6654406340665524</v>
      </c>
      <c r="Q60" s="54"/>
      <c r="R60" s="54"/>
    </row>
    <row r="61" spans="2:18" ht="12.75">
      <c r="B61" s="193"/>
      <c r="C61" s="95" t="s">
        <v>236</v>
      </c>
      <c r="D61" s="63">
        <v>20085000</v>
      </c>
      <c r="E61" s="57">
        <v>154861.7715</v>
      </c>
      <c r="F61" s="57">
        <v>154861.7715</v>
      </c>
      <c r="G61" s="57">
        <v>271630.3873</v>
      </c>
      <c r="H61" s="53">
        <v>75.40183395099544</v>
      </c>
      <c r="I61" s="57">
        <v>279146.3</v>
      </c>
      <c r="J61" s="57">
        <v>279146.3</v>
      </c>
      <c r="K61" s="57">
        <v>511093.58999999997</v>
      </c>
      <c r="L61" s="53">
        <v>83.09165838845078</v>
      </c>
      <c r="M61" s="53">
        <v>1.8025513804741669</v>
      </c>
      <c r="N61" s="53">
        <v>1.8025513804741669</v>
      </c>
      <c r="O61" s="53">
        <v>1.8815773709276744</v>
      </c>
      <c r="P61" s="53">
        <v>4.384118605968368</v>
      </c>
      <c r="Q61" s="54"/>
      <c r="R61" s="54"/>
    </row>
    <row r="62" spans="2:18" ht="12.75">
      <c r="B62" s="194"/>
      <c r="C62" s="95" t="s">
        <v>147</v>
      </c>
      <c r="D62" s="63">
        <v>20079922</v>
      </c>
      <c r="E62" s="57">
        <v>98050.89229999999</v>
      </c>
      <c r="F62" s="57">
        <v>98050.89229999999</v>
      </c>
      <c r="G62" s="57">
        <v>101000.1248</v>
      </c>
      <c r="H62" s="53">
        <v>3.0078589096124153</v>
      </c>
      <c r="I62" s="57">
        <v>143117.93</v>
      </c>
      <c r="J62" s="57">
        <v>143117.93</v>
      </c>
      <c r="K62" s="57">
        <v>158504.69</v>
      </c>
      <c r="L62" s="53">
        <v>10.751105748944244</v>
      </c>
      <c r="M62" s="53">
        <v>1.4596290420500335</v>
      </c>
      <c r="N62" s="53">
        <v>1.4596290420500335</v>
      </c>
      <c r="O62" s="53">
        <v>1.5693514271776423</v>
      </c>
      <c r="P62" s="53">
        <v>7.517141819369733</v>
      </c>
      <c r="Q62" s="54"/>
      <c r="R62" s="54"/>
    </row>
    <row r="63" spans="2:18" ht="12.75">
      <c r="B63" s="254" t="s">
        <v>49</v>
      </c>
      <c r="C63" s="254"/>
      <c r="D63" s="63">
        <v>20058000</v>
      </c>
      <c r="E63" s="57">
        <v>827001.1499999999</v>
      </c>
      <c r="F63" s="57">
        <v>827001.1499999999</v>
      </c>
      <c r="G63" s="57">
        <v>705695.2069</v>
      </c>
      <c r="H63" s="53">
        <v>-14.668171029750066</v>
      </c>
      <c r="I63" s="57">
        <v>1245923.45</v>
      </c>
      <c r="J63" s="57">
        <v>1245923.45</v>
      </c>
      <c r="K63" s="57">
        <v>1054894.86</v>
      </c>
      <c r="L63" s="53">
        <v>-15.332289475729821</v>
      </c>
      <c r="M63" s="53">
        <v>1.5065558856840768</v>
      </c>
      <c r="N63" s="53">
        <v>1.5065558856840768</v>
      </c>
      <c r="O63" s="53">
        <v>1.4948306998342462</v>
      </c>
      <c r="P63" s="53">
        <v>-0.7782775243353579</v>
      </c>
      <c r="Q63" s="54"/>
      <c r="R63" s="54"/>
    </row>
    <row r="64" spans="2:18" ht="12.75">
      <c r="B64" s="254" t="s">
        <v>169</v>
      </c>
      <c r="C64" s="254"/>
      <c r="D64" s="63">
        <v>20059910</v>
      </c>
      <c r="E64" s="57">
        <v>698668.5691</v>
      </c>
      <c r="F64" s="57">
        <v>698668.5691</v>
      </c>
      <c r="G64" s="57">
        <v>627909.5077000001</v>
      </c>
      <c r="H64" s="53">
        <v>-10.127700676609685</v>
      </c>
      <c r="I64" s="57">
        <v>1245446.03</v>
      </c>
      <c r="J64" s="57">
        <v>1245446.03</v>
      </c>
      <c r="K64" s="57">
        <v>1114965.49</v>
      </c>
      <c r="L64" s="53">
        <v>-10.476611338991548</v>
      </c>
      <c r="M64" s="53">
        <v>1.7825991966467583</v>
      </c>
      <c r="N64" s="53">
        <v>1.7825991966467583</v>
      </c>
      <c r="O64" s="53">
        <v>1.7756786229978596</v>
      </c>
      <c r="P64" s="53">
        <v>-0.38822937101715693</v>
      </c>
      <c r="Q64" s="54"/>
      <c r="R64" s="54"/>
    </row>
    <row r="65" spans="2:18" ht="12.75">
      <c r="B65" s="254" t="s">
        <v>424</v>
      </c>
      <c r="C65" s="254"/>
      <c r="D65" s="63">
        <v>20019090</v>
      </c>
      <c r="E65" s="57">
        <v>791159.1714</v>
      </c>
      <c r="F65" s="57">
        <v>791159.1714</v>
      </c>
      <c r="G65" s="57">
        <v>1115499.0701000001</v>
      </c>
      <c r="H65" s="53">
        <v>40.99553040964725</v>
      </c>
      <c r="I65" s="57">
        <v>1078099.2399999998</v>
      </c>
      <c r="J65" s="57">
        <v>1078099.2399999998</v>
      </c>
      <c r="K65" s="57">
        <v>1520668.41</v>
      </c>
      <c r="L65" s="53">
        <v>41.050874871222454</v>
      </c>
      <c r="M65" s="53">
        <v>1.3626831097618997</v>
      </c>
      <c r="N65" s="53">
        <v>1.3626831097618997</v>
      </c>
      <c r="O65" s="53">
        <v>1.3632179987955328</v>
      </c>
      <c r="P65" s="53">
        <v>0.039252635466113794</v>
      </c>
      <c r="Q65" s="54"/>
      <c r="R65" s="54"/>
    </row>
    <row r="66" spans="2:18" ht="12.75">
      <c r="B66" s="254" t="s">
        <v>253</v>
      </c>
      <c r="C66" s="254"/>
      <c r="D66" s="63">
        <v>20060020</v>
      </c>
      <c r="E66" s="57">
        <v>613588</v>
      </c>
      <c r="F66" s="57">
        <v>613588</v>
      </c>
      <c r="G66" s="57">
        <v>836865.5</v>
      </c>
      <c r="H66" s="53">
        <v>36.38883094193497</v>
      </c>
      <c r="I66" s="57">
        <v>885247.5599999999</v>
      </c>
      <c r="J66" s="57">
        <v>885247.5599999999</v>
      </c>
      <c r="K66" s="57">
        <v>1051836.0399999998</v>
      </c>
      <c r="L66" s="53">
        <v>18.818293043360647</v>
      </c>
      <c r="M66" s="53">
        <v>1.4427393625690201</v>
      </c>
      <c r="N66" s="53">
        <v>1.4427393625690201</v>
      </c>
      <c r="O66" s="53">
        <v>1.2568758540052132</v>
      </c>
      <c r="P66" s="53">
        <v>-12.88268091839182</v>
      </c>
      <c r="Q66" s="54"/>
      <c r="R66" s="54"/>
    </row>
    <row r="67" spans="2:18" ht="12.75">
      <c r="B67" s="254" t="s">
        <v>166</v>
      </c>
      <c r="C67" s="254"/>
      <c r="D67" s="63">
        <v>20049090</v>
      </c>
      <c r="E67" s="57">
        <v>247736.6179</v>
      </c>
      <c r="F67" s="57">
        <v>247736.6179</v>
      </c>
      <c r="G67" s="57">
        <v>176228.6492</v>
      </c>
      <c r="H67" s="53">
        <v>-28.864513169734362</v>
      </c>
      <c r="I67" s="57">
        <v>596812.4400000001</v>
      </c>
      <c r="J67" s="57">
        <v>596812.4400000001</v>
      </c>
      <c r="K67" s="57">
        <v>484743.14999999997</v>
      </c>
      <c r="L67" s="53">
        <v>-18.777974869290603</v>
      </c>
      <c r="M67" s="53">
        <v>2.409060255439937</v>
      </c>
      <c r="N67" s="53">
        <v>2.409060255439937</v>
      </c>
      <c r="O67" s="53">
        <v>2.7506489563446075</v>
      </c>
      <c r="P67" s="53">
        <v>14.179334042530645</v>
      </c>
      <c r="Q67" s="54"/>
      <c r="R67" s="54"/>
    </row>
    <row r="68" spans="2:18" ht="12.75">
      <c r="B68" s="254" t="s">
        <v>74</v>
      </c>
      <c r="C68" s="254"/>
      <c r="D68" s="63">
        <v>20060090</v>
      </c>
      <c r="E68" s="57">
        <v>336277.54909999995</v>
      </c>
      <c r="F68" s="57">
        <v>336277.54909999995</v>
      </c>
      <c r="G68" s="57">
        <v>186959.7039</v>
      </c>
      <c r="H68" s="53">
        <v>-44.40315614278395</v>
      </c>
      <c r="I68" s="57">
        <v>558941.0800000001</v>
      </c>
      <c r="J68" s="57">
        <v>558941.0800000001</v>
      </c>
      <c r="K68" s="57">
        <v>447669.53</v>
      </c>
      <c r="L68" s="53">
        <v>-19.90756342332184</v>
      </c>
      <c r="M68" s="53">
        <v>1.662142124848739</v>
      </c>
      <c r="N68" s="53">
        <v>1.662142124848739</v>
      </c>
      <c r="O68" s="53">
        <v>2.394470683583491</v>
      </c>
      <c r="P68" s="53">
        <v>44.059322472282346</v>
      </c>
      <c r="Q68" s="54"/>
      <c r="R68" s="54"/>
    </row>
    <row r="69" spans="2:18" ht="12.75">
      <c r="B69" s="254" t="s">
        <v>111</v>
      </c>
      <c r="C69" s="254"/>
      <c r="D69" s="63">
        <v>20071000</v>
      </c>
      <c r="E69" s="57">
        <v>156277.9242</v>
      </c>
      <c r="F69" s="57">
        <v>156277.9242</v>
      </c>
      <c r="G69" s="57">
        <v>135316.6185</v>
      </c>
      <c r="H69" s="53">
        <v>-13.412838574163754</v>
      </c>
      <c r="I69" s="57">
        <v>554295.6399999999</v>
      </c>
      <c r="J69" s="57">
        <v>554295.6399999999</v>
      </c>
      <c r="K69" s="57">
        <v>583863.0099999999</v>
      </c>
      <c r="L69" s="53">
        <v>5.3342238087963345</v>
      </c>
      <c r="M69" s="53">
        <v>3.546858219658896</v>
      </c>
      <c r="N69" s="53">
        <v>3.546858219658896</v>
      </c>
      <c r="O69" s="53">
        <v>4.314791608541414</v>
      </c>
      <c r="P69" s="53">
        <v>21.651087845185167</v>
      </c>
      <c r="Q69" s="54"/>
      <c r="R69" s="54"/>
    </row>
    <row r="70" spans="2:18" ht="12.75">
      <c r="B70" s="254" t="s">
        <v>69</v>
      </c>
      <c r="C70" s="254"/>
      <c r="D70" s="63">
        <v>11063000</v>
      </c>
      <c r="E70" s="57">
        <v>106051.9199</v>
      </c>
      <c r="F70" s="57">
        <v>106051.9199</v>
      </c>
      <c r="G70" s="57">
        <v>133752.9792</v>
      </c>
      <c r="H70" s="53">
        <v>26.120280826712317</v>
      </c>
      <c r="I70" s="57">
        <v>502633.01</v>
      </c>
      <c r="J70" s="57">
        <v>502633.01</v>
      </c>
      <c r="K70" s="57">
        <v>645635.39</v>
      </c>
      <c r="L70" s="53">
        <v>28.450654285519363</v>
      </c>
      <c r="M70" s="53">
        <v>4.739499393070394</v>
      </c>
      <c r="N70" s="53">
        <v>4.739499393070394</v>
      </c>
      <c r="O70" s="53">
        <v>4.827072965863328</v>
      </c>
      <c r="P70" s="53">
        <v>1.847738875565108</v>
      </c>
      <c r="Q70" s="54"/>
      <c r="R70" s="54"/>
    </row>
    <row r="71" spans="2:18" ht="12.75">
      <c r="B71" s="192" t="s">
        <v>167</v>
      </c>
      <c r="C71" s="97" t="s">
        <v>37</v>
      </c>
      <c r="D71" s="63"/>
      <c r="E71" s="57">
        <v>300622.4058</v>
      </c>
      <c r="F71" s="57">
        <v>300622.4058</v>
      </c>
      <c r="G71" s="57">
        <v>477647.2561</v>
      </c>
      <c r="H71" s="53">
        <v>58.886113238602775</v>
      </c>
      <c r="I71" s="57">
        <v>376958.72</v>
      </c>
      <c r="J71" s="57">
        <v>376958.72</v>
      </c>
      <c r="K71" s="57">
        <v>673476.19</v>
      </c>
      <c r="L71" s="53">
        <v>78.66046181396203</v>
      </c>
      <c r="M71" s="53">
        <v>1.2539275607114444</v>
      </c>
      <c r="N71" s="53">
        <v>1.2539275607114444</v>
      </c>
      <c r="O71" s="53">
        <v>1.4099865149418995</v>
      </c>
      <c r="P71" s="53">
        <v>12.445611622246467</v>
      </c>
      <c r="Q71" s="54"/>
      <c r="R71" s="54"/>
    </row>
    <row r="72" spans="2:18" ht="12.75">
      <c r="B72" s="193"/>
      <c r="C72" s="95" t="s">
        <v>237</v>
      </c>
      <c r="D72" s="63">
        <v>20079951</v>
      </c>
      <c r="E72" s="57">
        <v>0</v>
      </c>
      <c r="F72" s="57">
        <v>0</v>
      </c>
      <c r="G72" s="57">
        <v>5088.55</v>
      </c>
      <c r="H72" s="53" t="s">
        <v>388</v>
      </c>
      <c r="I72" s="57">
        <v>0</v>
      </c>
      <c r="J72" s="57">
        <v>0</v>
      </c>
      <c r="K72" s="57">
        <v>6981.82</v>
      </c>
      <c r="L72" s="53" t="s">
        <v>388</v>
      </c>
      <c r="M72" s="53" t="s">
        <v>388</v>
      </c>
      <c r="N72" s="53" t="s">
        <v>388</v>
      </c>
      <c r="O72" s="53">
        <v>1.3720647335685017</v>
      </c>
      <c r="P72" s="53" t="s">
        <v>388</v>
      </c>
      <c r="Q72" s="54"/>
      <c r="R72" s="54"/>
    </row>
    <row r="73" spans="2:18" ht="12.75">
      <c r="B73" s="194"/>
      <c r="C73" s="95" t="s">
        <v>151</v>
      </c>
      <c r="D73" s="63">
        <v>20079959</v>
      </c>
      <c r="E73" s="57">
        <v>300622.4058</v>
      </c>
      <c r="F73" s="57">
        <v>300622.4058</v>
      </c>
      <c r="G73" s="57">
        <v>472558.7061</v>
      </c>
      <c r="H73" s="53">
        <v>57.193441667281064</v>
      </c>
      <c r="I73" s="57">
        <v>376958.72</v>
      </c>
      <c r="J73" s="57">
        <v>376958.72</v>
      </c>
      <c r="K73" s="57">
        <v>666494.37</v>
      </c>
      <c r="L73" s="53">
        <v>76.80831736695201</v>
      </c>
      <c r="M73" s="53">
        <v>1.2539275607114444</v>
      </c>
      <c r="N73" s="53">
        <v>1.2539275607114444</v>
      </c>
      <c r="O73" s="53">
        <v>1.4103948597213243</v>
      </c>
      <c r="P73" s="53">
        <v>12.478176882969594</v>
      </c>
      <c r="Q73" s="54"/>
      <c r="R73" s="54"/>
    </row>
    <row r="74" spans="2:18" ht="12.75">
      <c r="B74" s="254" t="s">
        <v>233</v>
      </c>
      <c r="C74" s="254"/>
      <c r="D74" s="63">
        <v>20083000</v>
      </c>
      <c r="E74" s="57">
        <v>132295.6187</v>
      </c>
      <c r="F74" s="57">
        <v>132295.6187</v>
      </c>
      <c r="G74" s="57">
        <v>236331.8253</v>
      </c>
      <c r="H74" s="53">
        <v>78.63919275808944</v>
      </c>
      <c r="I74" s="57">
        <v>358563.75</v>
      </c>
      <c r="J74" s="57">
        <v>358563.75</v>
      </c>
      <c r="K74" s="57">
        <v>528700.58</v>
      </c>
      <c r="L74" s="53">
        <v>47.44953442728106</v>
      </c>
      <c r="M74" s="53">
        <v>2.710322182423113</v>
      </c>
      <c r="N74" s="53">
        <v>2.710322182423113</v>
      </c>
      <c r="O74" s="53">
        <v>2.2371112283708157</v>
      </c>
      <c r="P74" s="53">
        <v>-17.459583112338038</v>
      </c>
      <c r="Q74" s="54"/>
      <c r="R74" s="54"/>
    </row>
    <row r="75" spans="2:18" ht="12.75">
      <c r="B75" s="204" t="s">
        <v>150</v>
      </c>
      <c r="C75" s="97" t="s">
        <v>37</v>
      </c>
      <c r="D75" s="63"/>
      <c r="E75" s="57">
        <v>144164.63969999997</v>
      </c>
      <c r="F75" s="57">
        <v>144164.63969999997</v>
      </c>
      <c r="G75" s="57">
        <v>169540.86479999998</v>
      </c>
      <c r="H75" s="53">
        <v>17.602253335357943</v>
      </c>
      <c r="I75" s="57">
        <v>315754.88</v>
      </c>
      <c r="J75" s="57">
        <v>315754.88</v>
      </c>
      <c r="K75" s="57">
        <v>358538.91000000003</v>
      </c>
      <c r="L75" s="53">
        <v>13.54976049776333</v>
      </c>
      <c r="M75" s="53">
        <v>2.1902380546094484</v>
      </c>
      <c r="N75" s="53">
        <v>2.1902380546094484</v>
      </c>
      <c r="O75" s="53">
        <v>2.114763956306067</v>
      </c>
      <c r="P75" s="53">
        <v>-3.4459312833389433</v>
      </c>
      <c r="Q75" s="54"/>
      <c r="R75" s="54"/>
    </row>
    <row r="76" spans="2:18" ht="12.75">
      <c r="B76" s="205"/>
      <c r="C76" s="95" t="s">
        <v>120</v>
      </c>
      <c r="D76" s="63">
        <v>20079931</v>
      </c>
      <c r="E76" s="57">
        <v>68063.74919999999</v>
      </c>
      <c r="F76" s="57">
        <v>68063.74919999999</v>
      </c>
      <c r="G76" s="57">
        <v>66101.84790000001</v>
      </c>
      <c r="H76" s="53">
        <v>-2.8824467107080642</v>
      </c>
      <c r="I76" s="57">
        <v>178103.87</v>
      </c>
      <c r="J76" s="57">
        <v>178103.87</v>
      </c>
      <c r="K76" s="57">
        <v>158703.07</v>
      </c>
      <c r="L76" s="53">
        <v>-10.89296936669596</v>
      </c>
      <c r="M76" s="53">
        <v>2.616721413283534</v>
      </c>
      <c r="N76" s="53">
        <v>2.616721413283534</v>
      </c>
      <c r="O76" s="53">
        <v>2.4008870408598666</v>
      </c>
      <c r="P76" s="53">
        <v>-8.248274781106046</v>
      </c>
      <c r="Q76" s="54"/>
      <c r="R76" s="54"/>
    </row>
    <row r="77" spans="2:18" ht="12.75">
      <c r="B77" s="215"/>
      <c r="C77" s="95" t="s">
        <v>151</v>
      </c>
      <c r="D77" s="63">
        <v>20079939</v>
      </c>
      <c r="E77" s="57">
        <v>76100.89049999998</v>
      </c>
      <c r="F77" s="57">
        <v>76100.89049999998</v>
      </c>
      <c r="G77" s="57">
        <v>103439.01689999999</v>
      </c>
      <c r="H77" s="53">
        <v>35.9235302246562</v>
      </c>
      <c r="I77" s="57">
        <v>137651.00999999998</v>
      </c>
      <c r="J77" s="57">
        <v>137651.00999999998</v>
      </c>
      <c r="K77" s="57">
        <v>199835.84</v>
      </c>
      <c r="L77" s="53">
        <v>45.175716473130144</v>
      </c>
      <c r="M77" s="53">
        <v>1.8087963109971756</v>
      </c>
      <c r="N77" s="53">
        <v>1.8087963109971756</v>
      </c>
      <c r="O77" s="53">
        <v>1.9319193664919685</v>
      </c>
      <c r="P77" s="53">
        <v>6.806905495451621</v>
      </c>
      <c r="Q77" s="54"/>
      <c r="R77" s="54"/>
    </row>
    <row r="78" spans="2:18" ht="12.75">
      <c r="B78" s="254" t="s">
        <v>239</v>
      </c>
      <c r="C78" s="254"/>
      <c r="D78" s="63">
        <v>7119000</v>
      </c>
      <c r="E78" s="57">
        <v>196071.61070000002</v>
      </c>
      <c r="F78" s="57">
        <v>196071.61070000002</v>
      </c>
      <c r="G78" s="57">
        <v>92678.1087</v>
      </c>
      <c r="H78" s="53">
        <v>-52.73252034339513</v>
      </c>
      <c r="I78" s="57">
        <v>279425.12</v>
      </c>
      <c r="J78" s="57">
        <v>279425.12</v>
      </c>
      <c r="K78" s="57">
        <v>241002.55000000002</v>
      </c>
      <c r="L78" s="53">
        <v>-13.750578330251761</v>
      </c>
      <c r="M78" s="53">
        <v>1.4251176853314846</v>
      </c>
      <c r="N78" s="53">
        <v>1.4251176853314846</v>
      </c>
      <c r="O78" s="53">
        <v>2.6004258543959695</v>
      </c>
      <c r="P78" s="53">
        <v>82.47095528753516</v>
      </c>
      <c r="Q78" s="54"/>
      <c r="R78" s="54"/>
    </row>
    <row r="79" spans="2:18" ht="12.75">
      <c r="B79" s="254" t="s">
        <v>292</v>
      </c>
      <c r="C79" s="254"/>
      <c r="D79" s="63">
        <v>20079100</v>
      </c>
      <c r="E79" s="57">
        <v>96494.70910000001</v>
      </c>
      <c r="F79" s="57">
        <v>96494.70910000001</v>
      </c>
      <c r="G79" s="57">
        <v>107759.18100000001</v>
      </c>
      <c r="H79" s="53">
        <v>11.673667919270404</v>
      </c>
      <c r="I79" s="57">
        <v>213128.81999999998</v>
      </c>
      <c r="J79" s="57">
        <v>213128.81999999998</v>
      </c>
      <c r="K79" s="57">
        <v>232821.05999999997</v>
      </c>
      <c r="L79" s="53">
        <v>9.239595095585852</v>
      </c>
      <c r="M79" s="53">
        <v>2.208709907391181</v>
      </c>
      <c r="N79" s="53">
        <v>2.208709907391181</v>
      </c>
      <c r="O79" s="53">
        <v>2.1605682025367283</v>
      </c>
      <c r="P79" s="53">
        <v>-2.1796300498020282</v>
      </c>
      <c r="Q79" s="54"/>
      <c r="R79" s="54"/>
    </row>
    <row r="80" spans="2:18" ht="12.75">
      <c r="B80" s="254" t="s">
        <v>175</v>
      </c>
      <c r="C80" s="254"/>
      <c r="D80" s="63">
        <v>20089920</v>
      </c>
      <c r="E80" s="57">
        <v>56602.163</v>
      </c>
      <c r="F80" s="57">
        <v>56602.163</v>
      </c>
      <c r="G80" s="57">
        <v>39347.71920000001</v>
      </c>
      <c r="H80" s="53">
        <v>-30.483718086886526</v>
      </c>
      <c r="I80" s="57">
        <v>173072.61000000004</v>
      </c>
      <c r="J80" s="57">
        <v>173072.61000000004</v>
      </c>
      <c r="K80" s="57">
        <v>113101.47000000002</v>
      </c>
      <c r="L80" s="53">
        <v>-34.65085549931906</v>
      </c>
      <c r="M80" s="53">
        <v>3.05770311286514</v>
      </c>
      <c r="N80" s="53">
        <v>3.05770311286514</v>
      </c>
      <c r="O80" s="53">
        <v>2.8744098082310194</v>
      </c>
      <c r="P80" s="53">
        <v>-5.994476830105667</v>
      </c>
      <c r="Q80" s="54"/>
      <c r="R80" s="54"/>
    </row>
    <row r="81" spans="2:18" ht="12.75">
      <c r="B81" s="254" t="s">
        <v>238</v>
      </c>
      <c r="C81" s="254"/>
      <c r="D81" s="63">
        <v>20019010</v>
      </c>
      <c r="E81" s="57">
        <v>32081.3861</v>
      </c>
      <c r="F81" s="57">
        <v>32081.3861</v>
      </c>
      <c r="G81" s="57">
        <v>55030.9246</v>
      </c>
      <c r="H81" s="53">
        <v>71.5353707862392</v>
      </c>
      <c r="I81" s="57">
        <v>129673.24</v>
      </c>
      <c r="J81" s="57">
        <v>129673.24</v>
      </c>
      <c r="K81" s="57">
        <v>233493.55</v>
      </c>
      <c r="L81" s="53">
        <v>80.06301839917008</v>
      </c>
      <c r="M81" s="53">
        <v>4.042008646253598</v>
      </c>
      <c r="N81" s="53">
        <v>4.042008646253598</v>
      </c>
      <c r="O81" s="53">
        <v>4.242951607613004</v>
      </c>
      <c r="P81" s="53">
        <v>4.971363966419351</v>
      </c>
      <c r="Q81" s="54"/>
      <c r="R81" s="54"/>
    </row>
    <row r="82" spans="2:18" ht="12.75">
      <c r="B82" s="254" t="s">
        <v>254</v>
      </c>
      <c r="C82" s="254"/>
      <c r="D82" s="63">
        <v>20019020</v>
      </c>
      <c r="E82" s="57">
        <v>51166.2817</v>
      </c>
      <c r="F82" s="57">
        <v>51166.2817</v>
      </c>
      <c r="G82" s="57">
        <v>66051.6023</v>
      </c>
      <c r="H82" s="53">
        <v>29.092050673676372</v>
      </c>
      <c r="I82" s="57">
        <v>122374.98</v>
      </c>
      <c r="J82" s="57">
        <v>122374.98</v>
      </c>
      <c r="K82" s="57">
        <v>303879.11</v>
      </c>
      <c r="L82" s="53">
        <v>148.31800585381097</v>
      </c>
      <c r="M82" s="53">
        <v>2.3917114149023653</v>
      </c>
      <c r="N82" s="53">
        <v>2.3917114149023653</v>
      </c>
      <c r="O82" s="53">
        <v>4.600631921384895</v>
      </c>
      <c r="P82" s="53">
        <v>92.35731755591854</v>
      </c>
      <c r="Q82" s="54"/>
      <c r="R82" s="54"/>
    </row>
    <row r="83" spans="2:18" ht="12.75">
      <c r="B83" s="204" t="s">
        <v>250</v>
      </c>
      <c r="C83" s="97" t="s">
        <v>37</v>
      </c>
      <c r="D83" s="63"/>
      <c r="E83" s="57">
        <v>43092.42</v>
      </c>
      <c r="F83" s="57">
        <v>43092.42</v>
      </c>
      <c r="G83" s="57">
        <v>23521.5683</v>
      </c>
      <c r="H83" s="53">
        <v>-45.41599589904675</v>
      </c>
      <c r="I83" s="57">
        <v>111453.2</v>
      </c>
      <c r="J83" s="57">
        <v>111453.2</v>
      </c>
      <c r="K83" s="57">
        <v>34845.21</v>
      </c>
      <c r="L83" s="53">
        <v>-68.7355679334465</v>
      </c>
      <c r="M83" s="53">
        <v>2.586375979812691</v>
      </c>
      <c r="N83" s="53">
        <v>2.586375979812691</v>
      </c>
      <c r="O83" s="53">
        <v>1.481415250699929</v>
      </c>
      <c r="P83" s="53">
        <v>-42.722355053451466</v>
      </c>
      <c r="Q83" s="54"/>
      <c r="R83" s="54"/>
    </row>
    <row r="84" spans="2:18" ht="12.75">
      <c r="B84" s="205"/>
      <c r="C84" s="95" t="s">
        <v>251</v>
      </c>
      <c r="D84" s="63">
        <v>20039010</v>
      </c>
      <c r="E84" s="57">
        <v>4480.2</v>
      </c>
      <c r="F84" s="57">
        <v>4480.2</v>
      </c>
      <c r="G84" s="57">
        <v>918.7992</v>
      </c>
      <c r="H84" s="53">
        <v>-79.49200482121334</v>
      </c>
      <c r="I84" s="57">
        <v>7488.86</v>
      </c>
      <c r="J84" s="57">
        <v>7488.86</v>
      </c>
      <c r="K84" s="57">
        <v>7888.969999999999</v>
      </c>
      <c r="L84" s="53">
        <v>5.3427357434910006</v>
      </c>
      <c r="M84" s="53">
        <v>1.6715459131288781</v>
      </c>
      <c r="N84" s="53">
        <v>1.6715459131288781</v>
      </c>
      <c r="O84" s="53">
        <v>8.586174215214815</v>
      </c>
      <c r="P84" s="53">
        <v>413.66666914597704</v>
      </c>
      <c r="Q84" s="54"/>
      <c r="R84" s="54"/>
    </row>
    <row r="85" spans="2:18" ht="12.75">
      <c r="B85" s="215"/>
      <c r="C85" s="95" t="s">
        <v>252</v>
      </c>
      <c r="D85" s="63">
        <v>20039090</v>
      </c>
      <c r="E85" s="57">
        <v>38612.22</v>
      </c>
      <c r="F85" s="57">
        <v>38612.22</v>
      </c>
      <c r="G85" s="57">
        <v>22602.769099999998</v>
      </c>
      <c r="H85" s="53">
        <v>-41.462135303279645</v>
      </c>
      <c r="I85" s="57">
        <v>103964.34</v>
      </c>
      <c r="J85" s="57">
        <v>103964.34</v>
      </c>
      <c r="K85" s="57">
        <v>26956.239999999998</v>
      </c>
      <c r="L85" s="53">
        <v>-74.07164802854518</v>
      </c>
      <c r="M85" s="53">
        <v>2.692524283763016</v>
      </c>
      <c r="N85" s="53">
        <v>2.692524283763016</v>
      </c>
      <c r="O85" s="53">
        <v>1.192607856176348</v>
      </c>
      <c r="P85" s="53">
        <v>-55.706700089271465</v>
      </c>
      <c r="Q85" s="54"/>
      <c r="R85" s="54"/>
    </row>
    <row r="86" spans="2:18" ht="12.75">
      <c r="B86" s="254" t="s">
        <v>240</v>
      </c>
      <c r="C86" s="254"/>
      <c r="D86" s="63">
        <v>20019030</v>
      </c>
      <c r="E86" s="57">
        <v>29093.4638</v>
      </c>
      <c r="F86" s="57">
        <v>29093.4638</v>
      </c>
      <c r="G86" s="57">
        <v>33107.607899999995</v>
      </c>
      <c r="H86" s="53">
        <v>13.797408681189749</v>
      </c>
      <c r="I86" s="57">
        <v>75717.29000000001</v>
      </c>
      <c r="J86" s="57">
        <v>75717.29000000001</v>
      </c>
      <c r="K86" s="57">
        <v>75464.72</v>
      </c>
      <c r="L86" s="53">
        <v>-0.3335697830706974</v>
      </c>
      <c r="M86" s="53">
        <v>2.602553292399649</v>
      </c>
      <c r="N86" s="53">
        <v>2.602553292399649</v>
      </c>
      <c r="O86" s="53">
        <v>2.2793770008373215</v>
      </c>
      <c r="P86" s="53">
        <v>-12.417662781627303</v>
      </c>
      <c r="Q86" s="54"/>
      <c r="R86" s="54"/>
    </row>
    <row r="87" spans="2:18" ht="12.75">
      <c r="B87" s="254" t="s">
        <v>282</v>
      </c>
      <c r="C87" s="254"/>
      <c r="D87" s="63">
        <v>20051000</v>
      </c>
      <c r="E87" s="57">
        <v>25431.8462</v>
      </c>
      <c r="F87" s="57">
        <v>25431.8462</v>
      </c>
      <c r="G87" s="57">
        <v>11174.01</v>
      </c>
      <c r="H87" s="53">
        <v>-56.06292240002615</v>
      </c>
      <c r="I87" s="57">
        <v>59181.229999999996</v>
      </c>
      <c r="J87" s="57">
        <v>59181.229999999996</v>
      </c>
      <c r="K87" s="57">
        <v>16374.310000000001</v>
      </c>
      <c r="L87" s="53">
        <v>-72.33192010372207</v>
      </c>
      <c r="M87" s="53">
        <v>2.3270520564881365</v>
      </c>
      <c r="N87" s="53">
        <v>2.3270520564881365</v>
      </c>
      <c r="O87" s="53">
        <v>1.4653924598241814</v>
      </c>
      <c r="P87" s="53">
        <v>-37.027946764728846</v>
      </c>
      <c r="Q87" s="54"/>
      <c r="R87" s="54"/>
    </row>
    <row r="88" spans="2:18" ht="12.75">
      <c r="B88" s="254" t="s">
        <v>117</v>
      </c>
      <c r="C88" s="254"/>
      <c r="D88" s="63">
        <v>20089300</v>
      </c>
      <c r="E88" s="57">
        <v>8057.1359</v>
      </c>
      <c r="F88" s="57">
        <v>8057.1359</v>
      </c>
      <c r="G88" s="57">
        <v>39552.8808</v>
      </c>
      <c r="H88" s="53">
        <v>390.90497282042867</v>
      </c>
      <c r="I88" s="57">
        <v>43049.56</v>
      </c>
      <c r="J88" s="57">
        <v>43049.56</v>
      </c>
      <c r="K88" s="57">
        <v>202166.9</v>
      </c>
      <c r="L88" s="53">
        <v>369.61432358425964</v>
      </c>
      <c r="M88" s="53">
        <v>5.34303511003209</v>
      </c>
      <c r="N88" s="53">
        <v>5.34303511003209</v>
      </c>
      <c r="O88" s="53">
        <v>5.111306582755914</v>
      </c>
      <c r="P88" s="53">
        <v>-4.337020485624022</v>
      </c>
      <c r="Q88" s="54"/>
      <c r="R88" s="54"/>
    </row>
    <row r="89" spans="2:18" ht="12.75">
      <c r="B89" s="254" t="s">
        <v>53</v>
      </c>
      <c r="C89" s="254"/>
      <c r="D89" s="63">
        <v>20054000</v>
      </c>
      <c r="E89" s="57">
        <v>27418.455400000003</v>
      </c>
      <c r="F89" s="57">
        <v>27418.455400000003</v>
      </c>
      <c r="G89" s="57">
        <v>221215.4911</v>
      </c>
      <c r="H89" s="53">
        <v>706.8123746314317</v>
      </c>
      <c r="I89" s="57">
        <v>33469.75</v>
      </c>
      <c r="J89" s="57">
        <v>33469.75</v>
      </c>
      <c r="K89" s="57">
        <v>225689.02</v>
      </c>
      <c r="L89" s="53">
        <v>574.3074567333189</v>
      </c>
      <c r="M89" s="53">
        <v>1.220701513331783</v>
      </c>
      <c r="N89" s="53">
        <v>1.220701513331783</v>
      </c>
      <c r="O89" s="53">
        <v>1.0202224938125048</v>
      </c>
      <c r="P89" s="53">
        <v>-16.423262962301944</v>
      </c>
      <c r="Q89" s="54"/>
      <c r="R89" s="54"/>
    </row>
    <row r="90" spans="2:18" ht="12.75">
      <c r="B90" s="254" t="s">
        <v>97</v>
      </c>
      <c r="C90" s="254"/>
      <c r="D90" s="63">
        <v>20086011</v>
      </c>
      <c r="E90" s="57">
        <v>8898.060000000001</v>
      </c>
      <c r="F90" s="57">
        <v>8898.060000000001</v>
      </c>
      <c r="G90" s="57">
        <v>18844.0485</v>
      </c>
      <c r="H90" s="53">
        <v>111.77704465917286</v>
      </c>
      <c r="I90" s="57">
        <v>30285.96</v>
      </c>
      <c r="J90" s="57">
        <v>30285.96</v>
      </c>
      <c r="K90" s="57">
        <v>62231.27</v>
      </c>
      <c r="L90" s="53">
        <v>105.47894139726792</v>
      </c>
      <c r="M90" s="53">
        <v>3.4036587750588323</v>
      </c>
      <c r="N90" s="53">
        <v>3.4036587750588323</v>
      </c>
      <c r="O90" s="53">
        <v>3.302436310328961</v>
      </c>
      <c r="P90" s="53">
        <v>-2.973931037729294</v>
      </c>
      <c r="Q90" s="54"/>
      <c r="R90" s="54"/>
    </row>
    <row r="91" spans="2:18" ht="12.75">
      <c r="B91" s="254" t="s">
        <v>73</v>
      </c>
      <c r="C91" s="254"/>
      <c r="D91" s="63">
        <v>20060010</v>
      </c>
      <c r="E91" s="57">
        <v>3349.0923</v>
      </c>
      <c r="F91" s="57">
        <v>3349.0923</v>
      </c>
      <c r="G91" s="57">
        <v>5190.3368</v>
      </c>
      <c r="H91" s="53">
        <v>54.97741880688092</v>
      </c>
      <c r="I91" s="57">
        <v>25647.920000000002</v>
      </c>
      <c r="J91" s="57">
        <v>25647.920000000002</v>
      </c>
      <c r="K91" s="57">
        <v>46083.15</v>
      </c>
      <c r="L91" s="53">
        <v>79.67597372418503</v>
      </c>
      <c r="M91" s="53">
        <v>7.658170543702245</v>
      </c>
      <c r="N91" s="53">
        <v>7.658170543702245</v>
      </c>
      <c r="O91" s="53">
        <v>8.878643482249553</v>
      </c>
      <c r="P91" s="53">
        <v>15.936873324804356</v>
      </c>
      <c r="Q91" s="54"/>
      <c r="R91" s="54"/>
    </row>
    <row r="92" spans="2:18" ht="12.75">
      <c r="B92" s="254" t="s">
        <v>245</v>
      </c>
      <c r="C92" s="254"/>
      <c r="D92" s="63">
        <v>7115900</v>
      </c>
      <c r="E92" s="57">
        <v>3115.6846</v>
      </c>
      <c r="F92" s="57">
        <v>3115.6846</v>
      </c>
      <c r="G92" s="57">
        <v>253.8872</v>
      </c>
      <c r="H92" s="53">
        <v>-91.85131896855027</v>
      </c>
      <c r="I92" s="57">
        <v>16783.760000000002</v>
      </c>
      <c r="J92" s="57">
        <v>16783.760000000002</v>
      </c>
      <c r="K92" s="57">
        <v>2220</v>
      </c>
      <c r="L92" s="53">
        <v>-86.77292811622664</v>
      </c>
      <c r="M92" s="53">
        <v>5.386861044920915</v>
      </c>
      <c r="N92" s="53">
        <v>5.386861044920915</v>
      </c>
      <c r="O92" s="53">
        <v>8.744040660576823</v>
      </c>
      <c r="P92" s="53">
        <v>62.321630123006</v>
      </c>
      <c r="Q92" s="54"/>
      <c r="R92" s="54"/>
    </row>
    <row r="93" spans="2:18" ht="12.75">
      <c r="B93" s="192" t="s">
        <v>171</v>
      </c>
      <c r="C93" s="97" t="s">
        <v>37</v>
      </c>
      <c r="D93" s="63"/>
      <c r="E93" s="57">
        <v>6373.06</v>
      </c>
      <c r="F93" s="57">
        <v>6373.06</v>
      </c>
      <c r="G93" s="57">
        <v>807837.9584999998</v>
      </c>
      <c r="H93" s="53">
        <v>12575.825404122976</v>
      </c>
      <c r="I93" s="57">
        <v>9643.029999999999</v>
      </c>
      <c r="J93" s="57">
        <v>9643.029999999999</v>
      </c>
      <c r="K93" s="57">
        <v>1049440.38</v>
      </c>
      <c r="L93" s="53">
        <v>10782.890336336193</v>
      </c>
      <c r="M93" s="53">
        <v>1.5130926117124268</v>
      </c>
      <c r="N93" s="53">
        <v>1.5130926117124268</v>
      </c>
      <c r="O93" s="53">
        <v>1.299072875887894</v>
      </c>
      <c r="P93" s="53">
        <v>-14.144523221372296</v>
      </c>
      <c r="Q93" s="54"/>
      <c r="R93" s="54"/>
    </row>
    <row r="94" spans="2:18" ht="12.75">
      <c r="B94" s="193"/>
      <c r="C94" s="62" t="s">
        <v>242</v>
      </c>
      <c r="D94" s="63">
        <v>20021010</v>
      </c>
      <c r="E94" s="57">
        <v>0</v>
      </c>
      <c r="F94" s="57">
        <v>0</v>
      </c>
      <c r="G94" s="57">
        <v>0</v>
      </c>
      <c r="H94" s="53" t="s">
        <v>388</v>
      </c>
      <c r="I94" s="57">
        <v>0</v>
      </c>
      <c r="J94" s="57">
        <v>0</v>
      </c>
      <c r="K94" s="57">
        <v>0</v>
      </c>
      <c r="L94" s="53" t="s">
        <v>388</v>
      </c>
      <c r="M94" s="53" t="s">
        <v>388</v>
      </c>
      <c r="N94" s="53" t="s">
        <v>388</v>
      </c>
      <c r="O94" s="53" t="s">
        <v>388</v>
      </c>
      <c r="P94" s="53" t="s">
        <v>388</v>
      </c>
      <c r="Q94" s="54"/>
      <c r="R94" s="54"/>
    </row>
    <row r="95" spans="2:18" ht="12.75">
      <c r="B95" s="193"/>
      <c r="C95" s="97" t="s">
        <v>243</v>
      </c>
      <c r="D95" s="63">
        <v>20021020</v>
      </c>
      <c r="E95" s="57">
        <v>0</v>
      </c>
      <c r="F95" s="57">
        <v>0</v>
      </c>
      <c r="G95" s="57">
        <v>0</v>
      </c>
      <c r="H95" s="53" t="s">
        <v>388</v>
      </c>
      <c r="I95" s="57">
        <v>0</v>
      </c>
      <c r="J95" s="57">
        <v>0</v>
      </c>
      <c r="K95" s="57">
        <v>0</v>
      </c>
      <c r="L95" s="53" t="s">
        <v>388</v>
      </c>
      <c r="M95" s="53" t="s">
        <v>388</v>
      </c>
      <c r="N95" s="53" t="s">
        <v>388</v>
      </c>
      <c r="O95" s="53" t="s">
        <v>388</v>
      </c>
      <c r="P95" s="53" t="s">
        <v>388</v>
      </c>
      <c r="Q95" s="54"/>
      <c r="R95" s="54"/>
    </row>
    <row r="96" spans="2:18" ht="12.75">
      <c r="B96" s="194"/>
      <c r="C96" s="95" t="s">
        <v>244</v>
      </c>
      <c r="D96" s="111">
        <v>20029090</v>
      </c>
      <c r="E96" s="57">
        <v>6373.06</v>
      </c>
      <c r="F96" s="57">
        <v>6373.06</v>
      </c>
      <c r="G96" s="57">
        <v>807837.9584999998</v>
      </c>
      <c r="H96" s="53">
        <v>12575.825404122976</v>
      </c>
      <c r="I96" s="57">
        <v>9643.029999999999</v>
      </c>
      <c r="J96" s="57">
        <v>9643.029999999999</v>
      </c>
      <c r="K96" s="57">
        <v>1049440.38</v>
      </c>
      <c r="L96" s="53">
        <v>10782.890336336193</v>
      </c>
      <c r="M96" s="53">
        <v>1.5130926117124268</v>
      </c>
      <c r="N96" s="53">
        <v>1.5130926117124268</v>
      </c>
      <c r="O96" s="53">
        <v>1.299072875887894</v>
      </c>
      <c r="P96" s="53">
        <v>-14.144523221372296</v>
      </c>
      <c r="Q96" s="54"/>
      <c r="R96" s="54"/>
    </row>
    <row r="97" spans="2:18" ht="15" customHeight="1">
      <c r="B97" s="204" t="s">
        <v>246</v>
      </c>
      <c r="C97" s="97" t="s">
        <v>37</v>
      </c>
      <c r="D97" s="63"/>
      <c r="E97" s="57">
        <v>1237.52</v>
      </c>
      <c r="F97" s="57">
        <v>1237.52</v>
      </c>
      <c r="G97" s="57">
        <v>10927.259999999998</v>
      </c>
      <c r="H97" s="53">
        <v>782.9966384381665</v>
      </c>
      <c r="I97" s="57">
        <v>9107.54</v>
      </c>
      <c r="J97" s="57">
        <v>9107.54</v>
      </c>
      <c r="K97" s="57">
        <v>39111.31</v>
      </c>
      <c r="L97" s="53">
        <v>329.4387946690324</v>
      </c>
      <c r="M97" s="53">
        <v>7.3595093412631725</v>
      </c>
      <c r="N97" s="53">
        <v>7.3595093412631725</v>
      </c>
      <c r="O97" s="53">
        <v>3.5792421888012185</v>
      </c>
      <c r="P97" s="53">
        <v>-51.36574976903441</v>
      </c>
      <c r="Q97" s="54"/>
      <c r="R97" s="54"/>
    </row>
    <row r="98" spans="2:18" ht="12.75" customHeight="1">
      <c r="B98" s="205"/>
      <c r="C98" s="95" t="s">
        <v>247</v>
      </c>
      <c r="D98" s="63">
        <v>20086019</v>
      </c>
      <c r="E98" s="57">
        <v>925.5969</v>
      </c>
      <c r="F98" s="57">
        <v>925.5969</v>
      </c>
      <c r="G98" s="57">
        <v>10540.8</v>
      </c>
      <c r="H98" s="53">
        <v>1038.8110742376082</v>
      </c>
      <c r="I98" s="57">
        <v>4247.75</v>
      </c>
      <c r="J98" s="57">
        <v>4247.75</v>
      </c>
      <c r="K98" s="57">
        <v>34650.35</v>
      </c>
      <c r="L98" s="53">
        <v>715.734212230004</v>
      </c>
      <c r="M98" s="53">
        <v>4.589200763312841</v>
      </c>
      <c r="N98" s="53">
        <v>4.589200763312841</v>
      </c>
      <c r="O98" s="53">
        <v>3.2872599802671525</v>
      </c>
      <c r="P98" s="53">
        <v>-28.36966282786563</v>
      </c>
      <c r="Q98" s="54"/>
      <c r="R98" s="54"/>
    </row>
    <row r="99" spans="2:18" ht="12.75">
      <c r="B99" s="215"/>
      <c r="C99" s="95" t="s">
        <v>322</v>
      </c>
      <c r="D99" s="63">
        <v>20086090</v>
      </c>
      <c r="E99" s="57">
        <v>311.9231</v>
      </c>
      <c r="F99" s="57">
        <v>311.9231</v>
      </c>
      <c r="G99" s="57">
        <v>386.46000000000004</v>
      </c>
      <c r="H99" s="53">
        <v>23.8959217832857</v>
      </c>
      <c r="I99" s="57">
        <v>4859.79</v>
      </c>
      <c r="J99" s="57">
        <v>4859.79</v>
      </c>
      <c r="K99" s="57">
        <v>4460.96</v>
      </c>
      <c r="L99" s="53">
        <v>-8.206733212751994</v>
      </c>
      <c r="M99" s="53">
        <v>15.580090092718367</v>
      </c>
      <c r="N99" s="53">
        <v>15.580090092718367</v>
      </c>
      <c r="O99" s="53">
        <v>11.543135123945556</v>
      </c>
      <c r="P99" s="53">
        <v>-25.910986038903296</v>
      </c>
      <c r="Q99" s="54"/>
      <c r="R99" s="54"/>
    </row>
    <row r="100" spans="2:18" ht="12.75">
      <c r="B100" s="254" t="s">
        <v>289</v>
      </c>
      <c r="C100" s="254"/>
      <c r="D100" s="63">
        <v>20079949</v>
      </c>
      <c r="E100" s="57">
        <v>1617.36</v>
      </c>
      <c r="F100" s="57">
        <v>1617.36</v>
      </c>
      <c r="G100" s="57">
        <v>1531.5317</v>
      </c>
      <c r="H100" s="53">
        <v>-5.306691151011522</v>
      </c>
      <c r="I100" s="57">
        <v>8534.45</v>
      </c>
      <c r="J100" s="57">
        <v>8534.45</v>
      </c>
      <c r="K100" s="57">
        <v>8271.18</v>
      </c>
      <c r="L100" s="53">
        <v>-3.0847916385941754</v>
      </c>
      <c r="M100" s="53">
        <v>5.276778206459911</v>
      </c>
      <c r="N100" s="53">
        <v>5.276778206459911</v>
      </c>
      <c r="O100" s="53">
        <v>5.400593405934726</v>
      </c>
      <c r="P100" s="53">
        <v>2.3464165941869286</v>
      </c>
      <c r="Q100" s="54"/>
      <c r="R100" s="54"/>
    </row>
    <row r="101" spans="2:18" ht="12.75">
      <c r="B101" s="254" t="s">
        <v>51</v>
      </c>
      <c r="C101" s="254"/>
      <c r="D101" s="63">
        <v>20089930</v>
      </c>
      <c r="E101" s="57">
        <v>1878.1055</v>
      </c>
      <c r="F101" s="57">
        <v>1878.1055</v>
      </c>
      <c r="G101" s="57">
        <v>6364.4662</v>
      </c>
      <c r="H101" s="53">
        <v>238.87692677541276</v>
      </c>
      <c r="I101" s="57">
        <v>5194.54</v>
      </c>
      <c r="J101" s="57">
        <v>5194.54</v>
      </c>
      <c r="K101" s="57">
        <v>29567.65</v>
      </c>
      <c r="L101" s="53">
        <v>469.20632048266066</v>
      </c>
      <c r="M101" s="53">
        <v>2.765840364132899</v>
      </c>
      <c r="N101" s="53">
        <v>2.765840364132899</v>
      </c>
      <c r="O101" s="53">
        <v>4.645739182337083</v>
      </c>
      <c r="P101" s="53">
        <v>67.968449755181</v>
      </c>
      <c r="Q101" s="54"/>
      <c r="R101" s="54"/>
    </row>
    <row r="102" spans="2:18" ht="12.75">
      <c r="B102" s="254" t="s">
        <v>305</v>
      </c>
      <c r="C102" s="254"/>
      <c r="D102" s="63">
        <v>20089910</v>
      </c>
      <c r="E102" s="57">
        <v>0</v>
      </c>
      <c r="F102" s="57">
        <v>0</v>
      </c>
      <c r="G102" s="57">
        <v>0</v>
      </c>
      <c r="H102" s="53" t="s">
        <v>388</v>
      </c>
      <c r="I102" s="57">
        <v>0</v>
      </c>
      <c r="J102" s="57">
        <v>0</v>
      </c>
      <c r="K102" s="57">
        <v>0</v>
      </c>
      <c r="L102" s="53" t="s">
        <v>388</v>
      </c>
      <c r="M102" s="53" t="s">
        <v>388</v>
      </c>
      <c r="N102" s="53" t="s">
        <v>388</v>
      </c>
      <c r="O102" s="53" t="s">
        <v>388</v>
      </c>
      <c r="P102" s="53" t="s">
        <v>388</v>
      </c>
      <c r="Q102" s="54"/>
      <c r="R102" s="54"/>
    </row>
    <row r="103" spans="2:18" ht="12.75">
      <c r="B103" s="254" t="s">
        <v>248</v>
      </c>
      <c r="C103" s="254"/>
      <c r="D103" s="63">
        <v>20059920</v>
      </c>
      <c r="E103" s="57">
        <v>0</v>
      </c>
      <c r="F103" s="57">
        <v>0</v>
      </c>
      <c r="G103" s="57">
        <v>0</v>
      </c>
      <c r="H103" s="53" t="s">
        <v>388</v>
      </c>
      <c r="I103" s="57">
        <v>0</v>
      </c>
      <c r="J103" s="57">
        <v>0</v>
      </c>
      <c r="K103" s="57">
        <v>0</v>
      </c>
      <c r="L103" s="53" t="s">
        <v>388</v>
      </c>
      <c r="M103" s="53" t="s">
        <v>388</v>
      </c>
      <c r="N103" s="53" t="s">
        <v>388</v>
      </c>
      <c r="O103" s="53" t="s">
        <v>388</v>
      </c>
      <c r="P103" s="53" t="s">
        <v>388</v>
      </c>
      <c r="Q103" s="54"/>
      <c r="R103" s="54"/>
    </row>
    <row r="104" spans="2:18" ht="12.75">
      <c r="B104" s="254" t="s">
        <v>249</v>
      </c>
      <c r="C104" s="254"/>
      <c r="D104" s="63">
        <v>8129090</v>
      </c>
      <c r="E104" s="57">
        <v>0</v>
      </c>
      <c r="F104" s="57">
        <v>0</v>
      </c>
      <c r="G104" s="57">
        <v>0</v>
      </c>
      <c r="H104" s="53" t="s">
        <v>388</v>
      </c>
      <c r="I104" s="57">
        <v>0</v>
      </c>
      <c r="J104" s="57">
        <v>0</v>
      </c>
      <c r="K104" s="57">
        <v>0</v>
      </c>
      <c r="L104" s="53" t="s">
        <v>388</v>
      </c>
      <c r="M104" s="53" t="s">
        <v>388</v>
      </c>
      <c r="N104" s="53" t="s">
        <v>388</v>
      </c>
      <c r="O104" s="53" t="s">
        <v>388</v>
      </c>
      <c r="P104" s="53" t="s">
        <v>388</v>
      </c>
      <c r="Q104" s="54"/>
      <c r="R104" s="54"/>
    </row>
    <row r="105" spans="2:18" ht="15" customHeight="1">
      <c r="B105" s="192" t="s">
        <v>170</v>
      </c>
      <c r="C105" s="97" t="s">
        <v>37</v>
      </c>
      <c r="D105" s="63"/>
      <c r="E105" s="57">
        <v>0</v>
      </c>
      <c r="F105" s="57">
        <v>0</v>
      </c>
      <c r="G105" s="57">
        <v>0</v>
      </c>
      <c r="H105" s="53" t="s">
        <v>388</v>
      </c>
      <c r="I105" s="57">
        <v>0</v>
      </c>
      <c r="J105" s="57">
        <v>0</v>
      </c>
      <c r="K105" s="57">
        <v>0</v>
      </c>
      <c r="L105" s="53" t="s">
        <v>388</v>
      </c>
      <c r="M105" s="53" t="s">
        <v>388</v>
      </c>
      <c r="N105" s="53" t="s">
        <v>388</v>
      </c>
      <c r="O105" s="53" t="s">
        <v>388</v>
      </c>
      <c r="P105" s="53" t="s">
        <v>388</v>
      </c>
      <c r="Q105" s="54"/>
      <c r="R105" s="54"/>
    </row>
    <row r="106" spans="2:18" ht="12.75">
      <c r="B106" s="193"/>
      <c r="C106" s="95" t="s">
        <v>159</v>
      </c>
      <c r="D106" s="63">
        <v>20084010</v>
      </c>
      <c r="E106" s="57">
        <v>0</v>
      </c>
      <c r="F106" s="57">
        <v>0</v>
      </c>
      <c r="G106" s="57">
        <v>0</v>
      </c>
      <c r="H106" s="53" t="s">
        <v>388</v>
      </c>
      <c r="I106" s="57">
        <v>0</v>
      </c>
      <c r="J106" s="57">
        <v>0</v>
      </c>
      <c r="K106" s="57">
        <v>0</v>
      </c>
      <c r="L106" s="53" t="s">
        <v>388</v>
      </c>
      <c r="M106" s="53" t="s">
        <v>388</v>
      </c>
      <c r="N106" s="53" t="s">
        <v>388</v>
      </c>
      <c r="O106" s="53" t="s">
        <v>388</v>
      </c>
      <c r="P106" s="53" t="s">
        <v>388</v>
      </c>
      <c r="Q106" s="54"/>
      <c r="R106" s="54"/>
    </row>
    <row r="107" spans="2:18" ht="12.75">
      <c r="B107" s="194"/>
      <c r="C107" s="95" t="s">
        <v>319</v>
      </c>
      <c r="D107" s="63">
        <v>20084090</v>
      </c>
      <c r="E107" s="57">
        <v>0</v>
      </c>
      <c r="F107" s="57">
        <v>0</v>
      </c>
      <c r="G107" s="57">
        <v>0</v>
      </c>
      <c r="H107" s="53" t="s">
        <v>388</v>
      </c>
      <c r="I107" s="57">
        <v>0</v>
      </c>
      <c r="J107" s="57">
        <v>0</v>
      </c>
      <c r="K107" s="57">
        <v>0</v>
      </c>
      <c r="L107" s="53" t="s">
        <v>388</v>
      </c>
      <c r="M107" s="53" t="s">
        <v>388</v>
      </c>
      <c r="N107" s="53" t="s">
        <v>388</v>
      </c>
      <c r="O107" s="53" t="s">
        <v>388</v>
      </c>
      <c r="P107" s="53" t="s">
        <v>388</v>
      </c>
      <c r="Q107" s="54"/>
      <c r="R107" s="54"/>
    </row>
    <row r="108" spans="2:18" ht="15" customHeight="1">
      <c r="B108" s="192" t="s">
        <v>255</v>
      </c>
      <c r="C108" s="97" t="s">
        <v>37</v>
      </c>
      <c r="D108" s="63"/>
      <c r="E108" s="57">
        <v>0</v>
      </c>
      <c r="F108" s="57">
        <v>0</v>
      </c>
      <c r="G108" s="57">
        <v>0</v>
      </c>
      <c r="H108" s="53" t="s">
        <v>388</v>
      </c>
      <c r="I108" s="57">
        <v>0</v>
      </c>
      <c r="J108" s="57">
        <v>0</v>
      </c>
      <c r="K108" s="57">
        <v>0</v>
      </c>
      <c r="L108" s="53" t="s">
        <v>388</v>
      </c>
      <c r="M108" s="53" t="s">
        <v>388</v>
      </c>
      <c r="N108" s="53" t="s">
        <v>388</v>
      </c>
      <c r="O108" s="53" t="s">
        <v>388</v>
      </c>
      <c r="P108" s="53" t="s">
        <v>388</v>
      </c>
      <c r="Q108" s="54"/>
      <c r="R108" s="54"/>
    </row>
    <row r="109" spans="2:18" ht="12.75">
      <c r="B109" s="193"/>
      <c r="C109" s="95" t="s">
        <v>256</v>
      </c>
      <c r="D109" s="63">
        <v>20032010</v>
      </c>
      <c r="E109" s="57">
        <v>0</v>
      </c>
      <c r="F109" s="57">
        <v>0</v>
      </c>
      <c r="G109" s="57">
        <v>0</v>
      </c>
      <c r="H109" s="53" t="s">
        <v>388</v>
      </c>
      <c r="I109" s="57">
        <v>0</v>
      </c>
      <c r="J109" s="57">
        <v>0</v>
      </c>
      <c r="K109" s="57">
        <v>0</v>
      </c>
      <c r="L109" s="53" t="s">
        <v>388</v>
      </c>
      <c r="M109" s="53" t="s">
        <v>388</v>
      </c>
      <c r="N109" s="53" t="s">
        <v>388</v>
      </c>
      <c r="O109" s="53" t="s">
        <v>388</v>
      </c>
      <c r="P109" s="53" t="s">
        <v>388</v>
      </c>
      <c r="Q109" s="54"/>
      <c r="R109" s="54"/>
    </row>
    <row r="110" spans="2:18" ht="12.75">
      <c r="B110" s="194"/>
      <c r="C110" s="95" t="s">
        <v>257</v>
      </c>
      <c r="D110" s="63">
        <v>20032090</v>
      </c>
      <c r="E110" s="57">
        <v>0</v>
      </c>
      <c r="F110" s="57">
        <v>0</v>
      </c>
      <c r="G110" s="57">
        <v>0</v>
      </c>
      <c r="H110" s="53" t="s">
        <v>388</v>
      </c>
      <c r="I110" s="57">
        <v>0</v>
      </c>
      <c r="J110" s="57">
        <v>0</v>
      </c>
      <c r="K110" s="57">
        <v>0</v>
      </c>
      <c r="L110" s="53" t="s">
        <v>388</v>
      </c>
      <c r="M110" s="53" t="s">
        <v>388</v>
      </c>
      <c r="N110" s="53" t="s">
        <v>388</v>
      </c>
      <c r="O110" s="53" t="s">
        <v>388</v>
      </c>
      <c r="P110" s="53" t="s">
        <v>388</v>
      </c>
      <c r="Q110" s="54"/>
      <c r="R110" s="54"/>
    </row>
    <row r="111" spans="2:18" ht="12.75">
      <c r="B111" s="255" t="s">
        <v>37</v>
      </c>
      <c r="C111" s="255"/>
      <c r="D111" s="256"/>
      <c r="E111" s="57">
        <v>146255068.81110004</v>
      </c>
      <c r="F111" s="57">
        <v>146255068.81110004</v>
      </c>
      <c r="G111" s="57">
        <v>164782904.27989995</v>
      </c>
      <c r="H111" s="53">
        <v>12.668166388633061</v>
      </c>
      <c r="I111" s="57">
        <v>201270164.01999995</v>
      </c>
      <c r="J111" s="57">
        <v>201270164.01999995</v>
      </c>
      <c r="K111" s="57">
        <v>209650184.8800001</v>
      </c>
      <c r="L111" s="53">
        <v>4.163568356394576</v>
      </c>
      <c r="M111" s="53">
        <v>1.3761585540666372</v>
      </c>
      <c r="N111" s="53">
        <v>1.3761585540666372</v>
      </c>
      <c r="O111" s="53">
        <v>1.2722811616664351</v>
      </c>
      <c r="P111" s="53">
        <v>-7.548359314647113</v>
      </c>
      <c r="Q111" s="54"/>
      <c r="R111" s="54"/>
    </row>
    <row r="112" spans="2:16" ht="12.75">
      <c r="B112" s="247" t="s">
        <v>406</v>
      </c>
      <c r="C112" s="248"/>
      <c r="D112" s="248"/>
      <c r="E112" s="248"/>
      <c r="F112" s="248"/>
      <c r="G112" s="248"/>
      <c r="H112" s="248"/>
      <c r="I112" s="248"/>
      <c r="J112" s="248"/>
      <c r="K112" s="248"/>
      <c r="L112" s="248"/>
      <c r="M112" s="248"/>
      <c r="N112" s="248"/>
      <c r="O112" s="248"/>
      <c r="P112" s="249"/>
    </row>
    <row r="113" spans="2:16" ht="12.75">
      <c r="B113" s="230" t="s">
        <v>118</v>
      </c>
      <c r="C113" s="199"/>
      <c r="D113" s="199"/>
      <c r="E113" s="199"/>
      <c r="F113" s="199"/>
      <c r="G113" s="199"/>
      <c r="H113" s="199"/>
      <c r="I113" s="199"/>
      <c r="J113" s="199"/>
      <c r="K113" s="199"/>
      <c r="L113" s="199"/>
      <c r="M113" s="199"/>
      <c r="N113" s="199"/>
      <c r="O113" s="199"/>
      <c r="P113" s="200"/>
    </row>
    <row r="115" spans="2:16" ht="120" customHeight="1">
      <c r="B115" s="257" t="s">
        <v>425</v>
      </c>
      <c r="C115" s="258"/>
      <c r="D115" s="258"/>
      <c r="E115" s="258"/>
      <c r="F115" s="258"/>
      <c r="G115" s="258"/>
      <c r="H115" s="258"/>
      <c r="I115" s="258"/>
      <c r="J115" s="258"/>
      <c r="K115" s="258"/>
      <c r="L115" s="258"/>
      <c r="M115" s="258"/>
      <c r="N115" s="258"/>
      <c r="O115" s="258"/>
      <c r="P115" s="259"/>
    </row>
    <row r="116" ht="12.75">
      <c r="D116" s="43"/>
    </row>
    <row r="117" ht="12.75">
      <c r="D117" s="43"/>
    </row>
    <row r="118" spans="4:11" ht="12.75">
      <c r="D118" s="43"/>
      <c r="E118" s="54"/>
      <c r="F118" s="54"/>
      <c r="G118" s="54"/>
      <c r="H118" s="54"/>
      <c r="I118" s="54"/>
      <c r="J118" s="54"/>
      <c r="K118" s="54"/>
    </row>
    <row r="119" spans="4:11" ht="12.75">
      <c r="D119" s="43"/>
      <c r="E119" s="54"/>
      <c r="F119" s="54"/>
      <c r="G119" s="54"/>
      <c r="I119" s="54"/>
      <c r="J119" s="54"/>
      <c r="K119" s="54"/>
    </row>
    <row r="120" ht="12.75">
      <c r="D120" s="43"/>
    </row>
  </sheetData>
  <sheetProtection/>
  <mergeCells count="64">
    <mergeCell ref="B68:C68"/>
    <mergeCell ref="B58:B62"/>
    <mergeCell ref="B54:B56"/>
    <mergeCell ref="B41:C41"/>
    <mergeCell ref="B40:C40"/>
    <mergeCell ref="B69:C69"/>
    <mergeCell ref="B57:C57"/>
    <mergeCell ref="B46:C46"/>
    <mergeCell ref="B21:C21"/>
    <mergeCell ref="B115:P115"/>
    <mergeCell ref="B105:B107"/>
    <mergeCell ref="B108:B110"/>
    <mergeCell ref="B65:C65"/>
    <mergeCell ref="B75:B77"/>
    <mergeCell ref="B28:B31"/>
    <mergeCell ref="B67:C67"/>
    <mergeCell ref="B66:C66"/>
    <mergeCell ref="B50:B53"/>
    <mergeCell ref="B32:B35"/>
    <mergeCell ref="B2:P2"/>
    <mergeCell ref="D3:D4"/>
    <mergeCell ref="E3:H3"/>
    <mergeCell ref="I3:L3"/>
    <mergeCell ref="M3:P3"/>
    <mergeCell ref="B3:C4"/>
    <mergeCell ref="B5:B10"/>
    <mergeCell ref="B27:C27"/>
    <mergeCell ref="B12:B15"/>
    <mergeCell ref="B80:C80"/>
    <mergeCell ref="B78:C78"/>
    <mergeCell ref="B87:C87"/>
    <mergeCell ref="B81:C81"/>
    <mergeCell ref="B82:C82"/>
    <mergeCell ref="B83:B85"/>
    <mergeCell ref="B23:B26"/>
    <mergeCell ref="B92:C92"/>
    <mergeCell ref="B100:C100"/>
    <mergeCell ref="B70:C70"/>
    <mergeCell ref="B47:B49"/>
    <mergeCell ref="B36:B38"/>
    <mergeCell ref="B74:C74"/>
    <mergeCell ref="B64:C64"/>
    <mergeCell ref="B63:C63"/>
    <mergeCell ref="B39:C39"/>
    <mergeCell ref="B11:C11"/>
    <mergeCell ref="B16:B20"/>
    <mergeCell ref="B22:C22"/>
    <mergeCell ref="B42:B45"/>
    <mergeCell ref="B113:P113"/>
    <mergeCell ref="B112:P112"/>
    <mergeCell ref="B111:D111"/>
    <mergeCell ref="B79:C79"/>
    <mergeCell ref="B89:C89"/>
    <mergeCell ref="B90:C90"/>
    <mergeCell ref="B71:B73"/>
    <mergeCell ref="B103:C103"/>
    <mergeCell ref="B104:C104"/>
    <mergeCell ref="B86:C86"/>
    <mergeCell ref="B91:C91"/>
    <mergeCell ref="B102:C102"/>
    <mergeCell ref="B101:C101"/>
    <mergeCell ref="B88:C88"/>
    <mergeCell ref="B97:B99"/>
    <mergeCell ref="B93:B96"/>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dimension ref="B2:S107"/>
  <sheetViews>
    <sheetView zoomScale="90" zoomScaleNormal="90" zoomScalePageLayoutView="50" workbookViewId="0" topLeftCell="A1">
      <selection activeCell="R65" sqref="R65"/>
    </sheetView>
  </sheetViews>
  <sheetFormatPr defaultColWidth="11.421875" defaultRowHeight="15"/>
  <cols>
    <col min="1" max="1" width="0.9921875" style="43" customWidth="1"/>
    <col min="2" max="2" width="23.00390625" style="59" customWidth="1"/>
    <col min="3" max="3" width="24.8515625" style="71" customWidth="1"/>
    <col min="4" max="4" width="10.140625" style="60" customWidth="1"/>
    <col min="5" max="5" width="11.00390625" style="43" bestFit="1" customWidth="1"/>
    <col min="6" max="6" width="11.57421875" style="43" customWidth="1"/>
    <col min="7" max="7" width="9.8515625" style="43" customWidth="1"/>
    <col min="8" max="8" width="9.8515625" style="43" bestFit="1" customWidth="1"/>
    <col min="9" max="11" width="11.00390625" style="43" bestFit="1" customWidth="1"/>
    <col min="12" max="12" width="9.421875" style="43" customWidth="1"/>
    <col min="13" max="13" width="6.7109375" style="43" customWidth="1"/>
    <col min="14" max="15" width="9.00390625" style="43" customWidth="1"/>
    <col min="16" max="16" width="7.00390625" style="43" customWidth="1"/>
    <col min="17" max="16384" width="11.421875" style="43" customWidth="1"/>
  </cols>
  <sheetData>
    <row r="1" ht="5.25" customHeight="1"/>
    <row r="2" spans="2:17" ht="12.75">
      <c r="B2" s="177" t="s">
        <v>98</v>
      </c>
      <c r="C2" s="178"/>
      <c r="D2" s="178"/>
      <c r="E2" s="178"/>
      <c r="F2" s="178"/>
      <c r="G2" s="178"/>
      <c r="H2" s="178"/>
      <c r="I2" s="178"/>
      <c r="J2" s="178"/>
      <c r="K2" s="178"/>
      <c r="L2" s="178"/>
      <c r="M2" s="178"/>
      <c r="N2" s="178"/>
      <c r="O2" s="178"/>
      <c r="P2" s="179"/>
      <c r="Q2" s="46" t="s">
        <v>380</v>
      </c>
    </row>
    <row r="3" spans="2:16" ht="12.75" customHeight="1">
      <c r="B3" s="250" t="s">
        <v>40</v>
      </c>
      <c r="C3" s="251"/>
      <c r="D3" s="204" t="s">
        <v>41</v>
      </c>
      <c r="E3" s="206" t="s">
        <v>31</v>
      </c>
      <c r="F3" s="207"/>
      <c r="G3" s="207"/>
      <c r="H3" s="188"/>
      <c r="I3" s="206" t="s">
        <v>324</v>
      </c>
      <c r="J3" s="207"/>
      <c r="K3" s="207"/>
      <c r="L3" s="188"/>
      <c r="M3" s="206" t="s">
        <v>355</v>
      </c>
      <c r="N3" s="207"/>
      <c r="O3" s="207"/>
      <c r="P3" s="188"/>
    </row>
    <row r="4" spans="2:16" ht="25.5">
      <c r="B4" s="261"/>
      <c r="C4" s="262"/>
      <c r="D4" s="215"/>
      <c r="E4" s="49">
        <v>2013</v>
      </c>
      <c r="F4" s="49" t="s">
        <v>386</v>
      </c>
      <c r="G4" s="49" t="s">
        <v>387</v>
      </c>
      <c r="H4" s="49" t="s">
        <v>110</v>
      </c>
      <c r="I4" s="49">
        <v>2013</v>
      </c>
      <c r="J4" s="49" t="s">
        <v>386</v>
      </c>
      <c r="K4" s="49" t="s">
        <v>387</v>
      </c>
      <c r="L4" s="49" t="s">
        <v>110</v>
      </c>
      <c r="M4" s="49">
        <v>2013</v>
      </c>
      <c r="N4" s="49" t="s">
        <v>386</v>
      </c>
      <c r="O4" s="49" t="s">
        <v>387</v>
      </c>
      <c r="P4" s="49" t="s">
        <v>110</v>
      </c>
    </row>
    <row r="5" spans="2:19" ht="12.75" customHeight="1">
      <c r="B5" s="204" t="s">
        <v>187</v>
      </c>
      <c r="C5" s="95" t="s">
        <v>37</v>
      </c>
      <c r="D5" s="112">
        <v>7129090</v>
      </c>
      <c r="E5" s="52">
        <v>2974093.9480999997</v>
      </c>
      <c r="F5" s="52">
        <v>2974093.9480999997</v>
      </c>
      <c r="G5" s="52">
        <v>2515661.5171</v>
      </c>
      <c r="H5" s="53">
        <v>-15.414187951018476</v>
      </c>
      <c r="I5" s="52">
        <v>6252408.249999999</v>
      </c>
      <c r="J5" s="52">
        <v>6252408.249999999</v>
      </c>
      <c r="K5" s="52">
        <v>5358917.81</v>
      </c>
      <c r="L5" s="53">
        <v>-14.290340685926894</v>
      </c>
      <c r="M5" s="53">
        <v>2.1022900954404453</v>
      </c>
      <c r="N5" s="53">
        <v>2.1022900954404453</v>
      </c>
      <c r="O5" s="53">
        <v>2.1302221199367253</v>
      </c>
      <c r="P5" s="53">
        <v>1.3286474857518549</v>
      </c>
      <c r="Q5" s="54"/>
      <c r="R5" s="54"/>
      <c r="S5" s="150"/>
    </row>
    <row r="6" spans="2:18" ht="12.75">
      <c r="B6" s="205"/>
      <c r="C6" s="95" t="s">
        <v>114</v>
      </c>
      <c r="D6" s="112">
        <v>7129091</v>
      </c>
      <c r="E6" s="52">
        <v>784</v>
      </c>
      <c r="F6" s="52">
        <v>784</v>
      </c>
      <c r="G6" s="52">
        <v>0</v>
      </c>
      <c r="H6" s="53">
        <v>-100</v>
      </c>
      <c r="I6" s="52">
        <v>387.3</v>
      </c>
      <c r="J6" s="52">
        <v>387.3</v>
      </c>
      <c r="K6" s="52">
        <v>0</v>
      </c>
      <c r="L6" s="53">
        <v>-100</v>
      </c>
      <c r="M6" s="53">
        <v>0.4940051020408163</v>
      </c>
      <c r="N6" s="53">
        <v>0.4940051020408163</v>
      </c>
      <c r="O6" s="53" t="s">
        <v>388</v>
      </c>
      <c r="P6" s="53" t="s">
        <v>388</v>
      </c>
      <c r="Q6" s="54"/>
      <c r="R6" s="54"/>
    </row>
    <row r="7" spans="2:18" ht="12.75">
      <c r="B7" s="215"/>
      <c r="C7" s="95" t="s">
        <v>115</v>
      </c>
      <c r="D7" s="112">
        <v>7129099</v>
      </c>
      <c r="E7" s="52">
        <v>2973309.9480999997</v>
      </c>
      <c r="F7" s="52">
        <v>2973309.9480999997</v>
      </c>
      <c r="G7" s="52">
        <v>2515661.5171</v>
      </c>
      <c r="H7" s="53">
        <v>-15.391884431437951</v>
      </c>
      <c r="I7" s="52">
        <v>6252020.949999999</v>
      </c>
      <c r="J7" s="52">
        <v>6252020.949999999</v>
      </c>
      <c r="K7" s="52">
        <v>5358917.81</v>
      </c>
      <c r="L7" s="53">
        <v>-14.285031146608674</v>
      </c>
      <c r="M7" s="53">
        <v>2.1027141667471154</v>
      </c>
      <c r="N7" s="53">
        <v>2.1027141667471154</v>
      </c>
      <c r="O7" s="53">
        <v>2.1302221199367253</v>
      </c>
      <c r="P7" s="53">
        <v>1.3082117210521549</v>
      </c>
      <c r="Q7" s="54"/>
      <c r="R7" s="54"/>
    </row>
    <row r="8" spans="2:18" ht="12.75">
      <c r="B8" s="192" t="s">
        <v>262</v>
      </c>
      <c r="C8" s="95" t="s">
        <v>37</v>
      </c>
      <c r="D8" s="112"/>
      <c r="E8" s="52">
        <v>1922177.1538</v>
      </c>
      <c r="F8" s="52">
        <v>1922177.1538</v>
      </c>
      <c r="G8" s="52">
        <v>114521.2883</v>
      </c>
      <c r="H8" s="53">
        <v>-94.04210542854491</v>
      </c>
      <c r="I8" s="52">
        <v>3443892.82</v>
      </c>
      <c r="J8" s="52">
        <v>3443892.82</v>
      </c>
      <c r="K8" s="52">
        <v>347478.38</v>
      </c>
      <c r="L8" s="53">
        <v>-89.91030214465269</v>
      </c>
      <c r="M8" s="53">
        <v>1.7916625495166676</v>
      </c>
      <c r="N8" s="53">
        <v>1.7916625495166676</v>
      </c>
      <c r="O8" s="53">
        <v>3.0341815496324624</v>
      </c>
      <c r="P8" s="53">
        <v>69.35005704344192</v>
      </c>
      <c r="Q8" s="54"/>
      <c r="R8" s="54"/>
    </row>
    <row r="9" spans="2:18" ht="12.75">
      <c r="B9" s="193"/>
      <c r="C9" s="95" t="s">
        <v>78</v>
      </c>
      <c r="D9" s="113">
        <v>8062010</v>
      </c>
      <c r="E9" s="52">
        <v>1341140</v>
      </c>
      <c r="F9" s="52">
        <v>1341140</v>
      </c>
      <c r="G9" s="52">
        <v>62000.9</v>
      </c>
      <c r="H9" s="53">
        <v>-95.37700016403954</v>
      </c>
      <c r="I9" s="52">
        <v>2313369.23</v>
      </c>
      <c r="J9" s="52">
        <v>2313369.23</v>
      </c>
      <c r="K9" s="52">
        <v>174963.98</v>
      </c>
      <c r="L9" s="53">
        <v>-92.43683292182459</v>
      </c>
      <c r="M9" s="53">
        <v>1.7249274721505585</v>
      </c>
      <c r="N9" s="53">
        <v>1.7249274721505585</v>
      </c>
      <c r="O9" s="53">
        <v>2.821958713502546</v>
      </c>
      <c r="P9" s="53">
        <v>63.59868800653168</v>
      </c>
      <c r="Q9" s="54"/>
      <c r="R9" s="54"/>
    </row>
    <row r="10" spans="2:18" ht="12.75">
      <c r="B10" s="194"/>
      <c r="C10" s="95" t="s">
        <v>263</v>
      </c>
      <c r="D10" s="113">
        <v>8062090</v>
      </c>
      <c r="E10" s="52">
        <v>581037.1538</v>
      </c>
      <c r="F10" s="52">
        <v>581037.1538</v>
      </c>
      <c r="G10" s="52">
        <v>52520.3883</v>
      </c>
      <c r="H10" s="53">
        <v>-90.96092427884945</v>
      </c>
      <c r="I10" s="52">
        <v>1130523.5899999999</v>
      </c>
      <c r="J10" s="52">
        <v>1130523.5899999999</v>
      </c>
      <c r="K10" s="52">
        <v>172514.4</v>
      </c>
      <c r="L10" s="53">
        <v>-84.74030957637956</v>
      </c>
      <c r="M10" s="53">
        <v>1.945699311320012</v>
      </c>
      <c r="N10" s="53">
        <v>1.945699311320012</v>
      </c>
      <c r="O10" s="53">
        <v>3.2847129578438397</v>
      </c>
      <c r="P10" s="53">
        <v>68.81914583273439</v>
      </c>
      <c r="Q10" s="54"/>
      <c r="R10" s="54"/>
    </row>
    <row r="11" spans="2:18" ht="12.75">
      <c r="B11" s="195" t="s">
        <v>191</v>
      </c>
      <c r="C11" s="196"/>
      <c r="D11" s="113">
        <v>8011100</v>
      </c>
      <c r="E11" s="52">
        <v>1409587.4738</v>
      </c>
      <c r="F11" s="52">
        <v>1409587.4738</v>
      </c>
      <c r="G11" s="52">
        <v>1811072.8523</v>
      </c>
      <c r="H11" s="53">
        <v>28.482473486917836</v>
      </c>
      <c r="I11" s="52">
        <v>2854273.2800000003</v>
      </c>
      <c r="J11" s="52">
        <v>2854273.2800000003</v>
      </c>
      <c r="K11" s="52">
        <v>5146809.63</v>
      </c>
      <c r="L11" s="53">
        <v>80.31944124144972</v>
      </c>
      <c r="M11" s="53">
        <v>2.02489971928126</v>
      </c>
      <c r="N11" s="53">
        <v>2.02489971928126</v>
      </c>
      <c r="O11" s="53">
        <v>2.84185676101529</v>
      </c>
      <c r="P11" s="53">
        <v>40.3455555825752</v>
      </c>
      <c r="Q11" s="54"/>
      <c r="R11" s="54"/>
    </row>
    <row r="12" spans="2:18" ht="12.75">
      <c r="B12" s="192" t="s">
        <v>182</v>
      </c>
      <c r="C12" s="95" t="s">
        <v>37</v>
      </c>
      <c r="D12" s="112">
        <v>8132000</v>
      </c>
      <c r="E12" s="52">
        <v>1910221.2899999998</v>
      </c>
      <c r="F12" s="52">
        <v>1910221.2899999998</v>
      </c>
      <c r="G12" s="52">
        <v>1527294.0923</v>
      </c>
      <c r="H12" s="53">
        <v>-20.046221854222967</v>
      </c>
      <c r="I12" s="52">
        <v>2833584.3500000006</v>
      </c>
      <c r="J12" s="52">
        <v>2833584.3500000006</v>
      </c>
      <c r="K12" s="52">
        <v>1230972.0800000003</v>
      </c>
      <c r="L12" s="53">
        <v>-56.55777531379999</v>
      </c>
      <c r="M12" s="53">
        <v>1.483380153301506</v>
      </c>
      <c r="N12" s="53">
        <v>1.483380153301506</v>
      </c>
      <c r="O12" s="53">
        <v>0.8059823489176475</v>
      </c>
      <c r="P12" s="53">
        <v>-45.66582631405702</v>
      </c>
      <c r="Q12" s="54"/>
      <c r="R12" s="54"/>
    </row>
    <row r="13" spans="2:18" ht="12.75">
      <c r="B13" s="193"/>
      <c r="C13" s="95" t="s">
        <v>114</v>
      </c>
      <c r="D13" s="113">
        <v>8132010</v>
      </c>
      <c r="E13" s="52">
        <v>27500</v>
      </c>
      <c r="F13" s="52">
        <v>27500</v>
      </c>
      <c r="G13" s="52">
        <v>189920</v>
      </c>
      <c r="H13" s="53">
        <v>590.6181818181818</v>
      </c>
      <c r="I13" s="52">
        <v>31279.67</v>
      </c>
      <c r="J13" s="52">
        <v>31279.67</v>
      </c>
      <c r="K13" s="52">
        <v>125156</v>
      </c>
      <c r="L13" s="53">
        <v>300.11931072162844</v>
      </c>
      <c r="M13" s="53">
        <v>1.1374425454545454</v>
      </c>
      <c r="N13" s="53">
        <v>1.1374425454545454</v>
      </c>
      <c r="O13" s="53">
        <v>0.6589932603201348</v>
      </c>
      <c r="P13" s="53">
        <v>-42.06360022722839</v>
      </c>
      <c r="Q13" s="54"/>
      <c r="R13" s="54"/>
    </row>
    <row r="14" spans="2:18" ht="12.75">
      <c r="B14" s="194"/>
      <c r="C14" s="95" t="s">
        <v>115</v>
      </c>
      <c r="D14" s="113">
        <v>8132090</v>
      </c>
      <c r="E14" s="52">
        <v>1882721.2899999998</v>
      </c>
      <c r="F14" s="52">
        <v>1882721.2899999998</v>
      </c>
      <c r="G14" s="52">
        <v>1337374.0923</v>
      </c>
      <c r="H14" s="53">
        <v>-28.96590167629113</v>
      </c>
      <c r="I14" s="52">
        <v>2802304.6800000006</v>
      </c>
      <c r="J14" s="52">
        <v>2802304.6800000006</v>
      </c>
      <c r="K14" s="52">
        <v>1105816.0800000003</v>
      </c>
      <c r="L14" s="53">
        <v>-60.5390488802952</v>
      </c>
      <c r="M14" s="53">
        <v>1.4884330967543267</v>
      </c>
      <c r="N14" s="53">
        <v>1.4884330967543267</v>
      </c>
      <c r="O14" s="53">
        <v>0.8268562150013173</v>
      </c>
      <c r="P14" s="53">
        <v>-44.44787496298236</v>
      </c>
      <c r="Q14" s="54"/>
      <c r="R14" s="54"/>
    </row>
    <row r="15" spans="2:18" ht="12.75">
      <c r="B15" s="195" t="s">
        <v>82</v>
      </c>
      <c r="C15" s="196"/>
      <c r="D15" s="113">
        <v>7122000</v>
      </c>
      <c r="E15" s="52">
        <v>649959.6773000001</v>
      </c>
      <c r="F15" s="52">
        <v>649959.6773000001</v>
      </c>
      <c r="G15" s="52">
        <v>702065.4717</v>
      </c>
      <c r="H15" s="53">
        <v>8.016773381458497</v>
      </c>
      <c r="I15" s="52">
        <v>1358901.02</v>
      </c>
      <c r="J15" s="52">
        <v>1358901.02</v>
      </c>
      <c r="K15" s="52">
        <v>1699139.55</v>
      </c>
      <c r="L15" s="53">
        <v>25.037771330836158</v>
      </c>
      <c r="M15" s="53">
        <v>2.090746653153955</v>
      </c>
      <c r="N15" s="53">
        <v>2.090746653153955</v>
      </c>
      <c r="O15" s="53">
        <v>2.4202009904940325</v>
      </c>
      <c r="P15" s="53">
        <v>15.757735966865493</v>
      </c>
      <c r="Q15" s="54"/>
      <c r="R15" s="54"/>
    </row>
    <row r="16" spans="2:18" ht="12.75" customHeight="1">
      <c r="B16" s="204" t="s">
        <v>124</v>
      </c>
      <c r="C16" s="95" t="s">
        <v>37</v>
      </c>
      <c r="D16" s="112">
        <v>7129030</v>
      </c>
      <c r="E16" s="52">
        <v>296693.609</v>
      </c>
      <c r="F16" s="52">
        <v>296693.609</v>
      </c>
      <c r="G16" s="52">
        <v>162418.74489999996</v>
      </c>
      <c r="H16" s="53">
        <v>-45.25708004043998</v>
      </c>
      <c r="I16" s="52">
        <v>1342748.5899999996</v>
      </c>
      <c r="J16" s="52">
        <v>1342748.5899999996</v>
      </c>
      <c r="K16" s="52">
        <v>783223.73</v>
      </c>
      <c r="L16" s="53">
        <v>-41.670113390325724</v>
      </c>
      <c r="M16" s="53">
        <v>4.525707832149494</v>
      </c>
      <c r="N16" s="53">
        <v>4.525707832149494</v>
      </c>
      <c r="O16" s="53">
        <v>4.822249614613296</v>
      </c>
      <c r="P16" s="53">
        <v>6.5523845873841635</v>
      </c>
      <c r="Q16" s="54"/>
      <c r="R16" s="54"/>
    </row>
    <row r="17" spans="2:18" ht="12.75">
      <c r="B17" s="205"/>
      <c r="C17" s="95" t="s">
        <v>116</v>
      </c>
      <c r="D17" s="113">
        <v>7129031</v>
      </c>
      <c r="E17" s="52">
        <v>0</v>
      </c>
      <c r="F17" s="52">
        <v>0</v>
      </c>
      <c r="G17" s="52">
        <v>402.982</v>
      </c>
      <c r="H17" s="53" t="s">
        <v>388</v>
      </c>
      <c r="I17" s="52">
        <v>0</v>
      </c>
      <c r="J17" s="52">
        <v>0</v>
      </c>
      <c r="K17" s="52">
        <v>1618.48</v>
      </c>
      <c r="L17" s="53" t="s">
        <v>388</v>
      </c>
      <c r="M17" s="53" t="s">
        <v>388</v>
      </c>
      <c r="N17" s="53" t="s">
        <v>388</v>
      </c>
      <c r="O17" s="53">
        <v>4.016258790715217</v>
      </c>
      <c r="P17" s="53" t="s">
        <v>388</v>
      </c>
      <c r="Q17" s="54"/>
      <c r="R17" s="54"/>
    </row>
    <row r="18" spans="2:18" ht="12.75">
      <c r="B18" s="215"/>
      <c r="C18" s="97" t="s">
        <v>123</v>
      </c>
      <c r="D18" s="113">
        <v>7129039</v>
      </c>
      <c r="E18" s="52">
        <v>296693.609</v>
      </c>
      <c r="F18" s="52">
        <v>296693.609</v>
      </c>
      <c r="G18" s="52">
        <v>162015.76289999997</v>
      </c>
      <c r="H18" s="53">
        <v>-45.39290433451838</v>
      </c>
      <c r="I18" s="52">
        <v>1342748.5899999996</v>
      </c>
      <c r="J18" s="52">
        <v>1342748.5899999996</v>
      </c>
      <c r="K18" s="52">
        <v>781605.25</v>
      </c>
      <c r="L18" s="53">
        <v>-41.79064824041259</v>
      </c>
      <c r="M18" s="53">
        <v>4.525707832149494</v>
      </c>
      <c r="N18" s="53">
        <v>4.525707832149494</v>
      </c>
      <c r="O18" s="53">
        <v>4.824254356549403</v>
      </c>
      <c r="P18" s="53">
        <v>6.596681347370903</v>
      </c>
      <c r="Q18" s="54"/>
      <c r="R18" s="54"/>
    </row>
    <row r="19" spans="2:18" ht="12.75">
      <c r="B19" s="195" t="s">
        <v>56</v>
      </c>
      <c r="C19" s="196"/>
      <c r="D19" s="113">
        <v>8134010</v>
      </c>
      <c r="E19" s="52">
        <v>220652</v>
      </c>
      <c r="F19" s="52">
        <v>220652</v>
      </c>
      <c r="G19" s="52">
        <v>90000.769</v>
      </c>
      <c r="H19" s="53">
        <v>-59.211441999166105</v>
      </c>
      <c r="I19" s="52">
        <v>1189688.09</v>
      </c>
      <c r="J19" s="52">
        <v>1189688.09</v>
      </c>
      <c r="K19" s="52">
        <v>628330.9299999999</v>
      </c>
      <c r="L19" s="53">
        <v>-47.185238275353335</v>
      </c>
      <c r="M19" s="53">
        <v>5.391694115620978</v>
      </c>
      <c r="N19" s="53">
        <v>5.391694115620978</v>
      </c>
      <c r="O19" s="53">
        <v>6.9813951256349815</v>
      </c>
      <c r="P19" s="53">
        <v>29.484258118580463</v>
      </c>
      <c r="Q19" s="54"/>
      <c r="R19" s="54"/>
    </row>
    <row r="20" spans="2:18" ht="12.75">
      <c r="B20" s="192" t="s">
        <v>179</v>
      </c>
      <c r="C20" s="95" t="s">
        <v>37</v>
      </c>
      <c r="D20" s="112"/>
      <c r="E20" s="52">
        <v>816586.3485</v>
      </c>
      <c r="F20" s="52">
        <v>816586.3485</v>
      </c>
      <c r="G20" s="52">
        <v>251257.488</v>
      </c>
      <c r="H20" s="53">
        <v>-69.2307508616157</v>
      </c>
      <c r="I20" s="52">
        <v>1095773.99</v>
      </c>
      <c r="J20" s="52">
        <v>1095773.99</v>
      </c>
      <c r="K20" s="52">
        <v>380738.44</v>
      </c>
      <c r="L20" s="53">
        <v>-65.25392613124536</v>
      </c>
      <c r="M20" s="53">
        <v>1.3418960432204678</v>
      </c>
      <c r="N20" s="53">
        <v>1.3418960432204678</v>
      </c>
      <c r="O20" s="53">
        <v>1.5153317142134286</v>
      </c>
      <c r="P20" s="53">
        <v>12.92467265770647</v>
      </c>
      <c r="Q20" s="54"/>
      <c r="R20" s="54"/>
    </row>
    <row r="21" spans="2:18" ht="12.75">
      <c r="B21" s="193"/>
      <c r="C21" s="97" t="s">
        <v>260</v>
      </c>
      <c r="D21" s="113">
        <v>9042100</v>
      </c>
      <c r="E21" s="52">
        <v>676135.6977</v>
      </c>
      <c r="F21" s="52">
        <v>676135.6977</v>
      </c>
      <c r="G21" s="52">
        <v>92439.0623</v>
      </c>
      <c r="H21" s="53">
        <v>-86.32832690028815</v>
      </c>
      <c r="I21" s="52">
        <v>919265.12</v>
      </c>
      <c r="J21" s="52">
        <v>919265.12</v>
      </c>
      <c r="K21" s="52">
        <v>189089.26</v>
      </c>
      <c r="L21" s="53">
        <v>-79.43038891761715</v>
      </c>
      <c r="M21" s="53">
        <v>1.3595867266394148</v>
      </c>
      <c r="N21" s="53">
        <v>1.3595867266394148</v>
      </c>
      <c r="O21" s="53">
        <v>2.04555579962866</v>
      </c>
      <c r="P21" s="53">
        <v>50.45423433081042</v>
      </c>
      <c r="Q21" s="54"/>
      <c r="R21" s="54"/>
    </row>
    <row r="22" spans="2:18" ht="12.75">
      <c r="B22" s="193"/>
      <c r="C22" s="97" t="s">
        <v>261</v>
      </c>
      <c r="D22" s="113">
        <v>9042220</v>
      </c>
      <c r="E22" s="52">
        <v>104317.09</v>
      </c>
      <c r="F22" s="52">
        <v>104317.09</v>
      </c>
      <c r="G22" s="52">
        <v>109750.0757</v>
      </c>
      <c r="H22" s="53">
        <v>5.208145376754669</v>
      </c>
      <c r="I22" s="52">
        <v>130715.85</v>
      </c>
      <c r="J22" s="52">
        <v>130715.85</v>
      </c>
      <c r="K22" s="52">
        <v>103536.16999999998</v>
      </c>
      <c r="L22" s="53">
        <v>-20.792948980555938</v>
      </c>
      <c r="M22" s="53">
        <v>1.2530626573268102</v>
      </c>
      <c r="N22" s="53">
        <v>1.2530626573268102</v>
      </c>
      <c r="O22" s="53">
        <v>0.9433813083010018</v>
      </c>
      <c r="P22" s="53">
        <v>-24.713955620260798</v>
      </c>
      <c r="Q22" s="54"/>
      <c r="R22" s="54"/>
    </row>
    <row r="23" spans="2:18" ht="12.75">
      <c r="B23" s="194"/>
      <c r="C23" s="97" t="s">
        <v>360</v>
      </c>
      <c r="D23" s="113">
        <v>9042290</v>
      </c>
      <c r="E23" s="114">
        <v>36133.5608</v>
      </c>
      <c r="F23" s="114">
        <v>36133.5608</v>
      </c>
      <c r="G23" s="114">
        <v>49068.35</v>
      </c>
      <c r="H23" s="58">
        <v>35.797161734472624</v>
      </c>
      <c r="I23" s="114">
        <v>45793.02</v>
      </c>
      <c r="J23" s="114">
        <v>45793.02</v>
      </c>
      <c r="K23" s="114">
        <v>88113.01</v>
      </c>
      <c r="L23" s="53">
        <v>92.41580922158006</v>
      </c>
      <c r="M23" s="58">
        <v>1.2673265237673448</v>
      </c>
      <c r="N23" s="58">
        <v>1.2673265237673448</v>
      </c>
      <c r="O23" s="58">
        <v>1.7957198479264127</v>
      </c>
      <c r="P23" s="58">
        <v>41.6935426071829</v>
      </c>
      <c r="Q23" s="54"/>
      <c r="R23" s="54"/>
    </row>
    <row r="24" spans="2:18" ht="12.75">
      <c r="B24" s="195" t="s">
        <v>188</v>
      </c>
      <c r="C24" s="196"/>
      <c r="D24" s="113">
        <v>8135000</v>
      </c>
      <c r="E24" s="52">
        <v>247652.34779999996</v>
      </c>
      <c r="F24" s="52">
        <v>247652.34779999996</v>
      </c>
      <c r="G24" s="52">
        <v>264997.7131</v>
      </c>
      <c r="H24" s="53">
        <v>7.0039171661751665</v>
      </c>
      <c r="I24" s="52">
        <v>1085145.2</v>
      </c>
      <c r="J24" s="52">
        <v>1085145.2</v>
      </c>
      <c r="K24" s="52">
        <v>1137289.8399999999</v>
      </c>
      <c r="L24" s="53">
        <v>4.805314533022842</v>
      </c>
      <c r="M24" s="53">
        <v>4.381727892506579</v>
      </c>
      <c r="N24" s="53">
        <v>4.381727892506579</v>
      </c>
      <c r="O24" s="53">
        <v>4.291696810118623</v>
      </c>
      <c r="P24" s="53">
        <v>-2.0546935956913814</v>
      </c>
      <c r="Q24" s="54"/>
      <c r="R24" s="54"/>
    </row>
    <row r="25" spans="2:18" ht="12.75">
      <c r="B25" s="195" t="s">
        <v>83</v>
      </c>
      <c r="C25" s="196"/>
      <c r="D25" s="113">
        <v>7129050</v>
      </c>
      <c r="E25" s="52">
        <v>543091.3439</v>
      </c>
      <c r="F25" s="52">
        <v>543091.3439</v>
      </c>
      <c r="G25" s="52">
        <v>573387.7040000001</v>
      </c>
      <c r="H25" s="53">
        <v>5.578501745661901</v>
      </c>
      <c r="I25" s="52">
        <v>1056182.7099999997</v>
      </c>
      <c r="J25" s="52">
        <v>1056182.7099999997</v>
      </c>
      <c r="K25" s="52">
        <v>943429.8800000001</v>
      </c>
      <c r="L25" s="53">
        <v>-10.675504241117494</v>
      </c>
      <c r="M25" s="53">
        <v>1.9447607144968155</v>
      </c>
      <c r="N25" s="53">
        <v>1.9447607144968155</v>
      </c>
      <c r="O25" s="53">
        <v>1.6453611987465986</v>
      </c>
      <c r="P25" s="53">
        <v>-15.395185305750235</v>
      </c>
      <c r="Q25" s="54"/>
      <c r="R25" s="54"/>
    </row>
    <row r="26" spans="2:18" ht="12.75" customHeight="1">
      <c r="B26" s="204" t="s">
        <v>121</v>
      </c>
      <c r="C26" s="95" t="s">
        <v>37</v>
      </c>
      <c r="D26" s="112">
        <v>9042010</v>
      </c>
      <c r="E26" s="52">
        <v>281438.42960000003</v>
      </c>
      <c r="F26" s="52">
        <v>281438.42960000003</v>
      </c>
      <c r="G26" s="52">
        <v>652386.4323</v>
      </c>
      <c r="H26" s="53">
        <v>131.8043179914048</v>
      </c>
      <c r="I26" s="52">
        <v>763372.78</v>
      </c>
      <c r="J26" s="52">
        <v>763372.78</v>
      </c>
      <c r="K26" s="52">
        <v>1389767.3599999999</v>
      </c>
      <c r="L26" s="53">
        <v>82.05618492186737</v>
      </c>
      <c r="M26" s="53">
        <v>2.7123970990207655</v>
      </c>
      <c r="N26" s="53">
        <v>2.7123970990207655</v>
      </c>
      <c r="O26" s="53">
        <v>2.1302824387385715</v>
      </c>
      <c r="P26" s="53">
        <v>-21.461262456457796</v>
      </c>
      <c r="Q26" s="54"/>
      <c r="R26" s="54"/>
    </row>
    <row r="27" spans="2:18" ht="12.75">
      <c r="B27" s="205"/>
      <c r="C27" s="95" t="s">
        <v>122</v>
      </c>
      <c r="D27" s="113">
        <v>9042211</v>
      </c>
      <c r="E27" s="52">
        <v>74620</v>
      </c>
      <c r="F27" s="52">
        <v>74620</v>
      </c>
      <c r="G27" s="52">
        <v>139331.0846</v>
      </c>
      <c r="H27" s="53">
        <v>86.7208316805146</v>
      </c>
      <c r="I27" s="52">
        <v>136838.54</v>
      </c>
      <c r="J27" s="52">
        <v>136838.54</v>
      </c>
      <c r="K27" s="52">
        <v>244594.86000000002</v>
      </c>
      <c r="L27" s="53">
        <v>78.74705474057235</v>
      </c>
      <c r="M27" s="53">
        <v>1.8338051460734388</v>
      </c>
      <c r="N27" s="53">
        <v>1.8338051460734388</v>
      </c>
      <c r="O27" s="53">
        <v>1.7554938347189182</v>
      </c>
      <c r="P27" s="53">
        <v>-4.2704270692118795</v>
      </c>
      <c r="Q27" s="54"/>
      <c r="R27" s="54"/>
    </row>
    <row r="28" spans="2:18" ht="12.75">
      <c r="B28" s="215"/>
      <c r="C28" s="95" t="s">
        <v>123</v>
      </c>
      <c r="D28" s="113">
        <v>9042219</v>
      </c>
      <c r="E28" s="52">
        <v>206818.42960000003</v>
      </c>
      <c r="F28" s="52">
        <v>206818.42960000003</v>
      </c>
      <c r="G28" s="52">
        <v>513055.34770000004</v>
      </c>
      <c r="H28" s="53">
        <v>148.07042036451085</v>
      </c>
      <c r="I28" s="52">
        <v>626534.24</v>
      </c>
      <c r="J28" s="52">
        <v>626534.24</v>
      </c>
      <c r="K28" s="52">
        <v>1145172.4999999998</v>
      </c>
      <c r="L28" s="53">
        <v>82.77891723842576</v>
      </c>
      <c r="M28" s="53">
        <v>3.029392695862535</v>
      </c>
      <c r="N28" s="53">
        <v>3.029392695862535</v>
      </c>
      <c r="O28" s="53">
        <v>2.2320642502485306</v>
      </c>
      <c r="P28" s="53">
        <v>-26.319745429602914</v>
      </c>
      <c r="Q28" s="54"/>
      <c r="R28" s="54"/>
    </row>
    <row r="29" spans="2:18" ht="12.75" customHeight="1">
      <c r="B29" s="204" t="s">
        <v>138</v>
      </c>
      <c r="C29" s="95" t="s">
        <v>37</v>
      </c>
      <c r="D29" s="112">
        <v>8134090</v>
      </c>
      <c r="E29" s="52">
        <v>129407.24470000001</v>
      </c>
      <c r="F29" s="52">
        <v>129407.24470000001</v>
      </c>
      <c r="G29" s="52">
        <v>142384.5192</v>
      </c>
      <c r="H29" s="53">
        <v>10.028244191493862</v>
      </c>
      <c r="I29" s="52">
        <v>412107.62999999995</v>
      </c>
      <c r="J29" s="52">
        <v>412107.62999999995</v>
      </c>
      <c r="K29" s="52">
        <v>448387.22000000003</v>
      </c>
      <c r="L29" s="53">
        <v>8.803425939966235</v>
      </c>
      <c r="M29" s="53">
        <v>3.1845792788137457</v>
      </c>
      <c r="N29" s="53">
        <v>3.1845792788137457</v>
      </c>
      <c r="O29" s="53">
        <v>3.149129010086934</v>
      </c>
      <c r="P29" s="53">
        <v>-1.1131853103062639</v>
      </c>
      <c r="Q29" s="54"/>
      <c r="R29" s="54"/>
    </row>
    <row r="30" spans="2:18" ht="12.75">
      <c r="B30" s="205"/>
      <c r="C30" s="95" t="s">
        <v>116</v>
      </c>
      <c r="D30" s="115">
        <v>8134091</v>
      </c>
      <c r="E30" s="52">
        <v>7.5</v>
      </c>
      <c r="F30" s="52">
        <v>7.5</v>
      </c>
      <c r="G30" s="52">
        <v>22435.4192</v>
      </c>
      <c r="H30" s="53">
        <v>299038.9226666667</v>
      </c>
      <c r="I30" s="52">
        <v>341.94</v>
      </c>
      <c r="J30" s="52">
        <v>341.94</v>
      </c>
      <c r="K30" s="52">
        <v>14855.65</v>
      </c>
      <c r="L30" s="53">
        <v>4244.519506346142</v>
      </c>
      <c r="M30" s="53">
        <v>45.592</v>
      </c>
      <c r="N30" s="53">
        <v>45.592</v>
      </c>
      <c r="O30" s="53">
        <v>0.6621516570548411</v>
      </c>
      <c r="P30" s="53">
        <v>-98.54765823597377</v>
      </c>
      <c r="Q30" s="54"/>
      <c r="R30" s="54"/>
    </row>
    <row r="31" spans="2:18" ht="12.75">
      <c r="B31" s="215"/>
      <c r="C31" s="95" t="s">
        <v>123</v>
      </c>
      <c r="D31" s="113">
        <v>8134099</v>
      </c>
      <c r="E31" s="52">
        <v>129399.74470000001</v>
      </c>
      <c r="F31" s="52">
        <v>129399.74470000001</v>
      </c>
      <c r="G31" s="52">
        <v>119949.1</v>
      </c>
      <c r="H31" s="53">
        <v>-7.303449262523931</v>
      </c>
      <c r="I31" s="52">
        <v>411765.68999999994</v>
      </c>
      <c r="J31" s="52">
        <v>411765.68999999994</v>
      </c>
      <c r="K31" s="52">
        <v>433531.57</v>
      </c>
      <c r="L31" s="53">
        <v>5.285986795063002</v>
      </c>
      <c r="M31" s="53">
        <v>3.1821213477247294</v>
      </c>
      <c r="N31" s="53">
        <v>3.1821213477247294</v>
      </c>
      <c r="O31" s="53">
        <v>3.6142961472824724</v>
      </c>
      <c r="P31" s="53">
        <v>13.581342517523897</v>
      </c>
      <c r="Q31" s="54"/>
      <c r="R31" s="54"/>
    </row>
    <row r="32" spans="2:18" ht="12.75">
      <c r="B32" s="195" t="s">
        <v>55</v>
      </c>
      <c r="C32" s="196"/>
      <c r="D32" s="113">
        <v>8131000</v>
      </c>
      <c r="E32" s="52">
        <v>130118.9624</v>
      </c>
      <c r="F32" s="52">
        <v>130118.9624</v>
      </c>
      <c r="G32" s="52">
        <v>108250</v>
      </c>
      <c r="H32" s="53">
        <v>-16.80689885366009</v>
      </c>
      <c r="I32" s="52">
        <v>408809.47</v>
      </c>
      <c r="J32" s="52">
        <v>408809.47</v>
      </c>
      <c r="K32" s="52">
        <v>327388.20999999996</v>
      </c>
      <c r="L32" s="53">
        <v>-19.916676587751258</v>
      </c>
      <c r="M32" s="53">
        <v>3.1418131720361764</v>
      </c>
      <c r="N32" s="53">
        <v>3.1418131720361764</v>
      </c>
      <c r="O32" s="53">
        <v>3.0243714549653578</v>
      </c>
      <c r="P32" s="53">
        <v>-3.7380235755618108</v>
      </c>
      <c r="Q32" s="54"/>
      <c r="R32" s="54"/>
    </row>
    <row r="33" spans="2:18" ht="12.75">
      <c r="B33" s="47"/>
      <c r="C33" s="95" t="s">
        <v>37</v>
      </c>
      <c r="D33" s="112">
        <v>8133000</v>
      </c>
      <c r="E33" s="52">
        <v>60741.9993</v>
      </c>
      <c r="F33" s="52">
        <v>60741.9993</v>
      </c>
      <c r="G33" s="52">
        <v>24693.712199999998</v>
      </c>
      <c r="H33" s="53">
        <v>-59.34656006622423</v>
      </c>
      <c r="I33" s="52">
        <v>371781.56</v>
      </c>
      <c r="J33" s="52">
        <v>371781.56</v>
      </c>
      <c r="K33" s="52">
        <v>197182.93000000002</v>
      </c>
      <c r="L33" s="53">
        <v>-46.962692286298434</v>
      </c>
      <c r="M33" s="53">
        <v>6.120667154266685</v>
      </c>
      <c r="N33" s="53">
        <v>6.120667154266685</v>
      </c>
      <c r="O33" s="53">
        <v>7.985147328314616</v>
      </c>
      <c r="P33" s="53">
        <v>30.462041588852152</v>
      </c>
      <c r="Q33" s="54"/>
      <c r="R33" s="54"/>
    </row>
    <row r="34" spans="2:18" ht="12.75">
      <c r="B34" s="48" t="s">
        <v>183</v>
      </c>
      <c r="C34" s="95" t="s">
        <v>114</v>
      </c>
      <c r="D34" s="113">
        <v>8133010</v>
      </c>
      <c r="E34" s="52">
        <v>226.796</v>
      </c>
      <c r="F34" s="52">
        <v>226.796</v>
      </c>
      <c r="G34" s="52">
        <v>2124.7799999999997</v>
      </c>
      <c r="H34" s="53">
        <v>836.8683751036173</v>
      </c>
      <c r="I34" s="52">
        <v>5323.12</v>
      </c>
      <c r="J34" s="52">
        <v>5323.12</v>
      </c>
      <c r="K34" s="52">
        <v>14185.68</v>
      </c>
      <c r="L34" s="53">
        <v>166.4918318580081</v>
      </c>
      <c r="M34" s="53">
        <v>23.47096068713734</v>
      </c>
      <c r="N34" s="53">
        <v>23.47096068713734</v>
      </c>
      <c r="O34" s="53">
        <v>6.676305311608732</v>
      </c>
      <c r="P34" s="53">
        <v>-71.55504028743267</v>
      </c>
      <c r="Q34" s="54"/>
      <c r="R34" s="54"/>
    </row>
    <row r="35" spans="2:18" ht="12.75">
      <c r="B35" s="64"/>
      <c r="C35" s="95" t="s">
        <v>115</v>
      </c>
      <c r="D35" s="113">
        <v>8133090</v>
      </c>
      <c r="E35" s="52">
        <v>60515.2033</v>
      </c>
      <c r="F35" s="52">
        <v>60515.2033</v>
      </c>
      <c r="G35" s="52">
        <v>22568.9322</v>
      </c>
      <c r="H35" s="53">
        <v>-62.70535176405827</v>
      </c>
      <c r="I35" s="52">
        <v>366458.44</v>
      </c>
      <c r="J35" s="52">
        <v>366458.44</v>
      </c>
      <c r="K35" s="52">
        <v>182997.25000000003</v>
      </c>
      <c r="L35" s="53">
        <v>-50.06330049322918</v>
      </c>
      <c r="M35" s="53">
        <v>6.055642549580594</v>
      </c>
      <c r="N35" s="53">
        <v>6.055642549580594</v>
      </c>
      <c r="O35" s="53">
        <v>8.108369876710428</v>
      </c>
      <c r="P35" s="53">
        <v>33.89776246406755</v>
      </c>
      <c r="Q35" s="54"/>
      <c r="R35" s="54"/>
    </row>
    <row r="36" spans="2:18" ht="12.75" customHeight="1">
      <c r="B36" s="204" t="s">
        <v>361</v>
      </c>
      <c r="C36" s="95" t="s">
        <v>37</v>
      </c>
      <c r="D36" s="112"/>
      <c r="E36" s="52">
        <v>17295.5</v>
      </c>
      <c r="F36" s="52">
        <v>17295.5</v>
      </c>
      <c r="G36" s="52">
        <v>11088.364000000001</v>
      </c>
      <c r="H36" s="53">
        <v>-35.88873406377381</v>
      </c>
      <c r="I36" s="52">
        <v>327791.39999999997</v>
      </c>
      <c r="J36" s="52">
        <v>327791.39999999997</v>
      </c>
      <c r="K36" s="52">
        <v>201941.84</v>
      </c>
      <c r="L36" s="53">
        <v>-38.393185422192275</v>
      </c>
      <c r="M36" s="53">
        <v>18.952409586308576</v>
      </c>
      <c r="N36" s="53">
        <v>18.952409586308576</v>
      </c>
      <c r="O36" s="53">
        <v>18.2120500373184</v>
      </c>
      <c r="P36" s="53">
        <v>-3.906413828904487</v>
      </c>
      <c r="Q36" s="54"/>
      <c r="R36" s="54"/>
    </row>
    <row r="37" spans="2:18" ht="12.75">
      <c r="B37" s="205"/>
      <c r="C37" s="95" t="s">
        <v>184</v>
      </c>
      <c r="D37" s="113">
        <v>7123110</v>
      </c>
      <c r="E37" s="52">
        <v>1949</v>
      </c>
      <c r="F37" s="52">
        <v>1949</v>
      </c>
      <c r="G37" s="52">
        <v>579</v>
      </c>
      <c r="H37" s="53">
        <v>-70.2924576706003</v>
      </c>
      <c r="I37" s="52">
        <v>34858.06</v>
      </c>
      <c r="J37" s="52">
        <v>34858.06</v>
      </c>
      <c r="K37" s="52">
        <v>892.98</v>
      </c>
      <c r="L37" s="53">
        <v>-97.43823953484502</v>
      </c>
      <c r="M37" s="53">
        <v>17.885100051308363</v>
      </c>
      <c r="N37" s="53">
        <v>17.885100051308363</v>
      </c>
      <c r="O37" s="53">
        <v>1.542279792746114</v>
      </c>
      <c r="P37" s="53">
        <v>-91.37673377100684</v>
      </c>
      <c r="Q37" s="54"/>
      <c r="R37" s="54"/>
    </row>
    <row r="38" spans="2:18" ht="12.75">
      <c r="B38" s="205"/>
      <c r="C38" s="95" t="s">
        <v>185</v>
      </c>
      <c r="D38" s="113">
        <v>7123120</v>
      </c>
      <c r="E38" s="52">
        <v>12593</v>
      </c>
      <c r="F38" s="52">
        <v>12593</v>
      </c>
      <c r="G38" s="52">
        <v>3030.9416</v>
      </c>
      <c r="H38" s="53">
        <v>-75.93153656793457</v>
      </c>
      <c r="I38" s="52">
        <v>228584.91999999998</v>
      </c>
      <c r="J38" s="52">
        <v>228584.91999999998</v>
      </c>
      <c r="K38" s="52">
        <v>42044.840000000004</v>
      </c>
      <c r="L38" s="53">
        <v>-81.60646817821578</v>
      </c>
      <c r="M38" s="53">
        <v>18.151744620027</v>
      </c>
      <c r="N38" s="53">
        <v>18.151744620027</v>
      </c>
      <c r="O38" s="53">
        <v>13.8718740077341</v>
      </c>
      <c r="P38" s="53">
        <v>-23.57828793806892</v>
      </c>
      <c r="Q38" s="54"/>
      <c r="R38" s="54"/>
    </row>
    <row r="39" spans="2:18" ht="12.75">
      <c r="B39" s="215"/>
      <c r="C39" s="95" t="s">
        <v>132</v>
      </c>
      <c r="D39" s="113">
        <v>7123190</v>
      </c>
      <c r="E39" s="52">
        <v>2753.5</v>
      </c>
      <c r="F39" s="52">
        <v>2753.5</v>
      </c>
      <c r="G39" s="52">
        <v>7478.4224</v>
      </c>
      <c r="H39" s="53">
        <v>171.59696386417286</v>
      </c>
      <c r="I39" s="52">
        <v>64348.42</v>
      </c>
      <c r="J39" s="52">
        <v>64348.42</v>
      </c>
      <c r="K39" s="52">
        <v>159004.02</v>
      </c>
      <c r="L39" s="53">
        <v>147.09856123895503</v>
      </c>
      <c r="M39" s="53">
        <v>23.369682222625748</v>
      </c>
      <c r="N39" s="53">
        <v>23.369682222625748</v>
      </c>
      <c r="O39" s="53">
        <v>21.26170621226209</v>
      </c>
      <c r="P39" s="53">
        <v>-9.020131255027442</v>
      </c>
      <c r="Q39" s="54"/>
      <c r="R39" s="54"/>
    </row>
    <row r="40" spans="2:18" ht="12.75">
      <c r="B40" s="192" t="s">
        <v>42</v>
      </c>
      <c r="C40" s="95" t="s">
        <v>37</v>
      </c>
      <c r="D40" s="112"/>
      <c r="E40" s="52">
        <v>19801.7</v>
      </c>
      <c r="F40" s="52">
        <v>19801.7</v>
      </c>
      <c r="G40" s="52">
        <v>9955.8008</v>
      </c>
      <c r="H40" s="53">
        <v>-49.72249453329765</v>
      </c>
      <c r="I40" s="52">
        <v>129429.12</v>
      </c>
      <c r="J40" s="52">
        <v>129429.12</v>
      </c>
      <c r="K40" s="52">
        <v>55667.56</v>
      </c>
      <c r="L40" s="53">
        <v>-56.98992622371225</v>
      </c>
      <c r="M40" s="53">
        <v>6.53626304812213</v>
      </c>
      <c r="N40" s="53">
        <v>6.53626304812213</v>
      </c>
      <c r="O40" s="53">
        <v>5.591469849416834</v>
      </c>
      <c r="P40" s="53">
        <v>-14.454638556456745</v>
      </c>
      <c r="Q40" s="54"/>
      <c r="R40" s="54"/>
    </row>
    <row r="41" spans="2:18" ht="12.75">
      <c r="B41" s="193"/>
      <c r="C41" s="56" t="s">
        <v>331</v>
      </c>
      <c r="D41" s="113">
        <v>8134031</v>
      </c>
      <c r="E41" s="52">
        <v>1.1462</v>
      </c>
      <c r="F41" s="52">
        <v>1.1462</v>
      </c>
      <c r="G41" s="52">
        <v>0</v>
      </c>
      <c r="H41" s="53">
        <v>-100</v>
      </c>
      <c r="I41" s="52">
        <v>17.06</v>
      </c>
      <c r="J41" s="52">
        <v>17.06</v>
      </c>
      <c r="K41" s="52">
        <v>0</v>
      </c>
      <c r="L41" s="53">
        <v>-100</v>
      </c>
      <c r="M41" s="53">
        <v>14.883964404117952</v>
      </c>
      <c r="N41" s="53">
        <v>14.883964404117952</v>
      </c>
      <c r="O41" s="53" t="s">
        <v>388</v>
      </c>
      <c r="P41" s="53" t="s">
        <v>388</v>
      </c>
      <c r="Q41" s="54"/>
      <c r="R41" s="54"/>
    </row>
    <row r="42" spans="2:18" ht="12.75">
      <c r="B42" s="194"/>
      <c r="C42" s="116" t="s">
        <v>115</v>
      </c>
      <c r="D42" s="113">
        <v>8134039</v>
      </c>
      <c r="E42" s="52">
        <v>19800.5538</v>
      </c>
      <c r="F42" s="52">
        <v>19800.5538</v>
      </c>
      <c r="G42" s="52">
        <v>9955.8008</v>
      </c>
      <c r="H42" s="53">
        <v>-49.71958410577385</v>
      </c>
      <c r="I42" s="52">
        <v>129412.06</v>
      </c>
      <c r="J42" s="52">
        <v>129412.06</v>
      </c>
      <c r="K42" s="52">
        <v>55667.56</v>
      </c>
      <c r="L42" s="53">
        <v>-56.98425633592419</v>
      </c>
      <c r="M42" s="53">
        <v>6.53577982248153</v>
      </c>
      <c r="N42" s="53">
        <v>6.53577982248153</v>
      </c>
      <c r="O42" s="53">
        <v>5.591469849416834</v>
      </c>
      <c r="P42" s="53">
        <v>-14.448313724040919</v>
      </c>
      <c r="Q42" s="54"/>
      <c r="R42" s="54"/>
    </row>
    <row r="43" spans="2:18" ht="12.75">
      <c r="B43" s="237" t="s">
        <v>266</v>
      </c>
      <c r="C43" s="95" t="s">
        <v>37</v>
      </c>
      <c r="D43" s="112"/>
      <c r="E43" s="52">
        <v>154687.706</v>
      </c>
      <c r="F43" s="52">
        <v>154687.706</v>
      </c>
      <c r="G43" s="52">
        <v>30001.1077</v>
      </c>
      <c r="H43" s="53">
        <v>-80.60537034533307</v>
      </c>
      <c r="I43" s="52">
        <v>124368.79999999999</v>
      </c>
      <c r="J43" s="52">
        <v>124368.79999999999</v>
      </c>
      <c r="K43" s="52">
        <v>15077.65</v>
      </c>
      <c r="L43" s="53">
        <v>-87.8766619923968</v>
      </c>
      <c r="M43" s="53">
        <v>0.8039992525327124</v>
      </c>
      <c r="N43" s="53">
        <v>0.8039992525327124</v>
      </c>
      <c r="O43" s="53">
        <v>0.5025697767819419</v>
      </c>
      <c r="P43" s="53">
        <v>-37.491263182300806</v>
      </c>
      <c r="Q43" s="54"/>
      <c r="R43" s="54"/>
    </row>
    <row r="44" spans="2:18" ht="12.75">
      <c r="B44" s="237"/>
      <c r="C44" s="95" t="s">
        <v>116</v>
      </c>
      <c r="D44" s="113">
        <v>7129061</v>
      </c>
      <c r="E44" s="52">
        <v>90847</v>
      </c>
      <c r="F44" s="52">
        <v>90847</v>
      </c>
      <c r="G44" s="52">
        <v>20001.1077</v>
      </c>
      <c r="H44" s="53">
        <v>-77.98374442744395</v>
      </c>
      <c r="I44" s="52">
        <v>9929.78</v>
      </c>
      <c r="J44" s="52">
        <v>9929.78</v>
      </c>
      <c r="K44" s="52">
        <v>2177.65</v>
      </c>
      <c r="L44" s="53">
        <v>-78.06950405749171</v>
      </c>
      <c r="M44" s="53">
        <v>0.10930223342542958</v>
      </c>
      <c r="N44" s="53">
        <v>0.10930223342542958</v>
      </c>
      <c r="O44" s="53">
        <v>0.10887646987671588</v>
      </c>
      <c r="P44" s="53">
        <v>-0.3895286815014387</v>
      </c>
      <c r="Q44" s="54"/>
      <c r="R44" s="54"/>
    </row>
    <row r="45" spans="2:18" ht="12.75">
      <c r="B45" s="237"/>
      <c r="C45" s="97" t="s">
        <v>123</v>
      </c>
      <c r="D45" s="110">
        <v>7129069</v>
      </c>
      <c r="E45" s="52">
        <v>63840.706000000006</v>
      </c>
      <c r="F45" s="52">
        <v>63840.706000000006</v>
      </c>
      <c r="G45" s="52">
        <v>10000</v>
      </c>
      <c r="H45" s="53">
        <v>-84.33601282542207</v>
      </c>
      <c r="I45" s="52">
        <v>114439.01999999999</v>
      </c>
      <c r="J45" s="52">
        <v>114439.01999999999</v>
      </c>
      <c r="K45" s="52">
        <v>12900</v>
      </c>
      <c r="L45" s="53">
        <v>-88.72762105093175</v>
      </c>
      <c r="M45" s="53">
        <v>1.7925713415512663</v>
      </c>
      <c r="N45" s="53">
        <v>1.7925713415512663</v>
      </c>
      <c r="O45" s="53">
        <v>1.29</v>
      </c>
      <c r="P45" s="53">
        <v>-28.036336959194497</v>
      </c>
      <c r="Q45" s="54"/>
      <c r="R45" s="54"/>
    </row>
    <row r="46" spans="2:18" ht="12.75">
      <c r="B46" s="192" t="s">
        <v>294</v>
      </c>
      <c r="C46" s="95" t="s">
        <v>37</v>
      </c>
      <c r="D46" s="112"/>
      <c r="E46" s="52">
        <v>8306.6</v>
      </c>
      <c r="F46" s="52">
        <v>8306.6</v>
      </c>
      <c r="G46" s="52">
        <v>8302.2615</v>
      </c>
      <c r="H46" s="53">
        <v>-0.052229552404114976</v>
      </c>
      <c r="I46" s="52">
        <v>119807.29999999999</v>
      </c>
      <c r="J46" s="52">
        <v>119807.29999999999</v>
      </c>
      <c r="K46" s="52">
        <v>45143.42</v>
      </c>
      <c r="L46" s="53">
        <v>-62.31997549398075</v>
      </c>
      <c r="M46" s="53">
        <v>14.42314545060554</v>
      </c>
      <c r="N46" s="53">
        <v>14.42314545060554</v>
      </c>
      <c r="O46" s="53">
        <v>5.437484714255266</v>
      </c>
      <c r="P46" s="53">
        <v>-62.3002851016317</v>
      </c>
      <c r="Q46" s="54"/>
      <c r="R46" s="54"/>
    </row>
    <row r="47" spans="2:18" ht="12.75">
      <c r="B47" s="193"/>
      <c r="C47" s="97" t="s">
        <v>114</v>
      </c>
      <c r="D47" s="110">
        <v>8134051</v>
      </c>
      <c r="E47" s="52">
        <v>0</v>
      </c>
      <c r="F47" s="52">
        <v>0</v>
      </c>
      <c r="G47" s="52">
        <v>0</v>
      </c>
      <c r="H47" s="53" t="s">
        <v>388</v>
      </c>
      <c r="I47" s="52">
        <v>0</v>
      </c>
      <c r="J47" s="52">
        <v>0</v>
      </c>
      <c r="K47" s="52">
        <v>0</v>
      </c>
      <c r="L47" s="53" t="s">
        <v>388</v>
      </c>
      <c r="M47" s="53" t="s">
        <v>388</v>
      </c>
      <c r="N47" s="53" t="s">
        <v>388</v>
      </c>
      <c r="O47" s="53" t="s">
        <v>388</v>
      </c>
      <c r="P47" s="53" t="s">
        <v>388</v>
      </c>
      <c r="Q47" s="54"/>
      <c r="R47" s="54"/>
    </row>
    <row r="48" spans="2:18" ht="12.75">
      <c r="B48" s="194"/>
      <c r="C48" s="95" t="s">
        <v>115</v>
      </c>
      <c r="D48" s="112">
        <v>8134059</v>
      </c>
      <c r="E48" s="52">
        <v>8306.6</v>
      </c>
      <c r="F48" s="52">
        <v>8306.6</v>
      </c>
      <c r="G48" s="52">
        <v>8302.2615</v>
      </c>
      <c r="H48" s="53">
        <v>-0.052229552404114976</v>
      </c>
      <c r="I48" s="52">
        <v>119807.29999999999</v>
      </c>
      <c r="J48" s="52">
        <v>119807.29999999999</v>
      </c>
      <c r="K48" s="52">
        <v>45143.42</v>
      </c>
      <c r="L48" s="53">
        <v>-62.31997549398075</v>
      </c>
      <c r="M48" s="53">
        <v>14.42314545060554</v>
      </c>
      <c r="N48" s="53">
        <v>14.42314545060554</v>
      </c>
      <c r="O48" s="53">
        <v>5.437484714255266</v>
      </c>
      <c r="P48" s="53">
        <v>-62.3002851016317</v>
      </c>
      <c r="Q48" s="54"/>
      <c r="R48" s="54"/>
    </row>
    <row r="49" spans="2:18" ht="12.75">
      <c r="B49" s="195" t="s">
        <v>85</v>
      </c>
      <c r="C49" s="196"/>
      <c r="D49" s="113">
        <v>7129010</v>
      </c>
      <c r="E49" s="52">
        <v>21572.219999999998</v>
      </c>
      <c r="F49" s="52">
        <v>21572.219999999998</v>
      </c>
      <c r="G49" s="52">
        <v>19220.4846</v>
      </c>
      <c r="H49" s="53">
        <v>-10.90168466666851</v>
      </c>
      <c r="I49" s="52">
        <v>99617.04</v>
      </c>
      <c r="J49" s="52">
        <v>99617.04</v>
      </c>
      <c r="K49" s="52">
        <v>92519.68000000001</v>
      </c>
      <c r="L49" s="53">
        <v>-7.124644538725489</v>
      </c>
      <c r="M49" s="53">
        <v>4.617839054116823</v>
      </c>
      <c r="N49" s="53">
        <v>4.617839054116823</v>
      </c>
      <c r="O49" s="53">
        <v>4.8135976758879435</v>
      </c>
      <c r="P49" s="53">
        <v>4.2391824287726365</v>
      </c>
      <c r="Q49" s="54"/>
      <c r="R49" s="54"/>
    </row>
    <row r="50" spans="2:18" ht="12.75">
      <c r="B50" s="195" t="s">
        <v>84</v>
      </c>
      <c r="C50" s="196"/>
      <c r="D50" s="113">
        <v>7129040</v>
      </c>
      <c r="E50" s="52">
        <v>13596</v>
      </c>
      <c r="F50" s="52">
        <v>13596</v>
      </c>
      <c r="G50" s="52">
        <v>7876.12</v>
      </c>
      <c r="H50" s="53">
        <v>-42.07031479847014</v>
      </c>
      <c r="I50" s="52">
        <v>50197.06</v>
      </c>
      <c r="J50" s="52">
        <v>50197.06</v>
      </c>
      <c r="K50" s="52">
        <v>29960.66</v>
      </c>
      <c r="L50" s="53">
        <v>-40.3139147989942</v>
      </c>
      <c r="M50" s="53">
        <v>3.6920461900558985</v>
      </c>
      <c r="N50" s="53">
        <v>3.6920461900558985</v>
      </c>
      <c r="O50" s="53">
        <v>3.803987242449328</v>
      </c>
      <c r="P50" s="53">
        <v>3.0319515691577648</v>
      </c>
      <c r="Q50" s="54"/>
      <c r="R50" s="54"/>
    </row>
    <row r="51" spans="2:18" ht="12.75">
      <c r="B51" s="192" t="s">
        <v>81</v>
      </c>
      <c r="C51" s="95" t="s">
        <v>37</v>
      </c>
      <c r="D51" s="112"/>
      <c r="E51" s="52">
        <v>2173.6538</v>
      </c>
      <c r="F51" s="52">
        <v>2173.6538</v>
      </c>
      <c r="G51" s="52">
        <v>16850.3377</v>
      </c>
      <c r="H51" s="53">
        <v>675.2079793019477</v>
      </c>
      <c r="I51" s="52">
        <v>31671.379999999997</v>
      </c>
      <c r="J51" s="52">
        <v>31671.379999999997</v>
      </c>
      <c r="K51" s="52">
        <v>201055.46</v>
      </c>
      <c r="L51" s="53">
        <v>534.8174913754942</v>
      </c>
      <c r="M51" s="53">
        <v>14.570572369896253</v>
      </c>
      <c r="N51" s="53">
        <v>14.570572369896253</v>
      </c>
      <c r="O51" s="53">
        <v>11.931835645050603</v>
      </c>
      <c r="P51" s="53">
        <v>-18.1100416500964</v>
      </c>
      <c r="Q51" s="54"/>
      <c r="R51" s="54"/>
    </row>
    <row r="52" spans="2:18" ht="12.75">
      <c r="B52" s="193"/>
      <c r="C52" s="97" t="s">
        <v>267</v>
      </c>
      <c r="D52" s="113">
        <v>7123910</v>
      </c>
      <c r="E52" s="52">
        <v>1221</v>
      </c>
      <c r="F52" s="52">
        <v>1221</v>
      </c>
      <c r="G52" s="52">
        <v>10290.5</v>
      </c>
      <c r="H52" s="53">
        <v>742.7927927927929</v>
      </c>
      <c r="I52" s="52">
        <v>8235.15</v>
      </c>
      <c r="J52" s="52">
        <v>8235.15</v>
      </c>
      <c r="K52" s="52">
        <v>88593.61</v>
      </c>
      <c r="L52" s="53">
        <v>975.7983764715883</v>
      </c>
      <c r="M52" s="53">
        <v>6.744594594594594</v>
      </c>
      <c r="N52" s="53">
        <v>6.744594594594594</v>
      </c>
      <c r="O52" s="53">
        <v>8.609261940624847</v>
      </c>
      <c r="P52" s="53">
        <v>27.646841035110945</v>
      </c>
      <c r="Q52" s="54"/>
      <c r="R52" s="54"/>
    </row>
    <row r="53" spans="2:18" ht="12.75">
      <c r="B53" s="193"/>
      <c r="C53" s="95" t="s">
        <v>185</v>
      </c>
      <c r="D53" s="113">
        <v>7123920</v>
      </c>
      <c r="E53" s="52">
        <v>867</v>
      </c>
      <c r="F53" s="52">
        <v>867</v>
      </c>
      <c r="G53" s="52">
        <v>2115.1099999999997</v>
      </c>
      <c r="H53" s="53">
        <v>143.957324106113</v>
      </c>
      <c r="I53" s="52">
        <v>21609.809999999998</v>
      </c>
      <c r="J53" s="52">
        <v>21609.809999999998</v>
      </c>
      <c r="K53" s="52">
        <v>76113.12999999999</v>
      </c>
      <c r="L53" s="53">
        <v>252.21563724993413</v>
      </c>
      <c r="M53" s="53">
        <v>24.924809688581313</v>
      </c>
      <c r="N53" s="53">
        <v>24.924809688581313</v>
      </c>
      <c r="O53" s="53">
        <v>35.985423925942385</v>
      </c>
      <c r="P53" s="53">
        <v>44.37592252681559</v>
      </c>
      <c r="Q53" s="54"/>
      <c r="R53" s="54"/>
    </row>
    <row r="54" spans="2:18" ht="12.75">
      <c r="B54" s="194"/>
      <c r="C54" s="97" t="s">
        <v>268</v>
      </c>
      <c r="D54" s="113">
        <v>7123990</v>
      </c>
      <c r="E54" s="52">
        <v>85.65379999999999</v>
      </c>
      <c r="F54" s="52">
        <v>85.65379999999999</v>
      </c>
      <c r="G54" s="52">
        <v>4444.7277</v>
      </c>
      <c r="H54" s="53">
        <v>5089.177479574754</v>
      </c>
      <c r="I54" s="52">
        <v>1826.4199999999998</v>
      </c>
      <c r="J54" s="52">
        <v>1826.4199999999998</v>
      </c>
      <c r="K54" s="52">
        <v>36348.72</v>
      </c>
      <c r="L54" s="53">
        <v>1890.1621751842406</v>
      </c>
      <c r="M54" s="53">
        <v>21.323280461579056</v>
      </c>
      <c r="N54" s="53">
        <v>21.323280461579056</v>
      </c>
      <c r="O54" s="53">
        <v>8.177940799388002</v>
      </c>
      <c r="P54" s="53">
        <v>-61.64782987250359</v>
      </c>
      <c r="Q54" s="54"/>
      <c r="R54" s="54"/>
    </row>
    <row r="55" spans="2:18" ht="12.75">
      <c r="B55" s="195" t="s">
        <v>126</v>
      </c>
      <c r="C55" s="196"/>
      <c r="D55" s="113">
        <v>8134049</v>
      </c>
      <c r="E55" s="52">
        <v>9823.2249</v>
      </c>
      <c r="F55" s="52">
        <v>9823.2249</v>
      </c>
      <c r="G55" s="52">
        <v>2953.2108</v>
      </c>
      <c r="H55" s="53">
        <v>-69.93644317356514</v>
      </c>
      <c r="I55" s="52">
        <v>29506.1</v>
      </c>
      <c r="J55" s="52">
        <v>29506.1</v>
      </c>
      <c r="K55" s="52">
        <v>9252.369999999999</v>
      </c>
      <c r="L55" s="53">
        <v>-68.64251798780592</v>
      </c>
      <c r="M55" s="53">
        <v>3.0037080796144657</v>
      </c>
      <c r="N55" s="53">
        <v>3.0037080796144657</v>
      </c>
      <c r="O55" s="53">
        <v>3.1329866462631113</v>
      </c>
      <c r="P55" s="53">
        <v>4.303965739082027</v>
      </c>
      <c r="Q55" s="54"/>
      <c r="R55" s="54"/>
    </row>
    <row r="56" spans="2:18" ht="15" customHeight="1">
      <c r="B56" s="192" t="s">
        <v>190</v>
      </c>
      <c r="C56" s="95" t="s">
        <v>37</v>
      </c>
      <c r="D56" s="112"/>
      <c r="E56" s="52">
        <v>5167.55</v>
      </c>
      <c r="F56" s="52">
        <v>5167.55</v>
      </c>
      <c r="G56" s="52">
        <v>4392.2300000000005</v>
      </c>
      <c r="H56" s="53">
        <v>-15.003628411916669</v>
      </c>
      <c r="I56" s="52">
        <v>26441.650000000005</v>
      </c>
      <c r="J56" s="52">
        <v>26441.650000000005</v>
      </c>
      <c r="K56" s="52">
        <v>31808.89</v>
      </c>
      <c r="L56" s="53">
        <v>20.298430695512536</v>
      </c>
      <c r="M56" s="53">
        <v>5.116863891012183</v>
      </c>
      <c r="N56" s="53">
        <v>5.116863891012183</v>
      </c>
      <c r="O56" s="53">
        <v>7.24208204033031</v>
      </c>
      <c r="P56" s="53">
        <v>41.53360719739081</v>
      </c>
      <c r="Q56" s="54"/>
      <c r="R56" s="54"/>
    </row>
    <row r="57" spans="2:18" ht="12.75">
      <c r="B57" s="193"/>
      <c r="C57" s="116" t="s">
        <v>329</v>
      </c>
      <c r="D57" s="113">
        <v>12119082</v>
      </c>
      <c r="E57" s="52">
        <v>0</v>
      </c>
      <c r="F57" s="52">
        <v>0</v>
      </c>
      <c r="G57" s="52">
        <v>0</v>
      </c>
      <c r="H57" s="53" t="s">
        <v>388</v>
      </c>
      <c r="I57" s="52">
        <v>0</v>
      </c>
      <c r="J57" s="52">
        <v>0</v>
      </c>
      <c r="K57" s="52">
        <v>0</v>
      </c>
      <c r="L57" s="53" t="s">
        <v>388</v>
      </c>
      <c r="M57" s="53" t="s">
        <v>388</v>
      </c>
      <c r="N57" s="53" t="s">
        <v>388</v>
      </c>
      <c r="O57" s="53" t="s">
        <v>388</v>
      </c>
      <c r="P57" s="53" t="s">
        <v>388</v>
      </c>
      <c r="Q57" s="54"/>
      <c r="R57" s="54"/>
    </row>
    <row r="58" spans="2:18" ht="12.75">
      <c r="B58" s="194"/>
      <c r="C58" s="56" t="s">
        <v>328</v>
      </c>
      <c r="D58" s="113">
        <v>12119089</v>
      </c>
      <c r="E58" s="52">
        <v>5167.55</v>
      </c>
      <c r="F58" s="52">
        <v>5167.55</v>
      </c>
      <c r="G58" s="52">
        <v>4392.2300000000005</v>
      </c>
      <c r="H58" s="53">
        <v>-15.003628411916669</v>
      </c>
      <c r="I58" s="52">
        <v>26441.650000000005</v>
      </c>
      <c r="J58" s="52">
        <v>26441.650000000005</v>
      </c>
      <c r="K58" s="52">
        <v>31808.89</v>
      </c>
      <c r="L58" s="53">
        <v>20.298430695512536</v>
      </c>
      <c r="M58" s="53">
        <v>5.116863891012183</v>
      </c>
      <c r="N58" s="53">
        <v>5.116863891012183</v>
      </c>
      <c r="O58" s="53">
        <v>7.24208204033031</v>
      </c>
      <c r="P58" s="53">
        <v>41.53360719739081</v>
      </c>
      <c r="Q58" s="54"/>
      <c r="R58" s="54"/>
    </row>
    <row r="59" spans="2:18" ht="12.75" customHeight="1">
      <c r="B59" s="222" t="s">
        <v>362</v>
      </c>
      <c r="C59" s="95" t="s">
        <v>37</v>
      </c>
      <c r="D59" s="112"/>
      <c r="E59" s="52">
        <v>3374.7532</v>
      </c>
      <c r="F59" s="52">
        <v>3374.7532</v>
      </c>
      <c r="G59" s="52">
        <v>11573.1</v>
      </c>
      <c r="H59" s="53">
        <v>242.9317438679664</v>
      </c>
      <c r="I59" s="52">
        <v>24075.06</v>
      </c>
      <c r="J59" s="52">
        <v>24075.06</v>
      </c>
      <c r="K59" s="52">
        <v>66160.8</v>
      </c>
      <c r="L59" s="53">
        <v>174.81053006721478</v>
      </c>
      <c r="M59" s="53">
        <v>7.133872782163745</v>
      </c>
      <c r="N59" s="53">
        <v>7.133872782163745</v>
      </c>
      <c r="O59" s="53">
        <v>5.7167742437203515</v>
      </c>
      <c r="P59" s="53">
        <v>-19.864365145204886</v>
      </c>
      <c r="Q59" s="54"/>
      <c r="R59" s="54"/>
    </row>
    <row r="60" spans="2:18" ht="12.75">
      <c r="B60" s="222"/>
      <c r="C60" s="95" t="s">
        <v>264</v>
      </c>
      <c r="D60" s="113">
        <v>7123210</v>
      </c>
      <c r="E60" s="52">
        <v>500</v>
      </c>
      <c r="F60" s="52">
        <v>500</v>
      </c>
      <c r="G60" s="52">
        <v>0</v>
      </c>
      <c r="H60" s="53">
        <v>-100</v>
      </c>
      <c r="I60" s="52">
        <v>7557.09</v>
      </c>
      <c r="J60" s="52">
        <v>7557.09</v>
      </c>
      <c r="K60" s="52">
        <v>0</v>
      </c>
      <c r="L60" s="53">
        <v>-100</v>
      </c>
      <c r="M60" s="53">
        <v>15.114180000000001</v>
      </c>
      <c r="N60" s="53">
        <v>15.114180000000001</v>
      </c>
      <c r="O60" s="53" t="s">
        <v>388</v>
      </c>
      <c r="P60" s="53" t="s">
        <v>388</v>
      </c>
      <c r="Q60" s="54"/>
      <c r="R60" s="54"/>
    </row>
    <row r="61" spans="2:18" ht="12.75">
      <c r="B61" s="222"/>
      <c r="C61" s="95" t="s">
        <v>265</v>
      </c>
      <c r="D61" s="113">
        <v>7123220</v>
      </c>
      <c r="E61" s="52">
        <v>643.6686</v>
      </c>
      <c r="F61" s="52">
        <v>643.6686</v>
      </c>
      <c r="G61" s="52">
        <v>180</v>
      </c>
      <c r="H61" s="53">
        <v>-72.03529891002917</v>
      </c>
      <c r="I61" s="52">
        <v>8828.43</v>
      </c>
      <c r="J61" s="52">
        <v>8828.43</v>
      </c>
      <c r="K61" s="52">
        <v>11789.33</v>
      </c>
      <c r="L61" s="53">
        <v>33.53823952843258</v>
      </c>
      <c r="M61" s="53">
        <v>13.715800335762845</v>
      </c>
      <c r="N61" s="53">
        <v>13.715800335762845</v>
      </c>
      <c r="O61" s="53">
        <v>65.49627777777778</v>
      </c>
      <c r="P61" s="53">
        <v>377.52428713183804</v>
      </c>
      <c r="Q61" s="54"/>
      <c r="R61" s="54"/>
    </row>
    <row r="62" spans="2:18" ht="12.75">
      <c r="B62" s="222"/>
      <c r="C62" s="95" t="s">
        <v>234</v>
      </c>
      <c r="D62" s="113">
        <v>7123290</v>
      </c>
      <c r="E62" s="52">
        <v>2231.0846</v>
      </c>
      <c r="F62" s="52">
        <v>2231.0846</v>
      </c>
      <c r="G62" s="52">
        <v>11393.1</v>
      </c>
      <c r="H62" s="53">
        <v>410.65298016937584</v>
      </c>
      <c r="I62" s="52">
        <v>7689.54</v>
      </c>
      <c r="J62" s="52">
        <v>7689.54</v>
      </c>
      <c r="K62" s="52">
        <v>54371.47</v>
      </c>
      <c r="L62" s="53">
        <v>607.0835186500103</v>
      </c>
      <c r="M62" s="53">
        <v>3.4465479256142952</v>
      </c>
      <c r="N62" s="53">
        <v>3.4465479256142952</v>
      </c>
      <c r="O62" s="53">
        <v>4.77231569985342</v>
      </c>
      <c r="P62" s="53">
        <v>38.466541097142205</v>
      </c>
      <c r="Q62" s="54"/>
      <c r="R62" s="54"/>
    </row>
    <row r="63" spans="2:18" ht="15" customHeight="1">
      <c r="B63" s="237" t="s">
        <v>330</v>
      </c>
      <c r="C63" s="95" t="s">
        <v>37</v>
      </c>
      <c r="D63" s="112"/>
      <c r="E63" s="52">
        <v>1046.95</v>
      </c>
      <c r="F63" s="52">
        <v>1046.95</v>
      </c>
      <c r="G63" s="52">
        <v>403.2303</v>
      </c>
      <c r="H63" s="53">
        <v>-61.48523807249631</v>
      </c>
      <c r="I63" s="52">
        <v>2106.1</v>
      </c>
      <c r="J63" s="52">
        <v>2106.1</v>
      </c>
      <c r="K63" s="52">
        <v>2842.4900000000002</v>
      </c>
      <c r="L63" s="53">
        <v>34.96462656094204</v>
      </c>
      <c r="M63" s="53">
        <v>2.0116528965089064</v>
      </c>
      <c r="N63" s="53">
        <v>2.0116528965089064</v>
      </c>
      <c r="O63" s="53">
        <v>7.049296642638215</v>
      </c>
      <c r="P63" s="53">
        <v>250.42311001424812</v>
      </c>
      <c r="Q63" s="54"/>
      <c r="R63" s="54"/>
    </row>
    <row r="64" spans="2:18" ht="12.75">
      <c r="B64" s="237"/>
      <c r="C64" s="56" t="s">
        <v>184</v>
      </c>
      <c r="D64" s="113">
        <v>7123310</v>
      </c>
      <c r="E64" s="52">
        <v>800</v>
      </c>
      <c r="F64" s="52">
        <v>800</v>
      </c>
      <c r="G64" s="52">
        <v>0</v>
      </c>
      <c r="H64" s="53">
        <v>-100</v>
      </c>
      <c r="I64" s="52">
        <v>1483.26</v>
      </c>
      <c r="J64" s="52">
        <v>1483.26</v>
      </c>
      <c r="K64" s="52">
        <v>0</v>
      </c>
      <c r="L64" s="53">
        <v>-100</v>
      </c>
      <c r="M64" s="53">
        <v>1.854075</v>
      </c>
      <c r="N64" s="53">
        <v>1.854075</v>
      </c>
      <c r="O64" s="53" t="s">
        <v>388</v>
      </c>
      <c r="P64" s="53" t="s">
        <v>388</v>
      </c>
      <c r="Q64" s="54"/>
      <c r="R64" s="54"/>
    </row>
    <row r="65" spans="2:18" ht="12.75">
      <c r="B65" s="237"/>
      <c r="C65" s="116" t="s">
        <v>268</v>
      </c>
      <c r="D65" s="113">
        <v>7123390</v>
      </c>
      <c r="E65" s="52">
        <v>246.95</v>
      </c>
      <c r="F65" s="52">
        <v>246.95</v>
      </c>
      <c r="G65" s="52">
        <v>403.2303</v>
      </c>
      <c r="H65" s="53">
        <v>63.28418708240535</v>
      </c>
      <c r="I65" s="52">
        <v>622.84</v>
      </c>
      <c r="J65" s="52">
        <v>622.84</v>
      </c>
      <c r="K65" s="52">
        <v>2842.4900000000002</v>
      </c>
      <c r="L65" s="53">
        <v>356.3756341917667</v>
      </c>
      <c r="M65" s="53">
        <v>2.5221299858270907</v>
      </c>
      <c r="N65" s="53">
        <v>2.5221299858270907</v>
      </c>
      <c r="O65" s="53">
        <v>7.049296642638215</v>
      </c>
      <c r="P65" s="53">
        <v>179.49775317890743</v>
      </c>
      <c r="Q65" s="54"/>
      <c r="R65" s="54"/>
    </row>
    <row r="66" spans="2:18" ht="12.75">
      <c r="B66" s="237"/>
      <c r="C66" s="116" t="s">
        <v>185</v>
      </c>
      <c r="D66" s="113">
        <v>7123320</v>
      </c>
      <c r="E66" s="52">
        <v>0</v>
      </c>
      <c r="F66" s="52">
        <v>0</v>
      </c>
      <c r="G66" s="52">
        <v>0</v>
      </c>
      <c r="H66" s="53" t="s">
        <v>388</v>
      </c>
      <c r="I66" s="52">
        <v>0</v>
      </c>
      <c r="J66" s="52">
        <v>0</v>
      </c>
      <c r="K66" s="52">
        <v>0</v>
      </c>
      <c r="L66" s="53" t="s">
        <v>388</v>
      </c>
      <c r="M66" s="53" t="s">
        <v>388</v>
      </c>
      <c r="N66" s="53" t="s">
        <v>388</v>
      </c>
      <c r="O66" s="53" t="s">
        <v>388</v>
      </c>
      <c r="P66" s="53" t="s">
        <v>388</v>
      </c>
      <c r="Q66" s="54"/>
      <c r="R66" s="54"/>
    </row>
    <row r="67" spans="2:18" ht="12.75">
      <c r="B67" s="195" t="s">
        <v>346</v>
      </c>
      <c r="C67" s="196"/>
      <c r="D67" s="113">
        <v>8134041</v>
      </c>
      <c r="E67" s="52">
        <v>0</v>
      </c>
      <c r="F67" s="52">
        <v>0</v>
      </c>
      <c r="G67" s="52">
        <v>2031.5515</v>
      </c>
      <c r="H67" s="53" t="s">
        <v>388</v>
      </c>
      <c r="I67" s="52">
        <v>0</v>
      </c>
      <c r="J67" s="52">
        <v>0</v>
      </c>
      <c r="K67" s="52">
        <v>18266</v>
      </c>
      <c r="L67" s="53" t="s">
        <v>388</v>
      </c>
      <c r="M67" s="53" t="s">
        <v>388</v>
      </c>
      <c r="N67" s="53" t="s">
        <v>388</v>
      </c>
      <c r="O67" s="53">
        <v>8.991157743232204</v>
      </c>
      <c r="P67" s="53" t="s">
        <v>388</v>
      </c>
      <c r="Q67" s="54"/>
      <c r="R67" s="54"/>
    </row>
    <row r="68" spans="2:18" ht="12.75">
      <c r="B68" s="195" t="s">
        <v>347</v>
      </c>
      <c r="C68" s="196"/>
      <c r="D68" s="113">
        <v>12119083</v>
      </c>
      <c r="E68" s="52">
        <v>0</v>
      </c>
      <c r="F68" s="52">
        <v>0</v>
      </c>
      <c r="G68" s="52">
        <v>13.299999999999999</v>
      </c>
      <c r="H68" s="53" t="s">
        <v>388</v>
      </c>
      <c r="I68" s="52">
        <v>0</v>
      </c>
      <c r="J68" s="52">
        <v>0</v>
      </c>
      <c r="K68" s="52">
        <v>1123.3200000000002</v>
      </c>
      <c r="L68" s="53" t="s">
        <v>388</v>
      </c>
      <c r="M68" s="53" t="s">
        <v>388</v>
      </c>
      <c r="N68" s="53" t="s">
        <v>388</v>
      </c>
      <c r="O68" s="53">
        <v>84.46015037593988</v>
      </c>
      <c r="P68" s="53" t="s">
        <v>388</v>
      </c>
      <c r="Q68" s="54"/>
      <c r="R68" s="54"/>
    </row>
    <row r="69" spans="2:18" ht="12.75">
      <c r="B69" s="195" t="s">
        <v>190</v>
      </c>
      <c r="C69" s="196"/>
      <c r="D69" s="113">
        <v>8134020</v>
      </c>
      <c r="E69" s="52">
        <v>0</v>
      </c>
      <c r="F69" s="52">
        <v>0</v>
      </c>
      <c r="G69" s="52">
        <v>0</v>
      </c>
      <c r="H69" s="53" t="s">
        <v>388</v>
      </c>
      <c r="I69" s="52">
        <v>0</v>
      </c>
      <c r="J69" s="52">
        <v>0</v>
      </c>
      <c r="K69" s="52">
        <v>0</v>
      </c>
      <c r="L69" s="53" t="s">
        <v>388</v>
      </c>
      <c r="M69" s="53" t="s">
        <v>388</v>
      </c>
      <c r="N69" s="53" t="s">
        <v>388</v>
      </c>
      <c r="O69" s="53" t="s">
        <v>388</v>
      </c>
      <c r="P69" s="53" t="s">
        <v>388</v>
      </c>
      <c r="Q69" s="54"/>
      <c r="R69" s="54"/>
    </row>
    <row r="70" spans="2:18" ht="12.75">
      <c r="B70" s="195" t="s">
        <v>37</v>
      </c>
      <c r="C70" s="263"/>
      <c r="D70" s="196"/>
      <c r="E70" s="117">
        <v>11849267.686099999</v>
      </c>
      <c r="F70" s="117">
        <v>11849267.686099999</v>
      </c>
      <c r="G70" s="117">
        <v>9065053.4033</v>
      </c>
      <c r="H70" s="53">
        <v>-23.49693125817448</v>
      </c>
      <c r="I70" s="117">
        <v>25433680.749999993</v>
      </c>
      <c r="J70" s="117">
        <v>25433680.749999993</v>
      </c>
      <c r="K70" s="117">
        <v>20789876.13</v>
      </c>
      <c r="L70" s="53">
        <v>-18.258484352486004</v>
      </c>
      <c r="M70" s="53">
        <v>2.146434819751388</v>
      </c>
      <c r="N70" s="53">
        <v>2.146434819751388</v>
      </c>
      <c r="O70" s="53">
        <v>2.293409117968544</v>
      </c>
      <c r="P70" s="53">
        <v>6.847368336774351</v>
      </c>
      <c r="Q70" s="54"/>
      <c r="R70" s="54"/>
    </row>
    <row r="71" spans="2:18" ht="12.75">
      <c r="B71" s="197" t="s">
        <v>406</v>
      </c>
      <c r="C71" s="198"/>
      <c r="D71" s="198"/>
      <c r="E71" s="198"/>
      <c r="F71" s="198"/>
      <c r="G71" s="198"/>
      <c r="H71" s="198"/>
      <c r="I71" s="198"/>
      <c r="J71" s="198"/>
      <c r="K71" s="198"/>
      <c r="L71" s="198"/>
      <c r="M71" s="198"/>
      <c r="N71" s="198"/>
      <c r="O71" s="198"/>
      <c r="P71" s="240"/>
      <c r="Q71" s="54"/>
      <c r="R71" s="54"/>
    </row>
    <row r="72" spans="17:18" ht="12.75">
      <c r="Q72" s="54"/>
      <c r="R72" s="54"/>
    </row>
    <row r="73" spans="2:18" ht="87.75" customHeight="1">
      <c r="B73" s="212" t="s">
        <v>426</v>
      </c>
      <c r="C73" s="213"/>
      <c r="D73" s="213"/>
      <c r="E73" s="213"/>
      <c r="F73" s="213"/>
      <c r="G73" s="213"/>
      <c r="H73" s="213"/>
      <c r="I73" s="213"/>
      <c r="J73" s="213"/>
      <c r="K73" s="213"/>
      <c r="L73" s="213"/>
      <c r="M73" s="213"/>
      <c r="N73" s="213"/>
      <c r="O73" s="213"/>
      <c r="P73" s="214"/>
      <c r="Q73" s="54"/>
      <c r="R73" s="54"/>
    </row>
    <row r="74" spans="17:18" ht="12.75">
      <c r="Q74" s="54"/>
      <c r="R74" s="54"/>
    </row>
    <row r="75" spans="17:18" ht="12.75">
      <c r="Q75" s="54"/>
      <c r="R75" s="54"/>
    </row>
    <row r="76" spans="17:18" ht="12.75">
      <c r="Q76" s="54"/>
      <c r="R76" s="54"/>
    </row>
    <row r="77" spans="5:18" ht="12.75">
      <c r="E77" s="54"/>
      <c r="F77" s="54"/>
      <c r="G77" s="54"/>
      <c r="H77" s="54"/>
      <c r="I77" s="54"/>
      <c r="J77" s="54"/>
      <c r="K77" s="54"/>
      <c r="Q77" s="54"/>
      <c r="R77" s="54"/>
    </row>
    <row r="78" spans="5:18" ht="12.75">
      <c r="E78" s="54"/>
      <c r="F78" s="54"/>
      <c r="G78" s="54"/>
      <c r="H78" s="54"/>
      <c r="I78" s="54"/>
      <c r="J78" s="54"/>
      <c r="K78" s="54"/>
      <c r="Q78" s="54"/>
      <c r="R78" s="54"/>
    </row>
    <row r="79" spans="17:18" ht="12.75">
      <c r="Q79" s="54"/>
      <c r="R79" s="54"/>
    </row>
    <row r="80" spans="17:18" ht="12.75">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row r="90" spans="17:18" ht="12.75">
      <c r="Q90" s="54"/>
      <c r="R90" s="54"/>
    </row>
    <row r="91" spans="17:18" ht="12.75">
      <c r="Q91" s="54"/>
      <c r="R91" s="54"/>
    </row>
    <row r="92" spans="17:18" ht="12.75">
      <c r="Q92" s="54"/>
      <c r="R92" s="54"/>
    </row>
    <row r="93" spans="17:18" ht="12.75">
      <c r="Q93" s="54"/>
      <c r="R93" s="54"/>
    </row>
    <row r="94" spans="17:18" ht="12.75">
      <c r="Q94" s="54"/>
      <c r="R94" s="54"/>
    </row>
    <row r="95" spans="17:18" ht="12.75">
      <c r="Q95" s="54"/>
      <c r="R95" s="54"/>
    </row>
    <row r="96" spans="17:18" ht="12.75">
      <c r="Q96" s="54"/>
      <c r="R96" s="54"/>
    </row>
    <row r="97" spans="17:18" ht="12.75">
      <c r="Q97" s="54"/>
      <c r="R97" s="54"/>
    </row>
    <row r="98" spans="17:18" ht="12.75">
      <c r="Q98" s="54"/>
      <c r="R98" s="54"/>
    </row>
    <row r="99" spans="17:18" ht="12.75">
      <c r="Q99" s="54"/>
      <c r="R99" s="54"/>
    </row>
    <row r="100" spans="17:18" ht="12.75">
      <c r="Q100" s="54"/>
      <c r="R100" s="54"/>
    </row>
    <row r="101" spans="17:18" ht="12.75">
      <c r="Q101" s="54"/>
      <c r="R101" s="54"/>
    </row>
    <row r="102" spans="17:18" ht="12.75">
      <c r="Q102" s="54"/>
      <c r="R102" s="54"/>
    </row>
    <row r="103" spans="17:18" ht="12.75">
      <c r="Q103" s="54"/>
      <c r="R103" s="54"/>
    </row>
    <row r="104" spans="17:18" ht="12.75">
      <c r="Q104" s="54"/>
      <c r="R104" s="54"/>
    </row>
    <row r="105" spans="17:18" ht="12.75">
      <c r="Q105" s="54"/>
      <c r="R105" s="54"/>
    </row>
    <row r="106" spans="17:18" ht="12.75">
      <c r="Q106" s="54"/>
      <c r="R106" s="54"/>
    </row>
    <row r="107" spans="17:18" ht="12.75">
      <c r="Q107" s="54"/>
      <c r="R107" s="54"/>
    </row>
  </sheetData>
  <sheetProtection/>
  <mergeCells count="36">
    <mergeCell ref="B63:B66"/>
    <mergeCell ref="B69:C69"/>
    <mergeCell ref="B71:P71"/>
    <mergeCell ref="B51:B54"/>
    <mergeCell ref="B24:C24"/>
    <mergeCell ref="B55:C55"/>
    <mergeCell ref="B50:C50"/>
    <mergeCell ref="B70:D70"/>
    <mergeCell ref="B59:B62"/>
    <mergeCell ref="B43:B45"/>
    <mergeCell ref="B40:B42"/>
    <mergeCell ref="B16:B18"/>
    <mergeCell ref="B26:B28"/>
    <mergeCell ref="B29:B31"/>
    <mergeCell ref="B73:P73"/>
    <mergeCell ref="B56:B58"/>
    <mergeCell ref="B20:B23"/>
    <mergeCell ref="B32:C32"/>
    <mergeCell ref="B67:C67"/>
    <mergeCell ref="B68:C68"/>
    <mergeCell ref="B5:B7"/>
    <mergeCell ref="B11:C11"/>
    <mergeCell ref="B12:B14"/>
    <mergeCell ref="B19:C19"/>
    <mergeCell ref="B25:C25"/>
    <mergeCell ref="B15:C15"/>
    <mergeCell ref="B49:C49"/>
    <mergeCell ref="B46:B48"/>
    <mergeCell ref="B36:B39"/>
    <mergeCell ref="B2:P2"/>
    <mergeCell ref="D3:D4"/>
    <mergeCell ref="E3:H3"/>
    <mergeCell ref="I3:L3"/>
    <mergeCell ref="M3:P3"/>
    <mergeCell ref="B8:B10"/>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S102"/>
  <sheetViews>
    <sheetView zoomScale="90" zoomScaleNormal="90" zoomScalePageLayoutView="70" workbookViewId="0" topLeftCell="A1">
      <selection activeCell="T21" sqref="T21"/>
    </sheetView>
  </sheetViews>
  <sheetFormatPr defaultColWidth="11.421875" defaultRowHeight="15"/>
  <cols>
    <col min="1" max="1" width="1.1484375" style="43" customWidth="1"/>
    <col min="2" max="2" width="24.7109375" style="59" customWidth="1"/>
    <col min="3" max="3" width="25.421875" style="71" customWidth="1"/>
    <col min="4" max="4" width="9.8515625" style="118" customWidth="1"/>
    <col min="5" max="5" width="11.00390625" style="119" bestFit="1" customWidth="1"/>
    <col min="6" max="6" width="11.421875" style="43" customWidth="1"/>
    <col min="7" max="7" width="11.00390625" style="43" bestFit="1" customWidth="1"/>
    <col min="8" max="8" width="8.7109375" style="43" customWidth="1"/>
    <col min="9" max="9" width="11.00390625" style="43" bestFit="1" customWidth="1"/>
    <col min="10" max="10" width="11.421875" style="43" customWidth="1"/>
    <col min="11" max="11" width="11.28125" style="43" customWidth="1"/>
    <col min="12" max="12" width="8.7109375" style="43" bestFit="1" customWidth="1"/>
    <col min="13" max="13" width="7.140625" style="43" customWidth="1"/>
    <col min="14" max="15" width="8.8515625" style="43" customWidth="1"/>
    <col min="16" max="16" width="7.421875" style="43" bestFit="1" customWidth="1"/>
    <col min="17" max="18" width="11.421875" style="43" customWidth="1"/>
    <col min="19" max="19" width="8.8515625" style="43" customWidth="1"/>
    <col min="20" max="16384" width="11.421875" style="43" customWidth="1"/>
  </cols>
  <sheetData>
    <row r="1" ht="4.5" customHeight="1"/>
    <row r="2" spans="2:17" ht="12.75">
      <c r="B2" s="177" t="s">
        <v>100</v>
      </c>
      <c r="C2" s="178"/>
      <c r="D2" s="178"/>
      <c r="E2" s="178"/>
      <c r="F2" s="178"/>
      <c r="G2" s="178"/>
      <c r="H2" s="178"/>
      <c r="I2" s="178"/>
      <c r="J2" s="178"/>
      <c r="K2" s="178"/>
      <c r="L2" s="178"/>
      <c r="M2" s="178"/>
      <c r="N2" s="178"/>
      <c r="O2" s="178"/>
      <c r="P2" s="179"/>
      <c r="Q2" s="46" t="s">
        <v>380</v>
      </c>
    </row>
    <row r="3" spans="2:16" ht="12.75">
      <c r="B3" s="250" t="s">
        <v>40</v>
      </c>
      <c r="C3" s="251"/>
      <c r="D3" s="222" t="s">
        <v>41</v>
      </c>
      <c r="E3" s="189" t="s">
        <v>31</v>
      </c>
      <c r="F3" s="189"/>
      <c r="G3" s="189"/>
      <c r="H3" s="189"/>
      <c r="I3" s="189" t="s">
        <v>324</v>
      </c>
      <c r="J3" s="189"/>
      <c r="K3" s="189"/>
      <c r="L3" s="189"/>
      <c r="M3" s="189" t="s">
        <v>355</v>
      </c>
      <c r="N3" s="189"/>
      <c r="O3" s="189"/>
      <c r="P3" s="189"/>
    </row>
    <row r="4" spans="2:16" ht="25.5">
      <c r="B4" s="261"/>
      <c r="C4" s="262"/>
      <c r="D4" s="222"/>
      <c r="E4" s="49">
        <v>2013</v>
      </c>
      <c r="F4" s="49" t="s">
        <v>386</v>
      </c>
      <c r="G4" s="49" t="s">
        <v>387</v>
      </c>
      <c r="H4" s="49" t="s">
        <v>110</v>
      </c>
      <c r="I4" s="49">
        <v>2013</v>
      </c>
      <c r="J4" s="49" t="s">
        <v>386</v>
      </c>
      <c r="K4" s="49" t="s">
        <v>387</v>
      </c>
      <c r="L4" s="49" t="s">
        <v>110</v>
      </c>
      <c r="M4" s="49">
        <v>2013</v>
      </c>
      <c r="N4" s="49" t="s">
        <v>386</v>
      </c>
      <c r="O4" s="49" t="s">
        <v>387</v>
      </c>
      <c r="P4" s="49" t="s">
        <v>110</v>
      </c>
    </row>
    <row r="5" spans="2:19" ht="12.75">
      <c r="B5" s="192" t="s">
        <v>220</v>
      </c>
      <c r="C5" s="120" t="s">
        <v>37</v>
      </c>
      <c r="D5" s="112"/>
      <c r="E5" s="57">
        <v>7846635.6127</v>
      </c>
      <c r="F5" s="57">
        <v>7846635.6127</v>
      </c>
      <c r="G5" s="57">
        <v>13294087.346900001</v>
      </c>
      <c r="H5" s="53">
        <v>69.42404366762167</v>
      </c>
      <c r="I5" s="57">
        <v>7702988.28</v>
      </c>
      <c r="J5" s="57">
        <v>7702988.28</v>
      </c>
      <c r="K5" s="57">
        <v>13278790.120000001</v>
      </c>
      <c r="L5" s="53">
        <v>72.38491916801931</v>
      </c>
      <c r="M5" s="53">
        <v>0.9816931306880744</v>
      </c>
      <c r="N5" s="53">
        <v>0.9816931306880744</v>
      </c>
      <c r="O5" s="53">
        <v>0.9988493210176201</v>
      </c>
      <c r="P5" s="53">
        <v>1.7476123437393243</v>
      </c>
      <c r="Q5" s="54"/>
      <c r="R5" s="54"/>
      <c r="S5" s="146"/>
    </row>
    <row r="6" spans="2:18" ht="12.75">
      <c r="B6" s="193"/>
      <c r="C6" s="62" t="s">
        <v>327</v>
      </c>
      <c r="D6" s="118">
        <v>15111000</v>
      </c>
      <c r="E6" s="57">
        <v>3689675</v>
      </c>
      <c r="F6" s="57">
        <v>3689675</v>
      </c>
      <c r="G6" s="57">
        <v>6830585.2</v>
      </c>
      <c r="H6" s="53">
        <v>85.12701525202084</v>
      </c>
      <c r="I6" s="57">
        <v>3414481.79</v>
      </c>
      <c r="J6" s="57">
        <v>3414481.79</v>
      </c>
      <c r="K6" s="57">
        <v>6346757.08</v>
      </c>
      <c r="L6" s="53">
        <v>85.87760809232489</v>
      </c>
      <c r="M6" s="53">
        <v>0.9254153251980188</v>
      </c>
      <c r="N6" s="53">
        <v>0.9254153251980188</v>
      </c>
      <c r="O6" s="53">
        <v>0.9291673984243692</v>
      </c>
      <c r="P6" s="53">
        <v>0.4054474919731321</v>
      </c>
      <c r="Q6" s="54"/>
      <c r="R6" s="54"/>
    </row>
    <row r="7" spans="2:18" ht="12.75">
      <c r="B7" s="194"/>
      <c r="C7" s="55" t="s">
        <v>221</v>
      </c>
      <c r="D7" s="112">
        <v>15119000</v>
      </c>
      <c r="E7" s="57">
        <v>4156960.6127</v>
      </c>
      <c r="F7" s="57">
        <v>4156960.6127</v>
      </c>
      <c r="G7" s="57">
        <v>6463502.1469</v>
      </c>
      <c r="H7" s="53">
        <v>55.48624942832623</v>
      </c>
      <c r="I7" s="57">
        <v>4288506.49</v>
      </c>
      <c r="J7" s="57">
        <v>4288506.49</v>
      </c>
      <c r="K7" s="57">
        <v>6932033.04</v>
      </c>
      <c r="L7" s="53">
        <v>61.64212543840642</v>
      </c>
      <c r="M7" s="53">
        <v>1.0316447254511174</v>
      </c>
      <c r="N7" s="53">
        <v>1.0316447254511174</v>
      </c>
      <c r="O7" s="53">
        <v>1.072488703871587</v>
      </c>
      <c r="P7" s="53">
        <v>3.9591128043241053</v>
      </c>
      <c r="Q7" s="54"/>
      <c r="R7" s="54"/>
    </row>
    <row r="8" spans="2:18" ht="12.75">
      <c r="B8" s="195" t="s">
        <v>86</v>
      </c>
      <c r="C8" s="196"/>
      <c r="D8" s="112">
        <v>15159090</v>
      </c>
      <c r="E8" s="57">
        <v>784983.1868000001</v>
      </c>
      <c r="F8" s="57">
        <v>784983.1868000001</v>
      </c>
      <c r="G8" s="57">
        <v>1231950.3997999998</v>
      </c>
      <c r="H8" s="53">
        <v>56.93971801129531</v>
      </c>
      <c r="I8" s="57">
        <v>2497079.37</v>
      </c>
      <c r="J8" s="57">
        <v>2497079.37</v>
      </c>
      <c r="K8" s="57">
        <v>3380244.3099999996</v>
      </c>
      <c r="L8" s="53">
        <v>35.36791623888189</v>
      </c>
      <c r="M8" s="53">
        <v>3.1810609602727857</v>
      </c>
      <c r="N8" s="53">
        <v>3.1810609602727857</v>
      </c>
      <c r="O8" s="53">
        <v>2.7438152628131482</v>
      </c>
      <c r="P8" s="53">
        <v>-13.745278789694815</v>
      </c>
      <c r="Q8" s="54"/>
      <c r="R8" s="54"/>
    </row>
    <row r="9" spans="2:18" ht="12.75">
      <c r="B9" s="222" t="s">
        <v>326</v>
      </c>
      <c r="C9" s="120" t="s">
        <v>37</v>
      </c>
      <c r="D9" s="112"/>
      <c r="E9" s="57">
        <v>2230701.5968</v>
      </c>
      <c r="F9" s="57">
        <v>2230701.5968</v>
      </c>
      <c r="G9" s="57">
        <v>4345656</v>
      </c>
      <c r="H9" s="53">
        <v>94.81117538239798</v>
      </c>
      <c r="I9" s="57">
        <v>2446479.0100000002</v>
      </c>
      <c r="J9" s="57">
        <v>2446479.0100000002</v>
      </c>
      <c r="K9" s="57">
        <v>5872829.19</v>
      </c>
      <c r="L9" s="53">
        <v>140.05230234940785</v>
      </c>
      <c r="M9" s="53">
        <v>1.096730738665153</v>
      </c>
      <c r="N9" s="53">
        <v>1.096730738665153</v>
      </c>
      <c r="O9" s="53">
        <v>1.3514252370643236</v>
      </c>
      <c r="P9" s="53">
        <v>23.223065554737985</v>
      </c>
      <c r="Q9" s="54"/>
      <c r="R9" s="54"/>
    </row>
    <row r="10" spans="2:18" ht="12.75">
      <c r="B10" s="222"/>
      <c r="C10" s="97" t="s">
        <v>224</v>
      </c>
      <c r="D10" s="121">
        <v>15132100</v>
      </c>
      <c r="E10" s="57">
        <v>0</v>
      </c>
      <c r="F10" s="57">
        <v>0</v>
      </c>
      <c r="G10" s="57">
        <v>214460</v>
      </c>
      <c r="H10" s="53" t="s">
        <v>388</v>
      </c>
      <c r="I10" s="57">
        <v>0</v>
      </c>
      <c r="J10" s="57">
        <v>0</v>
      </c>
      <c r="K10" s="57">
        <v>314634.49</v>
      </c>
      <c r="L10" s="53" t="s">
        <v>388</v>
      </c>
      <c r="M10" s="53" t="s">
        <v>388</v>
      </c>
      <c r="N10" s="53" t="s">
        <v>388</v>
      </c>
      <c r="O10" s="53">
        <v>1.4671010444838197</v>
      </c>
      <c r="P10" s="53" t="s">
        <v>388</v>
      </c>
      <c r="Q10" s="54"/>
      <c r="R10" s="54"/>
    </row>
    <row r="11" spans="2:18" ht="12.75">
      <c r="B11" s="222"/>
      <c r="C11" s="97" t="s">
        <v>219</v>
      </c>
      <c r="D11" s="112">
        <v>15132900</v>
      </c>
      <c r="E11" s="57">
        <v>2230701.5968</v>
      </c>
      <c r="F11" s="57">
        <v>2230701.5968</v>
      </c>
      <c r="G11" s="57">
        <v>4131196</v>
      </c>
      <c r="H11" s="53">
        <v>85.19715976024355</v>
      </c>
      <c r="I11" s="57">
        <v>2446479.0100000002</v>
      </c>
      <c r="J11" s="57">
        <v>2446479.0100000002</v>
      </c>
      <c r="K11" s="57">
        <v>5558194.7</v>
      </c>
      <c r="L11" s="53">
        <v>127.19159564749339</v>
      </c>
      <c r="M11" s="53">
        <v>1.096730738665153</v>
      </c>
      <c r="N11" s="53">
        <v>1.096730738665153</v>
      </c>
      <c r="O11" s="53">
        <v>1.345420236657859</v>
      </c>
      <c r="P11" s="53">
        <v>22.675529118057682</v>
      </c>
      <c r="Q11" s="54"/>
      <c r="R11" s="54"/>
    </row>
    <row r="12" spans="2:18" ht="12.75">
      <c r="B12" s="192" t="s">
        <v>192</v>
      </c>
      <c r="C12" s="120" t="s">
        <v>37</v>
      </c>
      <c r="D12" s="112">
        <v>15091000</v>
      </c>
      <c r="E12" s="57">
        <v>585493.3086000001</v>
      </c>
      <c r="F12" s="57">
        <v>585493.3086000001</v>
      </c>
      <c r="G12" s="57">
        <v>521311.0815</v>
      </c>
      <c r="H12" s="53">
        <v>-10.962076962667467</v>
      </c>
      <c r="I12" s="57">
        <v>1987929.6300000001</v>
      </c>
      <c r="J12" s="57">
        <v>1987929.6300000001</v>
      </c>
      <c r="K12" s="57">
        <v>2074939.95</v>
      </c>
      <c r="L12" s="53">
        <v>4.376931591889388</v>
      </c>
      <c r="M12" s="53">
        <v>3.395307172260311</v>
      </c>
      <c r="N12" s="53">
        <v>3.395307172260311</v>
      </c>
      <c r="O12" s="53">
        <v>3.9802337292152883</v>
      </c>
      <c r="P12" s="53">
        <v>17.227500408028828</v>
      </c>
      <c r="Q12" s="54"/>
      <c r="R12" s="54"/>
    </row>
    <row r="13" spans="2:18" ht="12.75">
      <c r="B13" s="193"/>
      <c r="C13" s="62" t="s">
        <v>363</v>
      </c>
      <c r="D13" s="112">
        <v>15091011</v>
      </c>
      <c r="E13" s="57">
        <v>103465.0354</v>
      </c>
      <c r="F13" s="57">
        <v>103465.0354</v>
      </c>
      <c r="G13" s="57">
        <v>144251.6898</v>
      </c>
      <c r="H13" s="53">
        <v>39.420712748337785</v>
      </c>
      <c r="I13" s="57">
        <v>575348.2</v>
      </c>
      <c r="J13" s="57">
        <v>575348.2</v>
      </c>
      <c r="K13" s="57">
        <v>704799.4499999998</v>
      </c>
      <c r="L13" s="53">
        <v>22.499635872676738</v>
      </c>
      <c r="M13" s="53">
        <v>5.560798368025301</v>
      </c>
      <c r="N13" s="53">
        <v>5.560798368025301</v>
      </c>
      <c r="O13" s="53">
        <v>4.885900823603384</v>
      </c>
      <c r="P13" s="53">
        <v>-12.136702317828874</v>
      </c>
      <c r="Q13" s="54"/>
      <c r="R13" s="54"/>
    </row>
    <row r="14" spans="2:18" ht="12.75">
      <c r="B14" s="193"/>
      <c r="C14" s="62" t="s">
        <v>364</v>
      </c>
      <c r="D14" s="112">
        <v>15091019</v>
      </c>
      <c r="E14" s="57">
        <v>304407.77680000005</v>
      </c>
      <c r="F14" s="57">
        <v>304407.77680000005</v>
      </c>
      <c r="G14" s="57">
        <v>174758.3897</v>
      </c>
      <c r="H14" s="53">
        <v>-42.59069477885955</v>
      </c>
      <c r="I14" s="57">
        <v>604739.02</v>
      </c>
      <c r="J14" s="57">
        <v>604739.02</v>
      </c>
      <c r="K14" s="57">
        <v>444061.72000000003</v>
      </c>
      <c r="L14" s="53">
        <v>-26.56969282385647</v>
      </c>
      <c r="M14" s="53">
        <v>1.986608313220991</v>
      </c>
      <c r="N14" s="53">
        <v>1.986608313220991</v>
      </c>
      <c r="O14" s="53">
        <v>2.5410037295622896</v>
      </c>
      <c r="P14" s="53">
        <v>27.90662923595786</v>
      </c>
      <c r="Q14" s="54"/>
      <c r="R14" s="54"/>
    </row>
    <row r="15" spans="2:18" ht="12.75">
      <c r="B15" s="193"/>
      <c r="C15" s="62" t="s">
        <v>365</v>
      </c>
      <c r="D15" s="112">
        <v>15091091</v>
      </c>
      <c r="E15" s="57">
        <v>156085.33490000002</v>
      </c>
      <c r="F15" s="57">
        <v>156085.33490000002</v>
      </c>
      <c r="G15" s="57">
        <v>195539.1558</v>
      </c>
      <c r="H15" s="53">
        <v>25.277083798600984</v>
      </c>
      <c r="I15" s="57">
        <v>753675.56</v>
      </c>
      <c r="J15" s="57">
        <v>753675.56</v>
      </c>
      <c r="K15" s="57">
        <v>915225.5</v>
      </c>
      <c r="L15" s="53">
        <v>21.434944765888385</v>
      </c>
      <c r="M15" s="53">
        <v>4.828612249080678</v>
      </c>
      <c r="N15" s="53">
        <v>4.828612249080678</v>
      </c>
      <c r="O15" s="53">
        <v>4.680522917548568</v>
      </c>
      <c r="P15" s="53">
        <v>-3.066912891179152</v>
      </c>
      <c r="Q15" s="54"/>
      <c r="R15" s="54"/>
    </row>
    <row r="16" spans="2:18" ht="12.75">
      <c r="B16" s="194"/>
      <c r="C16" s="62" t="s">
        <v>127</v>
      </c>
      <c r="D16" s="112">
        <v>15091099</v>
      </c>
      <c r="E16" s="57">
        <v>21535.161500000002</v>
      </c>
      <c r="F16" s="57">
        <v>21535.161500000002</v>
      </c>
      <c r="G16" s="57">
        <v>6761.8462</v>
      </c>
      <c r="H16" s="53">
        <v>-68.60090322517433</v>
      </c>
      <c r="I16" s="57">
        <v>54166.850000000006</v>
      </c>
      <c r="J16" s="57">
        <v>54166.850000000006</v>
      </c>
      <c r="K16" s="57">
        <v>10853.28</v>
      </c>
      <c r="L16" s="53">
        <v>-79.9632432013307</v>
      </c>
      <c r="M16" s="53">
        <v>2.515274844816</v>
      </c>
      <c r="N16" s="53">
        <v>2.515274844816</v>
      </c>
      <c r="O16" s="53">
        <v>1.6050764360774725</v>
      </c>
      <c r="P16" s="53">
        <v>-36.18683702158645</v>
      </c>
      <c r="Q16" s="54"/>
      <c r="R16" s="54"/>
    </row>
    <row r="17" spans="2:18" ht="12.75">
      <c r="B17" s="195" t="s">
        <v>87</v>
      </c>
      <c r="C17" s="196"/>
      <c r="D17" s="112">
        <v>33011900</v>
      </c>
      <c r="E17" s="57">
        <v>27076.8347</v>
      </c>
      <c r="F17" s="57">
        <v>27076.8347</v>
      </c>
      <c r="G17" s="57">
        <v>14864.51</v>
      </c>
      <c r="H17" s="53">
        <v>-45.10248275068872</v>
      </c>
      <c r="I17" s="57">
        <v>1179328.36</v>
      </c>
      <c r="J17" s="57">
        <v>1179328.36</v>
      </c>
      <c r="K17" s="57">
        <v>1281681.19</v>
      </c>
      <c r="L17" s="53">
        <v>8.678908561140663</v>
      </c>
      <c r="M17" s="53">
        <v>43.554882727854455</v>
      </c>
      <c r="N17" s="53">
        <v>43.554882727854455</v>
      </c>
      <c r="O17" s="53">
        <v>86.22424755340067</v>
      </c>
      <c r="P17" s="53">
        <v>97.9668917768847</v>
      </c>
      <c r="Q17" s="54"/>
      <c r="R17" s="54"/>
    </row>
    <row r="18" spans="2:18" ht="12.75">
      <c r="B18" s="195" t="s">
        <v>106</v>
      </c>
      <c r="C18" s="196"/>
      <c r="D18" s="112">
        <v>33011200</v>
      </c>
      <c r="E18" s="57">
        <v>65224.69810000001</v>
      </c>
      <c r="F18" s="57">
        <v>65224.69810000001</v>
      </c>
      <c r="G18" s="57">
        <v>94840.52369999999</v>
      </c>
      <c r="H18" s="53">
        <v>45.405845427745994</v>
      </c>
      <c r="I18" s="57">
        <v>608270.5299999999</v>
      </c>
      <c r="J18" s="57">
        <v>608270.5299999999</v>
      </c>
      <c r="K18" s="57">
        <v>1139342.5</v>
      </c>
      <c r="L18" s="53">
        <v>87.30851550542818</v>
      </c>
      <c r="M18" s="53">
        <v>9.325769957070907</v>
      </c>
      <c r="N18" s="53">
        <v>9.325769957070907</v>
      </c>
      <c r="O18" s="53">
        <v>12.013245557394578</v>
      </c>
      <c r="P18" s="53">
        <v>28.817734221355053</v>
      </c>
      <c r="Q18" s="54"/>
      <c r="R18" s="54"/>
    </row>
    <row r="19" spans="2:18" ht="12.75">
      <c r="B19" s="195" t="s">
        <v>283</v>
      </c>
      <c r="C19" s="196"/>
      <c r="D19" s="112">
        <v>33011300</v>
      </c>
      <c r="E19" s="57">
        <v>5113.531</v>
      </c>
      <c r="F19" s="57">
        <v>5113.531</v>
      </c>
      <c r="G19" s="57">
        <v>4364.595399999999</v>
      </c>
      <c r="H19" s="53">
        <v>-14.646153509189652</v>
      </c>
      <c r="I19" s="57">
        <v>560918.6499999999</v>
      </c>
      <c r="J19" s="57">
        <v>560918.6499999999</v>
      </c>
      <c r="K19" s="57">
        <v>566138.4500000001</v>
      </c>
      <c r="L19" s="53">
        <v>0.9305805752759522</v>
      </c>
      <c r="M19" s="53">
        <v>109.69301838592548</v>
      </c>
      <c r="N19" s="53">
        <v>109.69301838592548</v>
      </c>
      <c r="O19" s="53">
        <v>129.71155356118464</v>
      </c>
      <c r="P19" s="53">
        <v>18.249598260510357</v>
      </c>
      <c r="Q19" s="54"/>
      <c r="R19" s="54"/>
    </row>
    <row r="20" spans="2:18" ht="12.75">
      <c r="B20" s="222" t="s">
        <v>222</v>
      </c>
      <c r="C20" s="120" t="s">
        <v>37</v>
      </c>
      <c r="D20" s="112">
        <v>15099000</v>
      </c>
      <c r="E20" s="57">
        <v>130218.85460000002</v>
      </c>
      <c r="F20" s="57">
        <v>130218.85460000002</v>
      </c>
      <c r="G20" s="57">
        <v>109613.7339</v>
      </c>
      <c r="H20" s="53">
        <v>-15.823454109847479</v>
      </c>
      <c r="I20" s="57">
        <v>438482.19000000006</v>
      </c>
      <c r="J20" s="57">
        <v>438482.19000000006</v>
      </c>
      <c r="K20" s="57">
        <v>411937.36</v>
      </c>
      <c r="L20" s="53">
        <v>-6.053798901159491</v>
      </c>
      <c r="M20" s="53">
        <v>3.367271132486217</v>
      </c>
      <c r="N20" s="53">
        <v>3.367271132486217</v>
      </c>
      <c r="O20" s="53">
        <v>3.7580816321411707</v>
      </c>
      <c r="P20" s="53">
        <v>11.606148845115417</v>
      </c>
      <c r="Q20" s="54"/>
      <c r="R20" s="54"/>
    </row>
    <row r="21" spans="2:18" ht="12.75">
      <c r="B21" s="222"/>
      <c r="C21" s="122" t="s">
        <v>122</v>
      </c>
      <c r="D21" s="112">
        <v>15099010</v>
      </c>
      <c r="E21" s="57">
        <v>3.407</v>
      </c>
      <c r="F21" s="57">
        <v>3.407</v>
      </c>
      <c r="G21" s="57">
        <v>369.9538</v>
      </c>
      <c r="H21" s="53">
        <v>10758.638098033462</v>
      </c>
      <c r="I21" s="57">
        <v>65.06</v>
      </c>
      <c r="J21" s="57">
        <v>65.06</v>
      </c>
      <c r="K21" s="57">
        <v>569.42</v>
      </c>
      <c r="L21" s="53">
        <v>775.222871195819</v>
      </c>
      <c r="M21" s="53">
        <v>19.09597886703845</v>
      </c>
      <c r="N21" s="53">
        <v>19.09597886703845</v>
      </c>
      <c r="O21" s="53">
        <v>1.5391651606227588</v>
      </c>
      <c r="P21" s="53">
        <v>-91.93984675339419</v>
      </c>
      <c r="Q21" s="54"/>
      <c r="R21" s="54"/>
    </row>
    <row r="22" spans="2:18" ht="12.75">
      <c r="B22" s="222"/>
      <c r="C22" s="62" t="s">
        <v>123</v>
      </c>
      <c r="D22" s="112">
        <v>15099090</v>
      </c>
      <c r="E22" s="57">
        <v>130215.44760000001</v>
      </c>
      <c r="F22" s="57">
        <v>130215.44760000001</v>
      </c>
      <c r="G22" s="57">
        <v>109243.7801</v>
      </c>
      <c r="H22" s="53">
        <v>-16.10536068226056</v>
      </c>
      <c r="I22" s="57">
        <v>438417.13000000006</v>
      </c>
      <c r="J22" s="57">
        <v>438417.13000000006</v>
      </c>
      <c r="K22" s="57">
        <v>411367.94</v>
      </c>
      <c r="L22" s="53">
        <v>-6.169738395030333</v>
      </c>
      <c r="M22" s="53">
        <v>3.3668596013795833</v>
      </c>
      <c r="N22" s="53">
        <v>3.3668596013795833</v>
      </c>
      <c r="O22" s="53">
        <v>3.76559598746437</v>
      </c>
      <c r="P22" s="53">
        <v>11.842976342743938</v>
      </c>
      <c r="Q22" s="54"/>
      <c r="R22" s="54"/>
    </row>
    <row r="23" spans="2:18" ht="12.75">
      <c r="B23" s="227" t="s">
        <v>225</v>
      </c>
      <c r="C23" s="120" t="s">
        <v>37</v>
      </c>
      <c r="D23" s="112"/>
      <c r="E23" s="57">
        <v>93627.8568</v>
      </c>
      <c r="F23" s="57">
        <v>93627.8568</v>
      </c>
      <c r="G23" s="57">
        <v>142670.7961</v>
      </c>
      <c r="H23" s="53">
        <v>52.38071336478569</v>
      </c>
      <c r="I23" s="57">
        <v>369020.2</v>
      </c>
      <c r="J23" s="57">
        <v>369020.2</v>
      </c>
      <c r="K23" s="57">
        <v>750380.5199999999</v>
      </c>
      <c r="L23" s="53">
        <v>103.34402290172729</v>
      </c>
      <c r="M23" s="53">
        <v>3.941350497729219</v>
      </c>
      <c r="N23" s="53">
        <v>3.941350497729219</v>
      </c>
      <c r="O23" s="53">
        <v>5.259524307091183</v>
      </c>
      <c r="P23" s="53">
        <v>33.44472434312604</v>
      </c>
      <c r="Q23" s="54"/>
      <c r="R23" s="54"/>
    </row>
    <row r="24" spans="2:18" ht="12.75">
      <c r="B24" s="228"/>
      <c r="C24" s="97" t="s">
        <v>224</v>
      </c>
      <c r="D24" s="121">
        <v>15131100</v>
      </c>
      <c r="E24" s="57">
        <v>40452.4</v>
      </c>
      <c r="F24" s="57">
        <v>40452.4</v>
      </c>
      <c r="G24" s="57">
        <v>40348.6</v>
      </c>
      <c r="H24" s="53">
        <v>-0.25659787799983125</v>
      </c>
      <c r="I24" s="57">
        <v>84514.19</v>
      </c>
      <c r="J24" s="57">
        <v>84514.19</v>
      </c>
      <c r="K24" s="57">
        <v>115752.98000000001</v>
      </c>
      <c r="L24" s="53">
        <v>36.96277512687516</v>
      </c>
      <c r="M24" s="53">
        <v>2.089225608369343</v>
      </c>
      <c r="N24" s="53">
        <v>2.089225608369343</v>
      </c>
      <c r="O24" s="53">
        <v>2.868822710081639</v>
      </c>
      <c r="P24" s="53">
        <v>37.31512281819951</v>
      </c>
      <c r="Q24" s="54"/>
      <c r="R24" s="54"/>
    </row>
    <row r="25" spans="2:18" ht="12.75">
      <c r="B25" s="229"/>
      <c r="C25" s="95" t="s">
        <v>219</v>
      </c>
      <c r="D25" s="112">
        <v>15131900</v>
      </c>
      <c r="E25" s="57">
        <v>53175.45679999999</v>
      </c>
      <c r="F25" s="57">
        <v>53175.45679999999</v>
      </c>
      <c r="G25" s="57">
        <v>102322.1961</v>
      </c>
      <c r="H25" s="53">
        <v>92.42372751934688</v>
      </c>
      <c r="I25" s="57">
        <v>284506.01</v>
      </c>
      <c r="J25" s="57">
        <v>284506.01</v>
      </c>
      <c r="K25" s="57">
        <v>634627.5399999999</v>
      </c>
      <c r="L25" s="53">
        <v>123.06296446953789</v>
      </c>
      <c r="M25" s="53">
        <v>5.3503256412082205</v>
      </c>
      <c r="N25" s="53">
        <v>5.3503256412082205</v>
      </c>
      <c r="O25" s="53">
        <v>6.202247060645329</v>
      </c>
      <c r="P25" s="53">
        <v>15.922795668278722</v>
      </c>
      <c r="Q25" s="54"/>
      <c r="R25" s="54"/>
    </row>
    <row r="26" spans="2:18" ht="12.75">
      <c r="B26" s="195" t="s">
        <v>88</v>
      </c>
      <c r="C26" s="196"/>
      <c r="D26" s="112">
        <v>15100000</v>
      </c>
      <c r="E26" s="57">
        <v>4700</v>
      </c>
      <c r="F26" s="57">
        <v>4700</v>
      </c>
      <c r="G26" s="57">
        <v>5501.3077</v>
      </c>
      <c r="H26" s="53">
        <v>17.049100000000017</v>
      </c>
      <c r="I26" s="57">
        <v>21292.4</v>
      </c>
      <c r="J26" s="57">
        <v>21292.4</v>
      </c>
      <c r="K26" s="57">
        <v>20674.41</v>
      </c>
      <c r="L26" s="53">
        <v>-2.9023970994345505</v>
      </c>
      <c r="M26" s="53">
        <v>4.530297872340426</v>
      </c>
      <c r="N26" s="53">
        <v>4.530297872340426</v>
      </c>
      <c r="O26" s="53">
        <v>3.758090099195869</v>
      </c>
      <c r="P26" s="53">
        <v>-17.045408379419026</v>
      </c>
      <c r="Q26" s="54"/>
      <c r="R26" s="54"/>
    </row>
    <row r="27" spans="2:18" ht="12.75">
      <c r="B27" s="195" t="s">
        <v>109</v>
      </c>
      <c r="C27" s="196"/>
      <c r="D27" s="112">
        <v>15089000</v>
      </c>
      <c r="E27" s="57">
        <v>2032.4</v>
      </c>
      <c r="F27" s="57">
        <v>2032.4</v>
      </c>
      <c r="G27" s="57">
        <v>1310.3400000000001</v>
      </c>
      <c r="H27" s="53">
        <v>-35.527455225349335</v>
      </c>
      <c r="I27" s="57">
        <v>14426.09</v>
      </c>
      <c r="J27" s="57">
        <v>14426.09</v>
      </c>
      <c r="K27" s="57">
        <v>7504.01</v>
      </c>
      <c r="L27" s="53">
        <v>-47.983064018039535</v>
      </c>
      <c r="M27" s="53">
        <v>7.098056484943909</v>
      </c>
      <c r="N27" s="53">
        <v>7.098056484943909</v>
      </c>
      <c r="O27" s="53">
        <v>5.726765572294213</v>
      </c>
      <c r="P27" s="53">
        <v>-19.319244860313788</v>
      </c>
      <c r="Q27" s="54"/>
      <c r="R27" s="54"/>
    </row>
    <row r="28" spans="2:18" ht="12.75">
      <c r="B28" s="192" t="s">
        <v>223</v>
      </c>
      <c r="C28" s="120" t="s">
        <v>37</v>
      </c>
      <c r="D28" s="112">
        <v>15159010</v>
      </c>
      <c r="E28" s="57">
        <v>274.7846</v>
      </c>
      <c r="F28" s="57">
        <v>274.7846</v>
      </c>
      <c r="G28" s="57">
        <v>955.5689</v>
      </c>
      <c r="H28" s="53">
        <v>247.75198464542768</v>
      </c>
      <c r="I28" s="57">
        <v>3969.76</v>
      </c>
      <c r="J28" s="57">
        <v>3969.76</v>
      </c>
      <c r="K28" s="57">
        <v>7556.950000000001</v>
      </c>
      <c r="L28" s="53">
        <v>90.36289347466851</v>
      </c>
      <c r="M28" s="53">
        <v>14.44680669877424</v>
      </c>
      <c r="N28" s="53">
        <v>14.44680669877424</v>
      </c>
      <c r="O28" s="53">
        <v>7.908325605824971</v>
      </c>
      <c r="P28" s="53">
        <v>-45.25900587777668</v>
      </c>
      <c r="Q28" s="54"/>
      <c r="R28" s="54"/>
    </row>
    <row r="29" spans="2:18" ht="12.75">
      <c r="B29" s="193"/>
      <c r="C29" s="122" t="s">
        <v>122</v>
      </c>
      <c r="D29" s="112">
        <v>15159011</v>
      </c>
      <c r="E29" s="57">
        <v>254.4846</v>
      </c>
      <c r="F29" s="57">
        <v>254.4846</v>
      </c>
      <c r="G29" s="57">
        <v>430.3689</v>
      </c>
      <c r="H29" s="53">
        <v>69.11392673662769</v>
      </c>
      <c r="I29" s="57">
        <v>3919.05</v>
      </c>
      <c r="J29" s="57">
        <v>3919.05</v>
      </c>
      <c r="K29" s="57">
        <v>5324.27</v>
      </c>
      <c r="L29" s="53">
        <v>35.85613860501908</v>
      </c>
      <c r="M29" s="53">
        <v>15.399949545080528</v>
      </c>
      <c r="N29" s="53">
        <v>15.399949545080528</v>
      </c>
      <c r="O29" s="53">
        <v>12.371409737088346</v>
      </c>
      <c r="P29" s="53">
        <v>-19.665907340323983</v>
      </c>
      <c r="Q29" s="54"/>
      <c r="R29" s="54"/>
    </row>
    <row r="30" spans="2:18" ht="12.75">
      <c r="B30" s="194"/>
      <c r="C30" s="62" t="s">
        <v>123</v>
      </c>
      <c r="D30" s="112">
        <v>15159019</v>
      </c>
      <c r="E30" s="57">
        <v>20.3</v>
      </c>
      <c r="F30" s="57">
        <v>20.3</v>
      </c>
      <c r="G30" s="57">
        <v>525.2</v>
      </c>
      <c r="H30" s="53">
        <v>2487.192118226601</v>
      </c>
      <c r="I30" s="57">
        <v>50.71</v>
      </c>
      <c r="J30" s="57">
        <v>50.71</v>
      </c>
      <c r="K30" s="57">
        <v>2232.68</v>
      </c>
      <c r="L30" s="53">
        <v>4302.839676592388</v>
      </c>
      <c r="M30" s="53">
        <v>2.498029556650246</v>
      </c>
      <c r="N30" s="53">
        <v>2.498029556650246</v>
      </c>
      <c r="O30" s="53">
        <v>4.251104341203351</v>
      </c>
      <c r="P30" s="53">
        <v>70.17830433135086</v>
      </c>
      <c r="Q30" s="54"/>
      <c r="R30" s="54"/>
    </row>
    <row r="31" spans="2:18" ht="12.75">
      <c r="B31" s="195" t="s">
        <v>295</v>
      </c>
      <c r="C31" s="196"/>
      <c r="D31" s="112">
        <v>15159021</v>
      </c>
      <c r="E31" s="57">
        <v>0</v>
      </c>
      <c r="F31" s="57">
        <v>0</v>
      </c>
      <c r="G31" s="57">
        <v>0</v>
      </c>
      <c r="H31" s="53" t="s">
        <v>388</v>
      </c>
      <c r="I31" s="57">
        <v>0</v>
      </c>
      <c r="J31" s="57">
        <v>0</v>
      </c>
      <c r="K31" s="57">
        <v>0</v>
      </c>
      <c r="L31" s="53" t="s">
        <v>388</v>
      </c>
      <c r="M31" s="53" t="s">
        <v>388</v>
      </c>
      <c r="N31" s="53" t="s">
        <v>388</v>
      </c>
      <c r="O31" s="53" t="s">
        <v>388</v>
      </c>
      <c r="P31" s="53" t="s">
        <v>388</v>
      </c>
      <c r="Q31" s="54"/>
      <c r="R31" s="54"/>
    </row>
    <row r="32" spans="2:18" ht="12.75">
      <c r="B32" s="195" t="s">
        <v>302</v>
      </c>
      <c r="C32" s="196"/>
      <c r="D32" s="112">
        <v>15159029</v>
      </c>
      <c r="E32" s="57">
        <v>0</v>
      </c>
      <c r="F32" s="57">
        <v>0</v>
      </c>
      <c r="G32" s="57">
        <v>230.51</v>
      </c>
      <c r="H32" s="53" t="s">
        <v>388</v>
      </c>
      <c r="I32" s="57">
        <v>0</v>
      </c>
      <c r="J32" s="57">
        <v>0</v>
      </c>
      <c r="K32" s="57">
        <v>3065.41</v>
      </c>
      <c r="L32" s="53" t="s">
        <v>388</v>
      </c>
      <c r="M32" s="53" t="s">
        <v>388</v>
      </c>
      <c r="N32" s="53" t="s">
        <v>388</v>
      </c>
      <c r="O32" s="53">
        <v>13.298381848943647</v>
      </c>
      <c r="P32" s="53" t="s">
        <v>388</v>
      </c>
      <c r="Q32" s="54"/>
      <c r="R32" s="54"/>
    </row>
    <row r="33" spans="2:18" ht="12.75">
      <c r="B33" s="195" t="s">
        <v>298</v>
      </c>
      <c r="C33" s="196"/>
      <c r="D33" s="112">
        <v>15081000</v>
      </c>
      <c r="E33" s="57">
        <v>0</v>
      </c>
      <c r="F33" s="57">
        <v>0</v>
      </c>
      <c r="G33" s="57">
        <v>0</v>
      </c>
      <c r="H33" s="53" t="s">
        <v>388</v>
      </c>
      <c r="I33" s="57">
        <v>0</v>
      </c>
      <c r="J33" s="57">
        <v>0</v>
      </c>
      <c r="K33" s="57">
        <v>0</v>
      </c>
      <c r="L33" s="53" t="s">
        <v>388</v>
      </c>
      <c r="M33" s="53" t="s">
        <v>388</v>
      </c>
      <c r="N33" s="53" t="s">
        <v>388</v>
      </c>
      <c r="O33" s="53" t="s">
        <v>388</v>
      </c>
      <c r="P33" s="53" t="s">
        <v>388</v>
      </c>
      <c r="Q33" s="54"/>
      <c r="R33" s="54"/>
    </row>
    <row r="34" spans="2:18" ht="12.75">
      <c r="B34" s="236" t="s">
        <v>332</v>
      </c>
      <c r="C34" s="236"/>
      <c r="D34" s="236"/>
      <c r="E34" s="57">
        <v>11776082.6647</v>
      </c>
      <c r="F34" s="57">
        <v>11776082.6647</v>
      </c>
      <c r="G34" s="57">
        <v>19767356.713900007</v>
      </c>
      <c r="H34" s="53">
        <v>67.86020679996297</v>
      </c>
      <c r="I34" s="57">
        <v>17830184.47</v>
      </c>
      <c r="J34" s="57">
        <v>17830184.47</v>
      </c>
      <c r="K34" s="57">
        <v>28795084.37</v>
      </c>
      <c r="L34" s="53">
        <v>61.496278507095006</v>
      </c>
      <c r="M34" s="53">
        <v>1.5141015036730154</v>
      </c>
      <c r="N34" s="53">
        <v>1.5141015036730154</v>
      </c>
      <c r="O34" s="53">
        <v>1.4566987780289247</v>
      </c>
      <c r="P34" s="53">
        <v>-3.791207227840354</v>
      </c>
      <c r="Q34" s="54"/>
      <c r="R34" s="54"/>
    </row>
    <row r="35" spans="2:18" ht="12.75">
      <c r="B35" s="197" t="s">
        <v>406</v>
      </c>
      <c r="C35" s="198"/>
      <c r="D35" s="198"/>
      <c r="E35" s="199"/>
      <c r="F35" s="199"/>
      <c r="G35" s="199"/>
      <c r="H35" s="199"/>
      <c r="I35" s="199"/>
      <c r="J35" s="199"/>
      <c r="K35" s="199"/>
      <c r="L35" s="199"/>
      <c r="M35" s="198"/>
      <c r="N35" s="198"/>
      <c r="O35" s="198"/>
      <c r="P35" s="240"/>
      <c r="Q35" s="54"/>
      <c r="R35" s="54"/>
    </row>
    <row r="36" spans="17:18" ht="12.75">
      <c r="Q36" s="54"/>
      <c r="R36" s="54"/>
    </row>
    <row r="37" spans="2:18" ht="119.25" customHeight="1">
      <c r="B37" s="212" t="s">
        <v>427</v>
      </c>
      <c r="C37" s="213"/>
      <c r="D37" s="213"/>
      <c r="E37" s="213"/>
      <c r="F37" s="213"/>
      <c r="G37" s="213"/>
      <c r="H37" s="213"/>
      <c r="I37" s="213"/>
      <c r="J37" s="213"/>
      <c r="K37" s="213"/>
      <c r="L37" s="213"/>
      <c r="M37" s="213"/>
      <c r="N37" s="213"/>
      <c r="O37" s="213"/>
      <c r="P37" s="214"/>
      <c r="Q37" s="54"/>
      <c r="R37" s="54"/>
    </row>
    <row r="38" spans="2:18" ht="12.75">
      <c r="B38" s="43"/>
      <c r="D38" s="43"/>
      <c r="E38" s="43"/>
      <c r="Q38" s="54"/>
      <c r="R38" s="54"/>
    </row>
    <row r="39" spans="2:18" ht="12.75">
      <c r="B39" s="43"/>
      <c r="D39" s="43"/>
      <c r="E39" s="54"/>
      <c r="F39" s="54"/>
      <c r="G39" s="54"/>
      <c r="H39" s="54"/>
      <c r="I39" s="54"/>
      <c r="J39" s="54"/>
      <c r="K39" s="54"/>
      <c r="Q39" s="54"/>
      <c r="R39" s="54"/>
    </row>
    <row r="40" spans="3:18" s="106" customFormat="1" ht="12.75">
      <c r="C40" s="123"/>
      <c r="E40" s="54"/>
      <c r="F40" s="54"/>
      <c r="G40" s="54"/>
      <c r="H40" s="54"/>
      <c r="I40" s="54"/>
      <c r="J40" s="54"/>
      <c r="K40" s="54"/>
      <c r="Q40" s="54"/>
      <c r="R40" s="54"/>
    </row>
    <row r="41" spans="3:18" s="106" customFormat="1" ht="12.75">
      <c r="C41" s="123"/>
      <c r="Q41" s="54"/>
      <c r="R41" s="54"/>
    </row>
    <row r="42" spans="2:18" ht="12.75" customHeight="1">
      <c r="B42" s="43"/>
      <c r="D42" s="43"/>
      <c r="Q42" s="54"/>
      <c r="R42" s="54"/>
    </row>
    <row r="43" spans="2:18" ht="12.75">
      <c r="B43" s="43"/>
      <c r="D43" s="43"/>
      <c r="Q43" s="54"/>
      <c r="R43" s="54"/>
    </row>
    <row r="44" spans="2:18" ht="12.75">
      <c r="B44" s="43"/>
      <c r="D44" s="43"/>
      <c r="Q44" s="54"/>
      <c r="R44" s="54"/>
    </row>
    <row r="45" spans="2:18" ht="12.75" customHeight="1">
      <c r="B45" s="43"/>
      <c r="D45" s="43"/>
      <c r="Q45" s="54"/>
      <c r="R45" s="54"/>
    </row>
    <row r="46" spans="4:18" ht="12.75">
      <c r="D46" s="60"/>
      <c r="Q46" s="54"/>
      <c r="R46" s="54"/>
    </row>
    <row r="47" spans="17:18" ht="12.75">
      <c r="Q47" s="54"/>
      <c r="R47" s="54"/>
    </row>
    <row r="48" spans="17:18" ht="12.75">
      <c r="Q48" s="54"/>
      <c r="R48" s="54"/>
    </row>
    <row r="49" spans="17:18" ht="12.75">
      <c r="Q49" s="54"/>
      <c r="R49" s="54"/>
    </row>
    <row r="50" spans="17:18" ht="12.75">
      <c r="Q50" s="54"/>
      <c r="R50" s="54"/>
    </row>
    <row r="51" spans="17:18" ht="12.75">
      <c r="Q51" s="54"/>
      <c r="R51" s="54"/>
    </row>
    <row r="52" spans="17:18" ht="12.75">
      <c r="Q52" s="54"/>
      <c r="R52" s="54"/>
    </row>
    <row r="53" spans="17:18" ht="12.75">
      <c r="Q53" s="54"/>
      <c r="R53" s="54"/>
    </row>
    <row r="54" spans="17:18" ht="12.75">
      <c r="Q54" s="54"/>
      <c r="R54" s="54"/>
    </row>
    <row r="55" spans="17:18" ht="12.75">
      <c r="Q55" s="54"/>
      <c r="R55" s="54"/>
    </row>
    <row r="56" spans="17:18" ht="12.75">
      <c r="Q56" s="54"/>
      <c r="R56" s="54"/>
    </row>
    <row r="57" spans="17:18" ht="12.75">
      <c r="Q57" s="54"/>
      <c r="R57" s="54"/>
    </row>
    <row r="58" spans="17:18" ht="12.75">
      <c r="Q58" s="54"/>
      <c r="R58" s="54"/>
    </row>
    <row r="59" spans="17:18" ht="12.75">
      <c r="Q59" s="54"/>
      <c r="R59" s="54"/>
    </row>
    <row r="60" spans="17:18" ht="12.75">
      <c r="Q60" s="54"/>
      <c r="R60" s="54"/>
    </row>
    <row r="61" spans="17:18" ht="12.75">
      <c r="Q61" s="54"/>
      <c r="R61" s="54"/>
    </row>
    <row r="62" spans="17:18" ht="12.75">
      <c r="Q62" s="54"/>
      <c r="R62" s="54"/>
    </row>
    <row r="63" spans="17:18" ht="12.75">
      <c r="Q63" s="54"/>
      <c r="R63" s="54"/>
    </row>
    <row r="64" spans="17:18" ht="12.75">
      <c r="Q64" s="54"/>
      <c r="R64" s="54"/>
    </row>
    <row r="65" spans="17:18" ht="12.75">
      <c r="Q65" s="54"/>
      <c r="R65" s="54"/>
    </row>
    <row r="66" spans="17:18" ht="12.75">
      <c r="Q66" s="54"/>
      <c r="R66" s="54"/>
    </row>
    <row r="67" spans="17:18" ht="12.75">
      <c r="Q67" s="54"/>
      <c r="R67" s="54"/>
    </row>
    <row r="68" spans="17:18" ht="12.75">
      <c r="Q68" s="54"/>
      <c r="R68" s="54"/>
    </row>
    <row r="69" spans="17:18" ht="12.75">
      <c r="Q69" s="54"/>
      <c r="R69" s="54"/>
    </row>
    <row r="70" spans="17:18" ht="12.75">
      <c r="Q70" s="54"/>
      <c r="R70" s="54"/>
    </row>
    <row r="71" spans="17:18" ht="12.75">
      <c r="Q71" s="54"/>
      <c r="R71" s="54"/>
    </row>
    <row r="72" spans="17:18" ht="12.75">
      <c r="Q72" s="54"/>
      <c r="R72" s="54"/>
    </row>
    <row r="73" spans="17:18" ht="12.75">
      <c r="Q73" s="54"/>
      <c r="R73" s="54"/>
    </row>
    <row r="74" spans="17:18" ht="12.75">
      <c r="Q74" s="54"/>
      <c r="R74" s="54"/>
    </row>
    <row r="75" spans="17:18" ht="12.75">
      <c r="Q75" s="54"/>
      <c r="R75" s="54"/>
    </row>
    <row r="76" spans="17:18" ht="12.75">
      <c r="Q76" s="54"/>
      <c r="R76" s="54"/>
    </row>
    <row r="77" spans="17:18" ht="12.75">
      <c r="Q77" s="54"/>
      <c r="R77" s="54"/>
    </row>
    <row r="78" spans="17:18" ht="12.75">
      <c r="Q78" s="54"/>
      <c r="R78" s="54"/>
    </row>
    <row r="79" spans="17:18" ht="12.75">
      <c r="Q79" s="54"/>
      <c r="R79" s="54"/>
    </row>
    <row r="80" spans="17:18" ht="12.75">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row r="90" spans="17:18" ht="12.75">
      <c r="Q90" s="54"/>
      <c r="R90" s="54"/>
    </row>
    <row r="91" spans="17:18" ht="12.75">
      <c r="Q91" s="54"/>
      <c r="R91" s="54"/>
    </row>
    <row r="92" spans="17:18" ht="12.75">
      <c r="Q92" s="54"/>
      <c r="R92" s="54"/>
    </row>
    <row r="93" spans="17:18" ht="12.75">
      <c r="Q93" s="54"/>
      <c r="R93" s="54"/>
    </row>
    <row r="94" spans="17:18" ht="12.75">
      <c r="Q94" s="54"/>
      <c r="R94" s="54"/>
    </row>
    <row r="95" spans="17:18" ht="12.75">
      <c r="Q95" s="54"/>
      <c r="R95" s="54"/>
    </row>
    <row r="96" spans="17:18" ht="12.75">
      <c r="Q96" s="54"/>
      <c r="R96" s="54"/>
    </row>
    <row r="97" spans="17:18" ht="12.75">
      <c r="Q97" s="54"/>
      <c r="R97" s="54"/>
    </row>
    <row r="98" spans="17:18" ht="12.75">
      <c r="Q98" s="54"/>
      <c r="R98" s="54"/>
    </row>
    <row r="99" spans="17:18" ht="12.75">
      <c r="Q99" s="54"/>
      <c r="R99" s="54"/>
    </row>
    <row r="100" spans="17:18" ht="12.75">
      <c r="Q100" s="54"/>
      <c r="R100" s="54"/>
    </row>
    <row r="101" spans="17:18" ht="12.75">
      <c r="Q101" s="54"/>
      <c r="R101" s="54"/>
    </row>
    <row r="102" spans="17:18" ht="12.75">
      <c r="Q102" s="54"/>
      <c r="R102" s="54"/>
    </row>
  </sheetData>
  <sheetProtection/>
  <mergeCells count="24">
    <mergeCell ref="B37:P37"/>
    <mergeCell ref="B35:P35"/>
    <mergeCell ref="B27:C27"/>
    <mergeCell ref="B17:C17"/>
    <mergeCell ref="B18:C18"/>
    <mergeCell ref="B34:D34"/>
    <mergeCell ref="B23:B25"/>
    <mergeCell ref="B32:C32"/>
    <mergeCell ref="B26:C26"/>
    <mergeCell ref="B31:C31"/>
    <mergeCell ref="B33:C33"/>
    <mergeCell ref="B8:C8"/>
    <mergeCell ref="B12:B16"/>
    <mergeCell ref="B20:B22"/>
    <mergeCell ref="B28:B30"/>
    <mergeCell ref="B19:C19"/>
    <mergeCell ref="B9:B11"/>
    <mergeCell ref="B2:P2"/>
    <mergeCell ref="D3:D4"/>
    <mergeCell ref="E3:H3"/>
    <mergeCell ref="I3:L3"/>
    <mergeCell ref="M3:P3"/>
    <mergeCell ref="B5:B7"/>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R103"/>
  <sheetViews>
    <sheetView zoomScale="90" zoomScaleNormal="90" zoomScalePageLayoutView="70" workbookViewId="0" topLeftCell="A10">
      <selection activeCell="R42" sqref="R42"/>
    </sheetView>
  </sheetViews>
  <sheetFormatPr defaultColWidth="11.421875" defaultRowHeight="15"/>
  <cols>
    <col min="1" max="1" width="1.1484375" style="43" customWidth="1"/>
    <col min="2" max="2" width="20.28125" style="59" customWidth="1"/>
    <col min="3" max="3" width="29.140625" style="59" bestFit="1" customWidth="1"/>
    <col min="4" max="4" width="11.7109375" style="43" customWidth="1"/>
    <col min="5" max="5" width="12.421875" style="43" customWidth="1"/>
    <col min="6" max="7" width="11.00390625" style="43" bestFit="1" customWidth="1"/>
    <col min="8" max="8" width="11.421875" style="43" bestFit="1" customWidth="1"/>
    <col min="9" max="9" width="11.00390625" style="43" bestFit="1" customWidth="1"/>
    <col min="10" max="10" width="11.28125" style="43" customWidth="1"/>
    <col min="11" max="11" width="11.00390625" style="43" bestFit="1" customWidth="1"/>
    <col min="12" max="12" width="9.8515625" style="43" bestFit="1" customWidth="1"/>
    <col min="13" max="13" width="7.421875" style="43" customWidth="1"/>
    <col min="14" max="15" width="8.421875" style="43" customWidth="1"/>
    <col min="16" max="16" width="7.00390625" style="43" customWidth="1"/>
    <col min="17" max="16384" width="11.421875" style="43" customWidth="1"/>
  </cols>
  <sheetData>
    <row r="1" ht="5.25" customHeight="1"/>
    <row r="2" spans="2:17" ht="12.75">
      <c r="B2" s="177" t="s">
        <v>101</v>
      </c>
      <c r="C2" s="178"/>
      <c r="D2" s="178"/>
      <c r="E2" s="178"/>
      <c r="F2" s="178"/>
      <c r="G2" s="178"/>
      <c r="H2" s="178"/>
      <c r="I2" s="178"/>
      <c r="J2" s="178"/>
      <c r="K2" s="178"/>
      <c r="L2" s="178"/>
      <c r="M2" s="178"/>
      <c r="N2" s="178"/>
      <c r="O2" s="178"/>
      <c r="P2" s="179"/>
      <c r="Q2" s="46" t="s">
        <v>380</v>
      </c>
    </row>
    <row r="3" spans="2:16" ht="12.75">
      <c r="B3" s="264" t="s">
        <v>40</v>
      </c>
      <c r="C3" s="264"/>
      <c r="D3" s="222" t="s">
        <v>41</v>
      </c>
      <c r="E3" s="189" t="s">
        <v>31</v>
      </c>
      <c r="F3" s="189"/>
      <c r="G3" s="189"/>
      <c r="H3" s="189"/>
      <c r="I3" s="189" t="s">
        <v>324</v>
      </c>
      <c r="J3" s="189"/>
      <c r="K3" s="189"/>
      <c r="L3" s="189"/>
      <c r="M3" s="189" t="s">
        <v>355</v>
      </c>
      <c r="N3" s="189"/>
      <c r="O3" s="189"/>
      <c r="P3" s="189"/>
    </row>
    <row r="4" spans="2:16" ht="25.5">
      <c r="B4" s="265"/>
      <c r="C4" s="265"/>
      <c r="D4" s="222"/>
      <c r="E4" s="49">
        <v>2013</v>
      </c>
      <c r="F4" s="49" t="s">
        <v>386</v>
      </c>
      <c r="G4" s="49" t="s">
        <v>387</v>
      </c>
      <c r="H4" s="49" t="s">
        <v>110</v>
      </c>
      <c r="I4" s="49">
        <v>2013</v>
      </c>
      <c r="J4" s="49" t="s">
        <v>386</v>
      </c>
      <c r="K4" s="49" t="s">
        <v>387</v>
      </c>
      <c r="L4" s="49" t="s">
        <v>110</v>
      </c>
      <c r="M4" s="49">
        <v>2013</v>
      </c>
      <c r="N4" s="49" t="s">
        <v>386</v>
      </c>
      <c r="O4" s="49" t="s">
        <v>387</v>
      </c>
      <c r="P4" s="49" t="s">
        <v>110</v>
      </c>
    </row>
    <row r="5" spans="2:18" ht="12.75">
      <c r="B5" s="237" t="s">
        <v>202</v>
      </c>
      <c r="C5" s="96" t="s">
        <v>37</v>
      </c>
      <c r="D5" s="124"/>
      <c r="E5" s="125">
        <v>7632049.7277999995</v>
      </c>
      <c r="F5" s="125">
        <v>7632049.7277999995</v>
      </c>
      <c r="G5" s="125">
        <v>8342717.8166000005</v>
      </c>
      <c r="H5" s="53">
        <v>9.311628122801242</v>
      </c>
      <c r="I5" s="125">
        <v>16753594.07</v>
      </c>
      <c r="J5" s="125">
        <v>16753594.07</v>
      </c>
      <c r="K5" s="125">
        <v>16666766</v>
      </c>
      <c r="L5" s="53">
        <v>-0.5182653324248832</v>
      </c>
      <c r="M5" s="53">
        <v>2.1951631170554964</v>
      </c>
      <c r="N5" s="53">
        <v>2.1951631170554964</v>
      </c>
      <c r="O5" s="53">
        <v>1.9977621641279952</v>
      </c>
      <c r="P5" s="53">
        <v>-8.992541437753697</v>
      </c>
      <c r="Q5" s="54"/>
      <c r="R5" s="54"/>
    </row>
    <row r="6" spans="2:18" ht="12.75">
      <c r="B6" s="237"/>
      <c r="C6" s="96" t="s">
        <v>137</v>
      </c>
      <c r="D6" s="124">
        <v>20091100</v>
      </c>
      <c r="E6" s="125">
        <v>6385193.6434</v>
      </c>
      <c r="F6" s="125">
        <v>6385193.6434</v>
      </c>
      <c r="G6" s="125">
        <v>6026522.6569</v>
      </c>
      <c r="H6" s="53">
        <v>-5.61722958661931</v>
      </c>
      <c r="I6" s="125">
        <v>15118580.75</v>
      </c>
      <c r="J6" s="125">
        <v>15118580.75</v>
      </c>
      <c r="K6" s="125">
        <v>13344717.84</v>
      </c>
      <c r="L6" s="53">
        <v>-11.73299887954099</v>
      </c>
      <c r="M6" s="53">
        <v>2.3677560297058786</v>
      </c>
      <c r="N6" s="53">
        <v>2.3677560297058786</v>
      </c>
      <c r="O6" s="53">
        <v>2.214331315044691</v>
      </c>
      <c r="P6" s="53">
        <v>-6.479751829847357</v>
      </c>
      <c r="Q6" s="54"/>
      <c r="R6" s="54"/>
    </row>
    <row r="7" spans="2:18" ht="12.75">
      <c r="B7" s="237"/>
      <c r="C7" s="96" t="s">
        <v>203</v>
      </c>
      <c r="D7" s="126">
        <v>20091200</v>
      </c>
      <c r="E7" s="125">
        <v>1178001.2064999999</v>
      </c>
      <c r="F7" s="125">
        <v>1178001.2064999999</v>
      </c>
      <c r="G7" s="125">
        <v>2019624.1532</v>
      </c>
      <c r="H7" s="53">
        <v>71.44499870255441</v>
      </c>
      <c r="I7" s="125">
        <v>1436522.65</v>
      </c>
      <c r="J7" s="125">
        <v>1436522.65</v>
      </c>
      <c r="K7" s="125">
        <v>2713341.08</v>
      </c>
      <c r="L7" s="53">
        <v>88.88258253359251</v>
      </c>
      <c r="M7" s="53">
        <v>1.2194577068966694</v>
      </c>
      <c r="N7" s="53">
        <v>1.2194577068966694</v>
      </c>
      <c r="O7" s="53">
        <v>1.3434881315421179</v>
      </c>
      <c r="P7" s="53">
        <v>10.170949262446062</v>
      </c>
      <c r="Q7" s="54"/>
      <c r="R7" s="54"/>
    </row>
    <row r="8" spans="2:18" ht="12.75">
      <c r="B8" s="237"/>
      <c r="C8" s="96" t="s">
        <v>131</v>
      </c>
      <c r="D8" s="124">
        <v>20091900</v>
      </c>
      <c r="E8" s="125">
        <v>68854.8779</v>
      </c>
      <c r="F8" s="125">
        <v>68854.8779</v>
      </c>
      <c r="G8" s="125">
        <v>296571.0065</v>
      </c>
      <c r="H8" s="53">
        <v>330.71894910730794</v>
      </c>
      <c r="I8" s="125">
        <v>198490.67</v>
      </c>
      <c r="J8" s="125">
        <v>198490.67</v>
      </c>
      <c r="K8" s="125">
        <v>608707.08</v>
      </c>
      <c r="L8" s="53">
        <v>206.6678549676919</v>
      </c>
      <c r="M8" s="53">
        <v>2.882739408648345</v>
      </c>
      <c r="N8" s="53">
        <v>2.882739408648345</v>
      </c>
      <c r="O8" s="53">
        <v>2.052483441263163</v>
      </c>
      <c r="P8" s="53">
        <v>-28.800937222919888</v>
      </c>
      <c r="Q8" s="54"/>
      <c r="R8" s="54"/>
    </row>
    <row r="9" spans="2:18" ht="12.75">
      <c r="B9" s="237" t="s">
        <v>269</v>
      </c>
      <c r="C9" s="96" t="s">
        <v>37</v>
      </c>
      <c r="D9" s="124"/>
      <c r="E9" s="125">
        <v>4697640.3655</v>
      </c>
      <c r="F9" s="125">
        <v>4697640.3655</v>
      </c>
      <c r="G9" s="125">
        <v>3430518.4152999995</v>
      </c>
      <c r="H9" s="53">
        <v>-26.973583578383032</v>
      </c>
      <c r="I9" s="125">
        <v>7475770.079999999</v>
      </c>
      <c r="J9" s="125">
        <v>7475770.079999999</v>
      </c>
      <c r="K9" s="125">
        <v>4386401.39</v>
      </c>
      <c r="L9" s="53">
        <v>-41.32508968226588</v>
      </c>
      <c r="M9" s="53">
        <v>1.591388335067728</v>
      </c>
      <c r="N9" s="53">
        <v>1.591388335067728</v>
      </c>
      <c r="O9" s="53">
        <v>1.2786409687925864</v>
      </c>
      <c r="P9" s="53">
        <v>-19.65248578134333</v>
      </c>
      <c r="Q9" s="54"/>
      <c r="R9" s="54"/>
    </row>
    <row r="10" spans="2:18" ht="12.75">
      <c r="B10" s="237"/>
      <c r="C10" s="96" t="s">
        <v>270</v>
      </c>
      <c r="D10" s="124">
        <v>20096100</v>
      </c>
      <c r="E10" s="125">
        <v>6219.2193</v>
      </c>
      <c r="F10" s="125">
        <v>6219.2193</v>
      </c>
      <c r="G10" s="125">
        <v>1231.8</v>
      </c>
      <c r="H10" s="53">
        <v>-80.19365549627749</v>
      </c>
      <c r="I10" s="125">
        <v>22179.809999999998</v>
      </c>
      <c r="J10" s="125">
        <v>22179.809999999998</v>
      </c>
      <c r="K10" s="125">
        <v>6354.21</v>
      </c>
      <c r="L10" s="53">
        <v>-71.35137767185562</v>
      </c>
      <c r="M10" s="53">
        <v>3.566333478544485</v>
      </c>
      <c r="N10" s="53">
        <v>3.566333478544485</v>
      </c>
      <c r="O10" s="53">
        <v>5.15847540185095</v>
      </c>
      <c r="P10" s="53">
        <v>44.64366366423646</v>
      </c>
      <c r="Q10" s="54"/>
      <c r="R10" s="54"/>
    </row>
    <row r="11" spans="2:18" ht="12.75">
      <c r="B11" s="237"/>
      <c r="C11" s="96" t="s">
        <v>132</v>
      </c>
      <c r="D11" s="124">
        <v>20096910</v>
      </c>
      <c r="E11" s="125">
        <v>412397.64619999996</v>
      </c>
      <c r="F11" s="125">
        <v>412397.64619999996</v>
      </c>
      <c r="G11" s="125">
        <v>444614.0537</v>
      </c>
      <c r="H11" s="53">
        <v>7.811976570878887</v>
      </c>
      <c r="I11" s="125">
        <v>820312.1900000001</v>
      </c>
      <c r="J11" s="125">
        <v>820312.1900000001</v>
      </c>
      <c r="K11" s="125">
        <v>700220.1699999999</v>
      </c>
      <c r="L11" s="53">
        <v>-14.639794637210024</v>
      </c>
      <c r="M11" s="53">
        <v>1.9891291755874239</v>
      </c>
      <c r="N11" s="53">
        <v>1.9891291755874239</v>
      </c>
      <c r="O11" s="53">
        <v>1.5748943700112283</v>
      </c>
      <c r="P11" s="53">
        <v>-20.82493237041103</v>
      </c>
      <c r="Q11" s="54"/>
      <c r="R11" s="54"/>
    </row>
    <row r="12" spans="2:18" ht="12.75">
      <c r="B12" s="237"/>
      <c r="C12" s="96" t="s">
        <v>136</v>
      </c>
      <c r="D12" s="124">
        <v>20096920</v>
      </c>
      <c r="E12" s="125">
        <v>4279023.5</v>
      </c>
      <c r="F12" s="125">
        <v>4279023.5</v>
      </c>
      <c r="G12" s="125">
        <v>2984672.5615999997</v>
      </c>
      <c r="H12" s="53">
        <v>-30.24874573369368</v>
      </c>
      <c r="I12" s="125">
        <v>6633278.079999999</v>
      </c>
      <c r="J12" s="125">
        <v>6633278.079999999</v>
      </c>
      <c r="K12" s="125">
        <v>3679827.01</v>
      </c>
      <c r="L12" s="53">
        <v>-44.52475886552912</v>
      </c>
      <c r="M12" s="53">
        <v>1.5501850083319242</v>
      </c>
      <c r="N12" s="53">
        <v>1.5501850083319242</v>
      </c>
      <c r="O12" s="53">
        <v>1.232908111041617</v>
      </c>
      <c r="P12" s="53">
        <v>-20.4670342949396</v>
      </c>
      <c r="Q12" s="54"/>
      <c r="R12" s="54"/>
    </row>
    <row r="13" spans="2:18" ht="12.75">
      <c r="B13" s="222" t="s">
        <v>92</v>
      </c>
      <c r="C13" s="96" t="s">
        <v>37</v>
      </c>
      <c r="D13" s="124"/>
      <c r="E13" s="125">
        <v>4137176.2386000003</v>
      </c>
      <c r="F13" s="125">
        <v>4137176.2386000003</v>
      </c>
      <c r="G13" s="125">
        <v>4707291.7273</v>
      </c>
      <c r="H13" s="53">
        <v>13.780304628572559</v>
      </c>
      <c r="I13" s="125">
        <v>5137732.09</v>
      </c>
      <c r="J13" s="125">
        <v>5137732.09</v>
      </c>
      <c r="K13" s="125">
        <v>6429400.430000001</v>
      </c>
      <c r="L13" s="53">
        <v>25.14082706869989</v>
      </c>
      <c r="M13" s="53">
        <v>1.2418451121479375</v>
      </c>
      <c r="N13" s="53">
        <v>1.2418451121479375</v>
      </c>
      <c r="O13" s="53">
        <v>1.3658385335908987</v>
      </c>
      <c r="P13" s="53">
        <v>9.984612431134664</v>
      </c>
      <c r="Q13" s="54"/>
      <c r="R13" s="54"/>
    </row>
    <row r="14" spans="2:18" ht="12.75">
      <c r="B14" s="222"/>
      <c r="C14" s="96" t="s">
        <v>129</v>
      </c>
      <c r="D14" s="124">
        <v>20094100</v>
      </c>
      <c r="E14" s="125">
        <v>250155.68</v>
      </c>
      <c r="F14" s="125">
        <v>250155.68</v>
      </c>
      <c r="G14" s="125">
        <v>278423.69999999995</v>
      </c>
      <c r="H14" s="53">
        <v>11.300171157416838</v>
      </c>
      <c r="I14" s="125">
        <v>206271.19999999998</v>
      </c>
      <c r="J14" s="125">
        <v>206271.19999999998</v>
      </c>
      <c r="K14" s="125">
        <v>228079.28</v>
      </c>
      <c r="L14" s="53">
        <v>10.572527817746735</v>
      </c>
      <c r="M14" s="53">
        <v>0.8245713229457752</v>
      </c>
      <c r="N14" s="53">
        <v>0.8245713229457752</v>
      </c>
      <c r="O14" s="53">
        <v>0.8191805510809606</v>
      </c>
      <c r="P14" s="53">
        <v>-0.6537665954178595</v>
      </c>
      <c r="Q14" s="54"/>
      <c r="R14" s="54"/>
    </row>
    <row r="15" spans="2:18" ht="12.75">
      <c r="B15" s="222"/>
      <c r="C15" s="96" t="s">
        <v>132</v>
      </c>
      <c r="D15" s="124">
        <v>20094900</v>
      </c>
      <c r="E15" s="125">
        <v>3887020.5586</v>
      </c>
      <c r="F15" s="125">
        <v>3887020.5586</v>
      </c>
      <c r="G15" s="125">
        <v>4428868.0273</v>
      </c>
      <c r="H15" s="53">
        <v>13.939917747570618</v>
      </c>
      <c r="I15" s="125">
        <v>4931460.89</v>
      </c>
      <c r="J15" s="125">
        <v>4931460.89</v>
      </c>
      <c r="K15" s="125">
        <v>6201321.15</v>
      </c>
      <c r="L15" s="53">
        <v>25.7501841406675</v>
      </c>
      <c r="M15" s="53">
        <v>1.2686994616195646</v>
      </c>
      <c r="N15" s="53">
        <v>1.2686994616195646</v>
      </c>
      <c r="O15" s="53">
        <v>1.400204547025203</v>
      </c>
      <c r="P15" s="53">
        <v>10.36534572480743</v>
      </c>
      <c r="Q15" s="54"/>
      <c r="R15" s="54"/>
    </row>
    <row r="16" spans="2:18" ht="12.75">
      <c r="B16" s="236" t="s">
        <v>194</v>
      </c>
      <c r="C16" s="236"/>
      <c r="D16" s="124">
        <v>20098990</v>
      </c>
      <c r="E16" s="125">
        <v>1434075.7000000002</v>
      </c>
      <c r="F16" s="125">
        <v>1434075.7000000002</v>
      </c>
      <c r="G16" s="125">
        <v>1954585.7018000002</v>
      </c>
      <c r="H16" s="53">
        <v>36.29585256901011</v>
      </c>
      <c r="I16" s="125">
        <v>3214970.539999999</v>
      </c>
      <c r="J16" s="125">
        <v>3214970.539999999</v>
      </c>
      <c r="K16" s="125">
        <v>5248035.950000001</v>
      </c>
      <c r="L16" s="53">
        <v>63.237450692161005</v>
      </c>
      <c r="M16" s="53">
        <v>2.2418415847922106</v>
      </c>
      <c r="N16" s="53">
        <v>2.2418415847922106</v>
      </c>
      <c r="O16" s="53">
        <v>2.684986360622113</v>
      </c>
      <c r="P16" s="53">
        <v>19.766997759164862</v>
      </c>
      <c r="Q16" s="54"/>
      <c r="R16" s="54"/>
    </row>
    <row r="17" spans="2:18" ht="12.75">
      <c r="B17" s="236" t="s">
        <v>271</v>
      </c>
      <c r="C17" s="236"/>
      <c r="D17" s="124">
        <v>20098950</v>
      </c>
      <c r="E17" s="125">
        <v>601649.1268999999</v>
      </c>
      <c r="F17" s="125">
        <v>601649.1268999999</v>
      </c>
      <c r="G17" s="125">
        <v>365534.9138</v>
      </c>
      <c r="H17" s="53">
        <v>-39.244503572469156</v>
      </c>
      <c r="I17" s="125">
        <v>903894.8899999999</v>
      </c>
      <c r="J17" s="125">
        <v>903894.8899999999</v>
      </c>
      <c r="K17" s="125">
        <v>527421.5499999999</v>
      </c>
      <c r="L17" s="53">
        <v>-41.6501237217969</v>
      </c>
      <c r="M17" s="53">
        <v>1.5023621735434451</v>
      </c>
      <c r="N17" s="53">
        <v>1.5023621735434451</v>
      </c>
      <c r="O17" s="53">
        <v>1.4428759882799462</v>
      </c>
      <c r="P17" s="53">
        <v>-3.95951031722237</v>
      </c>
      <c r="Q17" s="54"/>
      <c r="R17" s="54"/>
    </row>
    <row r="18" spans="2:18" ht="12.75">
      <c r="B18" s="264" t="s">
        <v>201</v>
      </c>
      <c r="C18" s="96" t="s">
        <v>37</v>
      </c>
      <c r="D18" s="124"/>
      <c r="E18" s="125">
        <v>298150.1296</v>
      </c>
      <c r="F18" s="125">
        <v>298150.1296</v>
      </c>
      <c r="G18" s="125">
        <v>512260.99919999996</v>
      </c>
      <c r="H18" s="53">
        <v>71.81310633245485</v>
      </c>
      <c r="I18" s="125">
        <v>739068.6000000001</v>
      </c>
      <c r="J18" s="125">
        <v>739068.6000000001</v>
      </c>
      <c r="K18" s="125">
        <v>1674195.63</v>
      </c>
      <c r="L18" s="53">
        <v>126.52777157627852</v>
      </c>
      <c r="M18" s="53">
        <v>2.478847153249737</v>
      </c>
      <c r="N18" s="53">
        <v>2.478847153249737</v>
      </c>
      <c r="O18" s="53">
        <v>3.26824730482039</v>
      </c>
      <c r="P18" s="53">
        <v>31.845454873478563</v>
      </c>
      <c r="Q18" s="54"/>
      <c r="R18" s="54"/>
    </row>
    <row r="19" spans="2:18" ht="12.75">
      <c r="B19" s="264"/>
      <c r="C19" s="96" t="s">
        <v>129</v>
      </c>
      <c r="D19" s="124">
        <v>20093100</v>
      </c>
      <c r="E19" s="125">
        <v>36376.1153</v>
      </c>
      <c r="F19" s="125">
        <v>36376.1153</v>
      </c>
      <c r="G19" s="125">
        <v>150825.7261</v>
      </c>
      <c r="H19" s="53">
        <v>314.62845841595407</v>
      </c>
      <c r="I19" s="125">
        <v>42201.13</v>
      </c>
      <c r="J19" s="125">
        <v>42201.13</v>
      </c>
      <c r="K19" s="125">
        <v>350353.58999999997</v>
      </c>
      <c r="L19" s="53">
        <v>730.1995467893869</v>
      </c>
      <c r="M19" s="53">
        <v>1.160132951305001</v>
      </c>
      <c r="N19" s="53">
        <v>1.160132951305001</v>
      </c>
      <c r="O19" s="53">
        <v>2.322903386970666</v>
      </c>
      <c r="P19" s="53">
        <v>100.22734328489653</v>
      </c>
      <c r="Q19" s="54"/>
      <c r="R19" s="54"/>
    </row>
    <row r="20" spans="2:18" ht="12.75">
      <c r="B20" s="264"/>
      <c r="C20" s="96" t="s">
        <v>132</v>
      </c>
      <c r="D20" s="124">
        <v>20093900</v>
      </c>
      <c r="E20" s="125">
        <v>261774.0143</v>
      </c>
      <c r="F20" s="125">
        <v>261774.0143</v>
      </c>
      <c r="G20" s="125">
        <v>361435.2731</v>
      </c>
      <c r="H20" s="53">
        <v>38.07148660897468</v>
      </c>
      <c r="I20" s="125">
        <v>696867.4700000001</v>
      </c>
      <c r="J20" s="125">
        <v>696867.4700000001</v>
      </c>
      <c r="K20" s="125">
        <v>1323842.04</v>
      </c>
      <c r="L20" s="53">
        <v>89.97041718707285</v>
      </c>
      <c r="M20" s="53">
        <v>2.6620956700513876</v>
      </c>
      <c r="N20" s="53">
        <v>2.6620956700513876</v>
      </c>
      <c r="O20" s="53">
        <v>3.6627361481504503</v>
      </c>
      <c r="P20" s="53">
        <v>37.58844918145812</v>
      </c>
      <c r="Q20" s="54"/>
      <c r="R20" s="54"/>
    </row>
    <row r="21" spans="2:18" ht="12.75">
      <c r="B21" s="236" t="s">
        <v>91</v>
      </c>
      <c r="C21" s="236"/>
      <c r="D21" s="124">
        <v>20099000</v>
      </c>
      <c r="E21" s="125">
        <v>217897.4689</v>
      </c>
      <c r="F21" s="125">
        <v>217897.4689</v>
      </c>
      <c r="G21" s="125">
        <v>233565.90250000003</v>
      </c>
      <c r="H21" s="53">
        <v>7.1907368539424255</v>
      </c>
      <c r="I21" s="125">
        <v>571440.68</v>
      </c>
      <c r="J21" s="125">
        <v>571440.68</v>
      </c>
      <c r="K21" s="125">
        <v>389716.20999999996</v>
      </c>
      <c r="L21" s="53">
        <v>-31.801108384513345</v>
      </c>
      <c r="M21" s="53">
        <v>2.6225209631152353</v>
      </c>
      <c r="N21" s="53">
        <v>2.6225209631152353</v>
      </c>
      <c r="O21" s="53">
        <v>1.6685492438263754</v>
      </c>
      <c r="P21" s="53">
        <v>-36.37613322090123</v>
      </c>
      <c r="Q21" s="54"/>
      <c r="R21" s="54"/>
    </row>
    <row r="22" spans="2:18" ht="12.75">
      <c r="B22" s="236" t="s">
        <v>275</v>
      </c>
      <c r="C22" s="236"/>
      <c r="D22" s="124">
        <v>20098100</v>
      </c>
      <c r="E22" s="125">
        <v>400780.5418</v>
      </c>
      <c r="F22" s="125">
        <v>400780.5418</v>
      </c>
      <c r="G22" s="125">
        <v>439632.8951</v>
      </c>
      <c r="H22" s="53">
        <v>9.694171559703202</v>
      </c>
      <c r="I22" s="125">
        <v>530353.25</v>
      </c>
      <c r="J22" s="125">
        <v>530353.25</v>
      </c>
      <c r="K22" s="125">
        <v>537599.6900000001</v>
      </c>
      <c r="L22" s="53">
        <v>1.3663421502555284</v>
      </c>
      <c r="M22" s="53">
        <v>1.3233008958420445</v>
      </c>
      <c r="N22" s="53">
        <v>1.3233008958420445</v>
      </c>
      <c r="O22" s="53">
        <v>1.2228377266394415</v>
      </c>
      <c r="P22" s="53">
        <v>-7.591861345992379</v>
      </c>
      <c r="Q22" s="54"/>
      <c r="R22" s="54"/>
    </row>
    <row r="23" spans="2:18" ht="12.75">
      <c r="B23" s="237" t="s">
        <v>195</v>
      </c>
      <c r="C23" s="96" t="s">
        <v>37</v>
      </c>
      <c r="D23" s="124"/>
      <c r="E23" s="125">
        <v>457057.59609999997</v>
      </c>
      <c r="F23" s="125">
        <v>457057.59609999997</v>
      </c>
      <c r="G23" s="125">
        <v>554820.3037</v>
      </c>
      <c r="H23" s="53">
        <v>21.389581626953323</v>
      </c>
      <c r="I23" s="125">
        <v>440358.32999999996</v>
      </c>
      <c r="J23" s="125">
        <v>440358.32999999996</v>
      </c>
      <c r="K23" s="125">
        <v>556130.39</v>
      </c>
      <c r="L23" s="53">
        <v>26.29042125761538</v>
      </c>
      <c r="M23" s="53">
        <v>0.9634635410449532</v>
      </c>
      <c r="N23" s="53">
        <v>0.9634635410449532</v>
      </c>
      <c r="O23" s="53">
        <v>1.0023612803844113</v>
      </c>
      <c r="P23" s="53">
        <v>4.037281919071933</v>
      </c>
      <c r="Q23" s="54"/>
      <c r="R23" s="54"/>
    </row>
    <row r="24" spans="2:18" ht="12.75">
      <c r="B24" s="237"/>
      <c r="C24" s="107" t="s">
        <v>129</v>
      </c>
      <c r="D24" s="124">
        <v>20097100</v>
      </c>
      <c r="E24" s="125">
        <v>236262.68409999998</v>
      </c>
      <c r="F24" s="125">
        <v>236262.68409999998</v>
      </c>
      <c r="G24" s="125">
        <v>216177.6399</v>
      </c>
      <c r="H24" s="53">
        <v>-8.501149589707879</v>
      </c>
      <c r="I24" s="125">
        <v>209763.19999999998</v>
      </c>
      <c r="J24" s="125">
        <v>209763.19999999998</v>
      </c>
      <c r="K24" s="125">
        <v>191372.81000000003</v>
      </c>
      <c r="L24" s="53">
        <v>-8.767214649662069</v>
      </c>
      <c r="M24" s="53">
        <v>0.8878388933870577</v>
      </c>
      <c r="N24" s="53">
        <v>0.8878388933870577</v>
      </c>
      <c r="O24" s="53">
        <v>0.8852571898209535</v>
      </c>
      <c r="P24" s="53">
        <v>-0.2907851396614425</v>
      </c>
      <c r="Q24" s="54"/>
      <c r="R24" s="54"/>
    </row>
    <row r="25" spans="2:18" ht="12.75">
      <c r="B25" s="237"/>
      <c r="C25" s="107" t="s">
        <v>196</v>
      </c>
      <c r="D25" s="124">
        <v>20097910</v>
      </c>
      <c r="E25" s="125">
        <v>85913.9154</v>
      </c>
      <c r="F25" s="125">
        <v>85913.9154</v>
      </c>
      <c r="G25" s="125">
        <v>0</v>
      </c>
      <c r="H25" s="53">
        <v>-100</v>
      </c>
      <c r="I25" s="125">
        <v>70053.22</v>
      </c>
      <c r="J25" s="125">
        <v>70053.22</v>
      </c>
      <c r="K25" s="125">
        <v>0</v>
      </c>
      <c r="L25" s="53">
        <v>-100</v>
      </c>
      <c r="M25" s="53">
        <v>0.8153885162123574</v>
      </c>
      <c r="N25" s="53">
        <v>0.8153885162123574</v>
      </c>
      <c r="O25" s="53" t="s">
        <v>388</v>
      </c>
      <c r="P25" s="53" t="s">
        <v>388</v>
      </c>
      <c r="Q25" s="54"/>
      <c r="R25" s="54"/>
    </row>
    <row r="26" spans="2:18" ht="12.75">
      <c r="B26" s="237"/>
      <c r="C26" s="107" t="s">
        <v>274</v>
      </c>
      <c r="D26" s="124">
        <v>20097929</v>
      </c>
      <c r="E26" s="125">
        <v>134880.99659999998</v>
      </c>
      <c r="F26" s="125">
        <v>134880.99659999998</v>
      </c>
      <c r="G26" s="125">
        <v>321984.66380000004</v>
      </c>
      <c r="H26" s="53">
        <v>138.71758951698024</v>
      </c>
      <c r="I26" s="125">
        <v>160541.91</v>
      </c>
      <c r="J26" s="125">
        <v>160541.91</v>
      </c>
      <c r="K26" s="125">
        <v>324419.94999999995</v>
      </c>
      <c r="L26" s="53">
        <v>102.07804304807384</v>
      </c>
      <c r="M26" s="53">
        <v>1.1902485453610596</v>
      </c>
      <c r="N26" s="53">
        <v>1.1902485453610596</v>
      </c>
      <c r="O26" s="53">
        <v>1.0075633608484924</v>
      </c>
      <c r="P26" s="53">
        <v>-15.348490466514287</v>
      </c>
      <c r="Q26" s="54"/>
      <c r="R26" s="54"/>
    </row>
    <row r="27" spans="2:18" ht="12.75">
      <c r="B27" s="237"/>
      <c r="C27" s="95" t="s">
        <v>198</v>
      </c>
      <c r="D27" s="124">
        <v>20097921</v>
      </c>
      <c r="E27" s="125">
        <v>0</v>
      </c>
      <c r="F27" s="125">
        <v>0</v>
      </c>
      <c r="G27" s="125">
        <v>16658</v>
      </c>
      <c r="H27" s="53" t="s">
        <v>388</v>
      </c>
      <c r="I27" s="125">
        <v>0</v>
      </c>
      <c r="J27" s="125">
        <v>0</v>
      </c>
      <c r="K27" s="125">
        <v>40337.63</v>
      </c>
      <c r="L27" s="53" t="s">
        <v>388</v>
      </c>
      <c r="M27" s="53" t="s">
        <v>388</v>
      </c>
      <c r="N27" s="53" t="s">
        <v>388</v>
      </c>
      <c r="O27" s="53">
        <v>2.4215169888341936</v>
      </c>
      <c r="P27" s="53" t="s">
        <v>388</v>
      </c>
      <c r="Q27" s="54"/>
      <c r="R27" s="54"/>
    </row>
    <row r="28" spans="2:18" ht="12.75">
      <c r="B28" s="236" t="s">
        <v>272</v>
      </c>
      <c r="C28" s="236"/>
      <c r="D28" s="124">
        <v>20098930</v>
      </c>
      <c r="E28" s="125">
        <v>282920.7549</v>
      </c>
      <c r="F28" s="125">
        <v>282920.7549</v>
      </c>
      <c r="G28" s="125">
        <v>483747.68299999996</v>
      </c>
      <c r="H28" s="53">
        <v>70.98345548066398</v>
      </c>
      <c r="I28" s="125">
        <v>329658.6699999999</v>
      </c>
      <c r="J28" s="125">
        <v>329658.6699999999</v>
      </c>
      <c r="K28" s="125">
        <v>840306.5200000001</v>
      </c>
      <c r="L28" s="53">
        <v>154.9019930220553</v>
      </c>
      <c r="M28" s="53">
        <v>1.1651979018524805</v>
      </c>
      <c r="N28" s="53">
        <v>1.1651979018524805</v>
      </c>
      <c r="O28" s="53">
        <v>1.7370760616128889</v>
      </c>
      <c r="P28" s="53">
        <v>49.07991671210637</v>
      </c>
      <c r="Q28" s="54"/>
      <c r="R28" s="54"/>
    </row>
    <row r="29" spans="2:18" ht="12.75">
      <c r="B29" s="236" t="s">
        <v>311</v>
      </c>
      <c r="C29" s="236"/>
      <c r="D29" s="124">
        <v>20092100</v>
      </c>
      <c r="E29" s="125">
        <v>142902.493</v>
      </c>
      <c r="F29" s="125">
        <v>142902.493</v>
      </c>
      <c r="G29" s="125">
        <v>358910.60109999997</v>
      </c>
      <c r="H29" s="53">
        <v>151.15769050998992</v>
      </c>
      <c r="I29" s="125">
        <v>176868.86</v>
      </c>
      <c r="J29" s="125">
        <v>176868.86</v>
      </c>
      <c r="K29" s="125">
        <v>387333.48</v>
      </c>
      <c r="L29" s="53">
        <v>118.99472863679902</v>
      </c>
      <c r="M29" s="53">
        <v>1.2376891143529596</v>
      </c>
      <c r="N29" s="53">
        <v>1.2376891143529596</v>
      </c>
      <c r="O29" s="53">
        <v>1.0791920851958363</v>
      </c>
      <c r="P29" s="53">
        <v>-12.805883748923696</v>
      </c>
      <c r="Q29" s="54"/>
      <c r="R29" s="54"/>
    </row>
    <row r="30" spans="2:18" ht="12.75">
      <c r="B30" s="236" t="s">
        <v>308</v>
      </c>
      <c r="C30" s="236"/>
      <c r="D30" s="124">
        <v>20098910</v>
      </c>
      <c r="E30" s="125">
        <v>7188</v>
      </c>
      <c r="F30" s="125">
        <v>7188</v>
      </c>
      <c r="G30" s="125">
        <v>0</v>
      </c>
      <c r="H30" s="53">
        <v>-100</v>
      </c>
      <c r="I30" s="125">
        <v>108626.67</v>
      </c>
      <c r="J30" s="125">
        <v>108626.67</v>
      </c>
      <c r="K30" s="125">
        <v>0</v>
      </c>
      <c r="L30" s="53">
        <v>-100</v>
      </c>
      <c r="M30" s="53">
        <v>15.112224540901503</v>
      </c>
      <c r="N30" s="53">
        <v>15.112224540901503</v>
      </c>
      <c r="O30" s="53" t="s">
        <v>388</v>
      </c>
      <c r="P30" s="53" t="s">
        <v>388</v>
      </c>
      <c r="Q30" s="54"/>
      <c r="R30" s="54"/>
    </row>
    <row r="31" spans="2:18" ht="12.75">
      <c r="B31" s="236" t="s">
        <v>204</v>
      </c>
      <c r="C31" s="236"/>
      <c r="D31" s="124">
        <v>20092900</v>
      </c>
      <c r="E31" s="125">
        <v>30364.8</v>
      </c>
      <c r="F31" s="125">
        <v>30364.8</v>
      </c>
      <c r="G31" s="125">
        <v>42394.7404</v>
      </c>
      <c r="H31" s="53">
        <v>39.618045895247135</v>
      </c>
      <c r="I31" s="125">
        <v>69770.9</v>
      </c>
      <c r="J31" s="125">
        <v>69770.9</v>
      </c>
      <c r="K31" s="125">
        <v>82054.84999999999</v>
      </c>
      <c r="L31" s="53">
        <v>17.60612232320351</v>
      </c>
      <c r="M31" s="53">
        <v>2.2977559542628305</v>
      </c>
      <c r="N31" s="53">
        <v>2.2977559542628305</v>
      </c>
      <c r="O31" s="53">
        <v>1.9354959890260346</v>
      </c>
      <c r="P31" s="53">
        <v>-15.7658155368818</v>
      </c>
      <c r="Q31" s="54"/>
      <c r="R31" s="54"/>
    </row>
    <row r="32" spans="2:18" ht="12.75">
      <c r="B32" s="236" t="s">
        <v>93</v>
      </c>
      <c r="C32" s="236"/>
      <c r="D32" s="124">
        <v>20095000</v>
      </c>
      <c r="E32" s="125">
        <v>30340.788</v>
      </c>
      <c r="F32" s="125">
        <v>30340.788</v>
      </c>
      <c r="G32" s="125">
        <v>59621.9448</v>
      </c>
      <c r="H32" s="53">
        <v>96.50756862346488</v>
      </c>
      <c r="I32" s="125">
        <v>47079.24</v>
      </c>
      <c r="J32" s="125">
        <v>47079.24</v>
      </c>
      <c r="K32" s="125">
        <v>80434.22</v>
      </c>
      <c r="L32" s="53">
        <v>70.84859483712992</v>
      </c>
      <c r="M32" s="53">
        <v>1.551681518621072</v>
      </c>
      <c r="N32" s="53">
        <v>1.551681518621072</v>
      </c>
      <c r="O32" s="53">
        <v>1.3490707200144871</v>
      </c>
      <c r="P32" s="53">
        <v>-13.05749898900893</v>
      </c>
      <c r="Q32" s="54"/>
      <c r="R32" s="54"/>
    </row>
    <row r="33" spans="2:18" ht="12.75">
      <c r="B33" s="236" t="s">
        <v>273</v>
      </c>
      <c r="C33" s="236"/>
      <c r="D33" s="124">
        <v>20098960</v>
      </c>
      <c r="E33" s="125">
        <v>20477.809999999998</v>
      </c>
      <c r="F33" s="125">
        <v>20477.809999999998</v>
      </c>
      <c r="G33" s="125">
        <v>42669.369999999995</v>
      </c>
      <c r="H33" s="53">
        <v>108.36881482932013</v>
      </c>
      <c r="I33" s="125">
        <v>28879.479999999996</v>
      </c>
      <c r="J33" s="125">
        <v>28879.479999999996</v>
      </c>
      <c r="K33" s="125">
        <v>75753.03</v>
      </c>
      <c r="L33" s="53">
        <v>162.30745844454268</v>
      </c>
      <c r="M33" s="53">
        <v>1.4102816658617303</v>
      </c>
      <c r="N33" s="53">
        <v>1.4102816658617303</v>
      </c>
      <c r="O33" s="53">
        <v>1.7753491556120937</v>
      </c>
      <c r="P33" s="53">
        <v>25.886140236198464</v>
      </c>
      <c r="Q33" s="54"/>
      <c r="R33" s="54"/>
    </row>
    <row r="34" spans="2:18" ht="12.75">
      <c r="B34" s="236" t="s">
        <v>287</v>
      </c>
      <c r="C34" s="236"/>
      <c r="D34" s="124">
        <v>20098970</v>
      </c>
      <c r="E34" s="125">
        <v>3.4</v>
      </c>
      <c r="F34" s="125">
        <v>3.4</v>
      </c>
      <c r="G34" s="125">
        <v>0</v>
      </c>
      <c r="H34" s="53">
        <v>-100</v>
      </c>
      <c r="I34" s="125">
        <v>271.86</v>
      </c>
      <c r="J34" s="125">
        <v>271.86</v>
      </c>
      <c r="K34" s="125">
        <v>0</v>
      </c>
      <c r="L34" s="53">
        <v>-100</v>
      </c>
      <c r="M34" s="53">
        <v>79.95882352941177</v>
      </c>
      <c r="N34" s="53">
        <v>79.95882352941177</v>
      </c>
      <c r="O34" s="53" t="s">
        <v>388</v>
      </c>
      <c r="P34" s="53" t="s">
        <v>388</v>
      </c>
      <c r="Q34" s="54"/>
      <c r="R34" s="54"/>
    </row>
    <row r="35" spans="2:18" ht="12.75">
      <c r="B35" s="236" t="s">
        <v>303</v>
      </c>
      <c r="C35" s="236"/>
      <c r="D35" s="124">
        <v>20098920</v>
      </c>
      <c r="E35" s="125">
        <v>0</v>
      </c>
      <c r="F35" s="125">
        <v>0</v>
      </c>
      <c r="G35" s="125">
        <v>44.259299999999996</v>
      </c>
      <c r="H35" s="53" t="s">
        <v>388</v>
      </c>
      <c r="I35" s="125">
        <v>0</v>
      </c>
      <c r="J35" s="125">
        <v>0</v>
      </c>
      <c r="K35" s="125">
        <v>868.62</v>
      </c>
      <c r="L35" s="53" t="s">
        <v>388</v>
      </c>
      <c r="M35" s="53" t="s">
        <v>388</v>
      </c>
      <c r="N35" s="53" t="s">
        <v>388</v>
      </c>
      <c r="O35" s="53">
        <v>19.625705783869154</v>
      </c>
      <c r="P35" s="53" t="s">
        <v>388</v>
      </c>
      <c r="Q35" s="54"/>
      <c r="R35" s="54"/>
    </row>
    <row r="36" spans="2:18" ht="12.75">
      <c r="B36" s="236" t="s">
        <v>90</v>
      </c>
      <c r="C36" s="236"/>
      <c r="D36" s="124">
        <v>20098020</v>
      </c>
      <c r="E36" s="125">
        <v>0</v>
      </c>
      <c r="F36" s="125">
        <v>0</v>
      </c>
      <c r="G36" s="125">
        <v>0</v>
      </c>
      <c r="H36" s="53" t="s">
        <v>388</v>
      </c>
      <c r="I36" s="125">
        <v>0</v>
      </c>
      <c r="J36" s="125">
        <v>0</v>
      </c>
      <c r="K36" s="125">
        <v>0</v>
      </c>
      <c r="L36" s="53" t="s">
        <v>388</v>
      </c>
      <c r="M36" s="53" t="s">
        <v>388</v>
      </c>
      <c r="N36" s="53" t="s">
        <v>388</v>
      </c>
      <c r="O36" s="53" t="s">
        <v>388</v>
      </c>
      <c r="P36" s="53" t="s">
        <v>388</v>
      </c>
      <c r="Q36" s="54"/>
      <c r="R36" s="54"/>
    </row>
    <row r="37" spans="2:18" ht="12.75">
      <c r="B37" s="236" t="s">
        <v>284</v>
      </c>
      <c r="C37" s="236"/>
      <c r="D37" s="124">
        <v>20098040</v>
      </c>
      <c r="E37" s="125">
        <v>0</v>
      </c>
      <c r="F37" s="125">
        <v>0</v>
      </c>
      <c r="G37" s="125">
        <v>0</v>
      </c>
      <c r="H37" s="53" t="s">
        <v>388</v>
      </c>
      <c r="I37" s="125">
        <v>0</v>
      </c>
      <c r="J37" s="125">
        <v>0</v>
      </c>
      <c r="K37" s="125">
        <v>0</v>
      </c>
      <c r="L37" s="53" t="s">
        <v>388</v>
      </c>
      <c r="M37" s="53" t="s">
        <v>388</v>
      </c>
      <c r="N37" s="53" t="s">
        <v>388</v>
      </c>
      <c r="O37" s="53" t="s">
        <v>388</v>
      </c>
      <c r="P37" s="53" t="s">
        <v>388</v>
      </c>
      <c r="Q37" s="54"/>
      <c r="R37" s="54"/>
    </row>
    <row r="38" spans="2:18" ht="12.75">
      <c r="B38" s="243" t="s">
        <v>37</v>
      </c>
      <c r="C38" s="243"/>
      <c r="D38" s="236"/>
      <c r="E38" s="125">
        <v>20390674.941099994</v>
      </c>
      <c r="F38" s="125">
        <v>20390674.941099994</v>
      </c>
      <c r="G38" s="125">
        <v>21528317.273900006</v>
      </c>
      <c r="H38" s="53">
        <v>5.579228427142202</v>
      </c>
      <c r="I38" s="125">
        <v>36528338.20999999</v>
      </c>
      <c r="J38" s="125">
        <v>36528338.20999999</v>
      </c>
      <c r="K38" s="125">
        <v>37882417.96</v>
      </c>
      <c r="L38" s="53">
        <v>3.706929513780377</v>
      </c>
      <c r="M38" s="53">
        <v>1.7914236932085308</v>
      </c>
      <c r="N38" s="53">
        <v>1.7914236932085308</v>
      </c>
      <c r="O38" s="53">
        <v>1.7596553171355847</v>
      </c>
      <c r="P38" s="53">
        <v>-1.7733591552564154</v>
      </c>
      <c r="Q38" s="54"/>
      <c r="R38" s="54"/>
    </row>
    <row r="39" spans="2:18" ht="12.75">
      <c r="B39" s="247" t="s">
        <v>406</v>
      </c>
      <c r="C39" s="248"/>
      <c r="D39" s="248"/>
      <c r="E39" s="248"/>
      <c r="F39" s="248"/>
      <c r="G39" s="248"/>
      <c r="H39" s="248"/>
      <c r="I39" s="248"/>
      <c r="J39" s="248"/>
      <c r="K39" s="248"/>
      <c r="L39" s="248"/>
      <c r="M39" s="248"/>
      <c r="N39" s="248"/>
      <c r="O39" s="248"/>
      <c r="P39" s="249"/>
      <c r="Q39" s="54"/>
      <c r="R39" s="54"/>
    </row>
    <row r="40" spans="2:18" ht="12.75">
      <c r="B40" s="266" t="s">
        <v>309</v>
      </c>
      <c r="C40" s="185"/>
      <c r="D40" s="185"/>
      <c r="E40" s="185"/>
      <c r="F40" s="185"/>
      <c r="G40" s="185"/>
      <c r="H40" s="185"/>
      <c r="I40" s="185"/>
      <c r="J40" s="185"/>
      <c r="K40" s="185"/>
      <c r="L40" s="185"/>
      <c r="M40" s="185"/>
      <c r="N40" s="185"/>
      <c r="O40" s="185"/>
      <c r="P40" s="186"/>
      <c r="Q40" s="54"/>
      <c r="R40" s="54"/>
    </row>
    <row r="41" spans="17:18" ht="12.75">
      <c r="Q41" s="54"/>
      <c r="R41" s="54"/>
    </row>
    <row r="42" spans="2:18" ht="97.5" customHeight="1">
      <c r="B42" s="212" t="s">
        <v>428</v>
      </c>
      <c r="C42" s="213"/>
      <c r="D42" s="213"/>
      <c r="E42" s="213"/>
      <c r="F42" s="213"/>
      <c r="G42" s="213"/>
      <c r="H42" s="213"/>
      <c r="I42" s="213"/>
      <c r="J42" s="213"/>
      <c r="K42" s="213"/>
      <c r="L42" s="213"/>
      <c r="M42" s="213"/>
      <c r="N42" s="213"/>
      <c r="O42" s="213"/>
      <c r="P42" s="214"/>
      <c r="Q42" s="54"/>
      <c r="R42" s="54"/>
    </row>
    <row r="43" spans="17:18" ht="12.75">
      <c r="Q43" s="54"/>
      <c r="R43" s="54"/>
    </row>
    <row r="44" spans="5:18" ht="12.75">
      <c r="E44" s="54"/>
      <c r="F44" s="54"/>
      <c r="G44" s="54"/>
      <c r="H44" s="54"/>
      <c r="I44" s="54"/>
      <c r="J44" s="54"/>
      <c r="K44" s="54"/>
      <c r="Q44" s="54"/>
      <c r="R44" s="54"/>
    </row>
    <row r="45" spans="4:18" ht="12.75">
      <c r="D45" s="60"/>
      <c r="E45" s="54"/>
      <c r="F45" s="54"/>
      <c r="G45" s="54"/>
      <c r="I45" s="54"/>
      <c r="J45" s="54"/>
      <c r="K45" s="54"/>
      <c r="Q45" s="54"/>
      <c r="R45" s="54"/>
    </row>
    <row r="46" spans="2:18" ht="12.75">
      <c r="B46" s="60"/>
      <c r="Q46" s="54"/>
      <c r="R46" s="54"/>
    </row>
    <row r="47" spans="2:18" ht="12.75">
      <c r="B47" s="60"/>
      <c r="Q47" s="54"/>
      <c r="R47" s="54"/>
    </row>
    <row r="48" spans="2:18" ht="12.75">
      <c r="B48" s="60"/>
      <c r="Q48" s="54"/>
      <c r="R48" s="54"/>
    </row>
    <row r="49" spans="2:18" ht="12.75">
      <c r="B49" s="127"/>
      <c r="C49" s="128"/>
      <c r="D49" s="106"/>
      <c r="E49" s="106"/>
      <c r="F49" s="106"/>
      <c r="G49" s="106"/>
      <c r="H49" s="106"/>
      <c r="I49" s="106"/>
      <c r="J49" s="106"/>
      <c r="K49" s="106"/>
      <c r="Q49" s="54"/>
      <c r="R49" s="54"/>
    </row>
    <row r="50" spans="2:18" ht="12.75">
      <c r="B50" s="127"/>
      <c r="C50" s="128"/>
      <c r="D50" s="106"/>
      <c r="Q50" s="54"/>
      <c r="R50" s="54"/>
    </row>
    <row r="51" spans="2:18" ht="12.75">
      <c r="B51" s="60"/>
      <c r="Q51" s="54"/>
      <c r="R51" s="54"/>
    </row>
    <row r="52" spans="2:18" s="106" customFormat="1" ht="12.75">
      <c r="B52" s="127"/>
      <c r="C52" s="128"/>
      <c r="E52" s="43"/>
      <c r="F52" s="43"/>
      <c r="G52" s="43"/>
      <c r="H52" s="43"/>
      <c r="I52" s="43"/>
      <c r="J52" s="43"/>
      <c r="K52" s="43"/>
      <c r="L52" s="43"/>
      <c r="Q52" s="54"/>
      <c r="R52" s="54"/>
    </row>
    <row r="53" spans="2:18" ht="12.75">
      <c r="B53" s="60"/>
      <c r="Q53" s="54"/>
      <c r="R53" s="54"/>
    </row>
    <row r="54" spans="2:18" ht="12.75">
      <c r="B54" s="60"/>
      <c r="Q54" s="54"/>
      <c r="R54" s="54"/>
    </row>
    <row r="55" spans="17:18" ht="12.75">
      <c r="Q55" s="54"/>
      <c r="R55" s="54"/>
    </row>
    <row r="56" spans="17:18" ht="12.75">
      <c r="Q56" s="54"/>
      <c r="R56" s="54"/>
    </row>
    <row r="57" spans="17:18" ht="12.75">
      <c r="Q57" s="54"/>
      <c r="R57" s="54"/>
    </row>
    <row r="58" spans="17:18" ht="12.75">
      <c r="Q58" s="54"/>
      <c r="R58" s="54"/>
    </row>
    <row r="59" spans="17:18" ht="12.75">
      <c r="Q59" s="54"/>
      <c r="R59" s="54"/>
    </row>
    <row r="60" spans="17:18" ht="12.75">
      <c r="Q60" s="54"/>
      <c r="R60" s="54"/>
    </row>
    <row r="61" spans="17:18" ht="12.75">
      <c r="Q61" s="54"/>
      <c r="R61" s="54"/>
    </row>
    <row r="62" spans="17:18" ht="12.75">
      <c r="Q62" s="54"/>
      <c r="R62" s="54"/>
    </row>
    <row r="63" spans="17:18" ht="12.75">
      <c r="Q63" s="54"/>
      <c r="R63" s="54"/>
    </row>
    <row r="64" spans="17:18" ht="12.75">
      <c r="Q64" s="54"/>
      <c r="R64" s="54"/>
    </row>
    <row r="65" spans="17:18" ht="12.75">
      <c r="Q65" s="54"/>
      <c r="R65" s="54"/>
    </row>
    <row r="66" spans="17:18" ht="12.75">
      <c r="Q66" s="54"/>
      <c r="R66" s="54"/>
    </row>
    <row r="67" spans="17:18" ht="12.75">
      <c r="Q67" s="54"/>
      <c r="R67" s="54"/>
    </row>
    <row r="68" spans="17:18" ht="12.75">
      <c r="Q68" s="54"/>
      <c r="R68" s="54"/>
    </row>
    <row r="69" spans="17:18" ht="12.75">
      <c r="Q69" s="54"/>
      <c r="R69" s="54"/>
    </row>
    <row r="70" spans="17:18" ht="12.75">
      <c r="Q70" s="54"/>
      <c r="R70" s="54"/>
    </row>
    <row r="71" spans="17:18" ht="12.75">
      <c r="Q71" s="54"/>
      <c r="R71" s="54"/>
    </row>
    <row r="72" spans="17:18" ht="12.75">
      <c r="Q72" s="54"/>
      <c r="R72" s="54"/>
    </row>
    <row r="73" spans="17:18" ht="12.75">
      <c r="Q73" s="54"/>
      <c r="R73" s="54"/>
    </row>
    <row r="74" spans="17:18" ht="12.75">
      <c r="Q74" s="54"/>
      <c r="R74" s="54"/>
    </row>
    <row r="75" spans="17:18" ht="12.75">
      <c r="Q75" s="54"/>
      <c r="R75" s="54"/>
    </row>
    <row r="76" spans="17:18" ht="12.75">
      <c r="Q76" s="54"/>
      <c r="R76" s="54"/>
    </row>
    <row r="77" spans="17:18" ht="12.75">
      <c r="Q77" s="54"/>
      <c r="R77" s="54"/>
    </row>
    <row r="78" spans="17:18" ht="12.75">
      <c r="Q78" s="54"/>
      <c r="R78" s="54"/>
    </row>
    <row r="79" spans="17:18" ht="12.75">
      <c r="Q79" s="54"/>
      <c r="R79" s="54"/>
    </row>
    <row r="80" spans="17:18" ht="12.75">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row r="90" spans="17:18" ht="12.75">
      <c r="Q90" s="54"/>
      <c r="R90" s="54"/>
    </row>
    <row r="91" spans="17:18" ht="12.75">
      <c r="Q91" s="54"/>
      <c r="R91" s="54"/>
    </row>
    <row r="92" spans="17:18" ht="12.75">
      <c r="Q92" s="54"/>
      <c r="R92" s="54"/>
    </row>
    <row r="93" spans="17:18" ht="12.75">
      <c r="Q93" s="54"/>
      <c r="R93" s="54"/>
    </row>
    <row r="94" spans="17:18" ht="12.75">
      <c r="Q94" s="54"/>
      <c r="R94" s="54"/>
    </row>
    <row r="95" spans="17:18" ht="12.75">
      <c r="Q95" s="54"/>
      <c r="R95" s="54"/>
    </row>
    <row r="96" spans="17:18" ht="12.75">
      <c r="Q96" s="54"/>
      <c r="R96" s="54"/>
    </row>
    <row r="97" spans="17:18" ht="12.75">
      <c r="Q97" s="54"/>
      <c r="R97" s="54"/>
    </row>
    <row r="98" spans="17:18" ht="12.75">
      <c r="Q98" s="54"/>
      <c r="R98" s="54"/>
    </row>
    <row r="99" spans="17:18" ht="12.75">
      <c r="Q99" s="54"/>
      <c r="R99" s="54"/>
    </row>
    <row r="100" spans="17:18" ht="12.75">
      <c r="Q100" s="54"/>
      <c r="R100" s="54"/>
    </row>
    <row r="101" spans="17:18" ht="12.75">
      <c r="Q101" s="54"/>
      <c r="R101" s="54"/>
    </row>
    <row r="102" spans="17:18" ht="12.75">
      <c r="Q102" s="54"/>
      <c r="R102" s="54"/>
    </row>
    <row r="103" spans="17:18" ht="12.75">
      <c r="Q103" s="54"/>
      <c r="R103" s="54"/>
    </row>
  </sheetData>
  <sheetProtection/>
  <mergeCells count="29">
    <mergeCell ref="B39:P39"/>
    <mergeCell ref="B38:D38"/>
    <mergeCell ref="B21:C21"/>
    <mergeCell ref="B28:C28"/>
    <mergeCell ref="B33:C33"/>
    <mergeCell ref="B23:B27"/>
    <mergeCell ref="B32:C32"/>
    <mergeCell ref="B31:C31"/>
    <mergeCell ref="B22:C22"/>
    <mergeCell ref="B36:C36"/>
    <mergeCell ref="B42:P42"/>
    <mergeCell ref="B29:C29"/>
    <mergeCell ref="B34:C34"/>
    <mergeCell ref="B2:P2"/>
    <mergeCell ref="D3:D4"/>
    <mergeCell ref="E3:H3"/>
    <mergeCell ref="I3:L3"/>
    <mergeCell ref="M3:P3"/>
    <mergeCell ref="B3:C4"/>
    <mergeCell ref="B40:P40"/>
    <mergeCell ref="B37:C37"/>
    <mergeCell ref="B30:C30"/>
    <mergeCell ref="B35:C35"/>
    <mergeCell ref="B5:B8"/>
    <mergeCell ref="B13:B15"/>
    <mergeCell ref="B16:C16"/>
    <mergeCell ref="B9:B12"/>
    <mergeCell ref="B18:B20"/>
    <mergeCell ref="B17:C17"/>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R67"/>
  <sheetViews>
    <sheetView zoomScale="90" zoomScaleNormal="90" zoomScalePageLayoutView="0" workbookViewId="0" topLeftCell="A1">
      <selection activeCell="O26" sqref="O26"/>
    </sheetView>
  </sheetViews>
  <sheetFormatPr defaultColWidth="11.421875" defaultRowHeight="15"/>
  <cols>
    <col min="1" max="1" width="0.9921875" style="43" customWidth="1"/>
    <col min="2" max="2" width="14.7109375" style="43" customWidth="1"/>
    <col min="3" max="5" width="13.421875" style="43" customWidth="1"/>
    <col min="6" max="6" width="11.421875" style="43" customWidth="1"/>
    <col min="7" max="9" width="13.421875" style="43" customWidth="1"/>
    <col min="10" max="10" width="12.00390625" style="43" customWidth="1"/>
    <col min="11" max="11" width="11.421875" style="43" customWidth="1"/>
    <col min="12" max="12" width="12.8515625" style="43" customWidth="1"/>
    <col min="13" max="13" width="11.421875" style="43" customWidth="1"/>
    <col min="14" max="14" width="16.00390625" style="43" bestFit="1" customWidth="1"/>
    <col min="15" max="16" width="11.421875" style="43" customWidth="1"/>
    <col min="17" max="17" width="12.00390625" style="43" bestFit="1" customWidth="1"/>
    <col min="18" max="16384" width="11.421875" style="43" customWidth="1"/>
  </cols>
  <sheetData>
    <row r="1" ht="4.5" customHeight="1"/>
    <row r="2" spans="2:11" ht="12.75">
      <c r="B2" s="177" t="s">
        <v>102</v>
      </c>
      <c r="C2" s="178"/>
      <c r="D2" s="178"/>
      <c r="E2" s="178"/>
      <c r="F2" s="178"/>
      <c r="G2" s="178"/>
      <c r="H2" s="178"/>
      <c r="I2" s="178"/>
      <c r="J2" s="179"/>
      <c r="K2" s="46" t="s">
        <v>380</v>
      </c>
    </row>
    <row r="3" spans="2:10" ht="12.75">
      <c r="B3" s="129"/>
      <c r="C3" s="189" t="s">
        <v>31</v>
      </c>
      <c r="D3" s="189"/>
      <c r="E3" s="189"/>
      <c r="F3" s="189"/>
      <c r="G3" s="189" t="s">
        <v>323</v>
      </c>
      <c r="H3" s="189"/>
      <c r="I3" s="189"/>
      <c r="J3" s="189"/>
    </row>
    <row r="4" spans="2:10" ht="12.75">
      <c r="B4" s="16" t="s">
        <v>103</v>
      </c>
      <c r="C4" s="130">
        <v>2013</v>
      </c>
      <c r="D4" s="131" t="s">
        <v>386</v>
      </c>
      <c r="E4" s="131" t="s">
        <v>387</v>
      </c>
      <c r="F4" s="131" t="s">
        <v>110</v>
      </c>
      <c r="G4" s="130">
        <v>2013</v>
      </c>
      <c r="H4" s="131" t="s">
        <v>386</v>
      </c>
      <c r="I4" s="131" t="s">
        <v>387</v>
      </c>
      <c r="J4" s="132" t="s">
        <v>110</v>
      </c>
    </row>
    <row r="5" spans="2:14" ht="12.75">
      <c r="B5" s="133" t="s">
        <v>367</v>
      </c>
      <c r="C5" s="134">
        <v>128525688.69240001</v>
      </c>
      <c r="D5" s="135">
        <v>128525688.69240001</v>
      </c>
      <c r="E5" s="135">
        <v>163489796.34469995</v>
      </c>
      <c r="F5" s="136">
        <v>27.20398389459666</v>
      </c>
      <c r="G5" s="134">
        <v>312960649.18999994</v>
      </c>
      <c r="H5" s="135">
        <v>312960649.18999994</v>
      </c>
      <c r="I5" s="135">
        <v>385741060.84000003</v>
      </c>
      <c r="J5" s="137">
        <v>23.255451392489523</v>
      </c>
      <c r="K5" s="54"/>
      <c r="L5" s="54"/>
      <c r="N5" s="54"/>
    </row>
    <row r="6" spans="2:14" ht="12.75">
      <c r="B6" s="10" t="s">
        <v>370</v>
      </c>
      <c r="C6" s="138">
        <v>74119656.8265</v>
      </c>
      <c r="D6" s="81">
        <v>74119656.8265</v>
      </c>
      <c r="E6" s="81">
        <v>59820427.15200001</v>
      </c>
      <c r="F6" s="139">
        <v>-19.292088343004288</v>
      </c>
      <c r="G6" s="138">
        <v>125079714.01999997</v>
      </c>
      <c r="H6" s="81">
        <v>125079714.01999997</v>
      </c>
      <c r="I6" s="81">
        <v>116397445.41000001</v>
      </c>
      <c r="J6" s="80">
        <v>-6.9413882802863425</v>
      </c>
      <c r="K6" s="54"/>
      <c r="L6" s="54"/>
      <c r="N6" s="54"/>
    </row>
    <row r="7" spans="2:14" ht="12.75">
      <c r="B7" s="10" t="s">
        <v>374</v>
      </c>
      <c r="C7" s="138">
        <v>57450586.64</v>
      </c>
      <c r="D7" s="81">
        <v>57450586.64</v>
      </c>
      <c r="E7" s="81">
        <v>53339366.04</v>
      </c>
      <c r="F7" s="139">
        <v>-7.156098554331491</v>
      </c>
      <c r="G7" s="138">
        <v>91493396.65</v>
      </c>
      <c r="H7" s="81">
        <v>91493396.65</v>
      </c>
      <c r="I7" s="81">
        <v>88017660.20999998</v>
      </c>
      <c r="J7" s="80">
        <v>-3.798893217721666</v>
      </c>
      <c r="K7" s="54"/>
      <c r="L7" s="54"/>
      <c r="N7" s="54"/>
    </row>
    <row r="8" spans="2:14" ht="12.75">
      <c r="B8" s="10" t="s">
        <v>371</v>
      </c>
      <c r="C8" s="138">
        <v>35695870.668500006</v>
      </c>
      <c r="D8" s="81">
        <v>35695870.668500006</v>
      </c>
      <c r="E8" s="81">
        <v>31710344.4761</v>
      </c>
      <c r="F8" s="139">
        <v>-11.165230369116763</v>
      </c>
      <c r="G8" s="138">
        <v>87339752.33999999</v>
      </c>
      <c r="H8" s="81">
        <v>87339752.33999999</v>
      </c>
      <c r="I8" s="81">
        <v>80536396.69999999</v>
      </c>
      <c r="J8" s="80">
        <v>-7.789529346860979</v>
      </c>
      <c r="K8" s="54"/>
      <c r="L8" s="54"/>
      <c r="N8" s="54"/>
    </row>
    <row r="9" spans="2:14" ht="12.75">
      <c r="B9" s="10" t="s">
        <v>373</v>
      </c>
      <c r="C9" s="138">
        <v>48172459.980000004</v>
      </c>
      <c r="D9" s="81">
        <v>48172459.980000004</v>
      </c>
      <c r="E9" s="81">
        <v>58593468.086</v>
      </c>
      <c r="F9" s="139">
        <v>21.632709042317</v>
      </c>
      <c r="G9" s="138">
        <v>81281088.42999998</v>
      </c>
      <c r="H9" s="81">
        <v>81281088.42999998</v>
      </c>
      <c r="I9" s="81">
        <v>84075315.72000001</v>
      </c>
      <c r="J9" s="80">
        <v>3.4377336031941264</v>
      </c>
      <c r="K9" s="54"/>
      <c r="L9" s="54"/>
      <c r="N9" s="54"/>
    </row>
    <row r="10" spans="2:14" ht="12.75">
      <c r="B10" s="10" t="s">
        <v>338</v>
      </c>
      <c r="C10" s="138">
        <v>42506289.31319999</v>
      </c>
      <c r="D10" s="81">
        <v>42506289.31319999</v>
      </c>
      <c r="E10" s="81">
        <v>40564230.5057</v>
      </c>
      <c r="F10" s="139">
        <v>-4.568874015772762</v>
      </c>
      <c r="G10" s="138">
        <v>76541793.31</v>
      </c>
      <c r="H10" s="81">
        <v>76541793.31</v>
      </c>
      <c r="I10" s="81">
        <v>97834104.83</v>
      </c>
      <c r="J10" s="80">
        <v>27.817889546648765</v>
      </c>
      <c r="K10" s="54"/>
      <c r="L10" s="54"/>
      <c r="N10" s="54"/>
    </row>
    <row r="11" spans="2:14" ht="12.75">
      <c r="B11" s="10" t="s">
        <v>339</v>
      </c>
      <c r="C11" s="138">
        <v>28205260.69130001</v>
      </c>
      <c r="D11" s="81">
        <v>28205260.69130001</v>
      </c>
      <c r="E11" s="81">
        <v>29403690.3801</v>
      </c>
      <c r="F11" s="139">
        <v>4.248958029200733</v>
      </c>
      <c r="G11" s="138">
        <v>75390284.44999999</v>
      </c>
      <c r="H11" s="81">
        <v>75390284.44999999</v>
      </c>
      <c r="I11" s="81">
        <v>75867056.66</v>
      </c>
      <c r="J11" s="80">
        <v>0.6324053735547563</v>
      </c>
      <c r="K11" s="54"/>
      <c r="L11" s="54"/>
      <c r="N11" s="54"/>
    </row>
    <row r="12" spans="2:14" ht="12.75">
      <c r="B12" s="10" t="s">
        <v>389</v>
      </c>
      <c r="C12" s="138">
        <v>23920025.207400005</v>
      </c>
      <c r="D12" s="81">
        <v>23920025.207400005</v>
      </c>
      <c r="E12" s="81">
        <v>19267024.8637</v>
      </c>
      <c r="F12" s="139">
        <v>-19.45232207472981</v>
      </c>
      <c r="G12" s="138">
        <v>63271748.34999999</v>
      </c>
      <c r="H12" s="81">
        <v>63271748.34999999</v>
      </c>
      <c r="I12" s="81">
        <v>47941757.620000005</v>
      </c>
      <c r="J12" s="80">
        <v>-24.22880848052302</v>
      </c>
      <c r="K12" s="54"/>
      <c r="L12" s="54"/>
      <c r="N12" s="54"/>
    </row>
    <row r="13" spans="2:14" ht="12.75">
      <c r="B13" s="10" t="s">
        <v>340</v>
      </c>
      <c r="C13" s="138">
        <v>26988569.571000002</v>
      </c>
      <c r="D13" s="81">
        <v>26988569.571000002</v>
      </c>
      <c r="E13" s="81">
        <v>22621490.196</v>
      </c>
      <c r="F13" s="139">
        <v>-16.181218361763626</v>
      </c>
      <c r="G13" s="138">
        <v>62505717.04999999</v>
      </c>
      <c r="H13" s="81">
        <v>62505717.04999999</v>
      </c>
      <c r="I13" s="81">
        <v>62474980.489999965</v>
      </c>
      <c r="J13" s="80">
        <v>-0.04917399791676269</v>
      </c>
      <c r="K13" s="54"/>
      <c r="L13" s="54"/>
      <c r="N13" s="54"/>
    </row>
    <row r="14" spans="2:14" ht="12.75">
      <c r="B14" s="10" t="s">
        <v>341</v>
      </c>
      <c r="C14" s="138">
        <v>17884854.7856</v>
      </c>
      <c r="D14" s="81">
        <v>17884854.7856</v>
      </c>
      <c r="E14" s="81">
        <v>15385737.7968</v>
      </c>
      <c r="F14" s="139">
        <v>-13.973370311131427</v>
      </c>
      <c r="G14" s="138">
        <v>55372615.22999998</v>
      </c>
      <c r="H14" s="81">
        <v>55372615.22999998</v>
      </c>
      <c r="I14" s="81">
        <v>52805206.71</v>
      </c>
      <c r="J14" s="80">
        <v>-4.636603326998001</v>
      </c>
      <c r="K14" s="54"/>
      <c r="L14" s="54"/>
      <c r="N14" s="54"/>
    </row>
    <row r="15" spans="2:14" ht="12.75">
      <c r="B15" s="10" t="s">
        <v>372</v>
      </c>
      <c r="C15" s="138">
        <v>21631211.121</v>
      </c>
      <c r="D15" s="81">
        <v>21631211.121</v>
      </c>
      <c r="E15" s="81">
        <v>26280332.087</v>
      </c>
      <c r="F15" s="139">
        <v>21.492652168174466</v>
      </c>
      <c r="G15" s="138">
        <v>53840129.89</v>
      </c>
      <c r="H15" s="81">
        <v>53840129.89</v>
      </c>
      <c r="I15" s="81">
        <v>65096498.539999984</v>
      </c>
      <c r="J15" s="80">
        <v>20.907023577019057</v>
      </c>
      <c r="K15" s="54"/>
      <c r="L15" s="54"/>
      <c r="N15" s="54"/>
    </row>
    <row r="16" spans="2:14" ht="12.75">
      <c r="B16" s="10" t="s">
        <v>368</v>
      </c>
      <c r="C16" s="138">
        <v>29435530.3441</v>
      </c>
      <c r="D16" s="81">
        <v>29435530.3441</v>
      </c>
      <c r="E16" s="81">
        <v>24000849.189299997</v>
      </c>
      <c r="F16" s="139">
        <v>-18.46299723928473</v>
      </c>
      <c r="G16" s="138">
        <v>52713495.749999985</v>
      </c>
      <c r="H16" s="81">
        <v>52713495.749999985</v>
      </c>
      <c r="I16" s="81">
        <v>48208311.84</v>
      </c>
      <c r="J16" s="80">
        <v>-8.546547418077433</v>
      </c>
      <c r="K16" s="54"/>
      <c r="L16" s="54"/>
      <c r="N16" s="54"/>
    </row>
    <row r="17" spans="2:14" ht="12.75">
      <c r="B17" s="10" t="s">
        <v>378</v>
      </c>
      <c r="C17" s="138">
        <v>28578579.806900002</v>
      </c>
      <c r="D17" s="81">
        <v>28578579.806900002</v>
      </c>
      <c r="E17" s="81">
        <v>25897357.727399997</v>
      </c>
      <c r="F17" s="139">
        <v>-9.381929044817861</v>
      </c>
      <c r="G17" s="138">
        <v>47788894.55000002</v>
      </c>
      <c r="H17" s="81">
        <v>47788894.55000002</v>
      </c>
      <c r="I17" s="81">
        <v>46950527.94999998</v>
      </c>
      <c r="J17" s="80">
        <v>-1.75431260315696</v>
      </c>
      <c r="K17" s="54"/>
      <c r="L17" s="54"/>
      <c r="N17" s="54"/>
    </row>
    <row r="18" spans="2:12" ht="12.75">
      <c r="B18" s="10" t="s">
        <v>379</v>
      </c>
      <c r="C18" s="138">
        <v>11688429.714</v>
      </c>
      <c r="D18" s="81">
        <v>11688429.714</v>
      </c>
      <c r="E18" s="81">
        <v>13602928.310000004</v>
      </c>
      <c r="F18" s="139">
        <v>16.379433703629864</v>
      </c>
      <c r="G18" s="138">
        <v>40302795.410000004</v>
      </c>
      <c r="H18" s="81">
        <v>40302795.410000004</v>
      </c>
      <c r="I18" s="81">
        <v>50624066.14</v>
      </c>
      <c r="J18" s="80">
        <v>25.60931723222122</v>
      </c>
      <c r="K18" s="54"/>
      <c r="L18" s="54"/>
    </row>
    <row r="19" spans="2:12" ht="12.75">
      <c r="B19" s="10" t="s">
        <v>342</v>
      </c>
      <c r="C19" s="138">
        <v>26069725.7337</v>
      </c>
      <c r="D19" s="81">
        <v>26069725.7337</v>
      </c>
      <c r="E19" s="81">
        <v>25423955.7076</v>
      </c>
      <c r="F19" s="139">
        <v>-2.4770879168292126</v>
      </c>
      <c r="G19" s="138">
        <v>37279579.17</v>
      </c>
      <c r="H19" s="81">
        <v>37279579.17</v>
      </c>
      <c r="I19" s="81">
        <v>40695526.49000001</v>
      </c>
      <c r="J19" s="80">
        <v>9.163052255560133</v>
      </c>
      <c r="K19" s="54"/>
      <c r="L19" s="54"/>
    </row>
    <row r="20" spans="2:12" ht="12.75">
      <c r="B20" s="10" t="s">
        <v>390</v>
      </c>
      <c r="C20" s="138">
        <v>12403849.004999999</v>
      </c>
      <c r="D20" s="81">
        <v>12403849.004999999</v>
      </c>
      <c r="E20" s="81">
        <v>8022401.529999999</v>
      </c>
      <c r="F20" s="139">
        <v>-35.3232893534405</v>
      </c>
      <c r="G20" s="138">
        <v>36592006.89999998</v>
      </c>
      <c r="H20" s="81">
        <v>36592006.89999998</v>
      </c>
      <c r="I20" s="81">
        <v>28681133.779999994</v>
      </c>
      <c r="J20" s="80">
        <v>-21.619128848601065</v>
      </c>
      <c r="K20" s="54"/>
      <c r="L20" s="54"/>
    </row>
    <row r="21" spans="2:12" ht="12.75">
      <c r="B21" s="10" t="s">
        <v>343</v>
      </c>
      <c r="C21" s="138">
        <v>19465235.869099997</v>
      </c>
      <c r="D21" s="81">
        <v>19465235.869099997</v>
      </c>
      <c r="E21" s="81">
        <v>17522203.022600003</v>
      </c>
      <c r="F21" s="139">
        <v>-9.982066796243927</v>
      </c>
      <c r="G21" s="138">
        <v>31214619.040000003</v>
      </c>
      <c r="H21" s="81">
        <v>31214619.040000003</v>
      </c>
      <c r="I21" s="81">
        <v>32219243.019999992</v>
      </c>
      <c r="J21" s="80">
        <v>3.21844062460801</v>
      </c>
      <c r="K21" s="54"/>
      <c r="L21" s="54"/>
    </row>
    <row r="22" spans="2:12" ht="12.75">
      <c r="B22" s="10" t="s">
        <v>391</v>
      </c>
      <c r="C22" s="138">
        <v>10026846.09</v>
      </c>
      <c r="D22" s="81">
        <v>10026846.09</v>
      </c>
      <c r="E22" s="81">
        <v>12484155.275999999</v>
      </c>
      <c r="F22" s="139">
        <v>24.507299343616417</v>
      </c>
      <c r="G22" s="138">
        <v>27354727.62</v>
      </c>
      <c r="H22" s="81">
        <v>27354727.62</v>
      </c>
      <c r="I22" s="81">
        <v>37184197.21999999</v>
      </c>
      <c r="J22" s="80">
        <v>35.9333484747014</v>
      </c>
      <c r="K22" s="54"/>
      <c r="L22" s="54"/>
    </row>
    <row r="23" spans="2:12" ht="12.75">
      <c r="B23" s="10" t="s">
        <v>392</v>
      </c>
      <c r="C23" s="138">
        <v>8690512.9751</v>
      </c>
      <c r="D23" s="81">
        <v>8690512.9751</v>
      </c>
      <c r="E23" s="81">
        <v>10419401.6342</v>
      </c>
      <c r="F23" s="139">
        <v>19.893977076538526</v>
      </c>
      <c r="G23" s="138">
        <v>23588183.57</v>
      </c>
      <c r="H23" s="81">
        <v>23588183.57</v>
      </c>
      <c r="I23" s="81">
        <v>33730206.69</v>
      </c>
      <c r="J23" s="80">
        <v>42.99620227179703</v>
      </c>
      <c r="K23" s="54"/>
      <c r="L23" s="54"/>
    </row>
    <row r="24" spans="2:12" ht="12.75">
      <c r="B24" s="10" t="s">
        <v>393</v>
      </c>
      <c r="C24" s="138">
        <v>8971992.48</v>
      </c>
      <c r="D24" s="81">
        <v>8971992.48</v>
      </c>
      <c r="E24" s="81">
        <v>7884858.0235</v>
      </c>
      <c r="F24" s="139">
        <v>-12.116979131707883</v>
      </c>
      <c r="G24" s="138">
        <v>22604190.89</v>
      </c>
      <c r="H24" s="81">
        <v>22604190.89</v>
      </c>
      <c r="I24" s="81">
        <v>24776112.99</v>
      </c>
      <c r="J24" s="80">
        <v>9.608493002776953</v>
      </c>
      <c r="K24" s="54"/>
      <c r="L24" s="54"/>
    </row>
    <row r="25" spans="2:12" ht="12.75">
      <c r="B25" s="10" t="s">
        <v>344</v>
      </c>
      <c r="C25" s="138">
        <v>4942993.58</v>
      </c>
      <c r="D25" s="81">
        <v>4942993.58</v>
      </c>
      <c r="E25" s="81">
        <v>4406312.959999999</v>
      </c>
      <c r="F25" s="139">
        <v>-10.857400708984954</v>
      </c>
      <c r="G25" s="138">
        <v>14696079.809999997</v>
      </c>
      <c r="H25" s="81">
        <v>14696079.809999997</v>
      </c>
      <c r="I25" s="81">
        <v>14426782.200000001</v>
      </c>
      <c r="J25" s="80">
        <v>-1.832445206351907</v>
      </c>
      <c r="K25" s="54"/>
      <c r="L25" s="54"/>
    </row>
    <row r="26" spans="2:12" ht="12.75">
      <c r="B26" s="10" t="s">
        <v>345</v>
      </c>
      <c r="C26" s="138">
        <v>5581174.5719</v>
      </c>
      <c r="D26" s="81">
        <v>5581174.5719</v>
      </c>
      <c r="E26" s="81">
        <v>4501866.733000001</v>
      </c>
      <c r="F26" s="139">
        <v>-19.338363726052922</v>
      </c>
      <c r="G26" s="138">
        <v>14013846.300000003</v>
      </c>
      <c r="H26" s="81">
        <v>14013846.300000003</v>
      </c>
      <c r="I26" s="81">
        <v>12680305.770000001</v>
      </c>
      <c r="J26" s="80">
        <v>-9.515878092654695</v>
      </c>
      <c r="K26" s="54"/>
      <c r="L26" s="54"/>
    </row>
    <row r="27" spans="2:12" ht="12.75">
      <c r="B27" s="10" t="s">
        <v>394</v>
      </c>
      <c r="C27" s="138">
        <v>5054171.767</v>
      </c>
      <c r="D27" s="81">
        <v>5054171.767</v>
      </c>
      <c r="E27" s="81">
        <v>3280569.926</v>
      </c>
      <c r="F27" s="139">
        <v>-35.09183943015762</v>
      </c>
      <c r="G27" s="138">
        <v>13390943.459999999</v>
      </c>
      <c r="H27" s="81">
        <v>13390943.459999999</v>
      </c>
      <c r="I27" s="81">
        <v>10192309.190000001</v>
      </c>
      <c r="J27" s="80">
        <v>-23.88654899152265</v>
      </c>
      <c r="K27" s="54"/>
      <c r="L27" s="54"/>
    </row>
    <row r="28" spans="2:12" ht="12.75">
      <c r="B28" s="10" t="s">
        <v>395</v>
      </c>
      <c r="C28" s="138">
        <v>8200494.2003</v>
      </c>
      <c r="D28" s="81">
        <v>8200494.2003</v>
      </c>
      <c r="E28" s="81">
        <v>11092836.42</v>
      </c>
      <c r="F28" s="139">
        <v>35.27034040941324</v>
      </c>
      <c r="G28" s="138">
        <v>9313125.01</v>
      </c>
      <c r="H28" s="81">
        <v>9313125.01</v>
      </c>
      <c r="I28" s="81">
        <v>14075135.75</v>
      </c>
      <c r="J28" s="80">
        <v>51.132254048848004</v>
      </c>
      <c r="K28" s="54"/>
      <c r="L28" s="54"/>
    </row>
    <row r="29" spans="2:12" ht="12.75">
      <c r="B29" s="10" t="s">
        <v>396</v>
      </c>
      <c r="C29" s="138">
        <v>3811670.7877999996</v>
      </c>
      <c r="D29" s="81">
        <v>3811670.7877999996</v>
      </c>
      <c r="E29" s="81">
        <v>3729316.9090999993</v>
      </c>
      <c r="F29" s="139">
        <v>-2.1605716570169187</v>
      </c>
      <c r="G29" s="138">
        <v>9265881.85</v>
      </c>
      <c r="H29" s="81">
        <v>9265881.85</v>
      </c>
      <c r="I29" s="81">
        <v>9900792.57</v>
      </c>
      <c r="J29" s="80">
        <v>6.852134856435721</v>
      </c>
      <c r="K29" s="54"/>
      <c r="L29" s="54"/>
    </row>
    <row r="30" spans="2:12" ht="12.75">
      <c r="B30" s="10" t="s">
        <v>104</v>
      </c>
      <c r="C30" s="138">
        <v>69616756.33169985</v>
      </c>
      <c r="D30" s="81">
        <v>69616756.33169985</v>
      </c>
      <c r="E30" s="81">
        <v>74245493.69110024</v>
      </c>
      <c r="F30" s="139">
        <v>6.648883980382614</v>
      </c>
      <c r="G30" s="138">
        <v>125672865.99000025</v>
      </c>
      <c r="H30" s="81">
        <v>125672865.99000025</v>
      </c>
      <c r="I30" s="81">
        <v>146756218.6300006</v>
      </c>
      <c r="J30" s="80">
        <v>16.77637608875566</v>
      </c>
      <c r="K30" s="54"/>
      <c r="L30" s="54"/>
    </row>
    <row r="31" spans="2:14" ht="12.75">
      <c r="B31" s="140" t="s">
        <v>37</v>
      </c>
      <c r="C31" s="86">
        <v>757638436.7535</v>
      </c>
      <c r="D31" s="84">
        <v>757638436.7535</v>
      </c>
      <c r="E31" s="84">
        <v>766990414.9879003</v>
      </c>
      <c r="F31" s="88">
        <v>1.2343590003793592</v>
      </c>
      <c r="G31" s="86">
        <v>1590868124.23</v>
      </c>
      <c r="H31" s="84">
        <v>1590868124.23</v>
      </c>
      <c r="I31" s="84">
        <v>1707888353.9600008</v>
      </c>
      <c r="J31" s="85">
        <v>7.355746711352329</v>
      </c>
      <c r="K31" s="54"/>
      <c r="L31" s="54"/>
      <c r="N31" s="81"/>
    </row>
    <row r="32" spans="2:14" ht="12.75">
      <c r="B32" s="230" t="s">
        <v>406</v>
      </c>
      <c r="C32" s="199"/>
      <c r="D32" s="199"/>
      <c r="E32" s="199"/>
      <c r="F32" s="199"/>
      <c r="G32" s="199"/>
      <c r="H32" s="199"/>
      <c r="I32" s="199"/>
      <c r="J32" s="200"/>
      <c r="N32" s="81"/>
    </row>
    <row r="33" spans="2:15" ht="12.75" customHeight="1">
      <c r="B33" s="33"/>
      <c r="C33" s="33"/>
      <c r="D33" s="33"/>
      <c r="E33" s="33"/>
      <c r="F33" s="33"/>
      <c r="G33" s="33"/>
      <c r="H33" s="33"/>
      <c r="I33" s="33"/>
      <c r="J33" s="33"/>
      <c r="K33" s="141"/>
      <c r="L33" s="141"/>
      <c r="N33" s="81"/>
      <c r="O33" s="141"/>
    </row>
    <row r="34" spans="7:15" ht="12.75" customHeight="1">
      <c r="G34" s="187" t="s">
        <v>429</v>
      </c>
      <c r="H34" s="187"/>
      <c r="I34" s="187"/>
      <c r="J34" s="187"/>
      <c r="K34" s="142"/>
      <c r="L34" s="142"/>
      <c r="N34" s="81"/>
      <c r="O34" s="141"/>
    </row>
    <row r="35" spans="7:16" ht="12.75">
      <c r="G35" s="187"/>
      <c r="H35" s="187"/>
      <c r="I35" s="187"/>
      <c r="J35" s="187"/>
      <c r="K35" s="142"/>
      <c r="L35" s="142"/>
      <c r="N35" s="81"/>
      <c r="O35" s="142"/>
      <c r="P35" s="142"/>
    </row>
    <row r="36" spans="7:16" ht="12.75">
      <c r="G36" s="187"/>
      <c r="H36" s="187"/>
      <c r="I36" s="187"/>
      <c r="J36" s="187"/>
      <c r="K36" s="142"/>
      <c r="L36" s="142"/>
      <c r="N36" s="81"/>
      <c r="O36" s="142"/>
      <c r="P36" s="142"/>
    </row>
    <row r="37" spans="3:16" ht="12.75">
      <c r="C37" s="31" t="s">
        <v>325</v>
      </c>
      <c r="G37" s="187"/>
      <c r="H37" s="187"/>
      <c r="I37" s="187"/>
      <c r="J37" s="187"/>
      <c r="K37" s="142"/>
      <c r="L37" s="142"/>
      <c r="N37" s="81"/>
      <c r="O37" s="142"/>
      <c r="P37" s="142"/>
    </row>
    <row r="38" spans="3:16" ht="12.75">
      <c r="C38" s="133" t="s">
        <v>367</v>
      </c>
      <c r="D38" s="135">
        <v>385741060.84000003</v>
      </c>
      <c r="G38" s="187"/>
      <c r="H38" s="187"/>
      <c r="I38" s="187"/>
      <c r="J38" s="187"/>
      <c r="K38" s="142"/>
      <c r="L38" s="142"/>
      <c r="N38" s="81"/>
      <c r="O38" s="142"/>
      <c r="P38" s="142"/>
    </row>
    <row r="39" spans="3:16" ht="12.75">
      <c r="C39" s="10" t="s">
        <v>370</v>
      </c>
      <c r="D39" s="81">
        <v>116397445.41000001</v>
      </c>
      <c r="G39" s="187"/>
      <c r="H39" s="187"/>
      <c r="I39" s="187"/>
      <c r="J39" s="187"/>
      <c r="K39" s="142"/>
      <c r="L39" s="142"/>
      <c r="N39" s="81"/>
      <c r="O39" s="142"/>
      <c r="P39" s="142"/>
    </row>
    <row r="40" spans="3:16" ht="12.75">
      <c r="C40" s="10" t="s">
        <v>338</v>
      </c>
      <c r="D40" s="81">
        <v>97834104.83</v>
      </c>
      <c r="G40" s="187"/>
      <c r="H40" s="187"/>
      <c r="I40" s="187"/>
      <c r="J40" s="187"/>
      <c r="K40" s="142"/>
      <c r="L40" s="142"/>
      <c r="N40" s="81"/>
      <c r="O40" s="142"/>
      <c r="P40" s="142"/>
    </row>
    <row r="41" spans="3:16" ht="12.75">
      <c r="C41" s="10" t="s">
        <v>374</v>
      </c>
      <c r="D41" s="81">
        <v>88017660.20999998</v>
      </c>
      <c r="G41" s="187"/>
      <c r="H41" s="187"/>
      <c r="I41" s="187"/>
      <c r="J41" s="187"/>
      <c r="K41" s="142"/>
      <c r="L41" s="142"/>
      <c r="N41" s="81"/>
      <c r="O41" s="142"/>
      <c r="P41" s="142"/>
    </row>
    <row r="42" spans="3:16" ht="12.75">
      <c r="C42" s="10" t="s">
        <v>373</v>
      </c>
      <c r="D42" s="81">
        <v>84075315.72000001</v>
      </c>
      <c r="G42" s="187"/>
      <c r="H42" s="187"/>
      <c r="I42" s="187"/>
      <c r="J42" s="187"/>
      <c r="K42" s="142"/>
      <c r="L42" s="142"/>
      <c r="N42" s="81"/>
      <c r="O42" s="142"/>
      <c r="P42" s="142"/>
    </row>
    <row r="43" spans="3:16" ht="12.75">
      <c r="C43" s="10" t="s">
        <v>371</v>
      </c>
      <c r="D43" s="81">
        <v>80536396.69999999</v>
      </c>
      <c r="G43" s="187"/>
      <c r="H43" s="187"/>
      <c r="I43" s="187"/>
      <c r="J43" s="187"/>
      <c r="K43" s="142"/>
      <c r="L43" s="142"/>
      <c r="N43" s="81"/>
      <c r="O43" s="142"/>
      <c r="P43" s="142"/>
    </row>
    <row r="44" spans="3:18" ht="12.75">
      <c r="C44" s="10" t="s">
        <v>339</v>
      </c>
      <c r="D44" s="81">
        <v>75867056.66</v>
      </c>
      <c r="G44" s="187"/>
      <c r="H44" s="187"/>
      <c r="I44" s="187"/>
      <c r="J44" s="187"/>
      <c r="K44" s="142"/>
      <c r="L44" s="142"/>
      <c r="N44" s="81"/>
      <c r="O44" s="142"/>
      <c r="P44" s="142"/>
      <c r="R44" s="142"/>
    </row>
    <row r="45" spans="3:18" ht="12.75">
      <c r="C45" s="10" t="s">
        <v>372</v>
      </c>
      <c r="D45" s="81">
        <v>65096498.539999984</v>
      </c>
      <c r="G45" s="187"/>
      <c r="H45" s="187"/>
      <c r="I45" s="187"/>
      <c r="J45" s="187"/>
      <c r="K45" s="142"/>
      <c r="L45" s="142"/>
      <c r="N45" s="81"/>
      <c r="O45" s="142"/>
      <c r="P45" s="142"/>
      <c r="R45" s="142"/>
    </row>
    <row r="46" spans="3:18" ht="12.75">
      <c r="C46" s="10" t="s">
        <v>340</v>
      </c>
      <c r="D46" s="81">
        <v>62474980.489999965</v>
      </c>
      <c r="G46" s="187"/>
      <c r="H46" s="187"/>
      <c r="I46" s="187"/>
      <c r="J46" s="187"/>
      <c r="K46" s="142"/>
      <c r="L46" s="142"/>
      <c r="N46" s="81"/>
      <c r="O46" s="142"/>
      <c r="P46" s="142"/>
      <c r="R46" s="142"/>
    </row>
    <row r="47" spans="3:18" ht="12.75">
      <c r="C47" s="10" t="s">
        <v>341</v>
      </c>
      <c r="D47" s="81">
        <v>52805206.71</v>
      </c>
      <c r="G47" s="187"/>
      <c r="H47" s="187"/>
      <c r="I47" s="187"/>
      <c r="J47" s="187"/>
      <c r="K47" s="142"/>
      <c r="L47" s="142"/>
      <c r="N47" s="81"/>
      <c r="O47" s="142"/>
      <c r="P47" s="142"/>
      <c r="R47" s="142"/>
    </row>
    <row r="48" spans="3:16" ht="12.75">
      <c r="C48" s="10" t="s">
        <v>379</v>
      </c>
      <c r="D48" s="81">
        <v>50624066.14</v>
      </c>
      <c r="G48" s="187"/>
      <c r="H48" s="187"/>
      <c r="I48" s="187"/>
      <c r="J48" s="187"/>
      <c r="K48" s="142"/>
      <c r="L48" s="142"/>
      <c r="N48" s="81"/>
      <c r="O48" s="142"/>
      <c r="P48" s="142"/>
    </row>
    <row r="49" spans="3:14" ht="12.75">
      <c r="C49" s="10" t="s">
        <v>104</v>
      </c>
      <c r="D49" s="81">
        <v>548418561.7100008</v>
      </c>
      <c r="G49" s="187"/>
      <c r="H49" s="187"/>
      <c r="I49" s="187"/>
      <c r="J49" s="187"/>
      <c r="L49" s="142"/>
      <c r="N49" s="81"/>
    </row>
    <row r="50" spans="7:14" ht="12.75">
      <c r="G50" s="187"/>
      <c r="H50" s="187"/>
      <c r="I50" s="187"/>
      <c r="J50" s="187"/>
      <c r="L50" s="142"/>
      <c r="N50" s="81"/>
    </row>
    <row r="51" spans="7:14" ht="12.75">
      <c r="G51" s="187"/>
      <c r="H51" s="187"/>
      <c r="I51" s="187"/>
      <c r="J51" s="187"/>
      <c r="L51" s="142"/>
      <c r="N51" s="81"/>
    </row>
    <row r="52" spans="7:14" ht="12.75">
      <c r="G52" s="187"/>
      <c r="H52" s="187"/>
      <c r="I52" s="187"/>
      <c r="J52" s="187"/>
      <c r="L52" s="142"/>
      <c r="N52" s="81"/>
    </row>
    <row r="53" spans="12:14" ht="12.75">
      <c r="L53" s="142"/>
      <c r="N53" s="81"/>
    </row>
    <row r="54" spans="12:14" ht="12.75">
      <c r="L54" s="142"/>
      <c r="N54" s="81"/>
    </row>
    <row r="55" spans="3:14" ht="12.75">
      <c r="C55" s="54"/>
      <c r="D55" s="54"/>
      <c r="E55" s="54"/>
      <c r="F55" s="54"/>
      <c r="G55" s="54"/>
      <c r="H55" s="54"/>
      <c r="I55" s="54"/>
      <c r="J55" s="54"/>
      <c r="L55" s="142"/>
      <c r="N55" s="81"/>
    </row>
    <row r="56" spans="3:14" ht="12.75">
      <c r="C56" s="54"/>
      <c r="D56" s="54"/>
      <c r="E56" s="54"/>
      <c r="F56" s="54"/>
      <c r="G56" s="54"/>
      <c r="H56" s="54"/>
      <c r="I56" s="54"/>
      <c r="L56" s="142"/>
      <c r="N56" s="81"/>
    </row>
    <row r="57" spans="3:14" ht="12.75">
      <c r="C57" s="54"/>
      <c r="D57" s="54"/>
      <c r="E57" s="54"/>
      <c r="G57" s="54"/>
      <c r="H57" s="54"/>
      <c r="I57" s="54"/>
      <c r="N57" s="81"/>
    </row>
    <row r="58" ht="12.75">
      <c r="N58" s="81"/>
    </row>
    <row r="59" ht="13.5" customHeight="1">
      <c r="N59" s="81"/>
    </row>
    <row r="60" ht="12.75">
      <c r="N60" s="81"/>
    </row>
    <row r="61" ht="12.75">
      <c r="N61" s="81"/>
    </row>
    <row r="62" spans="13:14" ht="12.75">
      <c r="M62" s="142"/>
      <c r="N62" s="142"/>
    </row>
    <row r="63" spans="13:14" ht="12.75">
      <c r="M63" s="142"/>
      <c r="N63" s="142"/>
    </row>
    <row r="64" spans="13:14" ht="12.75">
      <c r="M64" s="142"/>
      <c r="N64" s="142"/>
    </row>
    <row r="65" spans="13:14" ht="12.75">
      <c r="M65" s="142"/>
      <c r="N65" s="142"/>
    </row>
    <row r="66" spans="13:14" ht="12.75">
      <c r="M66" s="142"/>
      <c r="N66" s="142"/>
    </row>
    <row r="67" spans="13:14" ht="12.75">
      <c r="M67" s="142"/>
      <c r="N67" s="142"/>
    </row>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O54"/>
  <sheetViews>
    <sheetView zoomScale="90" zoomScaleNormal="90" zoomScalePageLayoutView="60" workbookViewId="0" topLeftCell="A1">
      <selection activeCell="M28" sqref="M28"/>
    </sheetView>
  </sheetViews>
  <sheetFormatPr defaultColWidth="11.421875" defaultRowHeight="15"/>
  <cols>
    <col min="1" max="1" width="1.421875" style="43" customWidth="1"/>
    <col min="2" max="2" width="14.7109375" style="43" customWidth="1"/>
    <col min="3" max="5" width="13.421875" style="43" customWidth="1"/>
    <col min="6" max="6" width="11.421875" style="43" customWidth="1"/>
    <col min="7" max="9" width="13.421875" style="43" customWidth="1"/>
    <col min="10" max="10" width="12.140625" style="43" customWidth="1"/>
    <col min="11" max="13" width="11.421875" style="43" customWidth="1"/>
    <col min="14" max="14" width="12.00390625" style="43" customWidth="1"/>
    <col min="15" max="16384" width="11.421875" style="43" customWidth="1"/>
  </cols>
  <sheetData>
    <row r="1" ht="4.5" customHeight="1"/>
    <row r="2" spans="2:11" ht="12.75">
      <c r="B2" s="177" t="s">
        <v>105</v>
      </c>
      <c r="C2" s="178"/>
      <c r="D2" s="178"/>
      <c r="E2" s="178"/>
      <c r="F2" s="178"/>
      <c r="G2" s="178"/>
      <c r="H2" s="178"/>
      <c r="I2" s="178"/>
      <c r="J2" s="179"/>
      <c r="K2" s="46" t="s">
        <v>380</v>
      </c>
    </row>
    <row r="3" spans="2:10" ht="12.75">
      <c r="B3" s="129"/>
      <c r="C3" s="189" t="s">
        <v>31</v>
      </c>
      <c r="D3" s="189"/>
      <c r="E3" s="189"/>
      <c r="F3" s="189"/>
      <c r="G3" s="189" t="s">
        <v>324</v>
      </c>
      <c r="H3" s="189"/>
      <c r="I3" s="189"/>
      <c r="J3" s="189"/>
    </row>
    <row r="4" spans="2:12" ht="14.25">
      <c r="B4" s="16" t="s">
        <v>103</v>
      </c>
      <c r="C4" s="130">
        <v>2013</v>
      </c>
      <c r="D4" s="131" t="s">
        <v>386</v>
      </c>
      <c r="E4" s="131" t="s">
        <v>387</v>
      </c>
      <c r="F4" s="131" t="s">
        <v>110</v>
      </c>
      <c r="G4" s="130">
        <v>2013</v>
      </c>
      <c r="H4" s="131" t="s">
        <v>386</v>
      </c>
      <c r="I4" s="131" t="s">
        <v>387</v>
      </c>
      <c r="J4" s="132" t="s">
        <v>110</v>
      </c>
      <c r="K4" s="70"/>
      <c r="L4" s="70"/>
    </row>
    <row r="5" spans="2:14" ht="12.75">
      <c r="B5" s="34" t="s">
        <v>367</v>
      </c>
      <c r="C5" s="25">
        <v>22949180.086000003</v>
      </c>
      <c r="D5" s="26">
        <v>22949180.086000003</v>
      </c>
      <c r="E5" s="26">
        <v>26075531.24709999</v>
      </c>
      <c r="F5" s="27">
        <v>13.622931840633367</v>
      </c>
      <c r="G5" s="25">
        <v>43059371.08999999</v>
      </c>
      <c r="H5" s="26">
        <v>43059371.08999999</v>
      </c>
      <c r="I5" s="26">
        <v>46318329.339999974</v>
      </c>
      <c r="J5" s="28">
        <v>7.568522640956177</v>
      </c>
      <c r="K5" s="54"/>
      <c r="L5" s="54"/>
      <c r="N5" s="54"/>
    </row>
    <row r="6" spans="2:14" ht="12.75">
      <c r="B6" s="10" t="s">
        <v>344</v>
      </c>
      <c r="C6" s="11">
        <v>39805797.818399996</v>
      </c>
      <c r="D6" s="12">
        <v>39805797.818399996</v>
      </c>
      <c r="E6" s="12">
        <v>43976182.3564</v>
      </c>
      <c r="F6" s="29">
        <v>10.476826911059334</v>
      </c>
      <c r="G6" s="11">
        <v>40075868.27000001</v>
      </c>
      <c r="H6" s="12">
        <v>40075868.27000001</v>
      </c>
      <c r="I6" s="12">
        <v>42040858.29000001</v>
      </c>
      <c r="J6" s="30">
        <v>4.903175164568907</v>
      </c>
      <c r="K6" s="54"/>
      <c r="L6" s="54"/>
      <c r="N6" s="54"/>
    </row>
    <row r="7" spans="2:14" ht="12.75">
      <c r="B7" s="10" t="s">
        <v>342</v>
      </c>
      <c r="C7" s="11">
        <v>23646327.3302</v>
      </c>
      <c r="D7" s="12">
        <v>23646327.3302</v>
      </c>
      <c r="E7" s="12">
        <v>16231489.0979</v>
      </c>
      <c r="F7" s="13">
        <v>-31.35725108072116</v>
      </c>
      <c r="G7" s="11">
        <v>39307187.29999999</v>
      </c>
      <c r="H7" s="12">
        <v>39307187.29999999</v>
      </c>
      <c r="I7" s="12">
        <v>26254879.969999988</v>
      </c>
      <c r="J7" s="14">
        <v>-33.20590514498606</v>
      </c>
      <c r="K7" s="54"/>
      <c r="L7" s="54"/>
      <c r="N7" s="54"/>
    </row>
    <row r="8" spans="2:14" ht="12.75">
      <c r="B8" s="10" t="s">
        <v>368</v>
      </c>
      <c r="C8" s="11">
        <v>18709687.687200002</v>
      </c>
      <c r="D8" s="12">
        <v>18709687.687200002</v>
      </c>
      <c r="E8" s="12">
        <v>27043696.390599996</v>
      </c>
      <c r="F8" s="13">
        <v>44.54381517603632</v>
      </c>
      <c r="G8" s="11">
        <v>24503835.550000004</v>
      </c>
      <c r="H8" s="12">
        <v>24503835.550000004</v>
      </c>
      <c r="I8" s="12">
        <v>32736852.359999996</v>
      </c>
      <c r="J8" s="14">
        <v>33.59889023577776</v>
      </c>
      <c r="K8" s="54"/>
      <c r="L8" s="54"/>
      <c r="N8" s="54"/>
    </row>
    <row r="9" spans="2:14" ht="12.75">
      <c r="B9" s="10" t="s">
        <v>345</v>
      </c>
      <c r="C9" s="11">
        <v>13009626.714700002</v>
      </c>
      <c r="D9" s="12">
        <v>13009626.714700002</v>
      </c>
      <c r="E9" s="12">
        <v>17343744.2385</v>
      </c>
      <c r="F9" s="13">
        <v>33.31469548548027</v>
      </c>
      <c r="G9" s="11">
        <v>19495165.26000001</v>
      </c>
      <c r="H9" s="12">
        <v>19495165.26000001</v>
      </c>
      <c r="I9" s="12">
        <v>25630391.48</v>
      </c>
      <c r="J9" s="14">
        <v>31.47050121492527</v>
      </c>
      <c r="K9" s="54"/>
      <c r="L9" s="54"/>
      <c r="N9" s="54"/>
    </row>
    <row r="10" spans="2:14" ht="12.75">
      <c r="B10" s="10" t="s">
        <v>343</v>
      </c>
      <c r="C10" s="11">
        <v>8291597.7649</v>
      </c>
      <c r="D10" s="12">
        <v>8291597.7649</v>
      </c>
      <c r="E10" s="12">
        <v>7913537.7968</v>
      </c>
      <c r="F10" s="13">
        <v>-4.559555092028267</v>
      </c>
      <c r="G10" s="11">
        <v>17996507.090000004</v>
      </c>
      <c r="H10" s="12">
        <v>17996507.090000004</v>
      </c>
      <c r="I10" s="12">
        <v>17569198.92</v>
      </c>
      <c r="J10" s="14">
        <v>-2.3743950304525585</v>
      </c>
      <c r="K10" s="54"/>
      <c r="L10" s="54"/>
      <c r="N10" s="54"/>
    </row>
    <row r="11" spans="2:14" ht="12.75">
      <c r="B11" s="10" t="s">
        <v>338</v>
      </c>
      <c r="C11" s="11">
        <v>7617847.7891</v>
      </c>
      <c r="D11" s="12">
        <v>7617847.7891</v>
      </c>
      <c r="E11" s="12">
        <v>7996808.574999999</v>
      </c>
      <c r="F11" s="13">
        <v>4.974643710290927</v>
      </c>
      <c r="G11" s="11">
        <v>17878899.41</v>
      </c>
      <c r="H11" s="12">
        <v>17878899.41</v>
      </c>
      <c r="I11" s="12">
        <v>18419179.38</v>
      </c>
      <c r="J11" s="14">
        <v>3.0218860658604685</v>
      </c>
      <c r="K11" s="54"/>
      <c r="L11" s="54"/>
      <c r="N11" s="54"/>
    </row>
    <row r="12" spans="2:14" ht="12.75">
      <c r="B12" s="10" t="s">
        <v>340</v>
      </c>
      <c r="C12" s="11">
        <v>14842914.5846</v>
      </c>
      <c r="D12" s="12">
        <v>14842914.5846</v>
      </c>
      <c r="E12" s="12">
        <v>20134814.7293</v>
      </c>
      <c r="F12" s="13">
        <v>35.65270226772385</v>
      </c>
      <c r="G12" s="11">
        <v>16998444.71</v>
      </c>
      <c r="H12" s="12">
        <v>16998444.71</v>
      </c>
      <c r="I12" s="12">
        <v>20637002.720000003</v>
      </c>
      <c r="J12" s="14">
        <v>21.405240726873554</v>
      </c>
      <c r="K12" s="54"/>
      <c r="L12" s="54"/>
      <c r="N12" s="54"/>
    </row>
    <row r="13" spans="2:14" ht="12.75">
      <c r="B13" s="10" t="s">
        <v>369</v>
      </c>
      <c r="C13" s="11">
        <v>11762397.223800002</v>
      </c>
      <c r="D13" s="12">
        <v>11762397.223800002</v>
      </c>
      <c r="E13" s="12">
        <v>11191538.038799997</v>
      </c>
      <c r="F13" s="13">
        <v>-4.853255455826044</v>
      </c>
      <c r="G13" s="11">
        <v>12852423.37</v>
      </c>
      <c r="H13" s="12">
        <v>12852423.37</v>
      </c>
      <c r="I13" s="12">
        <v>13375540.99</v>
      </c>
      <c r="J13" s="14">
        <v>4.070186648387697</v>
      </c>
      <c r="K13" s="54"/>
      <c r="L13" s="54"/>
      <c r="N13" s="54"/>
    </row>
    <row r="14" spans="2:14" ht="12.75">
      <c r="B14" s="10" t="s">
        <v>341</v>
      </c>
      <c r="C14" s="11">
        <v>9755398.9781</v>
      </c>
      <c r="D14" s="12">
        <v>9755398.9781</v>
      </c>
      <c r="E14" s="12">
        <v>12643538.055099998</v>
      </c>
      <c r="F14" s="13">
        <v>29.60554543677416</v>
      </c>
      <c r="G14" s="11">
        <v>12176357.250000002</v>
      </c>
      <c r="H14" s="12">
        <v>12176357.250000002</v>
      </c>
      <c r="I14" s="12">
        <v>14134600.04</v>
      </c>
      <c r="J14" s="14">
        <v>16.082336858176504</v>
      </c>
      <c r="K14" s="54"/>
      <c r="L14" s="54"/>
      <c r="N14" s="54"/>
    </row>
    <row r="15" spans="2:14" ht="12.75">
      <c r="B15" s="10" t="s">
        <v>370</v>
      </c>
      <c r="C15" s="11">
        <v>3877340.8751000008</v>
      </c>
      <c r="D15" s="12">
        <v>3877340.8751000008</v>
      </c>
      <c r="E15" s="12">
        <v>2749048.524599999</v>
      </c>
      <c r="F15" s="13">
        <v>-29.099642947201588</v>
      </c>
      <c r="G15" s="11">
        <v>12034976.3</v>
      </c>
      <c r="H15" s="12">
        <v>12034976.3</v>
      </c>
      <c r="I15" s="12">
        <v>4640254.239999999</v>
      </c>
      <c r="J15" s="14">
        <v>-61.44359469989153</v>
      </c>
      <c r="K15" s="54"/>
      <c r="L15" s="54"/>
      <c r="N15" s="54"/>
    </row>
    <row r="16" spans="2:14" ht="12.75">
      <c r="B16" s="10" t="s">
        <v>378</v>
      </c>
      <c r="C16" s="11">
        <v>8138040.2833</v>
      </c>
      <c r="D16" s="12">
        <v>8138040.2833</v>
      </c>
      <c r="E16" s="12">
        <v>10559992.3787</v>
      </c>
      <c r="F16" s="13">
        <v>29.760876219426756</v>
      </c>
      <c r="G16" s="11">
        <v>8765928.039999995</v>
      </c>
      <c r="H16" s="12">
        <v>8765928.039999995</v>
      </c>
      <c r="I16" s="12">
        <v>12040647.440000001</v>
      </c>
      <c r="J16" s="14">
        <v>37.357361195039054</v>
      </c>
      <c r="K16" s="54"/>
      <c r="L16" s="54"/>
      <c r="N16" s="54"/>
    </row>
    <row r="17" spans="2:12" ht="12.75">
      <c r="B17" s="10" t="s">
        <v>392</v>
      </c>
      <c r="C17" s="11">
        <v>3272914.2087999997</v>
      </c>
      <c r="D17" s="12">
        <v>3272914.2087999997</v>
      </c>
      <c r="E17" s="12">
        <v>4975767.6883</v>
      </c>
      <c r="F17" s="13">
        <v>52.02866225217508</v>
      </c>
      <c r="G17" s="11">
        <v>6504932.52</v>
      </c>
      <c r="H17" s="12">
        <v>6504932.52</v>
      </c>
      <c r="I17" s="12">
        <v>10327758.699999997</v>
      </c>
      <c r="J17" s="14">
        <v>58.76811432319051</v>
      </c>
      <c r="K17" s="54"/>
      <c r="L17" s="54"/>
    </row>
    <row r="18" spans="2:12" ht="12.75">
      <c r="B18" s="10" t="s">
        <v>397</v>
      </c>
      <c r="C18" s="11">
        <v>1722076.5300000003</v>
      </c>
      <c r="D18" s="12">
        <v>1722076.5300000003</v>
      </c>
      <c r="E18" s="12">
        <v>1687303.88</v>
      </c>
      <c r="F18" s="13">
        <v>-2.0192279143366743</v>
      </c>
      <c r="G18" s="11">
        <v>4962040.68</v>
      </c>
      <c r="H18" s="12">
        <v>4962040.68</v>
      </c>
      <c r="I18" s="12">
        <v>4774809.95</v>
      </c>
      <c r="J18" s="14">
        <v>-3.7732606819337766</v>
      </c>
      <c r="K18" s="54"/>
      <c r="L18" s="54"/>
    </row>
    <row r="19" spans="2:15" ht="12.75">
      <c r="B19" s="10" t="s">
        <v>398</v>
      </c>
      <c r="C19" s="11">
        <v>2566248.4354</v>
      </c>
      <c r="D19" s="12">
        <v>2566248.4354</v>
      </c>
      <c r="E19" s="12">
        <v>7179114.76</v>
      </c>
      <c r="F19" s="13">
        <v>179.75135458313468</v>
      </c>
      <c r="G19" s="11">
        <v>3494702.5700000003</v>
      </c>
      <c r="H19" s="12">
        <v>3494702.5700000003</v>
      </c>
      <c r="I19" s="12">
        <v>10628315.74</v>
      </c>
      <c r="J19" s="14">
        <v>204.12647506079463</v>
      </c>
      <c r="K19" s="54"/>
      <c r="L19" s="54"/>
      <c r="O19" s="54"/>
    </row>
    <row r="20" spans="2:15" ht="12.75">
      <c r="B20" s="10" t="s">
        <v>339</v>
      </c>
      <c r="C20" s="11">
        <v>1120208.1819999998</v>
      </c>
      <c r="D20" s="12">
        <v>1120208.1819999998</v>
      </c>
      <c r="E20" s="12">
        <v>1671323.7665000001</v>
      </c>
      <c r="F20" s="13">
        <v>49.19760392358932</v>
      </c>
      <c r="G20" s="11">
        <v>2832578.27</v>
      </c>
      <c r="H20" s="12">
        <v>2832578.27</v>
      </c>
      <c r="I20" s="12">
        <v>4846907.700000001</v>
      </c>
      <c r="J20" s="14">
        <v>71.11293097648459</v>
      </c>
      <c r="K20" s="54"/>
      <c r="L20" s="54"/>
      <c r="O20" s="54"/>
    </row>
    <row r="21" spans="2:15" ht="12.75">
      <c r="B21" s="10" t="s">
        <v>399</v>
      </c>
      <c r="C21" s="11">
        <v>1936982.5106999998</v>
      </c>
      <c r="D21" s="12">
        <v>1936982.5106999998</v>
      </c>
      <c r="E21" s="12">
        <v>2932270.5725000002</v>
      </c>
      <c r="F21" s="13">
        <v>51.38343048024303</v>
      </c>
      <c r="G21" s="11">
        <v>2710498.17</v>
      </c>
      <c r="H21" s="12">
        <v>2710498.17</v>
      </c>
      <c r="I21" s="12">
        <v>4303197.13</v>
      </c>
      <c r="J21" s="14">
        <v>58.76037761722599</v>
      </c>
      <c r="K21" s="54"/>
      <c r="L21" s="54"/>
      <c r="O21" s="54"/>
    </row>
    <row r="22" spans="2:15" ht="12.75">
      <c r="B22" s="10" t="s">
        <v>390</v>
      </c>
      <c r="C22" s="11">
        <v>2030384.2691000004</v>
      </c>
      <c r="D22" s="12">
        <v>2030384.2691000004</v>
      </c>
      <c r="E22" s="12">
        <v>2074200.3475000001</v>
      </c>
      <c r="F22" s="13">
        <v>2.1580190049158565</v>
      </c>
      <c r="G22" s="11">
        <v>2672478.3700000006</v>
      </c>
      <c r="H22" s="12">
        <v>2672478.3700000006</v>
      </c>
      <c r="I22" s="12">
        <v>2864082.1799999997</v>
      </c>
      <c r="J22" s="14">
        <v>7.169517708762552</v>
      </c>
      <c r="K22" s="54"/>
      <c r="L22" s="54"/>
      <c r="O22" s="54"/>
    </row>
    <row r="23" spans="2:15" ht="12.75">
      <c r="B23" s="10" t="s">
        <v>400</v>
      </c>
      <c r="C23" s="11">
        <v>1145515.3787</v>
      </c>
      <c r="D23" s="12">
        <v>1145515.3787</v>
      </c>
      <c r="E23" s="12">
        <v>1088003.0002</v>
      </c>
      <c r="F23" s="13">
        <v>-5.020655293625886</v>
      </c>
      <c r="G23" s="11">
        <v>2379836.72</v>
      </c>
      <c r="H23" s="12">
        <v>2379836.72</v>
      </c>
      <c r="I23" s="12">
        <v>2869991.4000000004</v>
      </c>
      <c r="J23" s="14">
        <v>20.59614745334293</v>
      </c>
      <c r="K23" s="54"/>
      <c r="L23" s="54"/>
      <c r="O23" s="54"/>
    </row>
    <row r="24" spans="2:15" ht="12.75">
      <c r="B24" s="32" t="s">
        <v>391</v>
      </c>
      <c r="C24" s="11">
        <v>676917.7088000003</v>
      </c>
      <c r="D24" s="12">
        <v>676917.7088000003</v>
      </c>
      <c r="E24" s="12">
        <v>828842.3729</v>
      </c>
      <c r="F24" s="13">
        <v>22.443594269283153</v>
      </c>
      <c r="G24" s="11">
        <v>2216767.9</v>
      </c>
      <c r="H24" s="12">
        <v>2216767.9</v>
      </c>
      <c r="I24" s="12">
        <v>2568580.6400000006</v>
      </c>
      <c r="J24" s="14">
        <v>15.87052663474604</v>
      </c>
      <c r="K24" s="54"/>
      <c r="L24" s="54"/>
      <c r="O24" s="54"/>
    </row>
    <row r="25" spans="2:15" ht="12.75">
      <c r="B25" s="10" t="s">
        <v>401</v>
      </c>
      <c r="C25" s="11">
        <v>3224285.7</v>
      </c>
      <c r="D25" s="12">
        <v>3224285.7</v>
      </c>
      <c r="E25" s="12">
        <v>5613831.266899999</v>
      </c>
      <c r="F25" s="13">
        <v>74.11085087466036</v>
      </c>
      <c r="G25" s="11">
        <v>2174755.9200000004</v>
      </c>
      <c r="H25" s="12">
        <v>2174755.9200000004</v>
      </c>
      <c r="I25" s="12">
        <v>4442817.25</v>
      </c>
      <c r="J25" s="14">
        <v>104.29038537805195</v>
      </c>
      <c r="K25" s="54"/>
      <c r="L25" s="54"/>
      <c r="O25" s="54"/>
    </row>
    <row r="26" spans="2:15" ht="12.75">
      <c r="B26" s="147" t="s">
        <v>402</v>
      </c>
      <c r="C26" s="11">
        <v>1879569.1978</v>
      </c>
      <c r="D26" s="12">
        <v>1879569.1978</v>
      </c>
      <c r="E26" s="12">
        <v>1006435.5079</v>
      </c>
      <c r="F26" s="13">
        <v>-46.453926299813084</v>
      </c>
      <c r="G26" s="11">
        <v>2000326.11</v>
      </c>
      <c r="H26" s="12">
        <v>2000326.11</v>
      </c>
      <c r="I26" s="12">
        <v>1380910.67</v>
      </c>
      <c r="J26" s="14">
        <v>-30.965722884055147</v>
      </c>
      <c r="K26" s="54"/>
      <c r="L26" s="54"/>
      <c r="O26" s="54"/>
    </row>
    <row r="27" spans="2:15" ht="12.75">
      <c r="B27" s="147" t="s">
        <v>403</v>
      </c>
      <c r="C27" s="11">
        <v>1723703.1027</v>
      </c>
      <c r="D27" s="12">
        <v>1723703.1027</v>
      </c>
      <c r="E27" s="12">
        <v>2150375.5368999997</v>
      </c>
      <c r="F27" s="13">
        <v>24.75324396247023</v>
      </c>
      <c r="G27" s="11">
        <v>1887979.5400000007</v>
      </c>
      <c r="H27" s="12">
        <v>1887979.5400000007</v>
      </c>
      <c r="I27" s="12">
        <v>2085650.9200000002</v>
      </c>
      <c r="J27" s="14">
        <v>10.469995877179873</v>
      </c>
      <c r="K27" s="54"/>
      <c r="L27" s="54"/>
      <c r="O27" s="54"/>
    </row>
    <row r="28" spans="2:15" ht="12.75">
      <c r="B28" s="147" t="s">
        <v>393</v>
      </c>
      <c r="C28" s="11">
        <v>1285296.4892</v>
      </c>
      <c r="D28" s="12">
        <v>1285296.4892</v>
      </c>
      <c r="E28" s="12">
        <v>1033123.2188999999</v>
      </c>
      <c r="F28" s="13">
        <v>-19.619852105638202</v>
      </c>
      <c r="G28" s="11">
        <v>1554603.56</v>
      </c>
      <c r="H28" s="12">
        <v>1554603.56</v>
      </c>
      <c r="I28" s="12">
        <v>1464369.83</v>
      </c>
      <c r="J28" s="14">
        <v>-5.804291995832045</v>
      </c>
      <c r="K28" s="54"/>
      <c r="L28" s="54"/>
      <c r="O28" s="54"/>
    </row>
    <row r="29" spans="2:15" ht="12.75">
      <c r="B29" s="82" t="s">
        <v>404</v>
      </c>
      <c r="C29" s="11">
        <v>1978205</v>
      </c>
      <c r="D29" s="12">
        <v>1978205</v>
      </c>
      <c r="E29" s="12">
        <v>1472862.0923</v>
      </c>
      <c r="F29" s="13">
        <v>-25.545527773916255</v>
      </c>
      <c r="G29" s="11">
        <v>1518622.05</v>
      </c>
      <c r="H29" s="12">
        <v>1518622.05</v>
      </c>
      <c r="I29" s="12">
        <v>1075769.91</v>
      </c>
      <c r="J29" s="14">
        <v>-29.16144540374612</v>
      </c>
      <c r="K29" s="54"/>
      <c r="L29" s="54"/>
      <c r="O29" s="54"/>
    </row>
    <row r="30" spans="2:12" ht="12.75">
      <c r="B30" s="83" t="s">
        <v>104</v>
      </c>
      <c r="C30" s="17">
        <v>5355986.738800019</v>
      </c>
      <c r="D30" s="18">
        <v>5355986.738800019</v>
      </c>
      <c r="E30" s="18">
        <v>6132928.6399000585</v>
      </c>
      <c r="F30" s="19">
        <v>14.506046018965858</v>
      </c>
      <c r="G30" s="17">
        <v>9130712.419999719</v>
      </c>
      <c r="H30" s="18">
        <v>9130712.419999719</v>
      </c>
      <c r="I30" s="18">
        <v>11244872.620000005</v>
      </c>
      <c r="J30" s="20">
        <v>23.154383828467484</v>
      </c>
      <c r="K30" s="54"/>
      <c r="L30" s="54"/>
    </row>
    <row r="31" spans="2:12" ht="12.75">
      <c r="B31" s="21" t="s">
        <v>37</v>
      </c>
      <c r="C31" s="22">
        <v>212324450.58740002</v>
      </c>
      <c r="D31" s="23">
        <v>212324450.58740002</v>
      </c>
      <c r="E31" s="23">
        <v>243706304.0795</v>
      </c>
      <c r="F31" s="24">
        <v>14.78014114967985</v>
      </c>
      <c r="G31" s="23">
        <v>311185798.4399998</v>
      </c>
      <c r="H31" s="23">
        <v>311185798.4399998</v>
      </c>
      <c r="I31" s="23">
        <v>338675769.80999994</v>
      </c>
      <c r="J31" s="24">
        <v>8.833941493413144</v>
      </c>
      <c r="K31" s="54"/>
      <c r="L31" s="54"/>
    </row>
    <row r="32" spans="2:12" ht="12.75">
      <c r="B32" s="230" t="s">
        <v>406</v>
      </c>
      <c r="C32" s="199"/>
      <c r="D32" s="199"/>
      <c r="E32" s="199"/>
      <c r="F32" s="199"/>
      <c r="G32" s="199"/>
      <c r="H32" s="199"/>
      <c r="I32" s="199"/>
      <c r="J32" s="200"/>
      <c r="K32" s="54"/>
      <c r="L32" s="54"/>
    </row>
    <row r="33" spans="2:3" ht="12.75">
      <c r="B33" s="33"/>
      <c r="C33" s="33"/>
    </row>
    <row r="34" spans="7:10" ht="12.75" customHeight="1">
      <c r="G34" s="267" t="s">
        <v>430</v>
      </c>
      <c r="H34" s="268"/>
      <c r="I34" s="268"/>
      <c r="J34" s="269"/>
    </row>
    <row r="35" spans="3:10" ht="12.75">
      <c r="C35" s="31" t="s">
        <v>325</v>
      </c>
      <c r="G35" s="270"/>
      <c r="H35" s="271"/>
      <c r="I35" s="271"/>
      <c r="J35" s="272"/>
    </row>
    <row r="36" spans="3:10" ht="12.75">
      <c r="C36" s="34" t="s">
        <v>367</v>
      </c>
      <c r="D36" s="26">
        <v>46318329.339999974</v>
      </c>
      <c r="G36" s="270"/>
      <c r="H36" s="271"/>
      <c r="I36" s="271"/>
      <c r="J36" s="272"/>
    </row>
    <row r="37" spans="3:10" ht="12.75">
      <c r="C37" s="10" t="s">
        <v>344</v>
      </c>
      <c r="D37" s="12">
        <v>42040858.29000001</v>
      </c>
      <c r="G37" s="270"/>
      <c r="H37" s="271"/>
      <c r="I37" s="271"/>
      <c r="J37" s="272"/>
    </row>
    <row r="38" spans="3:10" ht="12.75">
      <c r="C38" s="10" t="s">
        <v>368</v>
      </c>
      <c r="D38" s="12">
        <v>32736852.359999996</v>
      </c>
      <c r="G38" s="270"/>
      <c r="H38" s="271"/>
      <c r="I38" s="271"/>
      <c r="J38" s="272"/>
    </row>
    <row r="39" spans="3:10" ht="12.75">
      <c r="C39" s="10" t="s">
        <v>342</v>
      </c>
      <c r="D39" s="12">
        <v>26254879.969999988</v>
      </c>
      <c r="G39" s="270"/>
      <c r="H39" s="271"/>
      <c r="I39" s="271"/>
      <c r="J39" s="272"/>
    </row>
    <row r="40" spans="3:10" ht="12.75">
      <c r="C40" s="10" t="s">
        <v>345</v>
      </c>
      <c r="D40" s="12">
        <v>25630391.48</v>
      </c>
      <c r="G40" s="270"/>
      <c r="H40" s="271"/>
      <c r="I40" s="271"/>
      <c r="J40" s="272"/>
    </row>
    <row r="41" spans="3:10" ht="12.75">
      <c r="C41" s="10" t="s">
        <v>340</v>
      </c>
      <c r="D41" s="12">
        <v>20637002.720000003</v>
      </c>
      <c r="G41" s="270"/>
      <c r="H41" s="271"/>
      <c r="I41" s="271"/>
      <c r="J41" s="272"/>
    </row>
    <row r="42" spans="3:10" ht="12.75">
      <c r="C42" s="10" t="s">
        <v>338</v>
      </c>
      <c r="D42" s="12">
        <v>18419179.38</v>
      </c>
      <c r="G42" s="270"/>
      <c r="H42" s="271"/>
      <c r="I42" s="271"/>
      <c r="J42" s="272"/>
    </row>
    <row r="43" spans="3:10" ht="12.75">
      <c r="C43" s="10" t="s">
        <v>343</v>
      </c>
      <c r="D43" s="12">
        <v>17569198.92</v>
      </c>
      <c r="G43" s="270"/>
      <c r="H43" s="271"/>
      <c r="I43" s="271"/>
      <c r="J43" s="272"/>
    </row>
    <row r="44" spans="3:10" ht="12.75">
      <c r="C44" s="10" t="s">
        <v>341</v>
      </c>
      <c r="D44" s="12">
        <v>14134600.04</v>
      </c>
      <c r="G44" s="270"/>
      <c r="H44" s="271"/>
      <c r="I44" s="271"/>
      <c r="J44" s="272"/>
    </row>
    <row r="45" spans="3:10" ht="12.75">
      <c r="C45" s="10" t="s">
        <v>369</v>
      </c>
      <c r="D45" s="12">
        <v>13375540.99</v>
      </c>
      <c r="G45" s="270"/>
      <c r="H45" s="271"/>
      <c r="I45" s="271"/>
      <c r="J45" s="272"/>
    </row>
    <row r="46" spans="3:10" ht="12.75">
      <c r="C46" s="10" t="s">
        <v>378</v>
      </c>
      <c r="D46" s="12">
        <v>12040647.440000001</v>
      </c>
      <c r="G46" s="270"/>
      <c r="H46" s="271"/>
      <c r="I46" s="271"/>
      <c r="J46" s="272"/>
    </row>
    <row r="47" spans="3:10" ht="12.75">
      <c r="C47" s="43" t="s">
        <v>104</v>
      </c>
      <c r="D47" s="54">
        <v>69518288.87999994</v>
      </c>
      <c r="G47" s="270"/>
      <c r="H47" s="271"/>
      <c r="I47" s="271"/>
      <c r="J47" s="272"/>
    </row>
    <row r="48" spans="4:10" ht="12.75">
      <c r="D48" s="54"/>
      <c r="G48" s="270"/>
      <c r="H48" s="271"/>
      <c r="I48" s="271"/>
      <c r="J48" s="272"/>
    </row>
    <row r="49" spans="7:10" ht="12.75">
      <c r="G49" s="273"/>
      <c r="H49" s="274"/>
      <c r="I49" s="274"/>
      <c r="J49" s="275"/>
    </row>
    <row r="52" spans="3:10" ht="12.75">
      <c r="C52" s="54"/>
      <c r="D52" s="54"/>
      <c r="E52" s="54"/>
      <c r="F52" s="54"/>
      <c r="G52" s="54"/>
      <c r="H52" s="54"/>
      <c r="I52" s="54"/>
      <c r="J52" s="54"/>
    </row>
    <row r="53" spans="3:9" ht="12.75">
      <c r="C53" s="54"/>
      <c r="D53" s="54"/>
      <c r="E53" s="54"/>
      <c r="F53" s="54"/>
      <c r="G53" s="54"/>
      <c r="H53" s="54"/>
      <c r="I53" s="54"/>
    </row>
    <row r="54" spans="3:9" ht="12.75">
      <c r="C54" s="54"/>
      <c r="D54" s="54"/>
      <c r="E54" s="54"/>
      <c r="G54" s="54"/>
      <c r="H54" s="54"/>
      <c r="I54" s="54"/>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0">
      <selection activeCell="P33" sqref="P33"/>
    </sheetView>
  </sheetViews>
  <sheetFormatPr defaultColWidth="11.421875" defaultRowHeight="15"/>
  <cols>
    <col min="1" max="16384" width="11.421875" style="70" customWidth="1"/>
  </cols>
  <sheetData>
    <row r="1" spans="2:3" ht="14.25">
      <c r="B1" s="168"/>
      <c r="C1" s="168"/>
    </row>
    <row r="5" spans="5:6" ht="15">
      <c r="E5" s="162" t="s">
        <v>382</v>
      </c>
      <c r="F5" s="160"/>
    </row>
    <row r="6" spans="5:6" ht="14.25">
      <c r="E6" s="163" t="str">
        <f>+Portada!C43</f>
        <v>Enero 2015</v>
      </c>
      <c r="F6" s="164"/>
    </row>
    <row r="7" spans="5:9" ht="15">
      <c r="E7" s="161" t="s">
        <v>384</v>
      </c>
      <c r="F7" s="160"/>
      <c r="I7" s="162"/>
    </row>
    <row r="8" spans="5:6" ht="14.25">
      <c r="E8" s="169"/>
      <c r="F8" s="160"/>
    </row>
    <row r="9" spans="5:6" ht="14.25">
      <c r="E9" s="43"/>
      <c r="F9" s="160"/>
    </row>
    <row r="10" spans="5:6" ht="14.25">
      <c r="E10" s="159" t="s">
        <v>350</v>
      </c>
      <c r="F10" s="160"/>
    </row>
    <row r="11" ht="15">
      <c r="E11" s="162"/>
    </row>
    <row r="15" spans="2:8" ht="14.25">
      <c r="B15" s="160"/>
      <c r="C15" s="160"/>
      <c r="E15" s="165" t="s">
        <v>1</v>
      </c>
      <c r="F15" s="160"/>
      <c r="G15" s="160"/>
      <c r="H15" s="160"/>
    </row>
    <row r="16" spans="3:7" ht="14.25">
      <c r="C16" s="160"/>
      <c r="E16" s="165" t="s">
        <v>2</v>
      </c>
      <c r="F16" s="160"/>
      <c r="G16" s="160"/>
    </row>
    <row r="17" spans="2:8" ht="14.25">
      <c r="B17" s="160"/>
      <c r="E17" s="166" t="s">
        <v>3</v>
      </c>
      <c r="H17" s="160"/>
    </row>
    <row r="18" spans="2:8" ht="14.25">
      <c r="B18" s="160"/>
      <c r="C18" s="160"/>
      <c r="E18" s="160"/>
      <c r="F18" s="160"/>
      <c r="G18" s="160"/>
      <c r="H18" s="160"/>
    </row>
    <row r="19" spans="2:8" ht="15">
      <c r="B19" s="160"/>
      <c r="C19" s="160"/>
      <c r="E19" s="162" t="s">
        <v>336</v>
      </c>
      <c r="F19" s="160"/>
      <c r="G19" s="160"/>
      <c r="H19" s="160"/>
    </row>
    <row r="20" spans="2:8" ht="14.25">
      <c r="B20" s="160"/>
      <c r="C20" s="160"/>
      <c r="E20" s="165" t="s">
        <v>337</v>
      </c>
      <c r="F20" s="160"/>
      <c r="G20" s="160"/>
      <c r="H20" s="160"/>
    </row>
    <row r="21" spans="2:8" ht="14.25">
      <c r="B21" s="160"/>
      <c r="C21" s="160"/>
      <c r="E21" s="160"/>
      <c r="F21" s="160"/>
      <c r="G21" s="160"/>
      <c r="H21" s="160"/>
    </row>
    <row r="22" spans="2:8" ht="14.25">
      <c r="B22" s="160"/>
      <c r="C22" s="160"/>
      <c r="G22" s="160"/>
      <c r="H22" s="160"/>
    </row>
    <row r="23" spans="2:8" ht="14.25">
      <c r="B23" s="160"/>
      <c r="C23" s="160"/>
      <c r="G23" s="160"/>
      <c r="H23" s="160"/>
    </row>
    <row r="24" spans="2:8" ht="14.25">
      <c r="B24" s="160"/>
      <c r="C24" s="160"/>
      <c r="E24" s="160"/>
      <c r="F24" s="160"/>
      <c r="G24" s="160"/>
      <c r="H24" s="160"/>
    </row>
    <row r="27" spans="3:8" ht="15">
      <c r="C27" s="162"/>
      <c r="E27" s="167" t="s">
        <v>377</v>
      </c>
      <c r="F27" s="162"/>
      <c r="G27" s="162"/>
      <c r="H27" s="162"/>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80" zoomScaleNormal="80" zoomScalePageLayoutView="0" workbookViewId="0" topLeftCell="A1">
      <selection activeCell="L11" sqref="L11"/>
    </sheetView>
  </sheetViews>
  <sheetFormatPr defaultColWidth="11.421875" defaultRowHeight="15"/>
  <cols>
    <col min="1" max="1" width="0.9921875" style="153" customWidth="1"/>
    <col min="2" max="9" width="11.421875" style="153" customWidth="1"/>
    <col min="10" max="10" width="2.140625" style="153" customWidth="1"/>
    <col min="11" max="16384" width="11.421875" style="153" customWidth="1"/>
  </cols>
  <sheetData>
    <row r="1" ht="6.75" customHeight="1"/>
    <row r="2" spans="2:9" ht="15">
      <c r="B2" s="171" t="s">
        <v>381</v>
      </c>
      <c r="C2" s="171"/>
      <c r="D2" s="171"/>
      <c r="E2" s="171"/>
      <c r="F2" s="171"/>
      <c r="G2" s="171"/>
      <c r="H2" s="171"/>
      <c r="I2" s="171"/>
    </row>
    <row r="3" spans="2:9" ht="15">
      <c r="B3" s="152"/>
      <c r="C3" s="152"/>
      <c r="D3" s="152"/>
      <c r="E3" s="152"/>
      <c r="F3" s="152"/>
      <c r="G3" s="152"/>
      <c r="H3" s="152"/>
      <c r="I3" s="152"/>
    </row>
    <row r="4" spans="2:9" ht="32.25" customHeight="1">
      <c r="B4" s="172" t="s">
        <v>405</v>
      </c>
      <c r="C4" s="172"/>
      <c r="D4" s="172"/>
      <c r="E4" s="172"/>
      <c r="F4" s="172"/>
      <c r="G4" s="172"/>
      <c r="H4" s="172"/>
      <c r="I4" s="172"/>
    </row>
    <row r="5" spans="2:9" ht="28.5" customHeight="1">
      <c r="B5" s="172" t="s">
        <v>385</v>
      </c>
      <c r="C5" s="172"/>
      <c r="D5" s="172"/>
      <c r="E5" s="172"/>
      <c r="F5" s="172"/>
      <c r="G5" s="172"/>
      <c r="H5" s="172"/>
      <c r="I5" s="172"/>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G30" sqref="G30"/>
    </sheetView>
  </sheetViews>
  <sheetFormatPr defaultColWidth="11.421875" defaultRowHeight="15"/>
  <cols>
    <col min="1" max="1" width="1.8515625" style="43" customWidth="1"/>
    <col min="2" max="2" width="12.140625" style="8" customWidth="1"/>
    <col min="3" max="3" width="85.421875" style="9" customWidth="1"/>
    <col min="4" max="4" width="9.00390625" style="9" bestFit="1" customWidth="1"/>
    <col min="5" max="5" width="1.421875" style="43" customWidth="1"/>
    <col min="6" max="16384" width="11.421875" style="43" customWidth="1"/>
  </cols>
  <sheetData>
    <row r="1" ht="5.25" customHeight="1"/>
    <row r="2" spans="2:4" ht="12.75">
      <c r="B2" s="173" t="s">
        <v>4</v>
      </c>
      <c r="C2" s="173"/>
      <c r="D2" s="173"/>
    </row>
    <row r="3" ht="12.75">
      <c r="B3" s="9"/>
    </row>
    <row r="4" spans="2:4" ht="25.5">
      <c r="B4" s="35" t="s">
        <v>5</v>
      </c>
      <c r="C4" s="36" t="s">
        <v>6</v>
      </c>
      <c r="D4" s="37" t="s">
        <v>7</v>
      </c>
    </row>
    <row r="5" spans="2:4" ht="12.75">
      <c r="B5" s="1"/>
      <c r="C5" s="2"/>
      <c r="D5" s="3"/>
    </row>
    <row r="6" spans="2:4" ht="12.75">
      <c r="B6" s="1">
        <v>1</v>
      </c>
      <c r="C6" s="6" t="s">
        <v>8</v>
      </c>
      <c r="D6" s="38">
        <v>5</v>
      </c>
    </row>
    <row r="7" spans="2:4" ht="12.75">
      <c r="B7" s="1">
        <v>2</v>
      </c>
      <c r="C7" s="6" t="s">
        <v>9</v>
      </c>
      <c r="D7" s="38">
        <v>6</v>
      </c>
    </row>
    <row r="8" spans="2:4" ht="12.75">
      <c r="B8" s="1">
        <v>3</v>
      </c>
      <c r="C8" s="6" t="s">
        <v>10</v>
      </c>
      <c r="D8" s="38">
        <v>7</v>
      </c>
    </row>
    <row r="9" spans="2:4" ht="12.75">
      <c r="B9" s="1">
        <v>4</v>
      </c>
      <c r="C9" s="6" t="s">
        <v>11</v>
      </c>
      <c r="D9" s="38">
        <v>8</v>
      </c>
    </row>
    <row r="10" spans="2:4" ht="12.75">
      <c r="B10" s="1">
        <v>5</v>
      </c>
      <c r="C10" s="6" t="s">
        <v>12</v>
      </c>
      <c r="D10" s="38">
        <v>9</v>
      </c>
    </row>
    <row r="11" spans="2:4" ht="12.75">
      <c r="B11" s="1">
        <v>6</v>
      </c>
      <c r="C11" s="6" t="s">
        <v>13</v>
      </c>
      <c r="D11" s="38">
        <v>10</v>
      </c>
    </row>
    <row r="12" spans="2:4" ht="12.75">
      <c r="B12" s="1">
        <v>7</v>
      </c>
      <c r="C12" s="6" t="s">
        <v>14</v>
      </c>
      <c r="D12" s="38">
        <v>11</v>
      </c>
    </row>
    <row r="13" spans="2:4" ht="12.75">
      <c r="B13" s="1">
        <v>8</v>
      </c>
      <c r="C13" s="6" t="s">
        <v>15</v>
      </c>
      <c r="D13" s="38">
        <v>12</v>
      </c>
    </row>
    <row r="14" spans="2:4" ht="12.75">
      <c r="B14" s="1">
        <v>9</v>
      </c>
      <c r="C14" s="6" t="s">
        <v>16</v>
      </c>
      <c r="D14" s="38">
        <v>13</v>
      </c>
    </row>
    <row r="15" spans="2:4" ht="12.75">
      <c r="B15" s="1">
        <v>10</v>
      </c>
      <c r="C15" s="6" t="s">
        <v>17</v>
      </c>
      <c r="D15" s="38">
        <v>14</v>
      </c>
    </row>
    <row r="16" spans="2:4" ht="12.75">
      <c r="B16" s="1">
        <v>11</v>
      </c>
      <c r="C16" s="6" t="s">
        <v>18</v>
      </c>
      <c r="D16" s="38">
        <v>15</v>
      </c>
    </row>
    <row r="17" spans="2:4" ht="12.75">
      <c r="B17" s="1">
        <v>12</v>
      </c>
      <c r="C17" s="6" t="s">
        <v>19</v>
      </c>
      <c r="D17" s="38">
        <v>16</v>
      </c>
    </row>
    <row r="18" spans="2:4" ht="12.75">
      <c r="B18" s="1">
        <v>13</v>
      </c>
      <c r="C18" s="6" t="s">
        <v>20</v>
      </c>
      <c r="D18" s="38">
        <v>17</v>
      </c>
    </row>
    <row r="19" spans="2:4" ht="12.75">
      <c r="B19" s="1">
        <v>14</v>
      </c>
      <c r="C19" s="6" t="s">
        <v>291</v>
      </c>
      <c r="D19" s="38">
        <v>18</v>
      </c>
    </row>
    <row r="20" spans="2:4" ht="12.75">
      <c r="B20" s="1"/>
      <c r="C20" s="2"/>
      <c r="D20" s="4"/>
    </row>
    <row r="21" spans="2:4" ht="18.75" customHeight="1">
      <c r="B21" s="37" t="s">
        <v>21</v>
      </c>
      <c r="C21" s="39" t="s">
        <v>6</v>
      </c>
      <c r="D21" s="40" t="s">
        <v>7</v>
      </c>
    </row>
    <row r="22" spans="2:4" ht="12.75">
      <c r="B22" s="5"/>
      <c r="C22" s="2"/>
      <c r="D22" s="4"/>
    </row>
    <row r="23" spans="2:4" ht="12.75">
      <c r="B23" s="41">
        <v>1</v>
      </c>
      <c r="C23" s="42" t="s">
        <v>22</v>
      </c>
      <c r="D23" s="38">
        <v>5</v>
      </c>
    </row>
    <row r="24" spans="2:4" ht="12.75">
      <c r="B24" s="1">
        <v>2</v>
      </c>
      <c r="C24" s="42" t="s">
        <v>23</v>
      </c>
      <c r="D24" s="38">
        <v>5</v>
      </c>
    </row>
    <row r="25" spans="2:4" ht="12.75">
      <c r="B25" s="1">
        <v>3</v>
      </c>
      <c r="C25" s="42" t="s">
        <v>24</v>
      </c>
      <c r="D25" s="38">
        <v>5</v>
      </c>
    </row>
    <row r="26" spans="2:4" ht="12.75">
      <c r="B26" s="1">
        <v>4</v>
      </c>
      <c r="C26" s="42" t="s">
        <v>25</v>
      </c>
      <c r="D26" s="38">
        <v>6</v>
      </c>
    </row>
    <row r="27" spans="2:4" ht="12.75">
      <c r="B27" s="1">
        <v>5</v>
      </c>
      <c r="C27" s="42" t="s">
        <v>26</v>
      </c>
      <c r="D27" s="38">
        <v>6</v>
      </c>
    </row>
    <row r="28" spans="2:4" ht="12.75">
      <c r="B28" s="1">
        <v>6</v>
      </c>
      <c r="C28" s="42" t="s">
        <v>27</v>
      </c>
      <c r="D28" s="38">
        <v>6</v>
      </c>
    </row>
    <row r="29" spans="2:4" ht="12.75">
      <c r="B29" s="1">
        <v>7</v>
      </c>
      <c r="C29" s="44" t="s">
        <v>28</v>
      </c>
      <c r="D29" s="38">
        <v>17</v>
      </c>
    </row>
    <row r="30" spans="2:4" ht="12.75">
      <c r="B30" s="1">
        <v>8</v>
      </c>
      <c r="C30" s="6" t="s">
        <v>290</v>
      </c>
      <c r="D30" s="38">
        <v>18</v>
      </c>
    </row>
    <row r="31" spans="2:4" ht="12.75">
      <c r="B31" s="1"/>
      <c r="C31" s="6"/>
      <c r="D31" s="38"/>
    </row>
    <row r="32" spans="2:4" ht="12.75">
      <c r="B32" s="1"/>
      <c r="C32" s="6"/>
      <c r="D32" s="38"/>
    </row>
    <row r="33" spans="2:4" ht="12.75">
      <c r="B33" s="1"/>
      <c r="C33" s="6"/>
      <c r="D33" s="38"/>
    </row>
    <row r="34" spans="2:4" ht="12.75">
      <c r="B34" s="1"/>
      <c r="C34" s="6"/>
      <c r="D34" s="38"/>
    </row>
    <row r="35" spans="2:4" ht="12.75">
      <c r="B35" s="1"/>
      <c r="C35" s="6"/>
      <c r="D35" s="38"/>
    </row>
    <row r="36" spans="2:4" ht="12.75">
      <c r="B36" s="1"/>
      <c r="C36" s="6"/>
      <c r="D36" s="38"/>
    </row>
    <row r="37" spans="2:4" ht="12.75">
      <c r="B37" s="1"/>
      <c r="C37" s="6"/>
      <c r="D37" s="38"/>
    </row>
    <row r="38" spans="2:4" ht="12.75">
      <c r="B38" s="1"/>
      <c r="C38" s="6"/>
      <c r="D38" s="38"/>
    </row>
    <row r="39" spans="2:4" ht="12.75">
      <c r="B39" s="1"/>
      <c r="C39" s="6"/>
      <c r="D39" s="38"/>
    </row>
    <row r="40" spans="2:4" ht="12.75">
      <c r="B40" s="1"/>
      <c r="C40" s="6"/>
      <c r="D40" s="38"/>
    </row>
    <row r="41" spans="2:4" ht="12.75">
      <c r="B41" s="1"/>
      <c r="C41" s="6"/>
      <c r="D41" s="38"/>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P28"/>
  <sheetViews>
    <sheetView zoomScale="90" zoomScaleNormal="90" zoomScalePageLayoutView="90" workbookViewId="0" topLeftCell="A12">
      <selection activeCell="M27" sqref="M27"/>
    </sheetView>
  </sheetViews>
  <sheetFormatPr defaultColWidth="11.421875" defaultRowHeight="15"/>
  <cols>
    <col min="1" max="1" width="1.1484375" style="70" customWidth="1"/>
    <col min="2" max="2" width="13.8515625" style="70" customWidth="1"/>
    <col min="3" max="5" width="14.7109375" style="70" customWidth="1"/>
    <col min="6" max="6" width="10.00390625" style="70" customWidth="1"/>
    <col min="7" max="9" width="14.7109375" style="70" customWidth="1"/>
    <col min="10" max="10" width="10.00390625" style="70" customWidth="1"/>
    <col min="11" max="11" width="11.421875" style="70" customWidth="1"/>
    <col min="12" max="12" width="12.7109375" style="70" customWidth="1"/>
    <col min="13" max="14" width="11.421875" style="70" customWidth="1"/>
    <col min="15" max="15" width="12.00390625" style="70" bestFit="1" customWidth="1"/>
    <col min="16" max="16" width="12.7109375" style="70" customWidth="1"/>
    <col min="17" max="16384" width="11.421875" style="70" customWidth="1"/>
  </cols>
  <sheetData>
    <row r="1" ht="5.25" customHeight="1"/>
    <row r="2" spans="2:11" ht="14.25">
      <c r="B2" s="177" t="s">
        <v>29</v>
      </c>
      <c r="C2" s="178"/>
      <c r="D2" s="178"/>
      <c r="E2" s="178"/>
      <c r="F2" s="178"/>
      <c r="G2" s="178"/>
      <c r="H2" s="178"/>
      <c r="I2" s="178"/>
      <c r="J2" s="179"/>
      <c r="K2" s="46" t="s">
        <v>380</v>
      </c>
    </row>
    <row r="3" spans="2:10" ht="14.25">
      <c r="B3" s="180" t="s">
        <v>30</v>
      </c>
      <c r="C3" s="182" t="s">
        <v>31</v>
      </c>
      <c r="D3" s="183"/>
      <c r="E3" s="183"/>
      <c r="F3" s="183"/>
      <c r="G3" s="183" t="s">
        <v>323</v>
      </c>
      <c r="H3" s="183"/>
      <c r="I3" s="183"/>
      <c r="J3" s="183"/>
    </row>
    <row r="4" spans="2:16" ht="14.25">
      <c r="B4" s="181"/>
      <c r="C4" s="76">
        <v>2013</v>
      </c>
      <c r="D4" s="76" t="s">
        <v>386</v>
      </c>
      <c r="E4" s="76" t="s">
        <v>387</v>
      </c>
      <c r="F4" s="76" t="s">
        <v>110</v>
      </c>
      <c r="G4" s="77">
        <v>2013</v>
      </c>
      <c r="H4" s="76" t="s">
        <v>386</v>
      </c>
      <c r="I4" s="76" t="s">
        <v>387</v>
      </c>
      <c r="J4" s="78" t="s">
        <v>110</v>
      </c>
      <c r="K4" s="87"/>
      <c r="L4" s="87"/>
      <c r="M4" s="87"/>
      <c r="N4" s="87"/>
      <c r="O4" s="87"/>
      <c r="P4" s="87"/>
    </row>
    <row r="5" spans="2:16" ht="14.25">
      <c r="B5" s="79" t="s">
        <v>35</v>
      </c>
      <c r="C5" s="54">
        <v>11770174.056999998</v>
      </c>
      <c r="D5" s="54">
        <v>11770174.056999998</v>
      </c>
      <c r="E5" s="54">
        <v>11431927.341000006</v>
      </c>
      <c r="F5" s="80">
        <v>-2.8737613765263625</v>
      </c>
      <c r="G5" s="54">
        <v>58347567.7</v>
      </c>
      <c r="H5" s="54">
        <v>58347567.7</v>
      </c>
      <c r="I5" s="54">
        <v>54383243.30000005</v>
      </c>
      <c r="J5" s="80">
        <v>-6.7943267496306525</v>
      </c>
      <c r="K5" s="81"/>
      <c r="L5" s="81"/>
      <c r="M5" s="89"/>
      <c r="N5" s="90"/>
      <c r="O5" s="81"/>
      <c r="P5" s="91"/>
    </row>
    <row r="6" spans="2:16" ht="14.25">
      <c r="B6" s="82" t="s">
        <v>32</v>
      </c>
      <c r="C6" s="54">
        <v>139169113.19390005</v>
      </c>
      <c r="D6" s="54">
        <v>139169113.19390005</v>
      </c>
      <c r="E6" s="54">
        <v>136182888.72500002</v>
      </c>
      <c r="F6" s="80">
        <v>-2.145752315558269</v>
      </c>
      <c r="G6" s="54">
        <v>392110071.5600002</v>
      </c>
      <c r="H6" s="54">
        <v>392110071.5600002</v>
      </c>
      <c r="I6" s="54">
        <v>418865622.6500003</v>
      </c>
      <c r="J6" s="80">
        <v>6.823479688637879</v>
      </c>
      <c r="K6" s="81"/>
      <c r="L6" s="81"/>
      <c r="M6" s="89"/>
      <c r="N6" s="90"/>
      <c r="O6" s="81"/>
      <c r="P6" s="91"/>
    </row>
    <row r="7" spans="2:16" ht="14.25">
      <c r="B7" s="82" t="s">
        <v>33</v>
      </c>
      <c r="C7" s="54">
        <v>357051778.4390999</v>
      </c>
      <c r="D7" s="54">
        <v>357051778.4390999</v>
      </c>
      <c r="E7" s="54">
        <v>352288957.74450016</v>
      </c>
      <c r="F7" s="80">
        <v>-1.3339299738040933</v>
      </c>
      <c r="G7" s="54">
        <v>479876438.16</v>
      </c>
      <c r="H7" s="54">
        <v>479876438.16</v>
      </c>
      <c r="I7" s="54">
        <v>506768533.5000004</v>
      </c>
      <c r="J7" s="80">
        <v>5.603962437312671</v>
      </c>
      <c r="K7" s="81"/>
      <c r="L7" s="81"/>
      <c r="M7" s="89"/>
      <c r="N7" s="90"/>
      <c r="O7" s="81"/>
      <c r="P7" s="91"/>
    </row>
    <row r="8" spans="2:16" ht="14.25">
      <c r="B8" s="82" t="s">
        <v>34</v>
      </c>
      <c r="C8" s="54">
        <v>143425694.60500002</v>
      </c>
      <c r="D8" s="54">
        <v>143425694.60500002</v>
      </c>
      <c r="E8" s="54">
        <v>143594494.46680003</v>
      </c>
      <c r="F8" s="80">
        <v>0.1176915072748308</v>
      </c>
      <c r="G8" s="54">
        <v>420951427.75999975</v>
      </c>
      <c r="H8" s="54">
        <v>420951427.75999975</v>
      </c>
      <c r="I8" s="54">
        <v>489418311.13000023</v>
      </c>
      <c r="J8" s="80">
        <v>16.264794191180656</v>
      </c>
      <c r="K8" s="81"/>
      <c r="L8" s="81"/>
      <c r="M8" s="89"/>
      <c r="N8" s="90"/>
      <c r="O8" s="81"/>
      <c r="P8" s="91"/>
    </row>
    <row r="9" spans="2:16" ht="14.25">
      <c r="B9" s="82" t="s">
        <v>36</v>
      </c>
      <c r="C9" s="54">
        <v>106221676.45850001</v>
      </c>
      <c r="D9" s="54">
        <v>106221676.45850001</v>
      </c>
      <c r="E9" s="54">
        <v>123492146.7106</v>
      </c>
      <c r="F9" s="24">
        <v>16.258894444061454</v>
      </c>
      <c r="G9" s="54">
        <v>239582619.05000013</v>
      </c>
      <c r="H9" s="54">
        <v>239582619.05000013</v>
      </c>
      <c r="I9" s="54">
        <v>238452643.37999994</v>
      </c>
      <c r="J9" s="24">
        <v>-0.47164342491988753</v>
      </c>
      <c r="K9" s="81"/>
      <c r="L9" s="81"/>
      <c r="M9" s="89"/>
      <c r="N9" s="90"/>
      <c r="O9" s="81"/>
      <c r="P9" s="91"/>
    </row>
    <row r="10" spans="2:16" ht="14.25">
      <c r="B10" s="50" t="s">
        <v>37</v>
      </c>
      <c r="C10" s="84">
        <v>757638436.7535</v>
      </c>
      <c r="D10" s="84">
        <v>757638436.7535</v>
      </c>
      <c r="E10" s="84">
        <v>766990414.9879003</v>
      </c>
      <c r="F10" s="85">
        <v>1.2343590003793592</v>
      </c>
      <c r="G10" s="86">
        <v>1590868124.23</v>
      </c>
      <c r="H10" s="84">
        <v>1590868124.23</v>
      </c>
      <c r="I10" s="84">
        <v>1707888353.9600008</v>
      </c>
      <c r="J10" s="85">
        <v>7.355746711352329</v>
      </c>
      <c r="K10" s="81"/>
      <c r="L10" s="81"/>
      <c r="M10" s="89"/>
      <c r="N10" s="90"/>
      <c r="O10" s="81"/>
      <c r="P10" s="91"/>
    </row>
    <row r="11" spans="2:10" ht="15" customHeight="1">
      <c r="B11" s="184" t="s">
        <v>406</v>
      </c>
      <c r="C11" s="185"/>
      <c r="D11" s="185"/>
      <c r="E11" s="185"/>
      <c r="F11" s="185"/>
      <c r="G11" s="185"/>
      <c r="H11" s="185"/>
      <c r="I11" s="185"/>
      <c r="J11" s="186"/>
    </row>
    <row r="27" spans="2:10" ht="123" customHeight="1">
      <c r="B27" s="174" t="s">
        <v>414</v>
      </c>
      <c r="C27" s="175"/>
      <c r="D27" s="175"/>
      <c r="E27" s="175"/>
      <c r="F27" s="175"/>
      <c r="G27" s="175"/>
      <c r="H27" s="175"/>
      <c r="I27" s="175"/>
      <c r="J27" s="176"/>
    </row>
    <row r="28" spans="2:10" ht="14.25">
      <c r="B28" s="144"/>
      <c r="C28" s="144"/>
      <c r="D28" s="144"/>
      <c r="E28" s="144"/>
      <c r="F28" s="144"/>
      <c r="G28" s="144"/>
      <c r="H28" s="144"/>
      <c r="I28" s="144"/>
      <c r="J28" s="144"/>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P27"/>
  <sheetViews>
    <sheetView zoomScale="90" zoomScaleNormal="90" zoomScalePageLayoutView="70" workbookViewId="0" topLeftCell="A10">
      <selection activeCell="J31" sqref="J31"/>
    </sheetView>
  </sheetViews>
  <sheetFormatPr defaultColWidth="11.421875" defaultRowHeight="15"/>
  <cols>
    <col min="1" max="1" width="2.140625" style="70" customWidth="1"/>
    <col min="2" max="2" width="13.8515625" style="70" customWidth="1"/>
    <col min="3" max="5" width="14.7109375" style="70" customWidth="1"/>
    <col min="6" max="6" width="9.7109375" style="70" customWidth="1"/>
    <col min="7" max="9" width="14.7109375" style="70" customWidth="1"/>
    <col min="10" max="10" width="9.7109375" style="70" customWidth="1"/>
    <col min="11" max="14" width="11.421875" style="70" customWidth="1"/>
    <col min="15" max="15" width="12.00390625" style="70" bestFit="1" customWidth="1"/>
    <col min="16" max="16" width="13.140625" style="70" bestFit="1" customWidth="1"/>
    <col min="17" max="16384" width="11.421875" style="70" customWidth="1"/>
  </cols>
  <sheetData>
    <row r="1" ht="4.5" customHeight="1"/>
    <row r="2" spans="2:11" ht="14.25">
      <c r="B2" s="177" t="s">
        <v>38</v>
      </c>
      <c r="C2" s="178"/>
      <c r="D2" s="178"/>
      <c r="E2" s="178"/>
      <c r="F2" s="178"/>
      <c r="G2" s="178"/>
      <c r="H2" s="178"/>
      <c r="I2" s="178"/>
      <c r="J2" s="179"/>
      <c r="K2" s="46" t="s">
        <v>380</v>
      </c>
    </row>
    <row r="3" spans="2:10" ht="14.25">
      <c r="B3" s="180" t="s">
        <v>30</v>
      </c>
      <c r="C3" s="188" t="s">
        <v>31</v>
      </c>
      <c r="D3" s="189"/>
      <c r="E3" s="189"/>
      <c r="F3" s="189"/>
      <c r="G3" s="189" t="s">
        <v>324</v>
      </c>
      <c r="H3" s="189"/>
      <c r="I3" s="189"/>
      <c r="J3" s="189"/>
    </row>
    <row r="4" spans="2:16" ht="14.25">
      <c r="B4" s="181"/>
      <c r="C4" s="76">
        <v>2013</v>
      </c>
      <c r="D4" s="76" t="s">
        <v>386</v>
      </c>
      <c r="E4" s="76" t="s">
        <v>387</v>
      </c>
      <c r="F4" s="76" t="s">
        <v>110</v>
      </c>
      <c r="G4" s="77">
        <v>2013</v>
      </c>
      <c r="H4" s="76" t="s">
        <v>386</v>
      </c>
      <c r="I4" s="76" t="s">
        <v>387</v>
      </c>
      <c r="J4" s="78" t="s">
        <v>110</v>
      </c>
      <c r="K4" s="87"/>
      <c r="L4" s="87"/>
      <c r="M4" s="87"/>
      <c r="N4" s="87"/>
      <c r="O4" s="87"/>
      <c r="P4" s="87"/>
    </row>
    <row r="5" spans="2:16" ht="14.25">
      <c r="B5" s="79" t="s">
        <v>35</v>
      </c>
      <c r="C5" s="54">
        <v>11776082.664699998</v>
      </c>
      <c r="D5" s="54">
        <v>11776082.664699998</v>
      </c>
      <c r="E5" s="54">
        <v>19767356.7139</v>
      </c>
      <c r="F5" s="80">
        <v>67.86020679996292</v>
      </c>
      <c r="G5" s="54">
        <v>17830184.47</v>
      </c>
      <c r="H5" s="81">
        <v>17830184.47</v>
      </c>
      <c r="I5" s="81">
        <v>28795084.369999994</v>
      </c>
      <c r="J5" s="80">
        <v>61.496278507094985</v>
      </c>
      <c r="K5" s="81"/>
      <c r="L5" s="81"/>
      <c r="M5" s="89"/>
      <c r="N5" s="90"/>
      <c r="O5" s="81"/>
      <c r="P5" s="91"/>
    </row>
    <row r="6" spans="2:16" ht="14.25">
      <c r="B6" s="82" t="s">
        <v>32</v>
      </c>
      <c r="C6" s="54">
        <v>22053356.484400004</v>
      </c>
      <c r="D6" s="54">
        <v>22053356.484400004</v>
      </c>
      <c r="E6" s="54">
        <v>28562672.4085</v>
      </c>
      <c r="F6" s="80">
        <v>29.516214135950356</v>
      </c>
      <c r="G6" s="81">
        <v>30123430.990000002</v>
      </c>
      <c r="H6" s="81">
        <v>30123430.990000002</v>
      </c>
      <c r="I6" s="81">
        <v>41558206.47</v>
      </c>
      <c r="J6" s="80">
        <v>37.959737998622956</v>
      </c>
      <c r="K6" s="81"/>
      <c r="L6" s="81"/>
      <c r="M6" s="89"/>
      <c r="N6" s="90"/>
      <c r="O6" s="81"/>
      <c r="P6" s="91"/>
    </row>
    <row r="7" spans="2:16" ht="14.25">
      <c r="B7" s="82" t="s">
        <v>33</v>
      </c>
      <c r="C7" s="54">
        <v>146255068.8111</v>
      </c>
      <c r="D7" s="54">
        <v>146255068.8111</v>
      </c>
      <c r="E7" s="54">
        <v>164782904.27989998</v>
      </c>
      <c r="F7" s="80">
        <v>12.668166388633107</v>
      </c>
      <c r="G7" s="81">
        <v>201270164.01999983</v>
      </c>
      <c r="H7" s="12">
        <v>201270164.01999983</v>
      </c>
      <c r="I7" s="12">
        <v>209650184.88</v>
      </c>
      <c r="J7" s="80">
        <v>4.163568356394576</v>
      </c>
      <c r="K7" s="81"/>
      <c r="L7" s="81"/>
      <c r="M7" s="89"/>
      <c r="N7" s="90"/>
      <c r="O7" s="81"/>
      <c r="P7" s="91"/>
    </row>
    <row r="8" spans="2:16" ht="14.25">
      <c r="B8" s="82" t="s">
        <v>34</v>
      </c>
      <c r="C8" s="54">
        <v>11849267.686100008</v>
      </c>
      <c r="D8" s="54">
        <v>11849267.686100008</v>
      </c>
      <c r="E8" s="54">
        <v>9065053.403299998</v>
      </c>
      <c r="F8" s="80">
        <v>-23.49693125817456</v>
      </c>
      <c r="G8" s="81">
        <v>25433680.74999999</v>
      </c>
      <c r="H8" s="81">
        <v>25433680.74999999</v>
      </c>
      <c r="I8" s="81">
        <v>20789876.13000001</v>
      </c>
      <c r="J8" s="80">
        <v>-18.258484352485947</v>
      </c>
      <c r="K8" s="81"/>
      <c r="L8" s="81"/>
      <c r="M8" s="89"/>
      <c r="N8" s="90"/>
      <c r="O8" s="81"/>
      <c r="P8" s="91"/>
    </row>
    <row r="9" spans="2:16" ht="14.25">
      <c r="B9" s="83" t="s">
        <v>36</v>
      </c>
      <c r="C9" s="54">
        <v>20390674.941099998</v>
      </c>
      <c r="D9" s="54">
        <v>20390674.941099998</v>
      </c>
      <c r="E9" s="54">
        <v>21528317.2739</v>
      </c>
      <c r="F9" s="80">
        <v>5.5792284271421355</v>
      </c>
      <c r="G9" s="23">
        <v>36528338.20999997</v>
      </c>
      <c r="H9" s="23">
        <v>36528338.20999997</v>
      </c>
      <c r="I9" s="23">
        <v>37882417.95999999</v>
      </c>
      <c r="J9" s="24">
        <v>3.7069295137804215</v>
      </c>
      <c r="K9" s="81"/>
      <c r="L9" s="81"/>
      <c r="M9" s="89"/>
      <c r="N9" s="90"/>
      <c r="O9" s="81"/>
      <c r="P9" s="91"/>
    </row>
    <row r="10" spans="2:16" ht="14.25">
      <c r="B10" s="50" t="s">
        <v>37</v>
      </c>
      <c r="C10" s="84">
        <v>212324450.58740002</v>
      </c>
      <c r="D10" s="84">
        <v>212324450.58740002</v>
      </c>
      <c r="E10" s="84">
        <v>243706304.0795</v>
      </c>
      <c r="F10" s="85">
        <v>14.78014114967985</v>
      </c>
      <c r="G10" s="86">
        <v>311185798.4399998</v>
      </c>
      <c r="H10" s="84">
        <v>311185798.4399998</v>
      </c>
      <c r="I10" s="84">
        <v>338675769.80999994</v>
      </c>
      <c r="J10" s="80">
        <v>8.833941493413144</v>
      </c>
      <c r="K10" s="81"/>
      <c r="L10" s="81"/>
      <c r="M10" s="89"/>
      <c r="N10" s="90"/>
      <c r="O10" s="81"/>
      <c r="P10" s="91"/>
    </row>
    <row r="11" spans="2:10" ht="15" customHeight="1">
      <c r="B11" s="184" t="s">
        <v>406</v>
      </c>
      <c r="C11" s="190"/>
      <c r="D11" s="190"/>
      <c r="E11" s="190"/>
      <c r="F11" s="190"/>
      <c r="G11" s="190"/>
      <c r="H11" s="190"/>
      <c r="I11" s="190"/>
      <c r="J11" s="191"/>
    </row>
    <row r="12" ht="14.25">
      <c r="J12" s="145"/>
    </row>
    <row r="27" spans="2:10" ht="131.25" customHeight="1">
      <c r="B27" s="187" t="s">
        <v>415</v>
      </c>
      <c r="C27" s="187"/>
      <c r="D27" s="187"/>
      <c r="E27" s="187"/>
      <c r="F27" s="187"/>
      <c r="G27" s="187"/>
      <c r="H27" s="187"/>
      <c r="I27" s="187"/>
      <c r="J27" s="187"/>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S53"/>
  <sheetViews>
    <sheetView zoomScale="90" zoomScaleNormal="90" zoomScalePageLayoutView="60" workbookViewId="0" topLeftCell="A1">
      <selection activeCell="B44" sqref="B44:P44"/>
    </sheetView>
  </sheetViews>
  <sheetFormatPr defaultColWidth="11.421875" defaultRowHeight="15"/>
  <cols>
    <col min="1" max="1" width="0.71875" style="43" customWidth="1"/>
    <col min="2" max="2" width="20.00390625" style="59" customWidth="1"/>
    <col min="3" max="3" width="21.7109375" style="59" bestFit="1" customWidth="1"/>
    <col min="4" max="4" width="9.7109375" style="60" customWidth="1"/>
    <col min="5" max="5" width="12.00390625" style="43" bestFit="1" customWidth="1"/>
    <col min="6" max="6" width="12.28125" style="43" customWidth="1"/>
    <col min="7" max="7" width="14.00390625" style="43" customWidth="1"/>
    <col min="8" max="8" width="7.28125" style="43" customWidth="1"/>
    <col min="9" max="10" width="12.00390625" style="43" customWidth="1"/>
    <col min="11" max="11" width="12.7109375" style="43" customWidth="1"/>
    <col min="12" max="12" width="7.140625" style="43" customWidth="1"/>
    <col min="13" max="13" width="6.7109375" style="43" customWidth="1"/>
    <col min="14" max="14" width="8.7109375" style="43" customWidth="1"/>
    <col min="15" max="15" width="9.00390625" style="43" customWidth="1"/>
    <col min="16" max="16" width="7.7109375" style="43" customWidth="1"/>
    <col min="17" max="18" width="11.421875" style="43" customWidth="1"/>
    <col min="19" max="16384" width="11.421875" style="43" customWidth="1"/>
  </cols>
  <sheetData>
    <row r="1" ht="4.5" customHeight="1"/>
    <row r="2" spans="2:17" ht="12.75">
      <c r="B2" s="177" t="s">
        <v>39</v>
      </c>
      <c r="C2" s="178"/>
      <c r="D2" s="178"/>
      <c r="E2" s="178"/>
      <c r="F2" s="178"/>
      <c r="G2" s="178"/>
      <c r="H2" s="178"/>
      <c r="I2" s="178"/>
      <c r="J2" s="178"/>
      <c r="K2" s="178"/>
      <c r="L2" s="178"/>
      <c r="M2" s="178"/>
      <c r="N2" s="178"/>
      <c r="O2" s="178"/>
      <c r="P2" s="179"/>
      <c r="Q2" s="46" t="s">
        <v>380</v>
      </c>
    </row>
    <row r="3" spans="2:16" ht="12.75">
      <c r="B3" s="208" t="s">
        <v>40</v>
      </c>
      <c r="C3" s="209"/>
      <c r="D3" s="204" t="s">
        <v>41</v>
      </c>
      <c r="E3" s="206" t="s">
        <v>31</v>
      </c>
      <c r="F3" s="207"/>
      <c r="G3" s="207"/>
      <c r="H3" s="188"/>
      <c r="I3" s="206" t="s">
        <v>323</v>
      </c>
      <c r="J3" s="207"/>
      <c r="K3" s="207"/>
      <c r="L3" s="188"/>
      <c r="M3" s="206" t="s">
        <v>355</v>
      </c>
      <c r="N3" s="207"/>
      <c r="O3" s="207"/>
      <c r="P3" s="188"/>
    </row>
    <row r="4" spans="2:18" ht="25.5">
      <c r="B4" s="210"/>
      <c r="C4" s="211"/>
      <c r="D4" s="205"/>
      <c r="E4" s="49">
        <v>2013</v>
      </c>
      <c r="F4" s="49" t="s">
        <v>386</v>
      </c>
      <c r="G4" s="49" t="s">
        <v>387</v>
      </c>
      <c r="H4" s="49" t="s">
        <v>110</v>
      </c>
      <c r="I4" s="49">
        <v>2013</v>
      </c>
      <c r="J4" s="49" t="s">
        <v>386</v>
      </c>
      <c r="K4" s="49" t="s">
        <v>387</v>
      </c>
      <c r="L4" s="49" t="s">
        <v>110</v>
      </c>
      <c r="M4" s="49">
        <v>2013</v>
      </c>
      <c r="N4" s="49" t="s">
        <v>386</v>
      </c>
      <c r="O4" s="49" t="s">
        <v>387</v>
      </c>
      <c r="P4" s="49" t="s">
        <v>110</v>
      </c>
      <c r="Q4" s="92"/>
      <c r="R4" s="92"/>
    </row>
    <row r="5" spans="2:19" ht="12.75">
      <c r="B5" s="192" t="s">
        <v>42</v>
      </c>
      <c r="C5" s="50" t="s">
        <v>37</v>
      </c>
      <c r="D5" s="51">
        <v>8112020</v>
      </c>
      <c r="E5" s="52">
        <v>36780026.79000001</v>
      </c>
      <c r="F5" s="52">
        <v>36780026.79000001</v>
      </c>
      <c r="G5" s="52">
        <v>30481858.590000004</v>
      </c>
      <c r="H5" s="53">
        <v>-17.12388149133266</v>
      </c>
      <c r="I5" s="52">
        <v>116165827.49999997</v>
      </c>
      <c r="J5" s="52">
        <v>116165827.49999997</v>
      </c>
      <c r="K5" s="52">
        <v>119969894.43</v>
      </c>
      <c r="L5" s="53">
        <v>3.274686723167397</v>
      </c>
      <c r="M5" s="53">
        <v>3.1583943144811384</v>
      </c>
      <c r="N5" s="53">
        <v>3.1583943144811384</v>
      </c>
      <c r="O5" s="53">
        <v>3.935780164971889</v>
      </c>
      <c r="P5" s="53">
        <v>24.61332478109084</v>
      </c>
      <c r="Q5" s="81"/>
      <c r="R5" s="81"/>
      <c r="S5" s="108"/>
    </row>
    <row r="6" spans="2:18" ht="12.75">
      <c r="B6" s="193"/>
      <c r="C6" s="50" t="s">
        <v>114</v>
      </c>
      <c r="D6" s="51">
        <v>8112021</v>
      </c>
      <c r="E6" s="52">
        <v>2650510.5900000003</v>
      </c>
      <c r="F6" s="52">
        <v>2650510.5900000003</v>
      </c>
      <c r="G6" s="52">
        <v>3683976.83</v>
      </c>
      <c r="H6" s="53">
        <v>38.991213387304356</v>
      </c>
      <c r="I6" s="52">
        <v>11152132.889999999</v>
      </c>
      <c r="J6" s="52">
        <v>11152132.889999999</v>
      </c>
      <c r="K6" s="52">
        <v>18368615.180000003</v>
      </c>
      <c r="L6" s="53">
        <v>64.70943595436303</v>
      </c>
      <c r="M6" s="53">
        <v>4.207541343949129</v>
      </c>
      <c r="N6" s="53">
        <v>4.207541343949129</v>
      </c>
      <c r="O6" s="53">
        <v>4.986083253949239</v>
      </c>
      <c r="P6" s="53">
        <v>18.50348805531603</v>
      </c>
      <c r="Q6" s="81"/>
      <c r="R6" s="81"/>
    </row>
    <row r="7" spans="2:18" ht="12.75">
      <c r="B7" s="194"/>
      <c r="C7" s="50" t="s">
        <v>115</v>
      </c>
      <c r="D7" s="51">
        <v>8112029</v>
      </c>
      <c r="E7" s="52">
        <v>34129516.2</v>
      </c>
      <c r="F7" s="52">
        <v>34129516.2</v>
      </c>
      <c r="G7" s="52">
        <v>26797881.76</v>
      </c>
      <c r="H7" s="53">
        <v>-21.48180008481926</v>
      </c>
      <c r="I7" s="52">
        <v>105013694.60999997</v>
      </c>
      <c r="J7" s="52">
        <v>105013694.60999997</v>
      </c>
      <c r="K7" s="52">
        <v>101601279.25</v>
      </c>
      <c r="L7" s="53">
        <v>-3.2494955754799437</v>
      </c>
      <c r="M7" s="53">
        <v>3.076917176165537</v>
      </c>
      <c r="N7" s="53">
        <v>3.076917176165537</v>
      </c>
      <c r="O7" s="53">
        <v>3.7913921764389484</v>
      </c>
      <c r="P7" s="53">
        <v>23.220482039877076</v>
      </c>
      <c r="Q7" s="81"/>
      <c r="R7" s="81"/>
    </row>
    <row r="8" spans="2:18" ht="12.75">
      <c r="B8" s="192" t="s">
        <v>44</v>
      </c>
      <c r="C8" s="50" t="s">
        <v>37</v>
      </c>
      <c r="D8" s="51">
        <v>8119010</v>
      </c>
      <c r="E8" s="52">
        <v>33054660.857399996</v>
      </c>
      <c r="F8" s="52">
        <v>33054660.857399996</v>
      </c>
      <c r="G8" s="52">
        <v>33133118.27299998</v>
      </c>
      <c r="H8" s="53">
        <v>0.23735658925212455</v>
      </c>
      <c r="I8" s="52">
        <v>99080560.05000006</v>
      </c>
      <c r="J8" s="52">
        <v>99080560.05000006</v>
      </c>
      <c r="K8" s="52">
        <v>104664733.57000004</v>
      </c>
      <c r="L8" s="53">
        <v>5.6359930920676815</v>
      </c>
      <c r="M8" s="53">
        <v>2.997476225136303</v>
      </c>
      <c r="N8" s="53">
        <v>2.997476225136303</v>
      </c>
      <c r="O8" s="53">
        <v>3.15891588312383</v>
      </c>
      <c r="P8" s="53">
        <v>5.385852826245041</v>
      </c>
      <c r="Q8" s="81"/>
      <c r="R8" s="81"/>
    </row>
    <row r="9" spans="2:18" ht="12.75">
      <c r="B9" s="193"/>
      <c r="C9" s="50" t="s">
        <v>116</v>
      </c>
      <c r="D9" s="51">
        <v>8119011</v>
      </c>
      <c r="E9" s="52">
        <v>2635696.3999999994</v>
      </c>
      <c r="F9" s="52">
        <v>2635696.3999999994</v>
      </c>
      <c r="G9" s="52">
        <v>4158496.47</v>
      </c>
      <c r="H9" s="53">
        <v>57.77600447456699</v>
      </c>
      <c r="I9" s="52">
        <v>11461243.41</v>
      </c>
      <c r="J9" s="52">
        <v>11461243.41</v>
      </c>
      <c r="K9" s="52">
        <v>19221616.389999997</v>
      </c>
      <c r="L9" s="53">
        <v>67.70969520836654</v>
      </c>
      <c r="M9" s="53">
        <v>4.348468742454557</v>
      </c>
      <c r="N9" s="53">
        <v>4.348468742454557</v>
      </c>
      <c r="O9" s="53">
        <v>4.622251462437816</v>
      </c>
      <c r="P9" s="53">
        <v>6.2960719324089975</v>
      </c>
      <c r="Q9" s="81"/>
      <c r="R9" s="81"/>
    </row>
    <row r="10" spans="2:18" ht="12.75">
      <c r="B10" s="194"/>
      <c r="C10" s="50" t="s">
        <v>123</v>
      </c>
      <c r="D10" s="51">
        <v>8119019</v>
      </c>
      <c r="E10" s="52">
        <v>30418964.457399998</v>
      </c>
      <c r="F10" s="52">
        <v>30418964.457399998</v>
      </c>
      <c r="G10" s="52">
        <v>28974621.80299998</v>
      </c>
      <c r="H10" s="53">
        <v>-4.748165100829571</v>
      </c>
      <c r="I10" s="52">
        <v>87619316.64000006</v>
      </c>
      <c r="J10" s="52">
        <v>87619316.64000006</v>
      </c>
      <c r="K10" s="52">
        <v>85443117.18000004</v>
      </c>
      <c r="L10" s="53">
        <v>-2.483698279617197</v>
      </c>
      <c r="M10" s="53">
        <v>2.8804174699209715</v>
      </c>
      <c r="N10" s="53">
        <v>2.8804174699209715</v>
      </c>
      <c r="O10" s="53">
        <v>2.9488949937270075</v>
      </c>
      <c r="P10" s="53">
        <v>2.3773471908540733</v>
      </c>
      <c r="Q10" s="81"/>
      <c r="R10" s="81"/>
    </row>
    <row r="11" spans="2:18" ht="12.75">
      <c r="B11" s="192" t="s">
        <v>45</v>
      </c>
      <c r="C11" s="50" t="s">
        <v>37</v>
      </c>
      <c r="D11" s="51">
        <v>8112010</v>
      </c>
      <c r="E11" s="52">
        <v>15158339.9195</v>
      </c>
      <c r="F11" s="52">
        <v>15158339.9195</v>
      </c>
      <c r="G11" s="52">
        <v>17162475.09</v>
      </c>
      <c r="H11" s="53">
        <v>13.221336776607306</v>
      </c>
      <c r="I11" s="52">
        <v>43704079.30999999</v>
      </c>
      <c r="J11" s="52">
        <v>43704079.30999999</v>
      </c>
      <c r="K11" s="52">
        <v>47345772.91</v>
      </c>
      <c r="L11" s="53">
        <v>8.332617132073405</v>
      </c>
      <c r="M11" s="53">
        <v>2.883170554433745</v>
      </c>
      <c r="N11" s="53">
        <v>2.883170554433745</v>
      </c>
      <c r="O11" s="53">
        <v>2.7586797744333973</v>
      </c>
      <c r="P11" s="53">
        <v>-4.317843070674588</v>
      </c>
      <c r="Q11" s="81"/>
      <c r="R11" s="81"/>
    </row>
    <row r="12" spans="2:18" ht="12.75">
      <c r="B12" s="193" t="s">
        <v>45</v>
      </c>
      <c r="C12" s="50" t="s">
        <v>114</v>
      </c>
      <c r="D12" s="51">
        <v>8112011</v>
      </c>
      <c r="E12" s="52">
        <v>1053962.81</v>
      </c>
      <c r="F12" s="52">
        <v>1053962.81</v>
      </c>
      <c r="G12" s="52">
        <v>1439788.95</v>
      </c>
      <c r="H12" s="53">
        <v>36.60718730673238</v>
      </c>
      <c r="I12" s="52">
        <v>3952663.7299999995</v>
      </c>
      <c r="J12" s="52">
        <v>3952663.7299999995</v>
      </c>
      <c r="K12" s="52">
        <v>6212149.35</v>
      </c>
      <c r="L12" s="53">
        <v>57.16361862130883</v>
      </c>
      <c r="M12" s="53">
        <v>3.750287669068702</v>
      </c>
      <c r="N12" s="53">
        <v>3.750287669068702</v>
      </c>
      <c r="O12" s="53">
        <v>4.314624966388303</v>
      </c>
      <c r="P12" s="53">
        <v>15.047840249005251</v>
      </c>
      <c r="Q12" s="81"/>
      <c r="R12" s="81"/>
    </row>
    <row r="13" spans="2:18" ht="12.75">
      <c r="B13" s="194" t="s">
        <v>45</v>
      </c>
      <c r="C13" s="50" t="s">
        <v>115</v>
      </c>
      <c r="D13" s="51">
        <v>8112019</v>
      </c>
      <c r="E13" s="52">
        <v>14104377.1095</v>
      </c>
      <c r="F13" s="52">
        <v>14104377.1095</v>
      </c>
      <c r="G13" s="52">
        <v>15722686.139999999</v>
      </c>
      <c r="H13" s="53">
        <v>11.473807158842808</v>
      </c>
      <c r="I13" s="52">
        <v>39751415.57999999</v>
      </c>
      <c r="J13" s="52">
        <v>39751415.57999999</v>
      </c>
      <c r="K13" s="52">
        <v>41133623.559999995</v>
      </c>
      <c r="L13" s="53">
        <v>3.477128952095554</v>
      </c>
      <c r="M13" s="53">
        <v>2.8183744146507137</v>
      </c>
      <c r="N13" s="53">
        <v>2.8183744146507137</v>
      </c>
      <c r="O13" s="53">
        <v>2.6161956801613035</v>
      </c>
      <c r="P13" s="53">
        <v>-7.173593878741857</v>
      </c>
      <c r="Q13" s="81"/>
      <c r="R13" s="81"/>
    </row>
    <row r="14" spans="2:18" ht="12.75">
      <c r="B14" s="192" t="s">
        <v>43</v>
      </c>
      <c r="C14" s="50" t="s">
        <v>37</v>
      </c>
      <c r="D14" s="51">
        <v>8111000</v>
      </c>
      <c r="E14" s="52">
        <v>15071051.239999998</v>
      </c>
      <c r="F14" s="52">
        <v>15071051.239999998</v>
      </c>
      <c r="G14" s="52">
        <v>16220859.010000002</v>
      </c>
      <c r="H14" s="53">
        <v>7.629247301265263</v>
      </c>
      <c r="I14" s="52">
        <v>33272485.030000005</v>
      </c>
      <c r="J14" s="52">
        <v>33272485.030000005</v>
      </c>
      <c r="K14" s="52">
        <v>35972988.19</v>
      </c>
      <c r="L14" s="53">
        <v>8.11632541893128</v>
      </c>
      <c r="M14" s="53">
        <v>2.207708307811447</v>
      </c>
      <c r="N14" s="53">
        <v>2.207708307811447</v>
      </c>
      <c r="O14" s="53">
        <v>2.2176993319418536</v>
      </c>
      <c r="P14" s="53">
        <v>0.4525518201411005</v>
      </c>
      <c r="Q14" s="81"/>
      <c r="R14" s="81"/>
    </row>
    <row r="15" spans="2:18" ht="12.75">
      <c r="B15" s="193" t="s">
        <v>43</v>
      </c>
      <c r="C15" s="50" t="s">
        <v>114</v>
      </c>
      <c r="D15" s="51">
        <v>8111010</v>
      </c>
      <c r="E15" s="52">
        <v>488823.29000000004</v>
      </c>
      <c r="F15" s="52">
        <v>488823.29000000004</v>
      </c>
      <c r="G15" s="52">
        <v>630711.21</v>
      </c>
      <c r="H15" s="53">
        <v>29.026423843266524</v>
      </c>
      <c r="I15" s="52">
        <v>1626564.8699999999</v>
      </c>
      <c r="J15" s="52">
        <v>1626564.8699999999</v>
      </c>
      <c r="K15" s="52">
        <v>2033505.52</v>
      </c>
      <c r="L15" s="53">
        <v>25.01840888768243</v>
      </c>
      <c r="M15" s="53">
        <v>3.3275109907304126</v>
      </c>
      <c r="N15" s="53">
        <v>3.3275109907304126</v>
      </c>
      <c r="O15" s="53">
        <v>3.2241467850238466</v>
      </c>
      <c r="P15" s="53">
        <v>-3.1063520449522763</v>
      </c>
      <c r="Q15" s="81"/>
      <c r="R15" s="81"/>
    </row>
    <row r="16" spans="2:18" ht="12.75">
      <c r="B16" s="194" t="s">
        <v>43</v>
      </c>
      <c r="C16" s="50" t="s">
        <v>115</v>
      </c>
      <c r="D16" s="51">
        <v>8111090</v>
      </c>
      <c r="E16" s="52">
        <v>14582227.95</v>
      </c>
      <c r="F16" s="52">
        <v>14582227.95</v>
      </c>
      <c r="G16" s="52">
        <v>15590147.8</v>
      </c>
      <c r="H16" s="53">
        <v>6.911974311854041</v>
      </c>
      <c r="I16" s="52">
        <v>31645920.160000004</v>
      </c>
      <c r="J16" s="52">
        <v>31645920.160000004</v>
      </c>
      <c r="K16" s="52">
        <v>33939482.669999994</v>
      </c>
      <c r="L16" s="53">
        <v>7.247577249780912</v>
      </c>
      <c r="M16" s="53">
        <v>2.1701704477881245</v>
      </c>
      <c r="N16" s="53">
        <v>2.1701704477881245</v>
      </c>
      <c r="O16" s="53">
        <v>2.1769827397018</v>
      </c>
      <c r="P16" s="53">
        <v>0.313905846456386</v>
      </c>
      <c r="Q16" s="81"/>
      <c r="R16" s="81"/>
    </row>
    <row r="17" spans="2:18" ht="12.75">
      <c r="B17" s="192" t="s">
        <v>46</v>
      </c>
      <c r="C17" s="50" t="s">
        <v>37</v>
      </c>
      <c r="D17" s="51">
        <v>7108040</v>
      </c>
      <c r="E17" s="52">
        <v>6246682.13</v>
      </c>
      <c r="F17" s="52">
        <v>6246682.13</v>
      </c>
      <c r="G17" s="52">
        <v>6322040.822</v>
      </c>
      <c r="H17" s="53">
        <v>1.2063794896507662</v>
      </c>
      <c r="I17" s="52">
        <v>30788994.570000004</v>
      </c>
      <c r="J17" s="52">
        <v>30788994.570000004</v>
      </c>
      <c r="K17" s="52">
        <v>27986072.849999998</v>
      </c>
      <c r="L17" s="53">
        <v>-9.103648102660355</v>
      </c>
      <c r="M17" s="53">
        <v>4.928855659572357</v>
      </c>
      <c r="N17" s="53">
        <v>4.928855659572357</v>
      </c>
      <c r="O17" s="53">
        <v>4.4267466215358136</v>
      </c>
      <c r="P17" s="53">
        <v>-10.18713211983384</v>
      </c>
      <c r="Q17" s="81"/>
      <c r="R17" s="81"/>
    </row>
    <row r="18" spans="2:18" ht="12.75">
      <c r="B18" s="193" t="s">
        <v>46</v>
      </c>
      <c r="C18" s="50" t="s">
        <v>116</v>
      </c>
      <c r="D18" s="51">
        <v>7108041</v>
      </c>
      <c r="E18" s="52">
        <v>30795</v>
      </c>
      <c r="F18" s="52">
        <v>30795</v>
      </c>
      <c r="G18" s="52">
        <v>180960</v>
      </c>
      <c r="H18" s="53">
        <v>487.6278616658548</v>
      </c>
      <c r="I18" s="52">
        <v>143804.99</v>
      </c>
      <c r="J18" s="52">
        <v>143804.99</v>
      </c>
      <c r="K18" s="52">
        <v>606737.5900000001</v>
      </c>
      <c r="L18" s="53">
        <v>321.9169237451358</v>
      </c>
      <c r="M18" s="53">
        <v>4.669751258321155</v>
      </c>
      <c r="N18" s="53">
        <v>4.669751258321155</v>
      </c>
      <c r="O18" s="53">
        <v>3.3528823496905398</v>
      </c>
      <c r="P18" s="53">
        <v>-28.199979737337223</v>
      </c>
      <c r="Q18" s="81"/>
      <c r="R18" s="81"/>
    </row>
    <row r="19" spans="2:18" ht="12.75">
      <c r="B19" s="194" t="s">
        <v>46</v>
      </c>
      <c r="C19" s="50" t="s">
        <v>123</v>
      </c>
      <c r="D19" s="51">
        <v>7108049</v>
      </c>
      <c r="E19" s="52">
        <v>6215887.13</v>
      </c>
      <c r="F19" s="52">
        <v>6215887.13</v>
      </c>
      <c r="G19" s="52">
        <v>6141080.822</v>
      </c>
      <c r="H19" s="53">
        <v>-1.2034695359727343</v>
      </c>
      <c r="I19" s="52">
        <v>30645189.580000006</v>
      </c>
      <c r="J19" s="52">
        <v>30645189.580000006</v>
      </c>
      <c r="K19" s="52">
        <v>27379335.259999998</v>
      </c>
      <c r="L19" s="53">
        <v>-10.656988469509765</v>
      </c>
      <c r="M19" s="53">
        <v>4.930139325100648</v>
      </c>
      <c r="N19" s="53">
        <v>4.930139325100648</v>
      </c>
      <c r="O19" s="53">
        <v>4.458390314928834</v>
      </c>
      <c r="P19" s="53">
        <v>-9.568675022428174</v>
      </c>
      <c r="Q19" s="81"/>
      <c r="R19" s="81"/>
    </row>
    <row r="20" spans="2:18" ht="12.75">
      <c r="B20" s="195" t="s">
        <v>141</v>
      </c>
      <c r="C20" s="196"/>
      <c r="D20" s="51">
        <v>8119090</v>
      </c>
      <c r="E20" s="52">
        <v>7252864.909999999</v>
      </c>
      <c r="F20" s="52">
        <v>7252864.909999999</v>
      </c>
      <c r="G20" s="52">
        <v>8879882.649999999</v>
      </c>
      <c r="H20" s="53">
        <v>22.43275947076753</v>
      </c>
      <c r="I20" s="52">
        <v>22290858.299999993</v>
      </c>
      <c r="J20" s="52">
        <v>22290858.299999993</v>
      </c>
      <c r="K20" s="52">
        <v>30285530.300000012</v>
      </c>
      <c r="L20" s="53">
        <v>35.86524974679877</v>
      </c>
      <c r="M20" s="53">
        <v>3.073386665352905</v>
      </c>
      <c r="N20" s="53">
        <v>3.073386665352905</v>
      </c>
      <c r="O20" s="53">
        <v>3.4105777625338347</v>
      </c>
      <c r="P20" s="53">
        <v>10.971320367273464</v>
      </c>
      <c r="Q20" s="81"/>
      <c r="R20" s="81"/>
    </row>
    <row r="21" spans="2:18" ht="12.75">
      <c r="B21" s="195" t="s">
        <v>277</v>
      </c>
      <c r="C21" s="196"/>
      <c r="D21" s="51">
        <v>8112090</v>
      </c>
      <c r="E21" s="52">
        <v>2817566.627</v>
      </c>
      <c r="F21" s="52">
        <v>2817566.627</v>
      </c>
      <c r="G21" s="52">
        <v>4234362.93</v>
      </c>
      <c r="H21" s="53">
        <v>50.28439396687956</v>
      </c>
      <c r="I21" s="52">
        <v>9604046.18</v>
      </c>
      <c r="J21" s="52">
        <v>9604046.18</v>
      </c>
      <c r="K21" s="52">
        <v>15378592.940000001</v>
      </c>
      <c r="L21" s="53">
        <v>60.126186940096545</v>
      </c>
      <c r="M21" s="53">
        <v>3.4086314367748933</v>
      </c>
      <c r="N21" s="53">
        <v>3.4086314367748933</v>
      </c>
      <c r="O21" s="53">
        <v>3.6318551796881526</v>
      </c>
      <c r="P21" s="53">
        <v>6.548779093713475</v>
      </c>
      <c r="Q21" s="81"/>
      <c r="R21" s="81"/>
    </row>
    <row r="22" spans="2:18" ht="12.75">
      <c r="B22" s="195" t="s">
        <v>47</v>
      </c>
      <c r="C22" s="196"/>
      <c r="D22" s="51">
        <v>7109000</v>
      </c>
      <c r="E22" s="52">
        <v>2723585.75</v>
      </c>
      <c r="F22" s="52">
        <v>2723585.75</v>
      </c>
      <c r="G22" s="52">
        <v>2632022.85</v>
      </c>
      <c r="H22" s="53">
        <v>-3.3618511919442873</v>
      </c>
      <c r="I22" s="52">
        <v>6213262.2299999995</v>
      </c>
      <c r="J22" s="52">
        <v>6213262.2299999995</v>
      </c>
      <c r="K22" s="52">
        <v>5988373.79</v>
      </c>
      <c r="L22" s="53">
        <v>-3.6194905618847417</v>
      </c>
      <c r="M22" s="53">
        <v>2.2812801946845256</v>
      </c>
      <c r="N22" s="53">
        <v>2.2812801946845256</v>
      </c>
      <c r="O22" s="53">
        <v>2.2751982529331003</v>
      </c>
      <c r="P22" s="53">
        <v>-0.26660213706306557</v>
      </c>
      <c r="Q22" s="81"/>
      <c r="R22" s="81"/>
    </row>
    <row r="23" spans="2:18" ht="12.75">
      <c r="B23" s="195" t="s">
        <v>49</v>
      </c>
      <c r="C23" s="196"/>
      <c r="D23" s="51">
        <v>7104000</v>
      </c>
      <c r="E23" s="52">
        <v>3459855.8</v>
      </c>
      <c r="F23" s="52">
        <v>3459855.8</v>
      </c>
      <c r="G23" s="52">
        <v>2033178.8399999999</v>
      </c>
      <c r="H23" s="53">
        <v>-41.23515667907316</v>
      </c>
      <c r="I23" s="52">
        <v>5643717.699999999</v>
      </c>
      <c r="J23" s="52">
        <v>5643717.699999999</v>
      </c>
      <c r="K23" s="52">
        <v>3217158.9800000004</v>
      </c>
      <c r="L23" s="53">
        <v>-42.9957494153189</v>
      </c>
      <c r="M23" s="53">
        <v>1.6312002656295674</v>
      </c>
      <c r="N23" s="53">
        <v>1.6312002656295674</v>
      </c>
      <c r="O23" s="53">
        <v>1.5823295603450214</v>
      </c>
      <c r="P23" s="53">
        <v>-2.995996648252397</v>
      </c>
      <c r="Q23" s="81"/>
      <c r="R23" s="81"/>
    </row>
    <row r="24" spans="2:18" ht="12.75">
      <c r="B24" s="195" t="s">
        <v>52</v>
      </c>
      <c r="C24" s="196"/>
      <c r="D24" s="51">
        <v>8119060</v>
      </c>
      <c r="E24" s="52">
        <v>4188653.01</v>
      </c>
      <c r="F24" s="52">
        <v>4188653.01</v>
      </c>
      <c r="G24" s="52">
        <v>4662903.0600000005</v>
      </c>
      <c r="H24" s="53">
        <v>11.322256793956797</v>
      </c>
      <c r="I24" s="52">
        <v>5406308.46</v>
      </c>
      <c r="J24" s="52">
        <v>5406308.46</v>
      </c>
      <c r="K24" s="52">
        <v>6638021.579999999</v>
      </c>
      <c r="L24" s="53">
        <v>22.782886494789434</v>
      </c>
      <c r="M24" s="53">
        <v>1.2907033471364104</v>
      </c>
      <c r="N24" s="53">
        <v>1.2907033471364104</v>
      </c>
      <c r="O24" s="53">
        <v>1.4235812957261005</v>
      </c>
      <c r="P24" s="53">
        <v>10.295003021763026</v>
      </c>
      <c r="Q24" s="81"/>
      <c r="R24" s="81"/>
    </row>
    <row r="25" spans="2:18" ht="12.75">
      <c r="B25" s="192" t="s">
        <v>50</v>
      </c>
      <c r="C25" s="50" t="s">
        <v>37</v>
      </c>
      <c r="D25" s="51">
        <v>7108090</v>
      </c>
      <c r="E25" s="52">
        <v>1852885.24</v>
      </c>
      <c r="F25" s="52">
        <v>1852885.24</v>
      </c>
      <c r="G25" s="52">
        <v>1976820.7400000002</v>
      </c>
      <c r="H25" s="53">
        <v>6.688784460283159</v>
      </c>
      <c r="I25" s="52">
        <v>4776437.84</v>
      </c>
      <c r="J25" s="52">
        <v>4776437.84</v>
      </c>
      <c r="K25" s="52">
        <v>5315879.6</v>
      </c>
      <c r="L25" s="53">
        <v>11.29380886070528</v>
      </c>
      <c r="M25" s="53">
        <v>2.5778379237345534</v>
      </c>
      <c r="N25" s="53">
        <v>2.5778379237345534</v>
      </c>
      <c r="O25" s="53">
        <v>2.6891055382189073</v>
      </c>
      <c r="P25" s="53">
        <v>4.316315368778456</v>
      </c>
      <c r="Q25" s="81"/>
      <c r="R25" s="81"/>
    </row>
    <row r="26" spans="2:18" ht="12.75">
      <c r="B26" s="193" t="s">
        <v>50</v>
      </c>
      <c r="C26" s="50" t="s">
        <v>114</v>
      </c>
      <c r="D26" s="51">
        <v>7108091</v>
      </c>
      <c r="E26" s="52">
        <v>0</v>
      </c>
      <c r="F26" s="52">
        <v>0</v>
      </c>
      <c r="G26" s="52">
        <v>18000</v>
      </c>
      <c r="H26" s="53" t="s">
        <v>388</v>
      </c>
      <c r="I26" s="52">
        <v>0</v>
      </c>
      <c r="J26" s="52">
        <v>0</v>
      </c>
      <c r="K26" s="52">
        <v>31400</v>
      </c>
      <c r="L26" s="53" t="s">
        <v>388</v>
      </c>
      <c r="M26" s="53" t="s">
        <v>388</v>
      </c>
      <c r="N26" s="53" t="s">
        <v>388</v>
      </c>
      <c r="O26" s="53">
        <v>1.7444444444444445</v>
      </c>
      <c r="P26" s="53" t="s">
        <v>388</v>
      </c>
      <c r="Q26" s="81"/>
      <c r="R26" s="81"/>
    </row>
    <row r="27" spans="2:18" ht="12.75">
      <c r="B27" s="194" t="s">
        <v>50</v>
      </c>
      <c r="C27" s="50" t="s">
        <v>115</v>
      </c>
      <c r="D27" s="51">
        <v>7108099</v>
      </c>
      <c r="E27" s="52">
        <v>1852885.24</v>
      </c>
      <c r="F27" s="52">
        <v>1852885.24</v>
      </c>
      <c r="G27" s="52">
        <v>1958820.7400000002</v>
      </c>
      <c r="H27" s="53">
        <v>5.717326562545244</v>
      </c>
      <c r="I27" s="52">
        <v>4776437.84</v>
      </c>
      <c r="J27" s="52">
        <v>4776437.84</v>
      </c>
      <c r="K27" s="52">
        <v>5284479.6</v>
      </c>
      <c r="L27" s="53">
        <v>10.636415190949066</v>
      </c>
      <c r="M27" s="53">
        <v>2.5778379237345534</v>
      </c>
      <c r="N27" s="53">
        <v>2.5778379237345534</v>
      </c>
      <c r="O27" s="53">
        <v>2.697786220090767</v>
      </c>
      <c r="P27" s="53">
        <v>4.653058101590912</v>
      </c>
      <c r="Q27" s="81"/>
      <c r="R27" s="81"/>
    </row>
    <row r="28" spans="2:18" ht="12.75">
      <c r="B28" s="195" t="s">
        <v>51</v>
      </c>
      <c r="C28" s="196"/>
      <c r="D28" s="51">
        <v>8119040</v>
      </c>
      <c r="E28" s="52">
        <v>3287533.0900000003</v>
      </c>
      <c r="F28" s="52">
        <v>3287533.0900000003</v>
      </c>
      <c r="G28" s="52">
        <v>2499712.9000000004</v>
      </c>
      <c r="H28" s="53">
        <v>-23.963871037416684</v>
      </c>
      <c r="I28" s="52">
        <v>3966081.18</v>
      </c>
      <c r="J28" s="52">
        <v>3966081.18</v>
      </c>
      <c r="K28" s="52">
        <v>4912488.169999999</v>
      </c>
      <c r="L28" s="53">
        <v>23.8625218962361</v>
      </c>
      <c r="M28" s="53">
        <v>1.2064003833342405</v>
      </c>
      <c r="N28" s="53">
        <v>1.2064003833342405</v>
      </c>
      <c r="O28" s="53">
        <v>1.9652209539743537</v>
      </c>
      <c r="P28" s="53">
        <v>62.89956312371938</v>
      </c>
      <c r="Q28" s="81"/>
      <c r="R28" s="81"/>
    </row>
    <row r="29" spans="2:18" ht="12.75">
      <c r="B29" s="195" t="s">
        <v>48</v>
      </c>
      <c r="C29" s="196"/>
      <c r="D29" s="51">
        <v>7108030</v>
      </c>
      <c r="E29" s="52">
        <v>3209622.31</v>
      </c>
      <c r="F29" s="52">
        <v>3209622.31</v>
      </c>
      <c r="G29" s="52">
        <v>3099092.2</v>
      </c>
      <c r="H29" s="53">
        <v>-3.4437107959908175</v>
      </c>
      <c r="I29" s="52">
        <v>3656078.8699999996</v>
      </c>
      <c r="J29" s="52">
        <v>3656078.8699999996</v>
      </c>
      <c r="K29" s="52">
        <v>6057553.73</v>
      </c>
      <c r="L29" s="53">
        <v>65.68443803839497</v>
      </c>
      <c r="M29" s="53">
        <v>1.1390994069953357</v>
      </c>
      <c r="N29" s="53">
        <v>1.1390994069953357</v>
      </c>
      <c r="O29" s="53">
        <v>1.9546219793009063</v>
      </c>
      <c r="P29" s="53">
        <v>71.59362627154013</v>
      </c>
      <c r="Q29" s="81"/>
      <c r="R29" s="81"/>
    </row>
    <row r="30" spans="2:18" ht="12.75">
      <c r="B30" s="195" t="s">
        <v>53</v>
      </c>
      <c r="C30" s="196"/>
      <c r="D30" s="51">
        <v>7102100</v>
      </c>
      <c r="E30" s="52">
        <v>1894234.4</v>
      </c>
      <c r="F30" s="52">
        <v>1894234.4</v>
      </c>
      <c r="G30" s="52">
        <v>1184409.74</v>
      </c>
      <c r="H30" s="53">
        <v>-37.47290514838079</v>
      </c>
      <c r="I30" s="52">
        <v>3230537.8899999997</v>
      </c>
      <c r="J30" s="52">
        <v>3230537.8899999997</v>
      </c>
      <c r="K30" s="52">
        <v>1932344.55</v>
      </c>
      <c r="L30" s="53">
        <v>-40.185052279328005</v>
      </c>
      <c r="M30" s="53">
        <v>1.7054583582686493</v>
      </c>
      <c r="N30" s="53">
        <v>1.7054583582686493</v>
      </c>
      <c r="O30" s="53">
        <v>1.6314831639260245</v>
      </c>
      <c r="P30" s="53">
        <v>-4.3375550029684184</v>
      </c>
      <c r="Q30" s="81"/>
      <c r="R30" s="81"/>
    </row>
    <row r="31" spans="2:18" ht="12.75">
      <c r="B31" s="195" t="s">
        <v>59</v>
      </c>
      <c r="C31" s="196"/>
      <c r="D31" s="51">
        <v>8119050</v>
      </c>
      <c r="E31" s="52">
        <v>942775.37</v>
      </c>
      <c r="F31" s="52">
        <v>942775.37</v>
      </c>
      <c r="G31" s="52">
        <v>664534.22</v>
      </c>
      <c r="H31" s="53">
        <v>-29.512984625383243</v>
      </c>
      <c r="I31" s="52">
        <v>1427396.4</v>
      </c>
      <c r="J31" s="52">
        <v>1427396.4</v>
      </c>
      <c r="K31" s="52">
        <v>833134.9</v>
      </c>
      <c r="L31" s="53">
        <v>-41.63254860387766</v>
      </c>
      <c r="M31" s="53">
        <v>1.5140365832849452</v>
      </c>
      <c r="N31" s="53">
        <v>1.5140365832849452</v>
      </c>
      <c r="O31" s="53">
        <v>1.2537125627631336</v>
      </c>
      <c r="P31" s="53">
        <v>-17.194037673580965</v>
      </c>
      <c r="Q31" s="81"/>
      <c r="R31" s="81"/>
    </row>
    <row r="32" spans="2:18" ht="12.75">
      <c r="B32" s="195" t="s">
        <v>54</v>
      </c>
      <c r="C32" s="196"/>
      <c r="D32" s="51">
        <v>7102910</v>
      </c>
      <c r="E32" s="52">
        <v>441367</v>
      </c>
      <c r="F32" s="52">
        <v>441367</v>
      </c>
      <c r="G32" s="52">
        <v>329130</v>
      </c>
      <c r="H32" s="53">
        <v>-25.4294045544864</v>
      </c>
      <c r="I32" s="52">
        <v>1134031.62</v>
      </c>
      <c r="J32" s="52">
        <v>1134031.62</v>
      </c>
      <c r="K32" s="52">
        <v>814166.81</v>
      </c>
      <c r="L32" s="53">
        <v>-28.20598688421051</v>
      </c>
      <c r="M32" s="53">
        <v>2.569362050175931</v>
      </c>
      <c r="N32" s="53">
        <v>2.569362050175931</v>
      </c>
      <c r="O32" s="53">
        <v>2.473693707653511</v>
      </c>
      <c r="P32" s="53">
        <v>-3.723427864744455</v>
      </c>
      <c r="Q32" s="81"/>
      <c r="R32" s="81"/>
    </row>
    <row r="33" spans="2:18" ht="12.75">
      <c r="B33" s="195" t="s">
        <v>55</v>
      </c>
      <c r="C33" s="196"/>
      <c r="D33" s="51">
        <v>8119020</v>
      </c>
      <c r="E33" s="52">
        <v>279865.3</v>
      </c>
      <c r="F33" s="52">
        <v>279865.3</v>
      </c>
      <c r="G33" s="52">
        <v>108224.88</v>
      </c>
      <c r="H33" s="53">
        <v>-61.32965394423674</v>
      </c>
      <c r="I33" s="52">
        <v>700673.7899999999</v>
      </c>
      <c r="J33" s="52">
        <v>700673.7899999999</v>
      </c>
      <c r="K33" s="52">
        <v>358274.51999999996</v>
      </c>
      <c r="L33" s="53">
        <v>-48.86714401005352</v>
      </c>
      <c r="M33" s="53">
        <v>2.5036108084853677</v>
      </c>
      <c r="N33" s="53">
        <v>2.5036108084853677</v>
      </c>
      <c r="O33" s="53">
        <v>3.310463545905525</v>
      </c>
      <c r="P33" s="53">
        <v>32.22756247438821</v>
      </c>
      <c r="Q33" s="81"/>
      <c r="R33" s="81"/>
    </row>
    <row r="34" spans="2:18" ht="12.75">
      <c r="B34" s="195" t="s">
        <v>56</v>
      </c>
      <c r="C34" s="196"/>
      <c r="D34" s="51">
        <v>8119030</v>
      </c>
      <c r="E34" s="52">
        <v>245141.25</v>
      </c>
      <c r="F34" s="52">
        <v>245141.25</v>
      </c>
      <c r="G34" s="52">
        <v>317726.57</v>
      </c>
      <c r="H34" s="53">
        <v>29.60959038921438</v>
      </c>
      <c r="I34" s="52">
        <v>574145.71</v>
      </c>
      <c r="J34" s="52">
        <v>574145.71</v>
      </c>
      <c r="K34" s="52">
        <v>749147.1499999999</v>
      </c>
      <c r="L34" s="53">
        <v>30.480318315014475</v>
      </c>
      <c r="M34" s="53">
        <v>2.3421015842906896</v>
      </c>
      <c r="N34" s="53">
        <v>2.3421015842906896</v>
      </c>
      <c r="O34" s="53">
        <v>2.357836016043606</v>
      </c>
      <c r="P34" s="53">
        <v>0.6718082536834702</v>
      </c>
      <c r="Q34" s="81"/>
      <c r="R34" s="81"/>
    </row>
    <row r="35" spans="2:18" ht="12.75">
      <c r="B35" s="195" t="s">
        <v>58</v>
      </c>
      <c r="C35" s="196"/>
      <c r="D35" s="51">
        <v>7108020</v>
      </c>
      <c r="E35" s="52">
        <v>120263.4</v>
      </c>
      <c r="F35" s="52">
        <v>120263.4</v>
      </c>
      <c r="G35" s="52">
        <v>94886</v>
      </c>
      <c r="H35" s="53">
        <v>-21.10151550679591</v>
      </c>
      <c r="I35" s="52">
        <v>215907.63999999996</v>
      </c>
      <c r="J35" s="52">
        <v>215907.63999999996</v>
      </c>
      <c r="K35" s="52">
        <v>178655.73</v>
      </c>
      <c r="L35" s="53">
        <v>-17.253632154934373</v>
      </c>
      <c r="M35" s="53">
        <v>1.7952896725021907</v>
      </c>
      <c r="N35" s="53">
        <v>1.7952896725021907</v>
      </c>
      <c r="O35" s="53">
        <v>1.8828460468351496</v>
      </c>
      <c r="P35" s="53">
        <v>4.877005403307799</v>
      </c>
      <c r="Q35" s="81"/>
      <c r="R35" s="81"/>
    </row>
    <row r="36" spans="2:18" ht="12.75">
      <c r="B36" s="195" t="s">
        <v>142</v>
      </c>
      <c r="C36" s="196"/>
      <c r="D36" s="51">
        <v>7103000</v>
      </c>
      <c r="E36" s="52">
        <v>46206.6</v>
      </c>
      <c r="F36" s="52">
        <v>46206.6</v>
      </c>
      <c r="G36" s="52">
        <v>52223.4</v>
      </c>
      <c r="H36" s="53">
        <v>13.021516406747091</v>
      </c>
      <c r="I36" s="52">
        <v>100404.38</v>
      </c>
      <c r="J36" s="52">
        <v>100404.38</v>
      </c>
      <c r="K36" s="52">
        <v>108988.12</v>
      </c>
      <c r="L36" s="53">
        <v>8.549168870919765</v>
      </c>
      <c r="M36" s="53">
        <v>2.172944557703878</v>
      </c>
      <c r="N36" s="53">
        <v>2.172944557703878</v>
      </c>
      <c r="O36" s="53">
        <v>2.08695948559458</v>
      </c>
      <c r="P36" s="53">
        <v>-3.9570762081549526</v>
      </c>
      <c r="Q36" s="81"/>
      <c r="R36" s="81"/>
    </row>
    <row r="37" spans="2:18" ht="12.75">
      <c r="B37" s="195" t="s">
        <v>61</v>
      </c>
      <c r="C37" s="196"/>
      <c r="D37" s="51">
        <v>7108010</v>
      </c>
      <c r="E37" s="52">
        <v>56048.2</v>
      </c>
      <c r="F37" s="52">
        <v>56048.2</v>
      </c>
      <c r="G37" s="52">
        <v>50322.8</v>
      </c>
      <c r="H37" s="53">
        <v>-10.215136257721024</v>
      </c>
      <c r="I37" s="52">
        <v>93775.33</v>
      </c>
      <c r="J37" s="52">
        <v>93775.33</v>
      </c>
      <c r="K37" s="52">
        <v>87642.62</v>
      </c>
      <c r="L37" s="53">
        <v>-6.539790369172794</v>
      </c>
      <c r="M37" s="53">
        <v>1.6731193865280243</v>
      </c>
      <c r="N37" s="53">
        <v>1.6731193865280243</v>
      </c>
      <c r="O37" s="53">
        <v>1.7416085750395445</v>
      </c>
      <c r="P37" s="53">
        <v>4.093502774697133</v>
      </c>
      <c r="Q37" s="81"/>
      <c r="R37" s="81"/>
    </row>
    <row r="38" spans="2:18" ht="12.75">
      <c r="B38" s="195" t="s">
        <v>60</v>
      </c>
      <c r="C38" s="196"/>
      <c r="D38" s="51">
        <v>7102200</v>
      </c>
      <c r="E38" s="52">
        <v>39884</v>
      </c>
      <c r="F38" s="52">
        <v>39884</v>
      </c>
      <c r="G38" s="52">
        <v>43103.16</v>
      </c>
      <c r="H38" s="53">
        <v>8.071306789690102</v>
      </c>
      <c r="I38" s="52">
        <v>64461.58</v>
      </c>
      <c r="J38" s="52">
        <v>64461.58</v>
      </c>
      <c r="K38" s="52">
        <v>70207.21</v>
      </c>
      <c r="L38" s="53">
        <v>8.913262752790118</v>
      </c>
      <c r="M38" s="53">
        <v>1.6162265570153445</v>
      </c>
      <c r="N38" s="53">
        <v>1.6162265570153445</v>
      </c>
      <c r="O38" s="53">
        <v>1.628818165535891</v>
      </c>
      <c r="P38" s="53">
        <v>0.7790744723189968</v>
      </c>
      <c r="Q38" s="81"/>
      <c r="R38" s="81"/>
    </row>
    <row r="39" spans="2:18" ht="12.75" hidden="1">
      <c r="B39" s="195" t="s">
        <v>63</v>
      </c>
      <c r="C39" s="196"/>
      <c r="D39" s="51">
        <v>7101000</v>
      </c>
      <c r="E39" s="52">
        <v>0</v>
      </c>
      <c r="F39" s="52">
        <v>0</v>
      </c>
      <c r="G39" s="52">
        <v>0</v>
      </c>
      <c r="H39" s="53" t="s">
        <v>388</v>
      </c>
      <c r="I39" s="52">
        <v>0</v>
      </c>
      <c r="J39" s="52">
        <v>0</v>
      </c>
      <c r="K39" s="52">
        <v>0</v>
      </c>
      <c r="L39" s="53" t="s">
        <v>388</v>
      </c>
      <c r="M39" s="53" t="s">
        <v>388</v>
      </c>
      <c r="N39" s="53" t="s">
        <v>388</v>
      </c>
      <c r="O39" s="53" t="s">
        <v>388</v>
      </c>
      <c r="P39" s="53" t="s">
        <v>388</v>
      </c>
      <c r="Q39" s="81"/>
      <c r="R39" s="81"/>
    </row>
    <row r="40" spans="2:18" ht="12.75" hidden="1">
      <c r="B40" s="195" t="s">
        <v>62</v>
      </c>
      <c r="C40" s="196"/>
      <c r="D40" s="51">
        <v>7102990</v>
      </c>
      <c r="E40" s="52">
        <v>0</v>
      </c>
      <c r="F40" s="52">
        <v>0</v>
      </c>
      <c r="G40" s="52">
        <v>0</v>
      </c>
      <c r="H40" s="53" t="s">
        <v>388</v>
      </c>
      <c r="I40" s="52">
        <v>0</v>
      </c>
      <c r="J40" s="52">
        <v>0</v>
      </c>
      <c r="K40" s="52">
        <v>0</v>
      </c>
      <c r="L40" s="53" t="s">
        <v>388</v>
      </c>
      <c r="M40" s="53" t="s">
        <v>388</v>
      </c>
      <c r="N40" s="53" t="s">
        <v>388</v>
      </c>
      <c r="O40" s="53" t="s">
        <v>388</v>
      </c>
      <c r="P40" s="53" t="s">
        <v>388</v>
      </c>
      <c r="Q40" s="81"/>
      <c r="R40" s="81"/>
    </row>
    <row r="41" spans="2:18" ht="12.75">
      <c r="B41" s="201" t="s">
        <v>37</v>
      </c>
      <c r="C41" s="202"/>
      <c r="D41" s="203"/>
      <c r="E41" s="57">
        <v>139169113.19390002</v>
      </c>
      <c r="F41" s="57">
        <v>139169113.19390002</v>
      </c>
      <c r="G41" s="57">
        <v>136182888.725</v>
      </c>
      <c r="H41" s="53">
        <v>-2.145752315558269</v>
      </c>
      <c r="I41" s="57">
        <v>392110071.55999994</v>
      </c>
      <c r="J41" s="57">
        <v>392110071.55999994</v>
      </c>
      <c r="K41" s="57">
        <v>418865622.65000015</v>
      </c>
      <c r="L41" s="58">
        <v>6.823479688637923</v>
      </c>
      <c r="M41" s="53">
        <v>2.8175078691037223</v>
      </c>
      <c r="N41" s="53">
        <v>2.8175078691037223</v>
      </c>
      <c r="O41" s="53">
        <v>3.075758096862181</v>
      </c>
      <c r="P41" s="53">
        <v>9.165909724348364</v>
      </c>
      <c r="Q41" s="81"/>
      <c r="R41" s="81"/>
    </row>
    <row r="42" spans="2:16" ht="12.75">
      <c r="B42" s="197" t="s">
        <v>406</v>
      </c>
      <c r="C42" s="198"/>
      <c r="D42" s="198"/>
      <c r="E42" s="199"/>
      <c r="F42" s="199"/>
      <c r="G42" s="199"/>
      <c r="H42" s="199"/>
      <c r="I42" s="199"/>
      <c r="J42" s="199"/>
      <c r="K42" s="199"/>
      <c r="L42" s="199"/>
      <c r="M42" s="199"/>
      <c r="N42" s="199"/>
      <c r="O42" s="199"/>
      <c r="P42" s="200"/>
    </row>
    <row r="44" spans="2:16" ht="152.25" customHeight="1">
      <c r="B44" s="174" t="s">
        <v>416</v>
      </c>
      <c r="C44" s="175"/>
      <c r="D44" s="175"/>
      <c r="E44" s="175"/>
      <c r="F44" s="175"/>
      <c r="G44" s="175"/>
      <c r="H44" s="175"/>
      <c r="I44" s="175"/>
      <c r="J44" s="175"/>
      <c r="K44" s="175"/>
      <c r="L44" s="175"/>
      <c r="M44" s="175"/>
      <c r="N44" s="175"/>
      <c r="O44" s="175"/>
      <c r="P44" s="176"/>
    </row>
    <row r="46" spans="5:11" ht="12.75">
      <c r="E46" s="54"/>
      <c r="F46" s="54"/>
      <c r="G46" s="54"/>
      <c r="H46" s="54"/>
      <c r="I46" s="54"/>
      <c r="J46" s="54"/>
      <c r="K46" s="54"/>
    </row>
    <row r="47" spans="5:11" ht="12.75">
      <c r="E47" s="54"/>
      <c r="F47" s="54"/>
      <c r="G47" s="54"/>
      <c r="I47" s="54"/>
      <c r="J47" s="54"/>
      <c r="K47" s="54"/>
    </row>
    <row r="48" ht="12.75">
      <c r="N48" s="61"/>
    </row>
    <row r="49" spans="2:4" ht="12.75">
      <c r="B49" s="43"/>
      <c r="C49" s="43"/>
      <c r="D49" s="43"/>
    </row>
    <row r="53" spans="5:10" ht="12.75">
      <c r="E53" s="60"/>
      <c r="F53" s="60"/>
      <c r="G53" s="60"/>
      <c r="H53" s="60"/>
      <c r="I53" s="60"/>
      <c r="J53" s="60"/>
    </row>
  </sheetData>
  <sheetProtection/>
  <mergeCells count="33">
    <mergeCell ref="B5:B7"/>
    <mergeCell ref="B22:C22"/>
    <mergeCell ref="B24:C24"/>
    <mergeCell ref="B23:C23"/>
    <mergeCell ref="B11:B13"/>
    <mergeCell ref="B20:C20"/>
    <mergeCell ref="B17:B19"/>
    <mergeCell ref="B14:B16"/>
    <mergeCell ref="B21:C21"/>
    <mergeCell ref="B2:P2"/>
    <mergeCell ref="D3:D4"/>
    <mergeCell ref="E3:H3"/>
    <mergeCell ref="I3:L3"/>
    <mergeCell ref="M3:P3"/>
    <mergeCell ref="B3:C4"/>
    <mergeCell ref="B42:P42"/>
    <mergeCell ref="B41:D41"/>
    <mergeCell ref="B32:C32"/>
    <mergeCell ref="B33:C33"/>
    <mergeCell ref="B29:C29"/>
    <mergeCell ref="B35:C35"/>
    <mergeCell ref="B38:C38"/>
    <mergeCell ref="B40:C40"/>
    <mergeCell ref="B44:P44"/>
    <mergeCell ref="B8:B10"/>
    <mergeCell ref="B39:C39"/>
    <mergeCell ref="B36:C36"/>
    <mergeCell ref="B30:C30"/>
    <mergeCell ref="B37:C37"/>
    <mergeCell ref="B34:C34"/>
    <mergeCell ref="B31:C31"/>
    <mergeCell ref="B25:B27"/>
    <mergeCell ref="B28:C28"/>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R123"/>
  <sheetViews>
    <sheetView zoomScale="90" zoomScaleNormal="90" zoomScalePageLayoutView="60" workbookViewId="0" topLeftCell="A1">
      <selection activeCell="C11" sqref="C11"/>
    </sheetView>
  </sheetViews>
  <sheetFormatPr defaultColWidth="11.421875" defaultRowHeight="15"/>
  <cols>
    <col min="1" max="1" width="0.9921875" style="43" customWidth="1"/>
    <col min="2" max="2" width="24.28125" style="68" customWidth="1"/>
    <col min="3" max="3" width="31.421875" style="69" customWidth="1"/>
    <col min="4" max="4" width="10.140625" style="60" customWidth="1"/>
    <col min="5" max="5" width="12.00390625" style="43" bestFit="1" customWidth="1"/>
    <col min="6" max="6" width="12.28125" style="43" customWidth="1"/>
    <col min="7" max="7" width="13.00390625" style="43" customWidth="1"/>
    <col min="8" max="8" width="9.140625" style="43" customWidth="1"/>
    <col min="9" max="9" width="12.421875" style="43" customWidth="1"/>
    <col min="10" max="10" width="12.28125" style="43" customWidth="1"/>
    <col min="11" max="11" width="12.421875" style="43" customWidth="1"/>
    <col min="12" max="12" width="8.00390625" style="43" customWidth="1"/>
    <col min="13" max="13" width="7.00390625" style="43" customWidth="1"/>
    <col min="14" max="15" width="7.7109375" style="43" customWidth="1"/>
    <col min="16" max="16" width="6.7109375" style="43" bestFit="1" customWidth="1"/>
    <col min="17" max="16384" width="11.421875" style="43" customWidth="1"/>
  </cols>
  <sheetData>
    <row r="1" ht="3.75" customHeight="1"/>
    <row r="2" spans="2:17" ht="12.75">
      <c r="B2" s="177" t="s">
        <v>64</v>
      </c>
      <c r="C2" s="178"/>
      <c r="D2" s="178"/>
      <c r="E2" s="178"/>
      <c r="F2" s="178"/>
      <c r="G2" s="178"/>
      <c r="H2" s="178"/>
      <c r="I2" s="178"/>
      <c r="J2" s="178"/>
      <c r="K2" s="178"/>
      <c r="L2" s="178"/>
      <c r="M2" s="178"/>
      <c r="N2" s="178"/>
      <c r="O2" s="178"/>
      <c r="P2" s="179"/>
      <c r="Q2" s="46" t="s">
        <v>380</v>
      </c>
    </row>
    <row r="3" spans="2:16" ht="12.75" customHeight="1">
      <c r="B3" s="223" t="s">
        <v>40</v>
      </c>
      <c r="C3" s="224"/>
      <c r="D3" s="222" t="s">
        <v>41</v>
      </c>
      <c r="E3" s="189" t="s">
        <v>31</v>
      </c>
      <c r="F3" s="189"/>
      <c r="G3" s="189"/>
      <c r="H3" s="189"/>
      <c r="I3" s="189" t="s">
        <v>323</v>
      </c>
      <c r="J3" s="189"/>
      <c r="K3" s="189"/>
      <c r="L3" s="189"/>
      <c r="M3" s="189" t="s">
        <v>355</v>
      </c>
      <c r="N3" s="189"/>
      <c r="O3" s="189"/>
      <c r="P3" s="189"/>
    </row>
    <row r="4" spans="2:18" ht="38.25" customHeight="1">
      <c r="B4" s="225"/>
      <c r="C4" s="226"/>
      <c r="D4" s="222"/>
      <c r="E4" s="49">
        <v>2013</v>
      </c>
      <c r="F4" s="49" t="s">
        <v>386</v>
      </c>
      <c r="G4" s="49" t="s">
        <v>387</v>
      </c>
      <c r="H4" s="49" t="s">
        <v>110</v>
      </c>
      <c r="I4" s="49">
        <v>2013</v>
      </c>
      <c r="J4" s="49" t="s">
        <v>386</v>
      </c>
      <c r="K4" s="49" t="s">
        <v>387</v>
      </c>
      <c r="L4" s="49" t="s">
        <v>110</v>
      </c>
      <c r="M4" s="49">
        <v>2013</v>
      </c>
      <c r="N4" s="49" t="s">
        <v>386</v>
      </c>
      <c r="O4" s="49" t="s">
        <v>387</v>
      </c>
      <c r="P4" s="49" t="s">
        <v>110</v>
      </c>
      <c r="Q4" s="92"/>
      <c r="R4" s="92"/>
    </row>
    <row r="5" spans="2:18" ht="12.75">
      <c r="B5" s="204" t="s">
        <v>96</v>
      </c>
      <c r="C5" s="62" t="s">
        <v>37</v>
      </c>
      <c r="D5" s="63"/>
      <c r="E5" s="57">
        <v>93745142.8</v>
      </c>
      <c r="F5" s="57">
        <v>93745142.8</v>
      </c>
      <c r="G5" s="57">
        <v>101044623.91</v>
      </c>
      <c r="H5" s="53">
        <v>7.786516604463478</v>
      </c>
      <c r="I5" s="57">
        <v>100302683.81</v>
      </c>
      <c r="J5" s="57">
        <v>100302683.81</v>
      </c>
      <c r="K5" s="57">
        <v>121724615.86000001</v>
      </c>
      <c r="L5" s="53">
        <v>21.357286999995793</v>
      </c>
      <c r="M5" s="53">
        <v>1.0699507282632248</v>
      </c>
      <c r="N5" s="53">
        <v>1.0699507282632248</v>
      </c>
      <c r="O5" s="53">
        <v>1.2046619716098859</v>
      </c>
      <c r="P5" s="53">
        <v>12.590415594681481</v>
      </c>
      <c r="Q5" s="81"/>
      <c r="R5" s="81"/>
    </row>
    <row r="6" spans="2:18" ht="12.75">
      <c r="B6" s="205"/>
      <c r="C6" s="62" t="s">
        <v>278</v>
      </c>
      <c r="D6" s="63">
        <v>20029012</v>
      </c>
      <c r="E6" s="57">
        <v>78736309.2</v>
      </c>
      <c r="F6" s="57">
        <v>78736309.2</v>
      </c>
      <c r="G6" s="57">
        <v>77911830.16</v>
      </c>
      <c r="H6" s="53">
        <v>-1.0471395578191545</v>
      </c>
      <c r="I6" s="57">
        <v>83770180.38</v>
      </c>
      <c r="J6" s="57">
        <v>83770180.38</v>
      </c>
      <c r="K6" s="57">
        <v>93187932.4</v>
      </c>
      <c r="L6" s="53">
        <v>11.242368080478048</v>
      </c>
      <c r="M6" s="53">
        <v>1.0639332886078434</v>
      </c>
      <c r="N6" s="53">
        <v>1.0639332886078434</v>
      </c>
      <c r="O6" s="53">
        <v>1.1960690977047896</v>
      </c>
      <c r="P6" s="53">
        <v>12.4195577403021</v>
      </c>
      <c r="Q6" s="81"/>
      <c r="R6" s="81"/>
    </row>
    <row r="7" spans="2:18" ht="12.75">
      <c r="B7" s="215"/>
      <c r="C7" s="62" t="s">
        <v>144</v>
      </c>
      <c r="D7" s="63">
        <v>20029019</v>
      </c>
      <c r="E7" s="57">
        <v>15008833.599999998</v>
      </c>
      <c r="F7" s="57">
        <v>15008833.599999998</v>
      </c>
      <c r="G7" s="57">
        <v>23132793.75</v>
      </c>
      <c r="H7" s="53">
        <v>54.12785807685951</v>
      </c>
      <c r="I7" s="57">
        <v>16532503.43</v>
      </c>
      <c r="J7" s="57">
        <v>16532503.43</v>
      </c>
      <c r="K7" s="52">
        <v>28536683.46</v>
      </c>
      <c r="L7" s="53">
        <v>72.60957229391605</v>
      </c>
      <c r="M7" s="53">
        <v>1.1015182039195905</v>
      </c>
      <c r="N7" s="53">
        <v>1.1015182039195905</v>
      </c>
      <c r="O7" s="53">
        <v>1.2336029866690874</v>
      </c>
      <c r="P7" s="53">
        <v>11.991157502390127</v>
      </c>
      <c r="Q7" s="81"/>
      <c r="R7" s="81"/>
    </row>
    <row r="8" spans="2:18" ht="12.75">
      <c r="B8" s="205" t="s">
        <v>407</v>
      </c>
      <c r="C8" s="62" t="s">
        <v>37</v>
      </c>
      <c r="D8" s="63"/>
      <c r="E8" s="57">
        <v>64810045.78199999</v>
      </c>
      <c r="F8" s="57">
        <v>64810045.78199999</v>
      </c>
      <c r="G8" s="57">
        <v>47296792.6082</v>
      </c>
      <c r="H8" s="53">
        <v>-27.022436047505515</v>
      </c>
      <c r="I8" s="57">
        <v>99356814.55</v>
      </c>
      <c r="J8" s="57">
        <v>99356814.55</v>
      </c>
      <c r="K8" s="57">
        <v>84695296.53</v>
      </c>
      <c r="L8" s="53">
        <v>-14.75642922571937</v>
      </c>
      <c r="M8" s="53">
        <v>1.5330465107863702</v>
      </c>
      <c r="N8" s="53">
        <v>1.5330465107863702</v>
      </c>
      <c r="O8" s="53">
        <v>1.79071966320431</v>
      </c>
      <c r="P8" s="53">
        <v>16.807914867877514</v>
      </c>
      <c r="Q8" s="81"/>
      <c r="R8" s="81"/>
    </row>
    <row r="9" spans="2:18" ht="12.75">
      <c r="B9" s="205"/>
      <c r="C9" s="62" t="s">
        <v>148</v>
      </c>
      <c r="D9" s="63">
        <v>20087011</v>
      </c>
      <c r="E9" s="57">
        <v>55360842.99999999</v>
      </c>
      <c r="F9" s="57">
        <v>55360842.99999999</v>
      </c>
      <c r="G9" s="57">
        <v>42742087.978199996</v>
      </c>
      <c r="H9" s="53">
        <v>-22.793646805197675</v>
      </c>
      <c r="I9" s="57">
        <v>81562784.24</v>
      </c>
      <c r="J9" s="57">
        <v>81562784.24</v>
      </c>
      <c r="K9" s="52">
        <v>74434930.39</v>
      </c>
      <c r="L9" s="53">
        <v>-8.739100701891378</v>
      </c>
      <c r="M9" s="53">
        <v>1.473293754576678</v>
      </c>
      <c r="N9" s="53">
        <v>1.473293754576678</v>
      </c>
      <c r="O9" s="53">
        <v>1.7414902713214313</v>
      </c>
      <c r="P9" s="53">
        <v>18.20387250754445</v>
      </c>
      <c r="Q9" s="81"/>
      <c r="R9" s="81"/>
    </row>
    <row r="10" spans="2:18" ht="12.75">
      <c r="B10" s="205"/>
      <c r="C10" s="62" t="s">
        <v>316</v>
      </c>
      <c r="D10" s="63">
        <v>20087019</v>
      </c>
      <c r="E10" s="57">
        <v>9230689.59</v>
      </c>
      <c r="F10" s="57">
        <v>9230689.59</v>
      </c>
      <c r="G10" s="57">
        <v>4513426.350000001</v>
      </c>
      <c r="H10" s="53">
        <v>-51.10412601362321</v>
      </c>
      <c r="I10" s="57">
        <v>17499778.14</v>
      </c>
      <c r="J10" s="57">
        <v>17499778.14</v>
      </c>
      <c r="K10" s="52">
        <v>10167906.169999998</v>
      </c>
      <c r="L10" s="53">
        <v>-41.896942414608255</v>
      </c>
      <c r="M10" s="53">
        <v>1.8958256552097967</v>
      </c>
      <c r="N10" s="53">
        <v>1.8958256552097967</v>
      </c>
      <c r="O10" s="53">
        <v>2.2528131360778705</v>
      </c>
      <c r="P10" s="53">
        <v>18.830185143188636</v>
      </c>
      <c r="Q10" s="81"/>
      <c r="R10" s="81"/>
    </row>
    <row r="11" spans="2:18" ht="12.75">
      <c r="B11" s="215"/>
      <c r="C11" s="62" t="s">
        <v>408</v>
      </c>
      <c r="D11" s="63">
        <v>20087090</v>
      </c>
      <c r="E11" s="57">
        <v>218513.19199999998</v>
      </c>
      <c r="F11" s="57">
        <v>218513.19199999998</v>
      </c>
      <c r="G11" s="57">
        <v>41278.28</v>
      </c>
      <c r="H11" s="53">
        <v>-81.10947919336604</v>
      </c>
      <c r="I11" s="57">
        <v>294252.17000000004</v>
      </c>
      <c r="J11" s="57">
        <v>294252.17000000004</v>
      </c>
      <c r="K11" s="52">
        <v>92459.96999999999</v>
      </c>
      <c r="L11" s="53">
        <v>-68.57798193977635</v>
      </c>
      <c r="M11" s="53">
        <v>1.3466105515496751</v>
      </c>
      <c r="N11" s="53">
        <v>1.3466105515496751</v>
      </c>
      <c r="O11" s="53">
        <v>2.23991818457552</v>
      </c>
      <c r="P11" s="53">
        <v>66.33748948408503</v>
      </c>
      <c r="Q11" s="81"/>
      <c r="R11" s="81"/>
    </row>
    <row r="12" spans="2:18" ht="12.75">
      <c r="B12" s="192" t="s">
        <v>150</v>
      </c>
      <c r="C12" s="62" t="s">
        <v>37</v>
      </c>
      <c r="D12" s="63"/>
      <c r="E12" s="57">
        <v>77769249.71000001</v>
      </c>
      <c r="F12" s="57">
        <v>77769249.71000001</v>
      </c>
      <c r="G12" s="57">
        <v>91885524.91</v>
      </c>
      <c r="H12" s="53">
        <v>18.151486934282257</v>
      </c>
      <c r="I12" s="57">
        <v>76734950.9</v>
      </c>
      <c r="J12" s="57">
        <v>76734950.9</v>
      </c>
      <c r="K12" s="57">
        <v>86206357.02000001</v>
      </c>
      <c r="L12" s="53">
        <v>12.343014505010919</v>
      </c>
      <c r="M12" s="53">
        <v>0.9867004141886815</v>
      </c>
      <c r="N12" s="53">
        <v>0.9867004141886815</v>
      </c>
      <c r="O12" s="53">
        <v>0.9381930081417871</v>
      </c>
      <c r="P12" s="53">
        <v>-4.916123004446071</v>
      </c>
      <c r="Q12" s="81"/>
      <c r="R12" s="81"/>
    </row>
    <row r="13" spans="2:18" ht="12.75">
      <c r="B13" s="193"/>
      <c r="C13" s="62" t="s">
        <v>120</v>
      </c>
      <c r="D13" s="63">
        <v>20079931</v>
      </c>
      <c r="E13" s="57">
        <v>3650722</v>
      </c>
      <c r="F13" s="57">
        <v>3650722</v>
      </c>
      <c r="G13" s="57">
        <v>7133494.1899999995</v>
      </c>
      <c r="H13" s="53">
        <v>95.39954535020743</v>
      </c>
      <c r="I13" s="57">
        <v>4201699.539999999</v>
      </c>
      <c r="J13" s="57">
        <v>4201699.539999999</v>
      </c>
      <c r="K13" s="52">
        <v>7962222.57</v>
      </c>
      <c r="L13" s="53">
        <v>89.50004621225254</v>
      </c>
      <c r="M13" s="53">
        <v>1.1509228968954632</v>
      </c>
      <c r="N13" s="53">
        <v>1.1509228968954632</v>
      </c>
      <c r="O13" s="53">
        <v>1.1161742559714625</v>
      </c>
      <c r="P13" s="53">
        <v>-3.0191979860451856</v>
      </c>
      <c r="Q13" s="81"/>
      <c r="R13" s="81"/>
    </row>
    <row r="14" spans="2:18" ht="12.75">
      <c r="B14" s="194"/>
      <c r="C14" s="62" t="s">
        <v>151</v>
      </c>
      <c r="D14" s="63">
        <v>20079939</v>
      </c>
      <c r="E14" s="57">
        <v>74118527.71000001</v>
      </c>
      <c r="F14" s="57">
        <v>74118527.71000001</v>
      </c>
      <c r="G14" s="57">
        <v>84752030.72</v>
      </c>
      <c r="H14" s="53">
        <v>14.346619311712704</v>
      </c>
      <c r="I14" s="57">
        <v>72533251.36</v>
      </c>
      <c r="J14" s="57">
        <v>72533251.36</v>
      </c>
      <c r="K14" s="52">
        <v>78244134.45000002</v>
      </c>
      <c r="L14" s="53">
        <v>7.873469040641146</v>
      </c>
      <c r="M14" s="53">
        <v>0.9786116049659993</v>
      </c>
      <c r="N14" s="53">
        <v>0.9786116049659993</v>
      </c>
      <c r="O14" s="53">
        <v>0.9232125034089097</v>
      </c>
      <c r="P14" s="53">
        <v>-5.660989638377978</v>
      </c>
      <c r="Q14" s="81"/>
      <c r="R14" s="81"/>
    </row>
    <row r="15" spans="2:18" ht="12.75" customHeight="1">
      <c r="B15" s="219" t="s">
        <v>315</v>
      </c>
      <c r="C15" s="62" t="s">
        <v>37</v>
      </c>
      <c r="D15" s="63"/>
      <c r="E15" s="57">
        <v>43654487.941800006</v>
      </c>
      <c r="F15" s="57">
        <v>43654487.941800006</v>
      </c>
      <c r="G15" s="57">
        <v>32664075.2216</v>
      </c>
      <c r="H15" s="53">
        <v>-25.1759057049355</v>
      </c>
      <c r="I15" s="57">
        <v>60050325.380000025</v>
      </c>
      <c r="J15" s="57">
        <v>60050325.380000025</v>
      </c>
      <c r="K15" s="57">
        <v>59178614.97</v>
      </c>
      <c r="L15" s="53">
        <v>-1.451633116862927</v>
      </c>
      <c r="M15" s="53">
        <v>1.3755819438326453</v>
      </c>
      <c r="N15" s="53">
        <v>1.3755819438326453</v>
      </c>
      <c r="O15" s="53">
        <v>1.8117339789514857</v>
      </c>
      <c r="P15" s="53">
        <v>31.706728710296517</v>
      </c>
      <c r="Q15" s="81"/>
      <c r="R15" s="81"/>
    </row>
    <row r="16" spans="2:18" ht="12.75">
      <c r="B16" s="220"/>
      <c r="C16" s="62" t="s">
        <v>146</v>
      </c>
      <c r="D16" s="63">
        <v>20079911</v>
      </c>
      <c r="E16" s="57">
        <v>43499770.17</v>
      </c>
      <c r="F16" s="57">
        <v>43499770.17</v>
      </c>
      <c r="G16" s="57">
        <v>32617692.1</v>
      </c>
      <c r="H16" s="53">
        <v>-25.01640359816182</v>
      </c>
      <c r="I16" s="57">
        <v>59747456.810000025</v>
      </c>
      <c r="J16" s="57">
        <v>59747456.810000025</v>
      </c>
      <c r="K16" s="52">
        <v>59008462.809999995</v>
      </c>
      <c r="L16" s="53">
        <v>-1.2368626874781796</v>
      </c>
      <c r="M16" s="53">
        <v>1.3735120111325412</v>
      </c>
      <c r="N16" s="53">
        <v>1.3735120111325412</v>
      </c>
      <c r="O16" s="53">
        <v>1.8090937467031885</v>
      </c>
      <c r="P16" s="53">
        <v>31.71299064297841</v>
      </c>
      <c r="Q16" s="81"/>
      <c r="R16" s="81"/>
    </row>
    <row r="17" spans="2:18" ht="12.75">
      <c r="B17" s="220"/>
      <c r="C17" s="62" t="s">
        <v>147</v>
      </c>
      <c r="D17" s="63">
        <v>20079912</v>
      </c>
      <c r="E17" s="57">
        <v>23992.6718</v>
      </c>
      <c r="F17" s="57">
        <v>23992.6718</v>
      </c>
      <c r="G17" s="57">
        <v>19693.121600000002</v>
      </c>
      <c r="H17" s="53">
        <v>-17.920264303369493</v>
      </c>
      <c r="I17" s="57">
        <v>129246.03999999998</v>
      </c>
      <c r="J17" s="57">
        <v>129246.03999999998</v>
      </c>
      <c r="K17" s="52">
        <v>123926.96</v>
      </c>
      <c r="L17" s="53">
        <v>-4.115468450716153</v>
      </c>
      <c r="M17" s="53">
        <v>5.386896510625381</v>
      </c>
      <c r="N17" s="53">
        <v>5.386896510625381</v>
      </c>
      <c r="O17" s="53">
        <v>6.292905843835341</v>
      </c>
      <c r="P17" s="53">
        <v>16.81876255507977</v>
      </c>
      <c r="Q17" s="81"/>
      <c r="R17" s="81"/>
    </row>
    <row r="18" spans="2:18" ht="12.75">
      <c r="B18" s="221"/>
      <c r="C18" s="62" t="s">
        <v>149</v>
      </c>
      <c r="D18" s="63">
        <v>20079919</v>
      </c>
      <c r="E18" s="57">
        <v>130725.09999999999</v>
      </c>
      <c r="F18" s="57">
        <v>130725.09999999999</v>
      </c>
      <c r="G18" s="57">
        <v>26690</v>
      </c>
      <c r="H18" s="53">
        <v>-79.58310990008805</v>
      </c>
      <c r="I18" s="57">
        <v>173622.53</v>
      </c>
      <c r="J18" s="57">
        <v>173622.53</v>
      </c>
      <c r="K18" s="52">
        <v>46225.2</v>
      </c>
      <c r="L18" s="53">
        <v>-73.37603593266381</v>
      </c>
      <c r="M18" s="53">
        <v>1.3281499115319093</v>
      </c>
      <c r="N18" s="53">
        <v>1.3281499115319093</v>
      </c>
      <c r="O18" s="53">
        <v>1.7319295616335706</v>
      </c>
      <c r="P18" s="53">
        <v>30.401662236752735</v>
      </c>
      <c r="Q18" s="81"/>
      <c r="R18" s="81"/>
    </row>
    <row r="19" spans="2:18" ht="12.75">
      <c r="B19" s="218" t="s">
        <v>241</v>
      </c>
      <c r="C19" s="62" t="s">
        <v>37</v>
      </c>
      <c r="D19" s="63">
        <v>20079990</v>
      </c>
      <c r="E19" s="57">
        <v>35733527.95</v>
      </c>
      <c r="F19" s="57">
        <v>35733527.95</v>
      </c>
      <c r="G19" s="57">
        <v>40043052.7779</v>
      </c>
      <c r="H19" s="53">
        <v>12.060171707451017</v>
      </c>
      <c r="I19" s="57">
        <v>37213469.79</v>
      </c>
      <c r="J19" s="57">
        <v>37213469.79</v>
      </c>
      <c r="K19" s="57">
        <v>41998135.879999995</v>
      </c>
      <c r="L19" s="53">
        <v>12.85735008587061</v>
      </c>
      <c r="M19" s="53">
        <v>1.0414160572689828</v>
      </c>
      <c r="N19" s="53">
        <v>1.0414160572689828</v>
      </c>
      <c r="O19" s="53">
        <v>1.0488245267648277</v>
      </c>
      <c r="P19" s="53">
        <v>0.7113842199891751</v>
      </c>
      <c r="Q19" s="81"/>
      <c r="R19" s="81"/>
    </row>
    <row r="20" spans="2:18" ht="12.75">
      <c r="B20" s="218"/>
      <c r="C20" s="62" t="s">
        <v>114</v>
      </c>
      <c r="D20" s="63">
        <v>20079991</v>
      </c>
      <c r="E20" s="57">
        <v>53918</v>
      </c>
      <c r="F20" s="57">
        <v>53918</v>
      </c>
      <c r="G20" s="57">
        <v>82398.59</v>
      </c>
      <c r="H20" s="53">
        <v>52.82204458622353</v>
      </c>
      <c r="I20" s="57">
        <v>123513.38</v>
      </c>
      <c r="J20" s="57">
        <v>123513.38</v>
      </c>
      <c r="K20" s="52">
        <v>182420.03</v>
      </c>
      <c r="L20" s="53">
        <v>47.69252529564003</v>
      </c>
      <c r="M20" s="53">
        <v>2.290763381431062</v>
      </c>
      <c r="N20" s="53">
        <v>2.290763381431062</v>
      </c>
      <c r="O20" s="53">
        <v>2.2138731985583733</v>
      </c>
      <c r="P20" s="53">
        <v>-3.35653099294152</v>
      </c>
      <c r="Q20" s="81"/>
      <c r="R20" s="81"/>
    </row>
    <row r="21" spans="2:18" ht="12.75">
      <c r="B21" s="218"/>
      <c r="C21" s="62" t="s">
        <v>115</v>
      </c>
      <c r="D21" s="63">
        <v>20079999</v>
      </c>
      <c r="E21" s="57">
        <v>35679609.95</v>
      </c>
      <c r="F21" s="57">
        <v>35679609.95</v>
      </c>
      <c r="G21" s="57">
        <v>39960654.1879</v>
      </c>
      <c r="H21" s="53">
        <v>11.998573537937451</v>
      </c>
      <c r="I21" s="57">
        <v>37089956.41</v>
      </c>
      <c r="J21" s="57">
        <v>37089956.41</v>
      </c>
      <c r="K21" s="52">
        <v>41815715.849999994</v>
      </c>
      <c r="L21" s="53">
        <v>12.741345359807067</v>
      </c>
      <c r="M21" s="53">
        <v>1.0395280795383244</v>
      </c>
      <c r="N21" s="53">
        <v>1.0395280795383244</v>
      </c>
      <c r="O21" s="53">
        <v>1.0464222045359233</v>
      </c>
      <c r="P21" s="53">
        <v>0.6631975733316198</v>
      </c>
      <c r="Q21" s="81"/>
      <c r="R21" s="81"/>
    </row>
    <row r="22" spans="2:18" ht="12.75">
      <c r="B22" s="216" t="s">
        <v>258</v>
      </c>
      <c r="C22" s="203"/>
      <c r="D22" s="65">
        <v>20089700</v>
      </c>
      <c r="E22" s="57">
        <v>9332841.088000001</v>
      </c>
      <c r="F22" s="57">
        <v>9332841.088000001</v>
      </c>
      <c r="G22" s="57">
        <v>6309126.826</v>
      </c>
      <c r="H22" s="53">
        <v>-32.39864724459777</v>
      </c>
      <c r="I22" s="57">
        <v>15772626.9</v>
      </c>
      <c r="J22" s="57">
        <v>15772626.9</v>
      </c>
      <c r="K22" s="52">
        <v>12653718.65</v>
      </c>
      <c r="L22" s="53">
        <v>-19.774183905916143</v>
      </c>
      <c r="M22" s="53">
        <v>1.6900134429889908</v>
      </c>
      <c r="N22" s="53">
        <v>1.6900134429889908</v>
      </c>
      <c r="O22" s="53">
        <v>2.005621221284354</v>
      </c>
      <c r="P22" s="53">
        <v>18.674867919226322</v>
      </c>
      <c r="Q22" s="81"/>
      <c r="R22" s="81"/>
    </row>
    <row r="23" spans="2:18" ht="12.75">
      <c r="B23" s="216" t="s">
        <v>97</v>
      </c>
      <c r="C23" s="203"/>
      <c r="D23" s="65">
        <v>20086011</v>
      </c>
      <c r="E23" s="57">
        <v>4430293.33</v>
      </c>
      <c r="F23" s="57">
        <v>4430293.33</v>
      </c>
      <c r="G23" s="57">
        <v>4542677.4</v>
      </c>
      <c r="H23" s="53">
        <v>2.5367184885701555</v>
      </c>
      <c r="I23" s="57">
        <v>14352354.49</v>
      </c>
      <c r="J23" s="57">
        <v>14352354.49</v>
      </c>
      <c r="K23" s="52">
        <v>14764670.81</v>
      </c>
      <c r="L23" s="53">
        <v>2.8728131003681767</v>
      </c>
      <c r="M23" s="53">
        <v>3.2395946319879454</v>
      </c>
      <c r="N23" s="53">
        <v>3.2395946319879454</v>
      </c>
      <c r="O23" s="53">
        <v>3.2502133675616056</v>
      </c>
      <c r="P23" s="53">
        <v>0.3277797619742451</v>
      </c>
      <c r="Q23" s="81"/>
      <c r="R23" s="81"/>
    </row>
    <row r="24" spans="2:18" ht="12.75">
      <c r="B24" s="216" t="s">
        <v>65</v>
      </c>
      <c r="C24" s="203"/>
      <c r="D24" s="65">
        <v>20081900</v>
      </c>
      <c r="E24" s="57">
        <v>1407042.1202</v>
      </c>
      <c r="F24" s="57">
        <v>1407042.1202</v>
      </c>
      <c r="G24" s="57">
        <v>1169433.3003999998</v>
      </c>
      <c r="H24" s="53">
        <v>-16.88711491921976</v>
      </c>
      <c r="I24" s="57">
        <v>12154651.11</v>
      </c>
      <c r="J24" s="57">
        <v>12154651.11</v>
      </c>
      <c r="K24" s="52">
        <v>13194061.86</v>
      </c>
      <c r="L24" s="53">
        <v>8.551547391967883</v>
      </c>
      <c r="M24" s="53">
        <v>8.638441547344945</v>
      </c>
      <c r="N24" s="53">
        <v>8.638441547344945</v>
      </c>
      <c r="O24" s="53">
        <v>11.282440696264613</v>
      </c>
      <c r="P24" s="53">
        <v>30.60736284928978</v>
      </c>
      <c r="Q24" s="81"/>
      <c r="R24" s="81"/>
    </row>
    <row r="25" spans="2:18" ht="12.75">
      <c r="B25" s="216" t="s">
        <v>351</v>
      </c>
      <c r="C25" s="203"/>
      <c r="D25" s="65">
        <v>20089300</v>
      </c>
      <c r="E25" s="57">
        <v>3454008.2019999996</v>
      </c>
      <c r="F25" s="57">
        <v>3454008.2019999996</v>
      </c>
      <c r="G25" s="57">
        <v>4678544.1110000005</v>
      </c>
      <c r="H25" s="53">
        <v>35.452605708664755</v>
      </c>
      <c r="I25" s="57">
        <v>10392750.42</v>
      </c>
      <c r="J25" s="57">
        <v>10392750.42</v>
      </c>
      <c r="K25" s="52">
        <v>13997796.100000001</v>
      </c>
      <c r="L25" s="53">
        <v>34.688080963268256</v>
      </c>
      <c r="M25" s="53">
        <v>3.008895698042121</v>
      </c>
      <c r="N25" s="53">
        <v>3.008895698042121</v>
      </c>
      <c r="O25" s="53">
        <v>2.9919128190090074</v>
      </c>
      <c r="P25" s="53">
        <v>-0.56442232424887</v>
      </c>
      <c r="Q25" s="81"/>
      <c r="R25" s="81"/>
    </row>
    <row r="26" spans="2:18" ht="12.75">
      <c r="B26" s="204" t="s">
        <v>279</v>
      </c>
      <c r="C26" s="62" t="s">
        <v>37</v>
      </c>
      <c r="D26" s="63">
        <v>8121000</v>
      </c>
      <c r="E26" s="57">
        <v>2400508</v>
      </c>
      <c r="F26" s="57">
        <v>2400508</v>
      </c>
      <c r="G26" s="57">
        <v>2457504.6799999997</v>
      </c>
      <c r="H26" s="53">
        <v>2.3743590939917514</v>
      </c>
      <c r="I26" s="57">
        <v>8215404.14</v>
      </c>
      <c r="J26" s="57">
        <v>8215404.14</v>
      </c>
      <c r="K26" s="57">
        <v>9346875.24</v>
      </c>
      <c r="L26" s="53">
        <v>13.772555564138077</v>
      </c>
      <c r="M26" s="53">
        <v>3.4223606586605833</v>
      </c>
      <c r="N26" s="53">
        <v>3.4223606586605833</v>
      </c>
      <c r="O26" s="53">
        <v>3.8034007894544484</v>
      </c>
      <c r="P26" s="53">
        <v>11.133839147829438</v>
      </c>
      <c r="Q26" s="81"/>
      <c r="R26" s="81"/>
    </row>
    <row r="27" spans="2:18" ht="12.75">
      <c r="B27" s="205" t="s">
        <v>157</v>
      </c>
      <c r="C27" s="62" t="s">
        <v>114</v>
      </c>
      <c r="D27" s="66">
        <v>8121010</v>
      </c>
      <c r="E27" s="57">
        <v>0</v>
      </c>
      <c r="F27" s="57">
        <v>0</v>
      </c>
      <c r="G27" s="57">
        <v>14560</v>
      </c>
      <c r="H27" s="53" t="s">
        <v>388</v>
      </c>
      <c r="I27" s="57">
        <v>0</v>
      </c>
      <c r="J27" s="57">
        <v>0</v>
      </c>
      <c r="K27" s="52">
        <v>40040</v>
      </c>
      <c r="L27" s="53" t="s">
        <v>388</v>
      </c>
      <c r="M27" s="53" t="s">
        <v>388</v>
      </c>
      <c r="N27" s="53" t="s">
        <v>388</v>
      </c>
      <c r="O27" s="53">
        <v>2.75</v>
      </c>
      <c r="P27" s="53" t="s">
        <v>388</v>
      </c>
      <c r="Q27" s="81"/>
      <c r="R27" s="81"/>
    </row>
    <row r="28" spans="2:18" ht="12.75">
      <c r="B28" s="215" t="s">
        <v>157</v>
      </c>
      <c r="C28" s="62" t="s">
        <v>115</v>
      </c>
      <c r="D28" s="66">
        <v>8121090</v>
      </c>
      <c r="E28" s="57">
        <v>2400508</v>
      </c>
      <c r="F28" s="57">
        <v>2400508</v>
      </c>
      <c r="G28" s="57">
        <v>2442944.6799999997</v>
      </c>
      <c r="H28" s="53">
        <v>1.7678208112616112</v>
      </c>
      <c r="I28" s="57">
        <v>8215404.14</v>
      </c>
      <c r="J28" s="57">
        <v>8215404.14</v>
      </c>
      <c r="K28" s="52">
        <v>9306835.24</v>
      </c>
      <c r="L28" s="53">
        <v>13.285178445280966</v>
      </c>
      <c r="M28" s="53">
        <v>3.4223606586605833</v>
      </c>
      <c r="N28" s="53">
        <v>3.4223606586605833</v>
      </c>
      <c r="O28" s="53">
        <v>3.8096790795934035</v>
      </c>
      <c r="P28" s="53">
        <v>11.317288256942671</v>
      </c>
      <c r="Q28" s="81"/>
      <c r="R28" s="81"/>
    </row>
    <row r="29" spans="2:18" ht="12.75">
      <c r="B29" s="216" t="s">
        <v>68</v>
      </c>
      <c r="C29" s="203"/>
      <c r="D29" s="65">
        <v>20089990</v>
      </c>
      <c r="E29" s="57">
        <v>2752525.7199999997</v>
      </c>
      <c r="F29" s="57">
        <v>2752525.7199999997</v>
      </c>
      <c r="G29" s="57">
        <v>2725744.0862000003</v>
      </c>
      <c r="H29" s="53">
        <v>-0.9729839617992564</v>
      </c>
      <c r="I29" s="57">
        <v>8160817.06</v>
      </c>
      <c r="J29" s="57">
        <v>8160817.06</v>
      </c>
      <c r="K29" s="52">
        <v>8874549.440000003</v>
      </c>
      <c r="L29" s="53">
        <v>8.745844622572685</v>
      </c>
      <c r="M29" s="53">
        <v>2.964846795328038</v>
      </c>
      <c r="N29" s="53">
        <v>2.964846795328038</v>
      </c>
      <c r="O29" s="53">
        <v>3.255826357628512</v>
      </c>
      <c r="P29" s="53">
        <v>9.814320347310868</v>
      </c>
      <c r="Q29" s="81"/>
      <c r="R29" s="81"/>
    </row>
    <row r="30" spans="2:18" ht="12.75">
      <c r="B30" s="216" t="s">
        <v>154</v>
      </c>
      <c r="C30" s="203"/>
      <c r="D30" s="65">
        <v>20059990</v>
      </c>
      <c r="E30" s="57">
        <v>2460276.6</v>
      </c>
      <c r="F30" s="57">
        <v>2460276.6</v>
      </c>
      <c r="G30" s="57">
        <v>3420111.9424999994</v>
      </c>
      <c r="H30" s="53">
        <v>39.013310231052856</v>
      </c>
      <c r="I30" s="57">
        <v>5937191.029999999</v>
      </c>
      <c r="J30" s="57">
        <v>5937191.029999999</v>
      </c>
      <c r="K30" s="52">
        <v>7849801.3</v>
      </c>
      <c r="L30" s="53">
        <v>32.214059819463145</v>
      </c>
      <c r="M30" s="53">
        <v>2.4132209484088087</v>
      </c>
      <c r="N30" s="53">
        <v>2.4132209484088087</v>
      </c>
      <c r="O30" s="53">
        <v>2.2951884125354183</v>
      </c>
      <c r="P30" s="53">
        <v>-4.891078703390872</v>
      </c>
      <c r="Q30" s="81"/>
      <c r="R30" s="81"/>
    </row>
    <row r="31" spans="2:18" ht="12.75">
      <c r="B31" s="216" t="s">
        <v>69</v>
      </c>
      <c r="C31" s="203"/>
      <c r="D31" s="65">
        <v>11063000</v>
      </c>
      <c r="E31" s="57">
        <v>1104054.5</v>
      </c>
      <c r="F31" s="57">
        <v>1104054.5</v>
      </c>
      <c r="G31" s="57">
        <v>865926.75</v>
      </c>
      <c r="H31" s="53">
        <v>-21.568477824237842</v>
      </c>
      <c r="I31" s="57">
        <v>5258297.470000001</v>
      </c>
      <c r="J31" s="57">
        <v>5258297.470000001</v>
      </c>
      <c r="K31" s="52">
        <v>5053762.199999999</v>
      </c>
      <c r="L31" s="53">
        <v>-3.8897622503658247</v>
      </c>
      <c r="M31" s="53">
        <v>4.762715490947232</v>
      </c>
      <c r="N31" s="53">
        <v>4.762715490947232</v>
      </c>
      <c r="O31" s="53">
        <v>5.836246772605188</v>
      </c>
      <c r="P31" s="53">
        <v>22.54031935559615</v>
      </c>
      <c r="Q31" s="81"/>
      <c r="R31" s="81"/>
    </row>
    <row r="32" spans="2:18" ht="12.75">
      <c r="B32" s="192" t="s">
        <v>66</v>
      </c>
      <c r="C32" s="62" t="s">
        <v>37</v>
      </c>
      <c r="D32" s="63"/>
      <c r="E32" s="57">
        <v>1233342.57</v>
      </c>
      <c r="F32" s="57">
        <v>1233342.57</v>
      </c>
      <c r="G32" s="57">
        <v>2801391.15</v>
      </c>
      <c r="H32" s="53">
        <v>127.13812189260602</v>
      </c>
      <c r="I32" s="57">
        <v>4567884.069999999</v>
      </c>
      <c r="J32" s="57">
        <v>4567884.069999999</v>
      </c>
      <c r="K32" s="57">
        <v>6188004.880000002</v>
      </c>
      <c r="L32" s="53">
        <v>35.46764289926478</v>
      </c>
      <c r="M32" s="53">
        <v>3.7036620490607075</v>
      </c>
      <c r="N32" s="53">
        <v>3.7036620490607075</v>
      </c>
      <c r="O32" s="53">
        <v>2.208904272436215</v>
      </c>
      <c r="P32" s="53">
        <v>-40.35891387562158</v>
      </c>
      <c r="Q32" s="81"/>
      <c r="R32" s="81"/>
    </row>
    <row r="33" spans="2:18" ht="12.75">
      <c r="B33" s="193"/>
      <c r="C33" s="62" t="s">
        <v>155</v>
      </c>
      <c r="D33" s="63">
        <v>7112010</v>
      </c>
      <c r="E33" s="57">
        <v>137376</v>
      </c>
      <c r="F33" s="57">
        <v>137376</v>
      </c>
      <c r="G33" s="57">
        <v>596602</v>
      </c>
      <c r="H33" s="53">
        <v>334.28400885161886</v>
      </c>
      <c r="I33" s="57">
        <v>325936.8</v>
      </c>
      <c r="J33" s="57">
        <v>325936.8</v>
      </c>
      <c r="K33" s="52">
        <v>530487.95</v>
      </c>
      <c r="L33" s="53">
        <v>62.757918099459765</v>
      </c>
      <c r="M33" s="53">
        <v>2.3725890985324947</v>
      </c>
      <c r="N33" s="53">
        <v>2.3725890985324947</v>
      </c>
      <c r="O33" s="53">
        <v>0.8891823192010754</v>
      </c>
      <c r="P33" s="53">
        <v>-62.52270063320038</v>
      </c>
      <c r="Q33" s="81"/>
      <c r="R33" s="81"/>
    </row>
    <row r="34" spans="2:18" ht="12.75">
      <c r="B34" s="194"/>
      <c r="C34" s="62" t="s">
        <v>156</v>
      </c>
      <c r="D34" s="63">
        <v>20057000</v>
      </c>
      <c r="E34" s="57">
        <v>1095966.57</v>
      </c>
      <c r="F34" s="57">
        <v>1095966.57</v>
      </c>
      <c r="G34" s="57">
        <v>2204789.15</v>
      </c>
      <c r="H34" s="53">
        <v>101.17302939267572</v>
      </c>
      <c r="I34" s="57">
        <v>4241947.27</v>
      </c>
      <c r="J34" s="57">
        <v>4241947.27</v>
      </c>
      <c r="K34" s="52">
        <v>5657516.930000002</v>
      </c>
      <c r="L34" s="53">
        <v>33.37075097588382</v>
      </c>
      <c r="M34" s="53">
        <v>3.8705079024445057</v>
      </c>
      <c r="N34" s="53">
        <v>3.8705079024445057</v>
      </c>
      <c r="O34" s="53">
        <v>2.5660126865192536</v>
      </c>
      <c r="P34" s="53">
        <v>-33.703463442132986</v>
      </c>
      <c r="Q34" s="81"/>
      <c r="R34" s="81"/>
    </row>
    <row r="35" spans="2:18" ht="12.75">
      <c r="B35" s="217" t="s">
        <v>67</v>
      </c>
      <c r="C35" s="203"/>
      <c r="D35" s="65">
        <v>21032010</v>
      </c>
      <c r="E35" s="57">
        <v>3407195.81</v>
      </c>
      <c r="F35" s="57">
        <v>3407195.81</v>
      </c>
      <c r="G35" s="57">
        <v>2399427.29</v>
      </c>
      <c r="H35" s="53">
        <v>-29.57765201055469</v>
      </c>
      <c r="I35" s="57">
        <v>4329578.699999999</v>
      </c>
      <c r="J35" s="57">
        <v>4329578.699999999</v>
      </c>
      <c r="K35" s="52">
        <v>3310392.83</v>
      </c>
      <c r="L35" s="53">
        <v>-23.5400703075336</v>
      </c>
      <c r="M35" s="53">
        <v>1.2707161376792135</v>
      </c>
      <c r="N35" s="53">
        <v>1.2707161376792135</v>
      </c>
      <c r="O35" s="53">
        <v>1.3796595728474856</v>
      </c>
      <c r="P35" s="53">
        <v>8.573388811071702</v>
      </c>
      <c r="Q35" s="81"/>
      <c r="R35" s="81"/>
    </row>
    <row r="36" spans="2:18" ht="12.75" customHeight="1">
      <c r="B36" s="204" t="s">
        <v>352</v>
      </c>
      <c r="C36" s="62" t="s">
        <v>37</v>
      </c>
      <c r="D36" s="63"/>
      <c r="E36" s="57">
        <v>1466714.08</v>
      </c>
      <c r="F36" s="57">
        <v>1466714.08</v>
      </c>
      <c r="G36" s="57">
        <v>905184</v>
      </c>
      <c r="H36" s="53">
        <v>-38.28490417164333</v>
      </c>
      <c r="I36" s="57">
        <v>2755256.8200000003</v>
      </c>
      <c r="J36" s="57">
        <v>2755256.8200000003</v>
      </c>
      <c r="K36" s="57">
        <v>1992005.2</v>
      </c>
      <c r="L36" s="53">
        <v>-27.701650694035852</v>
      </c>
      <c r="M36" s="53">
        <v>1.8785234679140737</v>
      </c>
      <c r="N36" s="53">
        <v>1.8785234679140737</v>
      </c>
      <c r="O36" s="53">
        <v>2.2006632905575</v>
      </c>
      <c r="P36" s="53">
        <v>17.148565250618496</v>
      </c>
      <c r="Q36" s="81"/>
      <c r="R36" s="81"/>
    </row>
    <row r="37" spans="2:18" ht="12.75" customHeight="1">
      <c r="B37" s="205"/>
      <c r="C37" s="62" t="s">
        <v>152</v>
      </c>
      <c r="D37" s="63">
        <v>7115100</v>
      </c>
      <c r="E37" s="57">
        <v>951631.48</v>
      </c>
      <c r="F37" s="57">
        <v>951631.48</v>
      </c>
      <c r="G37" s="57">
        <v>46620</v>
      </c>
      <c r="H37" s="53">
        <v>-95.1010447867908</v>
      </c>
      <c r="I37" s="57">
        <v>1650392.82</v>
      </c>
      <c r="J37" s="57">
        <v>1650392.82</v>
      </c>
      <c r="K37" s="52">
        <v>77389.2</v>
      </c>
      <c r="L37" s="53">
        <v>-95.3108618104628</v>
      </c>
      <c r="M37" s="53">
        <v>1.7342772435396947</v>
      </c>
      <c r="N37" s="53">
        <v>1.7342772435396947</v>
      </c>
      <c r="O37" s="53">
        <v>1.66</v>
      </c>
      <c r="P37" s="53">
        <v>-4.282893281128075</v>
      </c>
      <c r="Q37" s="81"/>
      <c r="R37" s="81"/>
    </row>
    <row r="38" spans="2:18" ht="12.75">
      <c r="B38" s="205"/>
      <c r="C38" s="62" t="s">
        <v>153</v>
      </c>
      <c r="D38" s="63">
        <v>20031010</v>
      </c>
      <c r="E38" s="57">
        <v>11773.8</v>
      </c>
      <c r="F38" s="57">
        <v>11773.8</v>
      </c>
      <c r="G38" s="57">
        <v>34056</v>
      </c>
      <c r="H38" s="53">
        <v>189.25240788870204</v>
      </c>
      <c r="I38" s="57">
        <v>32580</v>
      </c>
      <c r="J38" s="57">
        <v>32580</v>
      </c>
      <c r="K38" s="52">
        <v>66000</v>
      </c>
      <c r="L38" s="53">
        <v>102.57826887661143</v>
      </c>
      <c r="M38" s="53">
        <v>2.767160984558936</v>
      </c>
      <c r="N38" s="53">
        <v>2.767160984558936</v>
      </c>
      <c r="O38" s="53">
        <v>1.937984496124031</v>
      </c>
      <c r="P38" s="53">
        <v>-29.964880722943178</v>
      </c>
      <c r="Q38" s="81"/>
      <c r="R38" s="81"/>
    </row>
    <row r="39" spans="2:18" ht="12.75">
      <c r="B39" s="215"/>
      <c r="C39" s="62" t="s">
        <v>353</v>
      </c>
      <c r="D39" s="63">
        <v>20031090</v>
      </c>
      <c r="E39" s="57">
        <v>503308.8</v>
      </c>
      <c r="F39" s="57">
        <v>503308.8</v>
      </c>
      <c r="G39" s="57">
        <v>824508</v>
      </c>
      <c r="H39" s="53">
        <v>63.81752117189288</v>
      </c>
      <c r="I39" s="57">
        <v>1072284</v>
      </c>
      <c r="J39" s="57">
        <v>1072284</v>
      </c>
      <c r="K39" s="52">
        <v>1848616</v>
      </c>
      <c r="L39" s="53">
        <v>72.39984929365728</v>
      </c>
      <c r="M39" s="53">
        <v>2.1304694056610973</v>
      </c>
      <c r="N39" s="53">
        <v>2.1304694056610973</v>
      </c>
      <c r="O39" s="53">
        <v>2.2420837638931337</v>
      </c>
      <c r="P39" s="53">
        <v>5.238956163156061</v>
      </c>
      <c r="Q39" s="81"/>
      <c r="R39" s="81"/>
    </row>
    <row r="40" spans="2:18" ht="12.75">
      <c r="B40" s="227" t="s">
        <v>63</v>
      </c>
      <c r="C40" s="62" t="s">
        <v>37</v>
      </c>
      <c r="D40" s="63"/>
      <c r="E40" s="57">
        <v>624413.2111</v>
      </c>
      <c r="F40" s="57">
        <v>624413.2111</v>
      </c>
      <c r="G40" s="57">
        <v>401234.4824</v>
      </c>
      <c r="H40" s="53">
        <v>-35.7421535503447</v>
      </c>
      <c r="I40" s="57">
        <v>2025778.4899999998</v>
      </c>
      <c r="J40" s="57">
        <v>2025778.4899999998</v>
      </c>
      <c r="K40" s="57">
        <v>1917498.03</v>
      </c>
      <c r="L40" s="53">
        <v>-5.345128331380389</v>
      </c>
      <c r="M40" s="53">
        <v>3.244291526810074</v>
      </c>
      <c r="N40" s="53">
        <v>3.244291526810074</v>
      </c>
      <c r="O40" s="53">
        <v>4.7789961085358605</v>
      </c>
      <c r="P40" s="53">
        <v>47.30476805315871</v>
      </c>
      <c r="Q40" s="81"/>
      <c r="R40" s="81"/>
    </row>
    <row r="41" spans="2:18" ht="12.75">
      <c r="B41" s="228"/>
      <c r="C41" s="62" t="s">
        <v>76</v>
      </c>
      <c r="D41" s="63">
        <v>11051000</v>
      </c>
      <c r="E41" s="57">
        <v>98308.1</v>
      </c>
      <c r="F41" s="57">
        <v>98308.1</v>
      </c>
      <c r="G41" s="57">
        <v>27733</v>
      </c>
      <c r="H41" s="53">
        <v>-71.78971010527108</v>
      </c>
      <c r="I41" s="57">
        <v>360732.29</v>
      </c>
      <c r="J41" s="57">
        <v>360732.29</v>
      </c>
      <c r="K41" s="52">
        <v>115194.93</v>
      </c>
      <c r="L41" s="53">
        <v>-68.06636578056265</v>
      </c>
      <c r="M41" s="53">
        <v>3.6694055728876864</v>
      </c>
      <c r="N41" s="53">
        <v>3.6694055728876864</v>
      </c>
      <c r="O41" s="53">
        <v>4.153713265784444</v>
      </c>
      <c r="P41" s="53">
        <v>13.198532658128205</v>
      </c>
      <c r="Q41" s="81"/>
      <c r="R41" s="81"/>
    </row>
    <row r="42" spans="2:18" ht="12.75">
      <c r="B42" s="228"/>
      <c r="C42" s="62" t="s">
        <v>70</v>
      </c>
      <c r="D42" s="63">
        <v>11052000</v>
      </c>
      <c r="E42" s="57">
        <v>195958.1411</v>
      </c>
      <c r="F42" s="57">
        <v>195958.1411</v>
      </c>
      <c r="G42" s="57">
        <v>47559.9724</v>
      </c>
      <c r="H42" s="53">
        <v>-75.7295246152955</v>
      </c>
      <c r="I42" s="57">
        <v>446479.4000000001</v>
      </c>
      <c r="J42" s="57">
        <v>446479.4000000001</v>
      </c>
      <c r="K42" s="52">
        <v>137159.35</v>
      </c>
      <c r="L42" s="53">
        <v>-69.2798032787179</v>
      </c>
      <c r="M42" s="53">
        <v>2.2784427199284147</v>
      </c>
      <c r="N42" s="53">
        <v>2.2784427199284147</v>
      </c>
      <c r="O42" s="53">
        <v>2.8839240873907657</v>
      </c>
      <c r="P42" s="53">
        <v>26.57435107613213</v>
      </c>
      <c r="Q42" s="81"/>
      <c r="R42" s="81"/>
    </row>
    <row r="43" spans="2:18" ht="12.75">
      <c r="B43" s="228"/>
      <c r="C43" s="62" t="s">
        <v>164</v>
      </c>
      <c r="D43" s="63">
        <v>11081300</v>
      </c>
      <c r="E43" s="57">
        <v>49500</v>
      </c>
      <c r="F43" s="57">
        <v>49500</v>
      </c>
      <c r="G43" s="57">
        <v>17117.32</v>
      </c>
      <c r="H43" s="53">
        <v>-65.41955555555556</v>
      </c>
      <c r="I43" s="57">
        <v>53517</v>
      </c>
      <c r="J43" s="57">
        <v>53517</v>
      </c>
      <c r="K43" s="52">
        <v>47786.4</v>
      </c>
      <c r="L43" s="53">
        <v>-10.707999327316553</v>
      </c>
      <c r="M43" s="53">
        <v>1.0811515151515152</v>
      </c>
      <c r="N43" s="53">
        <v>1.0811515151515152</v>
      </c>
      <c r="O43" s="53">
        <v>2.791698700497508</v>
      </c>
      <c r="P43" s="53">
        <v>158.2153066775541</v>
      </c>
      <c r="Q43" s="81"/>
      <c r="R43" s="81"/>
    </row>
    <row r="44" spans="2:18" ht="12.75">
      <c r="B44" s="228"/>
      <c r="C44" s="62" t="s">
        <v>165</v>
      </c>
      <c r="D44" s="63">
        <v>20041000</v>
      </c>
      <c r="E44" s="57">
        <v>23570</v>
      </c>
      <c r="F44" s="57">
        <v>23570</v>
      </c>
      <c r="G44" s="57">
        <v>4013</v>
      </c>
      <c r="H44" s="53">
        <v>-82.97411964361476</v>
      </c>
      <c r="I44" s="57">
        <v>39613</v>
      </c>
      <c r="J44" s="57">
        <v>39613</v>
      </c>
      <c r="K44" s="52">
        <v>6469.620000000001</v>
      </c>
      <c r="L44" s="53">
        <v>-83.6679372933128</v>
      </c>
      <c r="M44" s="53">
        <v>1.6806533729316928</v>
      </c>
      <c r="N44" s="53">
        <v>1.6806533729316928</v>
      </c>
      <c r="O44" s="53">
        <v>1.612165462247695</v>
      </c>
      <c r="P44" s="53">
        <v>-4.075076502213482</v>
      </c>
      <c r="Q44" s="81"/>
      <c r="R44" s="81"/>
    </row>
    <row r="45" spans="2:18" ht="12.75">
      <c r="B45" s="229"/>
      <c r="C45" s="62" t="s">
        <v>354</v>
      </c>
      <c r="D45" s="63">
        <v>20052000</v>
      </c>
      <c r="E45" s="57">
        <v>257076.97</v>
      </c>
      <c r="F45" s="57">
        <v>257076.97</v>
      </c>
      <c r="G45" s="57">
        <v>304811.19</v>
      </c>
      <c r="H45" s="53">
        <v>18.56806543192102</v>
      </c>
      <c r="I45" s="57">
        <v>1125436.7999999998</v>
      </c>
      <c r="J45" s="57">
        <v>1125436.7999999998</v>
      </c>
      <c r="K45" s="52">
        <v>1610887.73</v>
      </c>
      <c r="L45" s="53">
        <v>43.1344461101681</v>
      </c>
      <c r="M45" s="53">
        <v>4.377820385855644</v>
      </c>
      <c r="N45" s="53">
        <v>4.377820385855644</v>
      </c>
      <c r="O45" s="53">
        <v>5.284870709635037</v>
      </c>
      <c r="P45" s="53">
        <v>20.719221983386827</v>
      </c>
      <c r="Q45" s="81"/>
      <c r="R45" s="81"/>
    </row>
    <row r="46" spans="2:18" ht="12.75">
      <c r="B46" s="216" t="s">
        <v>163</v>
      </c>
      <c r="C46" s="203"/>
      <c r="D46" s="65">
        <v>21032090</v>
      </c>
      <c r="E46" s="57">
        <v>1578857.2900000003</v>
      </c>
      <c r="F46" s="57">
        <v>1578857.2900000003</v>
      </c>
      <c r="G46" s="57">
        <v>1672501.0699999996</v>
      </c>
      <c r="H46" s="53">
        <v>5.931111101244579</v>
      </c>
      <c r="I46" s="57">
        <v>1850843.6900000004</v>
      </c>
      <c r="J46" s="57">
        <v>1850843.6900000004</v>
      </c>
      <c r="K46" s="52">
        <v>2070516.93</v>
      </c>
      <c r="L46" s="53">
        <v>11.868816431494512</v>
      </c>
      <c r="M46" s="53">
        <v>1.1722678811585308</v>
      </c>
      <c r="N46" s="53">
        <v>1.1722678811585308</v>
      </c>
      <c r="O46" s="53">
        <v>1.2379764456593145</v>
      </c>
      <c r="P46" s="53">
        <v>5.605251628650376</v>
      </c>
      <c r="Q46" s="81"/>
      <c r="R46" s="81"/>
    </row>
    <row r="47" spans="2:18" ht="12.75">
      <c r="B47" s="192" t="s">
        <v>160</v>
      </c>
      <c r="C47" s="62" t="s">
        <v>37</v>
      </c>
      <c r="D47" s="63"/>
      <c r="E47" s="57">
        <v>1212351.3</v>
      </c>
      <c r="F47" s="57">
        <v>1212351.3</v>
      </c>
      <c r="G47" s="57">
        <v>743810.74</v>
      </c>
      <c r="H47" s="53">
        <v>-38.64726008047338</v>
      </c>
      <c r="I47" s="57">
        <v>1542499.12</v>
      </c>
      <c r="J47" s="57">
        <v>1542499.12</v>
      </c>
      <c r="K47" s="57">
        <v>1223246.02</v>
      </c>
      <c r="L47" s="53">
        <v>-20.69713336368063</v>
      </c>
      <c r="M47" s="53">
        <v>1.2723202589876383</v>
      </c>
      <c r="N47" s="53">
        <v>1.2723202589876383</v>
      </c>
      <c r="O47" s="53">
        <v>1.6445662239294905</v>
      </c>
      <c r="P47" s="53">
        <v>29.257253613020474</v>
      </c>
      <c r="Q47" s="81"/>
      <c r="R47" s="81"/>
    </row>
    <row r="48" spans="2:18" ht="12.75">
      <c r="B48" s="193"/>
      <c r="C48" s="62" t="s">
        <v>161</v>
      </c>
      <c r="D48" s="63">
        <v>20079921</v>
      </c>
      <c r="E48" s="57">
        <v>1136429</v>
      </c>
      <c r="F48" s="57">
        <v>1136429</v>
      </c>
      <c r="G48" s="57">
        <v>693480</v>
      </c>
      <c r="H48" s="53">
        <v>-38.97727002742803</v>
      </c>
      <c r="I48" s="57">
        <v>1430767.03</v>
      </c>
      <c r="J48" s="57">
        <v>1430767.03</v>
      </c>
      <c r="K48" s="52">
        <v>1145069.05</v>
      </c>
      <c r="L48" s="53">
        <v>-19.968169101576237</v>
      </c>
      <c r="M48" s="53">
        <v>1.2590025685722557</v>
      </c>
      <c r="N48" s="53">
        <v>1.2590025685722557</v>
      </c>
      <c r="O48" s="53">
        <v>1.6511926082943993</v>
      </c>
      <c r="P48" s="53">
        <v>31.15085302541505</v>
      </c>
      <c r="Q48" s="81"/>
      <c r="R48" s="81"/>
    </row>
    <row r="49" spans="2:18" ht="12.75">
      <c r="B49" s="193"/>
      <c r="C49" s="62" t="s">
        <v>147</v>
      </c>
      <c r="D49" s="63">
        <v>20079922</v>
      </c>
      <c r="E49" s="57">
        <v>2318.5</v>
      </c>
      <c r="F49" s="57">
        <v>2318.5</v>
      </c>
      <c r="G49" s="57">
        <v>2514.78</v>
      </c>
      <c r="H49" s="53">
        <v>8.465818417080007</v>
      </c>
      <c r="I49" s="57">
        <v>5855.349999999999</v>
      </c>
      <c r="J49" s="57">
        <v>5855.349999999999</v>
      </c>
      <c r="K49" s="52">
        <v>5570.15</v>
      </c>
      <c r="L49" s="53">
        <v>-4.870759220200327</v>
      </c>
      <c r="M49" s="53">
        <v>2.525490618934656</v>
      </c>
      <c r="N49" s="53">
        <v>2.525490618934656</v>
      </c>
      <c r="O49" s="53">
        <v>2.2149651261740586</v>
      </c>
      <c r="P49" s="53">
        <v>-12.29565021673248</v>
      </c>
      <c r="Q49" s="81"/>
      <c r="R49" s="81"/>
    </row>
    <row r="50" spans="2:18" ht="12.75">
      <c r="B50" s="193"/>
      <c r="C50" s="62" t="s">
        <v>149</v>
      </c>
      <c r="D50" s="63">
        <v>20079929</v>
      </c>
      <c r="E50" s="57">
        <v>462</v>
      </c>
      <c r="F50" s="57">
        <v>462</v>
      </c>
      <c r="G50" s="57">
        <v>3492</v>
      </c>
      <c r="H50" s="53">
        <v>655.8441558441558</v>
      </c>
      <c r="I50" s="57">
        <v>686.6</v>
      </c>
      <c r="J50" s="57">
        <v>686.6</v>
      </c>
      <c r="K50" s="52">
        <v>1056</v>
      </c>
      <c r="L50" s="53">
        <v>53.80133993591609</v>
      </c>
      <c r="M50" s="53">
        <v>1.4861471861471862</v>
      </c>
      <c r="N50" s="53">
        <v>1.4861471861471862</v>
      </c>
      <c r="O50" s="53">
        <v>0.3024054982817869</v>
      </c>
      <c r="P50" s="53">
        <v>-79.65171275761935</v>
      </c>
      <c r="Q50" s="81"/>
      <c r="R50" s="81"/>
    </row>
    <row r="51" spans="2:18" ht="12.75">
      <c r="B51" s="194"/>
      <c r="C51" s="62" t="s">
        <v>236</v>
      </c>
      <c r="D51" s="63">
        <v>20085000</v>
      </c>
      <c r="E51" s="57">
        <v>73141.8</v>
      </c>
      <c r="F51" s="57">
        <v>73141.8</v>
      </c>
      <c r="G51" s="57">
        <v>44323.96</v>
      </c>
      <c r="H51" s="53">
        <v>-39.399960077548</v>
      </c>
      <c r="I51" s="57">
        <v>105190.14</v>
      </c>
      <c r="J51" s="57">
        <v>105190.14</v>
      </c>
      <c r="K51" s="52">
        <v>71550.82</v>
      </c>
      <c r="L51" s="53">
        <v>-31.979537245601154</v>
      </c>
      <c r="M51" s="53">
        <v>1.4381672313232652</v>
      </c>
      <c r="N51" s="53">
        <v>1.4381672313232652</v>
      </c>
      <c r="O51" s="53">
        <v>1.6142695733864936</v>
      </c>
      <c r="P51" s="53">
        <v>12.244914098146698</v>
      </c>
      <c r="Q51" s="81"/>
      <c r="R51" s="81"/>
    </row>
    <row r="52" spans="2:18" ht="12.75">
      <c r="B52" s="216" t="s">
        <v>162</v>
      </c>
      <c r="C52" s="203"/>
      <c r="D52" s="65">
        <v>20019010</v>
      </c>
      <c r="E52" s="57">
        <v>466495.6</v>
      </c>
      <c r="F52" s="57">
        <v>466495.6</v>
      </c>
      <c r="G52" s="57">
        <v>761730</v>
      </c>
      <c r="H52" s="53">
        <v>63.28771375335589</v>
      </c>
      <c r="I52" s="57">
        <v>1508510.92</v>
      </c>
      <c r="J52" s="57">
        <v>1508510.92</v>
      </c>
      <c r="K52" s="52">
        <v>2417400</v>
      </c>
      <c r="L52" s="53">
        <v>60.250745814952424</v>
      </c>
      <c r="M52" s="53">
        <v>3.2337087852489925</v>
      </c>
      <c r="N52" s="53">
        <v>3.2337087852489925</v>
      </c>
      <c r="O52" s="53">
        <v>3.1735654365720136</v>
      </c>
      <c r="P52" s="53">
        <v>-1.859887598763721</v>
      </c>
      <c r="Q52" s="81"/>
      <c r="R52" s="81"/>
    </row>
    <row r="53" spans="2:18" ht="12.75">
      <c r="B53" s="216" t="s">
        <v>72</v>
      </c>
      <c r="C53" s="203"/>
      <c r="D53" s="65">
        <v>20089910</v>
      </c>
      <c r="E53" s="57">
        <v>673498.1</v>
      </c>
      <c r="F53" s="57">
        <v>673498.1</v>
      </c>
      <c r="G53" s="57">
        <v>511181</v>
      </c>
      <c r="H53" s="53">
        <v>-24.100602510979606</v>
      </c>
      <c r="I53" s="57">
        <v>1315609.52</v>
      </c>
      <c r="J53" s="57">
        <v>1315609.52</v>
      </c>
      <c r="K53" s="52">
        <v>1076719.58</v>
      </c>
      <c r="L53" s="53">
        <v>-18.158118831490356</v>
      </c>
      <c r="M53" s="53">
        <v>1.95339752257653</v>
      </c>
      <c r="N53" s="53">
        <v>1.95339752257653</v>
      </c>
      <c r="O53" s="53">
        <v>2.1063372464939034</v>
      </c>
      <c r="P53" s="53">
        <v>7.829421413192228</v>
      </c>
      <c r="Q53" s="81"/>
      <c r="R53" s="81"/>
    </row>
    <row r="54" spans="2:18" ht="12.75">
      <c r="B54" s="204" t="s">
        <v>250</v>
      </c>
      <c r="C54" s="62" t="s">
        <v>37</v>
      </c>
      <c r="D54" s="65"/>
      <c r="E54" s="57">
        <v>686120</v>
      </c>
      <c r="F54" s="57">
        <v>686120</v>
      </c>
      <c r="G54" s="57">
        <v>440380</v>
      </c>
      <c r="H54" s="53">
        <v>-35.815892263743955</v>
      </c>
      <c r="I54" s="57">
        <v>1019780.3</v>
      </c>
      <c r="J54" s="57">
        <v>1019780.3</v>
      </c>
      <c r="K54" s="57">
        <v>754961.0399999999</v>
      </c>
      <c r="L54" s="53">
        <v>-25.968265909823916</v>
      </c>
      <c r="M54" s="53">
        <v>1.4863002098758236</v>
      </c>
      <c r="N54" s="53">
        <v>1.4863002098758236</v>
      </c>
      <c r="O54" s="53">
        <v>1.714339979108951</v>
      </c>
      <c r="P54" s="53">
        <v>15.3427798581943</v>
      </c>
      <c r="Q54" s="81"/>
      <c r="R54" s="81"/>
    </row>
    <row r="55" spans="2:18" ht="12.75">
      <c r="B55" s="205"/>
      <c r="C55" s="62" t="s">
        <v>152</v>
      </c>
      <c r="D55" s="65">
        <v>7115900</v>
      </c>
      <c r="E55" s="57">
        <v>686120</v>
      </c>
      <c r="F55" s="57">
        <v>686120</v>
      </c>
      <c r="G55" s="57">
        <v>414180</v>
      </c>
      <c r="H55" s="53">
        <v>-39.63446627412115</v>
      </c>
      <c r="I55" s="57">
        <v>1019780.3</v>
      </c>
      <c r="J55" s="57">
        <v>1019780.3</v>
      </c>
      <c r="K55" s="52">
        <v>731281.0399999999</v>
      </c>
      <c r="L55" s="53">
        <v>-28.29033469267842</v>
      </c>
      <c r="M55" s="53">
        <v>1.4863002098758236</v>
      </c>
      <c r="N55" s="53">
        <v>1.4863002098758236</v>
      </c>
      <c r="O55" s="53">
        <v>1.7656116664252255</v>
      </c>
      <c r="P55" s="53">
        <v>18.792398379109265</v>
      </c>
      <c r="Q55" s="81"/>
      <c r="R55" s="81"/>
    </row>
    <row r="56" spans="2:18" ht="12.75">
      <c r="B56" s="205"/>
      <c r="C56" s="62" t="s">
        <v>375</v>
      </c>
      <c r="D56" s="65">
        <v>20039090</v>
      </c>
      <c r="E56" s="57">
        <v>0</v>
      </c>
      <c r="F56" s="57">
        <v>0</v>
      </c>
      <c r="G56" s="57">
        <v>0</v>
      </c>
      <c r="H56" s="53" t="s">
        <v>388</v>
      </c>
      <c r="I56" s="57">
        <v>0</v>
      </c>
      <c r="J56" s="57">
        <v>0</v>
      </c>
      <c r="K56" s="52">
        <v>0</v>
      </c>
      <c r="L56" s="53" t="s">
        <v>388</v>
      </c>
      <c r="M56" s="53" t="s">
        <v>388</v>
      </c>
      <c r="N56" s="53" t="s">
        <v>388</v>
      </c>
      <c r="O56" s="53" t="s">
        <v>388</v>
      </c>
      <c r="P56" s="53" t="s">
        <v>388</v>
      </c>
      <c r="Q56" s="81"/>
      <c r="R56" s="81"/>
    </row>
    <row r="57" spans="2:18" ht="12.75">
      <c r="B57" s="215"/>
      <c r="C57" s="62" t="s">
        <v>376</v>
      </c>
      <c r="D57" s="65">
        <v>20039010</v>
      </c>
      <c r="E57" s="57">
        <v>0</v>
      </c>
      <c r="F57" s="57">
        <v>0</v>
      </c>
      <c r="G57" s="57">
        <v>26200</v>
      </c>
      <c r="H57" s="53" t="s">
        <v>388</v>
      </c>
      <c r="I57" s="57">
        <v>0</v>
      </c>
      <c r="J57" s="57">
        <v>0</v>
      </c>
      <c r="K57" s="52">
        <v>23680</v>
      </c>
      <c r="L57" s="53" t="s">
        <v>388</v>
      </c>
      <c r="M57" s="53" t="s">
        <v>388</v>
      </c>
      <c r="N57" s="53" t="s">
        <v>388</v>
      </c>
      <c r="O57" s="53">
        <v>0.9038167938931297</v>
      </c>
      <c r="P57" s="53" t="s">
        <v>388</v>
      </c>
      <c r="Q57" s="81"/>
      <c r="R57" s="81"/>
    </row>
    <row r="58" spans="2:18" ht="12.75">
      <c r="B58" s="216" t="s">
        <v>51</v>
      </c>
      <c r="C58" s="203"/>
      <c r="D58" s="65">
        <v>20089930</v>
      </c>
      <c r="E58" s="57">
        <v>916410</v>
      </c>
      <c r="F58" s="57">
        <v>916410</v>
      </c>
      <c r="G58" s="57">
        <v>193228</v>
      </c>
      <c r="H58" s="53">
        <v>-78.91467792800167</v>
      </c>
      <c r="I58" s="57">
        <v>899806.3300000001</v>
      </c>
      <c r="J58" s="57">
        <v>899806.3300000001</v>
      </c>
      <c r="K58" s="52">
        <v>314549.8</v>
      </c>
      <c r="L58" s="53">
        <v>-65.04249975658651</v>
      </c>
      <c r="M58" s="53">
        <v>0.9818818323676085</v>
      </c>
      <c r="N58" s="53">
        <v>0.9818818323676085</v>
      </c>
      <c r="O58" s="53">
        <v>1.6278686318752975</v>
      </c>
      <c r="P58" s="53">
        <v>65.79068663996186</v>
      </c>
      <c r="Q58" s="81"/>
      <c r="R58" s="81"/>
    </row>
    <row r="59" spans="2:18" ht="12.75">
      <c r="B59" s="216" t="s">
        <v>43</v>
      </c>
      <c r="C59" s="203"/>
      <c r="D59" s="65">
        <v>20088000</v>
      </c>
      <c r="E59" s="57">
        <v>235088.65999999997</v>
      </c>
      <c r="F59" s="57">
        <v>235088.65999999997</v>
      </c>
      <c r="G59" s="57">
        <v>267161.92</v>
      </c>
      <c r="H59" s="53">
        <v>13.64304854177143</v>
      </c>
      <c r="I59" s="57">
        <v>820159.3000000002</v>
      </c>
      <c r="J59" s="57">
        <v>820159.3000000002</v>
      </c>
      <c r="K59" s="52">
        <v>665074.5599999999</v>
      </c>
      <c r="L59" s="53">
        <v>-18.90909973221059</v>
      </c>
      <c r="M59" s="53">
        <v>3.4887233607950305</v>
      </c>
      <c r="N59" s="53">
        <v>3.4887233607950305</v>
      </c>
      <c r="O59" s="53">
        <v>2.4894062746666887</v>
      </c>
      <c r="P59" s="53">
        <v>-28.644205423631284</v>
      </c>
      <c r="Q59" s="81"/>
      <c r="R59" s="81"/>
    </row>
    <row r="60" spans="2:18" ht="12.75">
      <c r="B60" s="192" t="s">
        <v>158</v>
      </c>
      <c r="C60" s="62" t="s">
        <v>37</v>
      </c>
      <c r="D60" s="63"/>
      <c r="E60" s="57">
        <v>295045.72</v>
      </c>
      <c r="F60" s="57">
        <v>295045.72</v>
      </c>
      <c r="G60" s="57">
        <v>521192.36</v>
      </c>
      <c r="H60" s="53">
        <v>76.64799882540238</v>
      </c>
      <c r="I60" s="57">
        <v>679944.4099999999</v>
      </c>
      <c r="J60" s="57">
        <v>679944.4099999999</v>
      </c>
      <c r="K60" s="57">
        <v>1605606.3</v>
      </c>
      <c r="L60" s="53">
        <v>136.13787780092204</v>
      </c>
      <c r="M60" s="53">
        <v>2.3045391405779414</v>
      </c>
      <c r="N60" s="53">
        <v>2.3045391405779414</v>
      </c>
      <c r="O60" s="53">
        <v>3.0806405143774556</v>
      </c>
      <c r="P60" s="53">
        <v>33.67707495759349</v>
      </c>
      <c r="Q60" s="81"/>
      <c r="R60" s="81"/>
    </row>
    <row r="61" spans="2:18" ht="12.75">
      <c r="B61" s="193"/>
      <c r="C61" s="62" t="s">
        <v>159</v>
      </c>
      <c r="D61" s="63">
        <v>20086019</v>
      </c>
      <c r="E61" s="57">
        <v>263433.72</v>
      </c>
      <c r="F61" s="57">
        <v>263433.72</v>
      </c>
      <c r="G61" s="57">
        <v>452822.92</v>
      </c>
      <c r="H61" s="53">
        <v>71.89254283772027</v>
      </c>
      <c r="I61" s="57">
        <v>593894.4099999999</v>
      </c>
      <c r="J61" s="57">
        <v>593894.4099999999</v>
      </c>
      <c r="K61" s="52">
        <v>1409708.52</v>
      </c>
      <c r="L61" s="53">
        <v>137.36686122369807</v>
      </c>
      <c r="M61" s="53">
        <v>2.254435802675527</v>
      </c>
      <c r="N61" s="53">
        <v>2.254435802675527</v>
      </c>
      <c r="O61" s="53">
        <v>3.1131562863469897</v>
      </c>
      <c r="P61" s="53">
        <v>38.09026110445672</v>
      </c>
      <c r="Q61" s="81"/>
      <c r="R61" s="81"/>
    </row>
    <row r="62" spans="2:18" ht="12.75">
      <c r="B62" s="194"/>
      <c r="C62" s="62" t="s">
        <v>156</v>
      </c>
      <c r="D62" s="63">
        <v>20086090</v>
      </c>
      <c r="E62" s="57">
        <v>31612</v>
      </c>
      <c r="F62" s="57">
        <v>31612</v>
      </c>
      <c r="G62" s="57">
        <v>68369.44</v>
      </c>
      <c r="H62" s="53">
        <v>116.27685688978869</v>
      </c>
      <c r="I62" s="57">
        <v>86050</v>
      </c>
      <c r="J62" s="57">
        <v>86050</v>
      </c>
      <c r="K62" s="52">
        <v>195897.78</v>
      </c>
      <c r="L62" s="53">
        <v>127.65575828006975</v>
      </c>
      <c r="M62" s="53">
        <v>2.7220675692774896</v>
      </c>
      <c r="N62" s="53">
        <v>2.7220675692774896</v>
      </c>
      <c r="O62" s="53">
        <v>2.8652827930139546</v>
      </c>
      <c r="P62" s="53">
        <v>5.261266301867673</v>
      </c>
      <c r="Q62" s="81"/>
      <c r="R62" s="81"/>
    </row>
    <row r="63" spans="2:18" ht="12.75">
      <c r="B63" s="216" t="s">
        <v>53</v>
      </c>
      <c r="C63" s="203"/>
      <c r="D63" s="65">
        <v>20054000</v>
      </c>
      <c r="E63" s="57">
        <v>556267.76</v>
      </c>
      <c r="F63" s="57">
        <v>556267.76</v>
      </c>
      <c r="G63" s="57">
        <v>545851.74</v>
      </c>
      <c r="H63" s="53">
        <v>-1.8724831365384165</v>
      </c>
      <c r="I63" s="57">
        <v>641349.41</v>
      </c>
      <c r="J63" s="57">
        <v>641349.41</v>
      </c>
      <c r="K63" s="52">
        <v>618444.8200000001</v>
      </c>
      <c r="L63" s="53">
        <v>-3.571312243040803</v>
      </c>
      <c r="M63" s="53">
        <v>1.1529508918510756</v>
      </c>
      <c r="N63" s="53">
        <v>1.1529508918510756</v>
      </c>
      <c r="O63" s="53">
        <v>1.1329904710022543</v>
      </c>
      <c r="P63" s="53">
        <v>-1.7312464034590969</v>
      </c>
      <c r="Q63" s="81"/>
      <c r="R63" s="81"/>
    </row>
    <row r="64" spans="2:18" ht="12.75">
      <c r="B64" s="216" t="s">
        <v>73</v>
      </c>
      <c r="C64" s="203"/>
      <c r="D64" s="65">
        <v>20060010</v>
      </c>
      <c r="E64" s="57">
        <v>138436</v>
      </c>
      <c r="F64" s="57">
        <v>138436</v>
      </c>
      <c r="G64" s="57">
        <v>73004.56</v>
      </c>
      <c r="H64" s="53">
        <v>-47.264757721979834</v>
      </c>
      <c r="I64" s="57">
        <v>591316.51</v>
      </c>
      <c r="J64" s="57">
        <v>591316.51</v>
      </c>
      <c r="K64" s="52">
        <v>361721.6</v>
      </c>
      <c r="L64" s="53">
        <v>-38.827752331826495</v>
      </c>
      <c r="M64" s="53">
        <v>4.271407076194054</v>
      </c>
      <c r="N64" s="53">
        <v>4.271407076194054</v>
      </c>
      <c r="O64" s="53">
        <v>4.954780906836504</v>
      </c>
      <c r="P64" s="53">
        <v>15.998798954356651</v>
      </c>
      <c r="Q64" s="81"/>
      <c r="R64" s="81"/>
    </row>
    <row r="65" spans="2:18" ht="12.75">
      <c r="B65" s="216" t="s">
        <v>74</v>
      </c>
      <c r="C65" s="203"/>
      <c r="D65" s="65">
        <v>20060090</v>
      </c>
      <c r="E65" s="57">
        <v>172685.66999999998</v>
      </c>
      <c r="F65" s="57">
        <v>172685.66999999998</v>
      </c>
      <c r="G65" s="57">
        <v>176360</v>
      </c>
      <c r="H65" s="53">
        <v>2.1277561710824067</v>
      </c>
      <c r="I65" s="57">
        <v>482371.35</v>
      </c>
      <c r="J65" s="57">
        <v>482371.35</v>
      </c>
      <c r="K65" s="52">
        <v>401987.3</v>
      </c>
      <c r="L65" s="53">
        <v>-16.66434998678922</v>
      </c>
      <c r="M65" s="53">
        <v>2.793349037010425</v>
      </c>
      <c r="N65" s="53">
        <v>2.793349037010425</v>
      </c>
      <c r="O65" s="53">
        <v>2.2793564300294853</v>
      </c>
      <c r="P65" s="53">
        <v>-18.400586542204522</v>
      </c>
      <c r="Q65" s="81"/>
      <c r="R65" s="81"/>
    </row>
    <row r="66" spans="2:18" ht="12.75">
      <c r="B66" s="216" t="s">
        <v>111</v>
      </c>
      <c r="C66" s="203"/>
      <c r="D66" s="65">
        <v>20071000</v>
      </c>
      <c r="E66" s="57">
        <v>204425.9</v>
      </c>
      <c r="F66" s="57">
        <v>204425.9</v>
      </c>
      <c r="G66" s="57">
        <v>583060.368</v>
      </c>
      <c r="H66" s="53">
        <v>185.2184424772008</v>
      </c>
      <c r="I66" s="57">
        <v>472396.35</v>
      </c>
      <c r="J66" s="57">
        <v>472396.35</v>
      </c>
      <c r="K66" s="52">
        <v>1599491.92</v>
      </c>
      <c r="L66" s="53">
        <v>238.59108352551837</v>
      </c>
      <c r="M66" s="53">
        <v>2.3108439292672798</v>
      </c>
      <c r="N66" s="53">
        <v>2.3108439292672798</v>
      </c>
      <c r="O66" s="53">
        <v>2.7432698358259877</v>
      </c>
      <c r="P66" s="53">
        <v>18.71289969356871</v>
      </c>
      <c r="Q66" s="81"/>
      <c r="R66" s="81"/>
    </row>
    <row r="67" spans="2:18" ht="12.75">
      <c r="B67" s="216" t="s">
        <v>108</v>
      </c>
      <c r="C67" s="203"/>
      <c r="D67" s="65">
        <v>20079100</v>
      </c>
      <c r="E67" s="57">
        <v>20000</v>
      </c>
      <c r="F67" s="57">
        <v>20000</v>
      </c>
      <c r="G67" s="57">
        <v>0</v>
      </c>
      <c r="H67" s="53">
        <v>-100</v>
      </c>
      <c r="I67" s="57">
        <v>243300</v>
      </c>
      <c r="J67" s="57">
        <v>243300</v>
      </c>
      <c r="K67" s="52">
        <v>0</v>
      </c>
      <c r="L67" s="53">
        <v>-100</v>
      </c>
      <c r="M67" s="53">
        <v>12.165</v>
      </c>
      <c r="N67" s="53">
        <v>12.165</v>
      </c>
      <c r="O67" s="53" t="s">
        <v>388</v>
      </c>
      <c r="P67" s="53" t="s">
        <v>388</v>
      </c>
      <c r="Q67" s="81"/>
      <c r="R67" s="81"/>
    </row>
    <row r="68" spans="2:18" ht="12.75">
      <c r="B68" s="216" t="s">
        <v>172</v>
      </c>
      <c r="C68" s="203"/>
      <c r="D68" s="65">
        <v>20079949</v>
      </c>
      <c r="E68" s="57">
        <v>37280.479999999996</v>
      </c>
      <c r="F68" s="57">
        <v>37280.479999999996</v>
      </c>
      <c r="G68" s="57">
        <v>32684.9277</v>
      </c>
      <c r="H68" s="53">
        <v>-12.326966551932795</v>
      </c>
      <c r="I68" s="57">
        <v>118855.76</v>
      </c>
      <c r="J68" s="57">
        <v>118855.76</v>
      </c>
      <c r="K68" s="52">
        <v>103138.87</v>
      </c>
      <c r="L68" s="53">
        <v>-13.22349880224568</v>
      </c>
      <c r="M68" s="53">
        <v>3.1881499379836313</v>
      </c>
      <c r="N68" s="53">
        <v>3.1881499379836313</v>
      </c>
      <c r="O68" s="53">
        <v>3.1555483599861227</v>
      </c>
      <c r="P68" s="53">
        <v>-1.0225860963781308</v>
      </c>
      <c r="Q68" s="81"/>
      <c r="R68" s="81"/>
    </row>
    <row r="69" spans="2:18" ht="12.75">
      <c r="B69" s="216" t="s">
        <v>168</v>
      </c>
      <c r="C69" s="203"/>
      <c r="D69" s="65">
        <v>20060020</v>
      </c>
      <c r="E69" s="57">
        <v>45400</v>
      </c>
      <c r="F69" s="57">
        <v>45400</v>
      </c>
      <c r="G69" s="57">
        <v>1804</v>
      </c>
      <c r="H69" s="53">
        <v>-96.02643171806167</v>
      </c>
      <c r="I69" s="57">
        <v>61509.6</v>
      </c>
      <c r="J69" s="57">
        <v>61509.6</v>
      </c>
      <c r="K69" s="52">
        <v>5772.4</v>
      </c>
      <c r="L69" s="53">
        <v>-90.6154486454147</v>
      </c>
      <c r="M69" s="53">
        <v>1.3548370044052862</v>
      </c>
      <c r="N69" s="53">
        <v>1.3548370044052862</v>
      </c>
      <c r="O69" s="53">
        <v>3.1997782705099778</v>
      </c>
      <c r="P69" s="53">
        <v>136.17440770408686</v>
      </c>
      <c r="Q69" s="81"/>
      <c r="R69" s="81"/>
    </row>
    <row r="70" spans="2:18" ht="12.75">
      <c r="B70" s="192" t="s">
        <v>173</v>
      </c>
      <c r="C70" s="62" t="s">
        <v>37</v>
      </c>
      <c r="D70" s="63"/>
      <c r="E70" s="57">
        <v>13755.424</v>
      </c>
      <c r="F70" s="57">
        <v>13755.424</v>
      </c>
      <c r="G70" s="57">
        <v>13070.810599999999</v>
      </c>
      <c r="H70" s="53">
        <v>-4.9770432376348595</v>
      </c>
      <c r="I70" s="57">
        <v>13046.599999999999</v>
      </c>
      <c r="J70" s="57">
        <v>13046.599999999999</v>
      </c>
      <c r="K70" s="57">
        <v>19624.5</v>
      </c>
      <c r="L70" s="53">
        <v>50.418499839038546</v>
      </c>
      <c r="M70" s="53">
        <v>0.9484694910167798</v>
      </c>
      <c r="N70" s="53">
        <v>0.9484694910167798</v>
      </c>
      <c r="O70" s="53">
        <v>1.501398849739281</v>
      </c>
      <c r="P70" s="53">
        <v>58.297010495271586</v>
      </c>
      <c r="Q70" s="81"/>
      <c r="R70" s="81"/>
    </row>
    <row r="71" spans="2:18" ht="12.75">
      <c r="B71" s="193"/>
      <c r="C71" s="62" t="s">
        <v>409</v>
      </c>
      <c r="D71" s="63">
        <v>20082011</v>
      </c>
      <c r="E71" s="57">
        <v>11432.864</v>
      </c>
      <c r="F71" s="57">
        <v>11432.864</v>
      </c>
      <c r="G71" s="57">
        <v>12243.848</v>
      </c>
      <c r="H71" s="53">
        <v>7.093445701794399</v>
      </c>
      <c r="I71" s="57">
        <v>6676.919999999999</v>
      </c>
      <c r="J71" s="57">
        <v>6676.919999999999</v>
      </c>
      <c r="K71" s="52">
        <v>16533.2</v>
      </c>
      <c r="L71" s="53">
        <v>147.61716480053684</v>
      </c>
      <c r="M71" s="53">
        <v>0.5840111454137825</v>
      </c>
      <c r="N71" s="53">
        <v>0.5840111454137825</v>
      </c>
      <c r="O71" s="53">
        <v>1.35032711938273</v>
      </c>
      <c r="P71" s="53">
        <v>131.21598448707664</v>
      </c>
      <c r="Q71" s="81"/>
      <c r="R71" s="81"/>
    </row>
    <row r="72" spans="2:18" ht="12.75">
      <c r="B72" s="193"/>
      <c r="C72" s="62" t="s">
        <v>410</v>
      </c>
      <c r="D72" s="63">
        <v>20082012</v>
      </c>
      <c r="E72" s="57">
        <v>1196.96</v>
      </c>
      <c r="F72" s="57">
        <v>1196.96</v>
      </c>
      <c r="G72" s="57">
        <v>174.05</v>
      </c>
      <c r="H72" s="53">
        <v>-85.4589961235129</v>
      </c>
      <c r="I72" s="57">
        <v>3239.84</v>
      </c>
      <c r="J72" s="57">
        <v>3239.84</v>
      </c>
      <c r="K72" s="52">
        <v>1245.08</v>
      </c>
      <c r="L72" s="53">
        <v>-61.5697071460319</v>
      </c>
      <c r="M72" s="53">
        <v>2.7067237000401017</v>
      </c>
      <c r="N72" s="53">
        <v>2.7067237000401017</v>
      </c>
      <c r="O72" s="53">
        <v>7.153576558460212</v>
      </c>
      <c r="P72" s="53">
        <v>164.28913148225018</v>
      </c>
      <c r="Q72" s="81"/>
      <c r="R72" s="81"/>
    </row>
    <row r="73" spans="2:18" ht="12.75">
      <c r="B73" s="193"/>
      <c r="C73" s="62" t="s">
        <v>411</v>
      </c>
      <c r="D73" s="63">
        <v>20082019</v>
      </c>
      <c r="E73" s="57">
        <v>37.6</v>
      </c>
      <c r="F73" s="57">
        <v>37.6</v>
      </c>
      <c r="G73" s="57">
        <v>0</v>
      </c>
      <c r="H73" s="53">
        <v>-100</v>
      </c>
      <c r="I73" s="57">
        <v>10</v>
      </c>
      <c r="J73" s="57">
        <v>10</v>
      </c>
      <c r="K73" s="52">
        <v>0</v>
      </c>
      <c r="L73" s="53">
        <v>-100</v>
      </c>
      <c r="M73" s="53">
        <v>0.26595744680851063</v>
      </c>
      <c r="N73" s="53">
        <v>0.26595744680851063</v>
      </c>
      <c r="O73" s="53" t="s">
        <v>388</v>
      </c>
      <c r="P73" s="53" t="s">
        <v>388</v>
      </c>
      <c r="Q73" s="81"/>
      <c r="R73" s="81"/>
    </row>
    <row r="74" spans="2:18" ht="12.75">
      <c r="B74" s="194"/>
      <c r="C74" s="62" t="s">
        <v>234</v>
      </c>
      <c r="D74" s="63">
        <v>20082090</v>
      </c>
      <c r="E74" s="57">
        <v>1088</v>
      </c>
      <c r="F74" s="57">
        <v>1088</v>
      </c>
      <c r="G74" s="57">
        <v>652.9125999999999</v>
      </c>
      <c r="H74" s="53">
        <v>-39.98965073529413</v>
      </c>
      <c r="I74" s="57">
        <v>3119.84</v>
      </c>
      <c r="J74" s="57">
        <v>3119.84</v>
      </c>
      <c r="K74" s="52">
        <v>1846.2199999999998</v>
      </c>
      <c r="L74" s="53">
        <v>-40.82324734601775</v>
      </c>
      <c r="M74" s="53">
        <v>2.8675</v>
      </c>
      <c r="N74" s="53">
        <v>2.8675</v>
      </c>
      <c r="O74" s="53">
        <v>2.827667899195084</v>
      </c>
      <c r="P74" s="53">
        <v>-1.3890880838680397</v>
      </c>
      <c r="Q74" s="81"/>
      <c r="R74" s="81"/>
    </row>
    <row r="75" spans="2:18" ht="12.75">
      <c r="B75" s="216" t="s">
        <v>167</v>
      </c>
      <c r="C75" s="203"/>
      <c r="D75" s="65">
        <v>20079959</v>
      </c>
      <c r="E75" s="57">
        <v>4744</v>
      </c>
      <c r="F75" s="57">
        <v>4744</v>
      </c>
      <c r="G75" s="57">
        <v>5260.4</v>
      </c>
      <c r="H75" s="53">
        <v>10.885328836424947</v>
      </c>
      <c r="I75" s="57">
        <v>13768.55</v>
      </c>
      <c r="J75" s="57">
        <v>13768.55</v>
      </c>
      <c r="K75" s="52">
        <v>8745.349999999999</v>
      </c>
      <c r="L75" s="53">
        <v>-36.48314455770579</v>
      </c>
      <c r="M75" s="53">
        <v>2.902308178752108</v>
      </c>
      <c r="N75" s="53">
        <v>2.902308178752108</v>
      </c>
      <c r="O75" s="53">
        <v>1.662487643525207</v>
      </c>
      <c r="P75" s="53">
        <v>-42.71843163671133</v>
      </c>
      <c r="Q75" s="81"/>
      <c r="R75" s="81"/>
    </row>
    <row r="76" spans="2:18" ht="12.75">
      <c r="B76" s="216" t="s">
        <v>169</v>
      </c>
      <c r="C76" s="203"/>
      <c r="D76" s="65">
        <v>20059910</v>
      </c>
      <c r="E76" s="57">
        <v>6373.4</v>
      </c>
      <c r="F76" s="57">
        <v>6373.4</v>
      </c>
      <c r="G76" s="57">
        <v>1008</v>
      </c>
      <c r="H76" s="53">
        <v>-84.18426585495968</v>
      </c>
      <c r="I76" s="57">
        <v>7696.879999999999</v>
      </c>
      <c r="J76" s="57">
        <v>7696.879999999999</v>
      </c>
      <c r="K76" s="52">
        <v>8213.92</v>
      </c>
      <c r="L76" s="53">
        <v>6.717527101890641</v>
      </c>
      <c r="M76" s="53">
        <v>1.2076568236733924</v>
      </c>
      <c r="N76" s="53">
        <v>1.2076568236733924</v>
      </c>
      <c r="O76" s="53">
        <v>8.148730158730158</v>
      </c>
      <c r="P76" s="53">
        <v>574.7554436817359</v>
      </c>
      <c r="Q76" s="81"/>
      <c r="R76" s="81"/>
    </row>
    <row r="77" spans="2:18" ht="12.75">
      <c r="B77" s="216" t="s">
        <v>166</v>
      </c>
      <c r="C77" s="203"/>
      <c r="D77" s="65">
        <v>20049090</v>
      </c>
      <c r="E77" s="57">
        <v>1101</v>
      </c>
      <c r="F77" s="57">
        <v>1101</v>
      </c>
      <c r="G77" s="57">
        <v>996</v>
      </c>
      <c r="H77" s="53">
        <v>-9.53678474114441</v>
      </c>
      <c r="I77" s="57">
        <v>5314.16</v>
      </c>
      <c r="J77" s="57">
        <v>5314.16</v>
      </c>
      <c r="K77" s="52">
        <v>3695.16</v>
      </c>
      <c r="L77" s="53">
        <v>-30.46577445918076</v>
      </c>
      <c r="M77" s="53">
        <v>4.826666666666666</v>
      </c>
      <c r="N77" s="53">
        <v>4.826666666666666</v>
      </c>
      <c r="O77" s="53">
        <v>3.71</v>
      </c>
      <c r="P77" s="53">
        <v>-23.13535911602209</v>
      </c>
      <c r="Q77" s="81"/>
      <c r="R77" s="81"/>
    </row>
    <row r="78" spans="2:18" ht="12.75">
      <c r="B78" s="216" t="s">
        <v>107</v>
      </c>
      <c r="C78" s="203"/>
      <c r="D78" s="65">
        <v>20019090</v>
      </c>
      <c r="E78" s="57">
        <v>613.4</v>
      </c>
      <c r="F78" s="57">
        <v>613.4</v>
      </c>
      <c r="G78" s="57">
        <v>441.00000000000006</v>
      </c>
      <c r="H78" s="53">
        <v>-28.105640691229205</v>
      </c>
      <c r="I78" s="57">
        <v>2474.45</v>
      </c>
      <c r="J78" s="57">
        <v>2474.45</v>
      </c>
      <c r="K78" s="52">
        <v>2076.3100000000004</v>
      </c>
      <c r="L78" s="53">
        <v>-16.090040210955948</v>
      </c>
      <c r="M78" s="53">
        <v>4.033990870557548</v>
      </c>
      <c r="N78" s="53">
        <v>4.033990870557548</v>
      </c>
      <c r="O78" s="53">
        <v>4.708185941043085</v>
      </c>
      <c r="P78" s="53">
        <v>16.712855634012747</v>
      </c>
      <c r="Q78" s="81"/>
      <c r="R78" s="81"/>
    </row>
    <row r="79" spans="2:18" ht="12.75">
      <c r="B79" s="216" t="s">
        <v>75</v>
      </c>
      <c r="C79" s="203"/>
      <c r="D79" s="65">
        <v>20089100</v>
      </c>
      <c r="E79" s="57">
        <v>206.51999999999998</v>
      </c>
      <c r="F79" s="57">
        <v>206.51999999999998</v>
      </c>
      <c r="G79" s="57">
        <v>685.4</v>
      </c>
      <c r="H79" s="53">
        <v>231.880689521596</v>
      </c>
      <c r="I79" s="57">
        <v>1935.5</v>
      </c>
      <c r="J79" s="57">
        <v>1935.5</v>
      </c>
      <c r="K79" s="52">
        <v>4272.62</v>
      </c>
      <c r="L79" s="53">
        <v>120.75019374838543</v>
      </c>
      <c r="M79" s="53">
        <v>9.371973658725548</v>
      </c>
      <c r="N79" s="53">
        <v>9.371973658725548</v>
      </c>
      <c r="O79" s="53">
        <v>6.23376130726583</v>
      </c>
      <c r="P79" s="53">
        <v>-33.485074390258895</v>
      </c>
      <c r="Q79" s="81"/>
      <c r="R79" s="81"/>
    </row>
    <row r="80" spans="2:18" ht="12.75">
      <c r="B80" s="216" t="s">
        <v>181</v>
      </c>
      <c r="C80" s="203"/>
      <c r="D80" s="65">
        <v>20019030</v>
      </c>
      <c r="E80" s="57">
        <v>429.20000000000005</v>
      </c>
      <c r="F80" s="57">
        <v>429.20000000000005</v>
      </c>
      <c r="G80" s="57">
        <v>170.4</v>
      </c>
      <c r="H80" s="53">
        <v>-60.29822926374651</v>
      </c>
      <c r="I80" s="57">
        <v>1654.79</v>
      </c>
      <c r="J80" s="57">
        <v>1654.79</v>
      </c>
      <c r="K80" s="52">
        <v>824.08</v>
      </c>
      <c r="L80" s="53">
        <v>-50.200327534007336</v>
      </c>
      <c r="M80" s="53">
        <v>3.855521901211556</v>
      </c>
      <c r="N80" s="53">
        <v>3.855521901211556</v>
      </c>
      <c r="O80" s="53">
        <v>4.836150234741784</v>
      </c>
      <c r="P80" s="53">
        <v>25.434386281713927</v>
      </c>
      <c r="Q80" s="81"/>
      <c r="R80" s="81"/>
    </row>
    <row r="81" spans="2:18" ht="12.75">
      <c r="B81" s="216" t="s">
        <v>296</v>
      </c>
      <c r="C81" s="203"/>
      <c r="D81" s="65">
        <v>20058000</v>
      </c>
      <c r="E81" s="57">
        <v>467.2</v>
      </c>
      <c r="F81" s="57">
        <v>467.2</v>
      </c>
      <c r="G81" s="57">
        <v>497.6</v>
      </c>
      <c r="H81" s="53">
        <v>6.506849315068508</v>
      </c>
      <c r="I81" s="57">
        <v>936.39</v>
      </c>
      <c r="J81" s="57">
        <v>936.39</v>
      </c>
      <c r="K81" s="52">
        <v>690.59</v>
      </c>
      <c r="L81" s="53">
        <v>-26.249746366364434</v>
      </c>
      <c r="M81" s="53">
        <v>2.0042594178082194</v>
      </c>
      <c r="N81" s="53">
        <v>2.0042594178082194</v>
      </c>
      <c r="O81" s="53">
        <v>1.3878416398713826</v>
      </c>
      <c r="P81" s="53">
        <v>-30.75538887131325</v>
      </c>
      <c r="Q81" s="81"/>
      <c r="R81" s="81"/>
    </row>
    <row r="82" spans="2:18" ht="12.75">
      <c r="B82" s="192" t="s">
        <v>46</v>
      </c>
      <c r="C82" s="62" t="s">
        <v>37</v>
      </c>
      <c r="D82" s="63"/>
      <c r="E82" s="57">
        <v>8.4</v>
      </c>
      <c r="F82" s="57">
        <v>8.4</v>
      </c>
      <c r="G82" s="57">
        <v>0</v>
      </c>
      <c r="H82" s="53">
        <v>-100</v>
      </c>
      <c r="I82" s="57">
        <v>337.44</v>
      </c>
      <c r="J82" s="57">
        <v>337.44</v>
      </c>
      <c r="K82" s="57">
        <v>0</v>
      </c>
      <c r="L82" s="53">
        <v>-100</v>
      </c>
      <c r="M82" s="53">
        <v>40.17142857142857</v>
      </c>
      <c r="N82" s="53">
        <v>40.17142857142857</v>
      </c>
      <c r="O82" s="53" t="s">
        <v>388</v>
      </c>
      <c r="P82" s="53" t="s">
        <v>388</v>
      </c>
      <c r="Q82" s="81"/>
      <c r="R82" s="81"/>
    </row>
    <row r="83" spans="2:18" ht="12.75">
      <c r="B83" s="193"/>
      <c r="C83" s="62" t="s">
        <v>176</v>
      </c>
      <c r="D83" s="63">
        <v>20049010</v>
      </c>
      <c r="E83" s="57">
        <v>0</v>
      </c>
      <c r="F83" s="57">
        <v>0</v>
      </c>
      <c r="G83" s="57">
        <v>0</v>
      </c>
      <c r="H83" s="53" t="s">
        <v>388</v>
      </c>
      <c r="I83" s="57">
        <v>0</v>
      </c>
      <c r="J83" s="57">
        <v>0</v>
      </c>
      <c r="K83" s="52">
        <v>0</v>
      </c>
      <c r="L83" s="53" t="s">
        <v>388</v>
      </c>
      <c r="M83" s="53" t="s">
        <v>388</v>
      </c>
      <c r="N83" s="53" t="s">
        <v>388</v>
      </c>
      <c r="O83" s="53" t="s">
        <v>388</v>
      </c>
      <c r="P83" s="53" t="s">
        <v>388</v>
      </c>
      <c r="Q83" s="81"/>
      <c r="R83" s="81"/>
    </row>
    <row r="84" spans="2:18" ht="12.75">
      <c r="B84" s="194"/>
      <c r="C84" s="62" t="s">
        <v>177</v>
      </c>
      <c r="D84" s="63">
        <v>20056000</v>
      </c>
      <c r="E84" s="57">
        <v>8.4</v>
      </c>
      <c r="F84" s="57">
        <v>8.4</v>
      </c>
      <c r="G84" s="57">
        <v>0</v>
      </c>
      <c r="H84" s="53">
        <v>-100</v>
      </c>
      <c r="I84" s="57">
        <v>337.44</v>
      </c>
      <c r="J84" s="57">
        <v>337.44</v>
      </c>
      <c r="K84" s="52">
        <v>0</v>
      </c>
      <c r="L84" s="53">
        <v>-100</v>
      </c>
      <c r="M84" s="53">
        <v>40.17142857142857</v>
      </c>
      <c r="N84" s="53">
        <v>40.17142857142857</v>
      </c>
      <c r="O84" s="53" t="s">
        <v>388</v>
      </c>
      <c r="P84" s="53" t="s">
        <v>388</v>
      </c>
      <c r="Q84" s="81"/>
      <c r="R84" s="81"/>
    </row>
    <row r="85" spans="2:18" ht="12.75">
      <c r="B85" s="216" t="s">
        <v>180</v>
      </c>
      <c r="C85" s="203"/>
      <c r="D85" s="65">
        <v>20011000</v>
      </c>
      <c r="E85" s="57">
        <v>48</v>
      </c>
      <c r="F85" s="57">
        <v>48</v>
      </c>
      <c r="G85" s="57">
        <v>92.4</v>
      </c>
      <c r="H85" s="53">
        <v>92.5</v>
      </c>
      <c r="I85" s="57">
        <v>185.7</v>
      </c>
      <c r="J85" s="57">
        <v>185.7</v>
      </c>
      <c r="K85" s="52">
        <v>242.34</v>
      </c>
      <c r="L85" s="53">
        <v>30.50080775444266</v>
      </c>
      <c r="M85" s="53">
        <v>3.86875</v>
      </c>
      <c r="N85" s="53">
        <v>3.86875</v>
      </c>
      <c r="O85" s="53">
        <v>2.6227272727272726</v>
      </c>
      <c r="P85" s="53">
        <v>-32.20737259509473</v>
      </c>
      <c r="Q85" s="81"/>
      <c r="R85" s="81"/>
    </row>
    <row r="86" spans="2:18" ht="12.75">
      <c r="B86" s="216" t="s">
        <v>348</v>
      </c>
      <c r="C86" s="203"/>
      <c r="D86" s="65">
        <v>20051000</v>
      </c>
      <c r="E86" s="57">
        <v>0</v>
      </c>
      <c r="F86" s="57">
        <v>0</v>
      </c>
      <c r="G86" s="57">
        <v>8051.37</v>
      </c>
      <c r="H86" s="53" t="s">
        <v>388</v>
      </c>
      <c r="I86" s="57">
        <v>0</v>
      </c>
      <c r="J86" s="57">
        <v>0</v>
      </c>
      <c r="K86" s="52">
        <v>120613</v>
      </c>
      <c r="L86" s="53" t="s">
        <v>388</v>
      </c>
      <c r="M86" s="53" t="s">
        <v>388</v>
      </c>
      <c r="N86" s="53" t="s">
        <v>388</v>
      </c>
      <c r="O86" s="53">
        <v>14.98043190165152</v>
      </c>
      <c r="P86" s="53" t="s">
        <v>388</v>
      </c>
      <c r="Q86" s="81"/>
      <c r="R86" s="81"/>
    </row>
    <row r="87" spans="2:18" ht="12.75">
      <c r="B87" s="192" t="s">
        <v>171</v>
      </c>
      <c r="C87" s="62" t="s">
        <v>37</v>
      </c>
      <c r="D87" s="63"/>
      <c r="E87" s="57">
        <v>0</v>
      </c>
      <c r="F87" s="57">
        <v>0</v>
      </c>
      <c r="G87" s="57">
        <v>13028.332</v>
      </c>
      <c r="H87" s="53" t="s">
        <v>388</v>
      </c>
      <c r="I87" s="57">
        <v>0</v>
      </c>
      <c r="J87" s="57">
        <v>0</v>
      </c>
      <c r="K87" s="57">
        <v>17609.53</v>
      </c>
      <c r="L87" s="53" t="s">
        <v>388</v>
      </c>
      <c r="M87" s="53" t="s">
        <v>388</v>
      </c>
      <c r="N87" s="53" t="s">
        <v>388</v>
      </c>
      <c r="O87" s="53">
        <v>1.3516335015104004</v>
      </c>
      <c r="P87" s="53" t="s">
        <v>388</v>
      </c>
      <c r="Q87" s="81"/>
      <c r="R87" s="81"/>
    </row>
    <row r="88" spans="2:18" ht="12.75">
      <c r="B88" s="193"/>
      <c r="C88" s="62" t="s">
        <v>153</v>
      </c>
      <c r="D88" s="65">
        <v>20021010</v>
      </c>
      <c r="E88" s="57">
        <v>0</v>
      </c>
      <c r="F88" s="57">
        <v>0</v>
      </c>
      <c r="G88" s="57">
        <v>0</v>
      </c>
      <c r="H88" s="53" t="s">
        <v>388</v>
      </c>
      <c r="I88" s="57">
        <v>0</v>
      </c>
      <c r="J88" s="57">
        <v>0</v>
      </c>
      <c r="K88" s="52">
        <v>0</v>
      </c>
      <c r="L88" s="53" t="s">
        <v>388</v>
      </c>
      <c r="M88" s="53" t="s">
        <v>388</v>
      </c>
      <c r="N88" s="53" t="s">
        <v>388</v>
      </c>
      <c r="O88" s="53" t="s">
        <v>388</v>
      </c>
      <c r="P88" s="53" t="s">
        <v>388</v>
      </c>
      <c r="Q88" s="81"/>
      <c r="R88" s="81"/>
    </row>
    <row r="89" spans="2:18" ht="12.75">
      <c r="B89" s="193"/>
      <c r="C89" s="62" t="s">
        <v>320</v>
      </c>
      <c r="D89" s="65">
        <v>20021090</v>
      </c>
      <c r="E89" s="57">
        <v>0</v>
      </c>
      <c r="F89" s="57">
        <v>0</v>
      </c>
      <c r="G89" s="57">
        <v>0</v>
      </c>
      <c r="H89" s="53" t="s">
        <v>388</v>
      </c>
      <c r="I89" s="57">
        <v>0</v>
      </c>
      <c r="J89" s="57">
        <v>0</v>
      </c>
      <c r="K89" s="52">
        <v>0</v>
      </c>
      <c r="L89" s="53" t="s">
        <v>388</v>
      </c>
      <c r="M89" s="53" t="s">
        <v>388</v>
      </c>
      <c r="N89" s="53" t="s">
        <v>388</v>
      </c>
      <c r="O89" s="53" t="s">
        <v>388</v>
      </c>
      <c r="P89" s="53" t="s">
        <v>388</v>
      </c>
      <c r="Q89" s="81"/>
      <c r="R89" s="81"/>
    </row>
    <row r="90" spans="2:18" ht="12.75">
      <c r="B90" s="194"/>
      <c r="C90" s="62" t="s">
        <v>174</v>
      </c>
      <c r="D90" s="65">
        <v>20029090</v>
      </c>
      <c r="E90" s="57">
        <v>0</v>
      </c>
      <c r="F90" s="57">
        <v>0</v>
      </c>
      <c r="G90" s="57">
        <v>13028.332</v>
      </c>
      <c r="H90" s="53" t="s">
        <v>388</v>
      </c>
      <c r="I90" s="57">
        <v>0</v>
      </c>
      <c r="J90" s="57">
        <v>0</v>
      </c>
      <c r="K90" s="52">
        <v>17609.53</v>
      </c>
      <c r="L90" s="53" t="s">
        <v>388</v>
      </c>
      <c r="M90" s="53" t="s">
        <v>388</v>
      </c>
      <c r="N90" s="53" t="s">
        <v>388</v>
      </c>
      <c r="O90" s="53">
        <v>1.3516335015104004</v>
      </c>
      <c r="P90" s="53" t="s">
        <v>388</v>
      </c>
      <c r="Q90" s="81"/>
      <c r="R90" s="81"/>
    </row>
    <row r="91" spans="2:18" ht="12.75">
      <c r="B91" s="216" t="s">
        <v>366</v>
      </c>
      <c r="C91" s="203"/>
      <c r="D91" s="65">
        <v>20083000</v>
      </c>
      <c r="E91" s="57">
        <v>0</v>
      </c>
      <c r="F91" s="57">
        <v>0</v>
      </c>
      <c r="G91" s="57">
        <v>769.5</v>
      </c>
      <c r="H91" s="53" t="s">
        <v>388</v>
      </c>
      <c r="I91" s="57">
        <v>0</v>
      </c>
      <c r="J91" s="57">
        <v>0</v>
      </c>
      <c r="K91" s="52">
        <v>2283.64</v>
      </c>
      <c r="L91" s="53" t="s">
        <v>388</v>
      </c>
      <c r="M91" s="53" t="s">
        <v>388</v>
      </c>
      <c r="N91" s="53" t="s">
        <v>388</v>
      </c>
      <c r="O91" s="53">
        <v>2.96769330734243</v>
      </c>
      <c r="P91" s="53" t="s">
        <v>388</v>
      </c>
      <c r="Q91" s="81"/>
      <c r="R91" s="81"/>
    </row>
    <row r="92" spans="2:18" ht="12.75">
      <c r="B92" s="216" t="s">
        <v>349</v>
      </c>
      <c r="C92" s="203"/>
      <c r="D92" s="65">
        <v>7112090</v>
      </c>
      <c r="E92" s="57">
        <v>0</v>
      </c>
      <c r="F92" s="57">
        <v>0</v>
      </c>
      <c r="G92" s="57">
        <v>110.4</v>
      </c>
      <c r="H92" s="53" t="s">
        <v>388</v>
      </c>
      <c r="I92" s="57">
        <v>0</v>
      </c>
      <c r="J92" s="57">
        <v>0</v>
      </c>
      <c r="K92" s="52">
        <v>794.52</v>
      </c>
      <c r="L92" s="53" t="s">
        <v>388</v>
      </c>
      <c r="M92" s="53" t="s">
        <v>388</v>
      </c>
      <c r="N92" s="53" t="s">
        <v>388</v>
      </c>
      <c r="O92" s="53">
        <v>7.196739130434782</v>
      </c>
      <c r="P92" s="53" t="s">
        <v>388</v>
      </c>
      <c r="Q92" s="81"/>
      <c r="R92" s="81"/>
    </row>
    <row r="93" spans="2:18" ht="12.75">
      <c r="B93" s="216" t="s">
        <v>175</v>
      </c>
      <c r="C93" s="203"/>
      <c r="D93" s="65">
        <v>20089920</v>
      </c>
      <c r="E93" s="57">
        <v>0</v>
      </c>
      <c r="F93" s="57">
        <v>0</v>
      </c>
      <c r="G93" s="57">
        <v>110450</v>
      </c>
      <c r="H93" s="53" t="s">
        <v>388</v>
      </c>
      <c r="I93" s="57">
        <v>0</v>
      </c>
      <c r="J93" s="57">
        <v>0</v>
      </c>
      <c r="K93" s="52">
        <v>414060</v>
      </c>
      <c r="L93" s="53" t="s">
        <v>388</v>
      </c>
      <c r="M93" s="53" t="s">
        <v>388</v>
      </c>
      <c r="N93" s="53" t="s">
        <v>388</v>
      </c>
      <c r="O93" s="53">
        <v>3.7488456315074696</v>
      </c>
      <c r="P93" s="53" t="s">
        <v>388</v>
      </c>
      <c r="Q93" s="81"/>
      <c r="R93" s="81"/>
    </row>
    <row r="94" spans="2:18" ht="12.75" hidden="1">
      <c r="B94" s="192" t="s">
        <v>170</v>
      </c>
      <c r="C94" s="62" t="s">
        <v>37</v>
      </c>
      <c r="D94" s="63"/>
      <c r="E94" s="57">
        <v>0</v>
      </c>
      <c r="F94" s="57">
        <v>0</v>
      </c>
      <c r="G94" s="57">
        <v>0</v>
      </c>
      <c r="H94" s="53" t="s">
        <v>388</v>
      </c>
      <c r="I94" s="57">
        <v>0</v>
      </c>
      <c r="J94" s="57">
        <v>0</v>
      </c>
      <c r="K94" s="57">
        <v>0</v>
      </c>
      <c r="L94" s="53" t="s">
        <v>388</v>
      </c>
      <c r="M94" s="53" t="s">
        <v>388</v>
      </c>
      <c r="N94" s="53" t="s">
        <v>388</v>
      </c>
      <c r="O94" s="53" t="s">
        <v>388</v>
      </c>
      <c r="P94" s="53" t="s">
        <v>388</v>
      </c>
      <c r="Q94" s="81"/>
      <c r="R94" s="81"/>
    </row>
    <row r="95" spans="2:18" ht="12.75" hidden="1">
      <c r="B95" s="193"/>
      <c r="C95" s="62" t="s">
        <v>159</v>
      </c>
      <c r="D95" s="65">
        <v>20084010</v>
      </c>
      <c r="E95" s="57">
        <v>0</v>
      </c>
      <c r="F95" s="57">
        <v>0</v>
      </c>
      <c r="G95" s="57">
        <v>0</v>
      </c>
      <c r="H95" s="53" t="s">
        <v>388</v>
      </c>
      <c r="I95" s="57">
        <v>0</v>
      </c>
      <c r="J95" s="57">
        <v>0</v>
      </c>
      <c r="K95" s="52">
        <v>0</v>
      </c>
      <c r="L95" s="53" t="s">
        <v>388</v>
      </c>
      <c r="M95" s="53" t="s">
        <v>388</v>
      </c>
      <c r="N95" s="53" t="s">
        <v>388</v>
      </c>
      <c r="O95" s="53" t="s">
        <v>388</v>
      </c>
      <c r="P95" s="53" t="s">
        <v>388</v>
      </c>
      <c r="Q95" s="81"/>
      <c r="R95" s="81"/>
    </row>
    <row r="96" spans="2:18" ht="12.75" hidden="1">
      <c r="B96" s="194"/>
      <c r="C96" s="62" t="s">
        <v>319</v>
      </c>
      <c r="D96" s="65">
        <v>20084090</v>
      </c>
      <c r="E96" s="57">
        <v>0</v>
      </c>
      <c r="F96" s="57">
        <v>0</v>
      </c>
      <c r="G96" s="57">
        <v>0</v>
      </c>
      <c r="H96" s="53" t="s">
        <v>388</v>
      </c>
      <c r="I96" s="57">
        <v>0</v>
      </c>
      <c r="J96" s="57">
        <v>0</v>
      </c>
      <c r="K96" s="52">
        <v>0</v>
      </c>
      <c r="L96" s="53" t="s">
        <v>388</v>
      </c>
      <c r="M96" s="53" t="s">
        <v>388</v>
      </c>
      <c r="N96" s="53" t="s">
        <v>388</v>
      </c>
      <c r="O96" s="53" t="s">
        <v>388</v>
      </c>
      <c r="P96" s="53" t="s">
        <v>388</v>
      </c>
      <c r="Q96" s="81"/>
      <c r="R96" s="81"/>
    </row>
    <row r="97" spans="2:18" ht="12.75" hidden="1">
      <c r="B97" s="216" t="s">
        <v>280</v>
      </c>
      <c r="C97" s="203"/>
      <c r="D97" s="65">
        <v>8129090</v>
      </c>
      <c r="E97" s="57">
        <v>0</v>
      </c>
      <c r="F97" s="57">
        <v>0</v>
      </c>
      <c r="G97" s="57">
        <v>0</v>
      </c>
      <c r="H97" s="53" t="s">
        <v>388</v>
      </c>
      <c r="I97" s="57">
        <v>0</v>
      </c>
      <c r="J97" s="57">
        <v>0</v>
      </c>
      <c r="K97" s="52">
        <v>0</v>
      </c>
      <c r="L97" s="53" t="s">
        <v>388</v>
      </c>
      <c r="M97" s="53" t="s">
        <v>388</v>
      </c>
      <c r="N97" s="53" t="s">
        <v>388</v>
      </c>
      <c r="O97" s="53" t="s">
        <v>388</v>
      </c>
      <c r="P97" s="53" t="s">
        <v>388</v>
      </c>
      <c r="Q97" s="81"/>
      <c r="R97" s="81"/>
    </row>
    <row r="98" spans="2:18" ht="12.75" hidden="1">
      <c r="B98" s="216" t="s">
        <v>300</v>
      </c>
      <c r="C98" s="203"/>
      <c r="D98" s="65">
        <v>7119000</v>
      </c>
      <c r="E98" s="57">
        <v>0</v>
      </c>
      <c r="F98" s="57">
        <v>0</v>
      </c>
      <c r="G98" s="57">
        <v>0</v>
      </c>
      <c r="H98" s="53" t="s">
        <v>388</v>
      </c>
      <c r="I98" s="57">
        <v>0</v>
      </c>
      <c r="J98" s="57">
        <v>0</v>
      </c>
      <c r="K98" s="52">
        <v>0</v>
      </c>
      <c r="L98" s="53" t="s">
        <v>388</v>
      </c>
      <c r="M98" s="53" t="s">
        <v>388</v>
      </c>
      <c r="N98" s="53" t="s">
        <v>388</v>
      </c>
      <c r="O98" s="53" t="s">
        <v>388</v>
      </c>
      <c r="P98" s="53" t="s">
        <v>388</v>
      </c>
      <c r="Q98" s="81"/>
      <c r="R98" s="81"/>
    </row>
    <row r="99" spans="2:18" ht="12.75" hidden="1">
      <c r="B99" s="216" t="s">
        <v>310</v>
      </c>
      <c r="C99" s="203"/>
      <c r="D99" s="65">
        <v>20079951</v>
      </c>
      <c r="E99" s="57">
        <v>0</v>
      </c>
      <c r="F99" s="57">
        <v>0</v>
      </c>
      <c r="G99" s="57">
        <v>0</v>
      </c>
      <c r="H99" s="53" t="s">
        <v>388</v>
      </c>
      <c r="I99" s="57">
        <v>0</v>
      </c>
      <c r="J99" s="57">
        <v>0</v>
      </c>
      <c r="K99" s="52">
        <v>0</v>
      </c>
      <c r="L99" s="53" t="s">
        <v>388</v>
      </c>
      <c r="M99" s="53" t="s">
        <v>388</v>
      </c>
      <c r="N99" s="53" t="s">
        <v>388</v>
      </c>
      <c r="O99" s="53" t="s">
        <v>388</v>
      </c>
      <c r="P99" s="53" t="s">
        <v>388</v>
      </c>
      <c r="Q99" s="81"/>
      <c r="R99" s="81"/>
    </row>
    <row r="100" spans="2:18" ht="12.75" hidden="1">
      <c r="B100" s="216" t="s">
        <v>179</v>
      </c>
      <c r="C100" s="203"/>
      <c r="D100" s="65">
        <v>20059920</v>
      </c>
      <c r="E100" s="57">
        <v>0</v>
      </c>
      <c r="F100" s="57">
        <v>0</v>
      </c>
      <c r="G100" s="57">
        <v>0</v>
      </c>
      <c r="H100" s="53" t="s">
        <v>388</v>
      </c>
      <c r="I100" s="57">
        <v>0</v>
      </c>
      <c r="J100" s="57">
        <v>0</v>
      </c>
      <c r="K100" s="52">
        <v>0</v>
      </c>
      <c r="L100" s="53" t="s">
        <v>388</v>
      </c>
      <c r="M100" s="53" t="s">
        <v>388</v>
      </c>
      <c r="N100" s="53" t="s">
        <v>388</v>
      </c>
      <c r="O100" s="53" t="s">
        <v>388</v>
      </c>
      <c r="P100" s="53" t="s">
        <v>388</v>
      </c>
      <c r="Q100" s="81"/>
      <c r="R100" s="81"/>
    </row>
    <row r="101" spans="2:18" ht="12.75" hidden="1">
      <c r="B101" s="216" t="s">
        <v>178</v>
      </c>
      <c r="C101" s="203"/>
      <c r="D101" s="65">
        <v>20019020</v>
      </c>
      <c r="E101" s="57">
        <v>0</v>
      </c>
      <c r="F101" s="57">
        <v>0</v>
      </c>
      <c r="G101" s="57">
        <v>0</v>
      </c>
      <c r="H101" s="53" t="s">
        <v>388</v>
      </c>
      <c r="I101" s="57">
        <v>0</v>
      </c>
      <c r="J101" s="57">
        <v>0</v>
      </c>
      <c r="K101" s="52">
        <v>0</v>
      </c>
      <c r="L101" s="53" t="s">
        <v>388</v>
      </c>
      <c r="M101" s="53" t="s">
        <v>388</v>
      </c>
      <c r="N101" s="53" t="s">
        <v>388</v>
      </c>
      <c r="O101" s="53" t="s">
        <v>388</v>
      </c>
      <c r="P101" s="53" t="s">
        <v>388</v>
      </c>
      <c r="Q101" s="81"/>
      <c r="R101" s="81"/>
    </row>
    <row r="102" spans="2:18" ht="12.75">
      <c r="B102" s="234" t="s">
        <v>37</v>
      </c>
      <c r="C102" s="234"/>
      <c r="D102" s="235"/>
      <c r="E102" s="67">
        <v>357051778.4391</v>
      </c>
      <c r="F102" s="67">
        <v>357051778.4391</v>
      </c>
      <c r="G102" s="67">
        <v>352288957.74449986</v>
      </c>
      <c r="H102" s="53">
        <v>-1.3339299738042154</v>
      </c>
      <c r="I102" s="67">
        <v>479876438.16000015</v>
      </c>
      <c r="J102" s="67">
        <v>479876438.16000015</v>
      </c>
      <c r="K102" s="67">
        <v>506768533.49999994</v>
      </c>
      <c r="L102" s="53">
        <v>5.60396243731256</v>
      </c>
      <c r="M102" s="53">
        <v>1.3439967734031313</v>
      </c>
      <c r="N102" s="53">
        <v>1.3439967734031313</v>
      </c>
      <c r="O102" s="53">
        <v>1.4385024632748709</v>
      </c>
      <c r="P102" s="53">
        <v>7.031690234824151</v>
      </c>
      <c r="Q102" s="81"/>
      <c r="R102" s="81"/>
    </row>
    <row r="103" spans="2:16" ht="12.75">
      <c r="B103" s="231" t="s">
        <v>412</v>
      </c>
      <c r="C103" s="232"/>
      <c r="D103" s="232"/>
      <c r="E103" s="232"/>
      <c r="F103" s="232"/>
      <c r="G103" s="232"/>
      <c r="H103" s="232"/>
      <c r="I103" s="232"/>
      <c r="J103" s="232"/>
      <c r="K103" s="232"/>
      <c r="L103" s="232"/>
      <c r="M103" s="232"/>
      <c r="N103" s="232"/>
      <c r="O103" s="232"/>
      <c r="P103" s="233"/>
    </row>
    <row r="104" spans="2:16" ht="12.75">
      <c r="B104" s="230" t="s">
        <v>118</v>
      </c>
      <c r="C104" s="199"/>
      <c r="D104" s="199"/>
      <c r="E104" s="199"/>
      <c r="F104" s="199"/>
      <c r="G104" s="199"/>
      <c r="H104" s="199"/>
      <c r="I104" s="199"/>
      <c r="J104" s="199"/>
      <c r="K104" s="199"/>
      <c r="L104" s="199"/>
      <c r="M104" s="199"/>
      <c r="N104" s="199"/>
      <c r="O104" s="199"/>
      <c r="P104" s="200"/>
    </row>
    <row r="106" spans="2:16" ht="129.75" customHeight="1">
      <c r="B106" s="212" t="s">
        <v>413</v>
      </c>
      <c r="C106" s="213"/>
      <c r="D106" s="213"/>
      <c r="E106" s="213"/>
      <c r="F106" s="213"/>
      <c r="G106" s="213"/>
      <c r="H106" s="213"/>
      <c r="I106" s="213"/>
      <c r="J106" s="213"/>
      <c r="K106" s="213"/>
      <c r="L106" s="213"/>
      <c r="M106" s="213"/>
      <c r="N106" s="213"/>
      <c r="O106" s="213"/>
      <c r="P106" s="214"/>
    </row>
    <row r="111" spans="2:14" ht="14.25">
      <c r="B111" s="70"/>
      <c r="C111" s="71"/>
      <c r="D111" s="43"/>
      <c r="E111" s="54"/>
      <c r="F111" s="54"/>
      <c r="G111" s="54"/>
      <c r="H111" s="54"/>
      <c r="I111" s="54"/>
      <c r="J111" s="54"/>
      <c r="K111" s="54"/>
      <c r="N111" s="54"/>
    </row>
    <row r="112" spans="2:11" ht="14.25">
      <c r="B112" s="70"/>
      <c r="C112" s="71"/>
      <c r="D112" s="43"/>
      <c r="E112" s="54"/>
      <c r="F112" s="54"/>
      <c r="G112" s="54"/>
      <c r="I112" s="54"/>
      <c r="J112" s="54"/>
      <c r="K112" s="54"/>
    </row>
    <row r="113" spans="2:11" ht="14.25">
      <c r="B113" s="70"/>
      <c r="C113" s="71"/>
      <c r="D113" s="43"/>
      <c r="G113" s="72"/>
      <c r="K113" s="73"/>
    </row>
    <row r="114" spans="2:18" s="74" customFormat="1" ht="15">
      <c r="B114" s="68"/>
      <c r="C114" s="75"/>
      <c r="D114" s="60"/>
      <c r="E114" s="43"/>
      <c r="F114" s="43"/>
      <c r="G114" s="43"/>
      <c r="H114" s="43"/>
      <c r="I114" s="43"/>
      <c r="Q114" s="43"/>
      <c r="R114" s="43"/>
    </row>
    <row r="115" spans="3:4" ht="12.75">
      <c r="C115" s="71"/>
      <c r="D115" s="43"/>
    </row>
    <row r="116" spans="2:4" ht="12.75">
      <c r="B116" s="43"/>
      <c r="C116" s="71"/>
      <c r="D116" s="43"/>
    </row>
    <row r="117" spans="2:4" ht="12.75">
      <c r="B117" s="43"/>
      <c r="C117" s="71"/>
      <c r="D117" s="43"/>
    </row>
    <row r="118" spans="2:4" ht="12.75">
      <c r="B118" s="43"/>
      <c r="C118" s="71"/>
      <c r="D118" s="43"/>
    </row>
    <row r="119" spans="2:4" ht="12.75">
      <c r="B119" s="43"/>
      <c r="C119" s="71"/>
      <c r="D119" s="43"/>
    </row>
    <row r="120" spans="2:4" ht="12.75">
      <c r="B120" s="43"/>
      <c r="C120" s="71"/>
      <c r="D120" s="43"/>
    </row>
    <row r="121" spans="2:4" ht="12.75">
      <c r="B121" s="43"/>
      <c r="C121" s="71"/>
      <c r="D121" s="43"/>
    </row>
    <row r="122" spans="2:4" ht="12.75">
      <c r="B122" s="43"/>
      <c r="C122" s="71"/>
      <c r="D122" s="43"/>
    </row>
    <row r="123" spans="2:4" ht="12.75">
      <c r="B123" s="43"/>
      <c r="C123" s="71"/>
      <c r="D123" s="43"/>
    </row>
  </sheetData>
  <sheetProtection/>
  <mergeCells count="63">
    <mergeCell ref="B94:B96"/>
    <mergeCell ref="B103:P103"/>
    <mergeCell ref="B80:C80"/>
    <mergeCell ref="B93:C93"/>
    <mergeCell ref="B77:C77"/>
    <mergeCell ref="B86:C86"/>
    <mergeCell ref="B92:C92"/>
    <mergeCell ref="B78:C78"/>
    <mergeCell ref="B91:C91"/>
    <mergeCell ref="B102:D102"/>
    <mergeCell ref="B25:C25"/>
    <mergeCell ref="B53:C53"/>
    <mergeCell ref="B23:C23"/>
    <mergeCell ref="B29:C29"/>
    <mergeCell ref="B24:C24"/>
    <mergeCell ref="B104:P104"/>
    <mergeCell ref="B100:C100"/>
    <mergeCell ref="B85:C85"/>
    <mergeCell ref="B101:C101"/>
    <mergeCell ref="B75:C75"/>
    <mergeCell ref="B68:C68"/>
    <mergeCell ref="B58:C58"/>
    <mergeCell ref="B67:C67"/>
    <mergeCell ref="B59:C59"/>
    <mergeCell ref="B79:C79"/>
    <mergeCell ref="B69:C69"/>
    <mergeCell ref="B76:C76"/>
    <mergeCell ref="B98:C98"/>
    <mergeCell ref="B22:C22"/>
    <mergeCell ref="B81:C81"/>
    <mergeCell ref="B97:C97"/>
    <mergeCell ref="B52:C52"/>
    <mergeCell ref="B65:C65"/>
    <mergeCell ref="B31:C31"/>
    <mergeCell ref="B40:B45"/>
    <mergeCell ref="B64:C64"/>
    <mergeCell ref="B54:B57"/>
    <mergeCell ref="B2:P2"/>
    <mergeCell ref="D3:D4"/>
    <mergeCell ref="E3:H3"/>
    <mergeCell ref="I3:L3"/>
    <mergeCell ref="M3:P3"/>
    <mergeCell ref="B3:C4"/>
    <mergeCell ref="B26:B28"/>
    <mergeCell ref="B35:C35"/>
    <mergeCell ref="B66:C66"/>
    <mergeCell ref="B63:C63"/>
    <mergeCell ref="B70:B74"/>
    <mergeCell ref="B5:B7"/>
    <mergeCell ref="B30:C30"/>
    <mergeCell ref="B46:C46"/>
    <mergeCell ref="B19:B21"/>
    <mergeCell ref="B15:B18"/>
    <mergeCell ref="B106:P106"/>
    <mergeCell ref="B8:B11"/>
    <mergeCell ref="B36:B39"/>
    <mergeCell ref="B87:B90"/>
    <mergeCell ref="B82:B84"/>
    <mergeCell ref="B99:C99"/>
    <mergeCell ref="B12:B14"/>
    <mergeCell ref="B32:B34"/>
    <mergeCell ref="B60:B62"/>
    <mergeCell ref="B47:B51"/>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S89"/>
  <sheetViews>
    <sheetView zoomScale="90" zoomScaleNormal="90" zoomScalePageLayoutView="50" workbookViewId="0" topLeftCell="A1">
      <selection activeCell="F77" sqref="F77"/>
    </sheetView>
  </sheetViews>
  <sheetFormatPr defaultColWidth="11.421875" defaultRowHeight="15"/>
  <cols>
    <col min="1" max="1" width="0.9921875" style="43" customWidth="1"/>
    <col min="2" max="2" width="23.7109375" style="59" customWidth="1"/>
    <col min="3" max="3" width="27.7109375" style="59" customWidth="1"/>
    <col min="4" max="4" width="10.00390625" style="60" customWidth="1"/>
    <col min="5" max="5" width="12.00390625" style="43" bestFit="1" customWidth="1"/>
    <col min="6" max="7" width="11.7109375" style="43" customWidth="1"/>
    <col min="8" max="8" width="9.8515625" style="43" bestFit="1" customWidth="1"/>
    <col min="9" max="9" width="12.00390625" style="43" bestFit="1" customWidth="1"/>
    <col min="10" max="11" width="11.7109375" style="43" customWidth="1"/>
    <col min="12" max="12" width="11.421875" style="43" bestFit="1" customWidth="1"/>
    <col min="13" max="13" width="7.28125" style="43" customWidth="1"/>
    <col min="14" max="14" width="8.7109375" style="43" customWidth="1"/>
    <col min="15" max="15" width="8.8515625" style="93" customWidth="1"/>
    <col min="16" max="16" width="7.28125" style="43" customWidth="1"/>
    <col min="17" max="16384" width="11.421875" style="43" customWidth="1"/>
  </cols>
  <sheetData>
    <row r="1" ht="3.75" customHeight="1"/>
    <row r="2" spans="2:17" ht="12.75">
      <c r="B2" s="177" t="s">
        <v>77</v>
      </c>
      <c r="C2" s="178"/>
      <c r="D2" s="178"/>
      <c r="E2" s="178"/>
      <c r="F2" s="178"/>
      <c r="G2" s="178"/>
      <c r="H2" s="178"/>
      <c r="I2" s="178"/>
      <c r="J2" s="178"/>
      <c r="K2" s="178"/>
      <c r="L2" s="178"/>
      <c r="M2" s="178"/>
      <c r="N2" s="178"/>
      <c r="O2" s="178"/>
      <c r="P2" s="179"/>
      <c r="Q2" s="46" t="s">
        <v>380</v>
      </c>
    </row>
    <row r="3" spans="2:16" ht="12.75">
      <c r="B3" s="208" t="s">
        <v>40</v>
      </c>
      <c r="C3" s="209"/>
      <c r="D3" s="222" t="s">
        <v>41</v>
      </c>
      <c r="E3" s="189" t="s">
        <v>31</v>
      </c>
      <c r="F3" s="189"/>
      <c r="G3" s="189"/>
      <c r="H3" s="189"/>
      <c r="I3" s="189" t="s">
        <v>323</v>
      </c>
      <c r="J3" s="189"/>
      <c r="K3" s="189"/>
      <c r="L3" s="189"/>
      <c r="M3" s="189" t="s">
        <v>355</v>
      </c>
      <c r="N3" s="189"/>
      <c r="O3" s="189"/>
      <c r="P3" s="189"/>
    </row>
    <row r="4" spans="2:18" ht="25.5">
      <c r="B4" s="238"/>
      <c r="C4" s="239"/>
      <c r="D4" s="222"/>
      <c r="E4" s="49">
        <f>+expo!C4</f>
        <v>2013</v>
      </c>
      <c r="F4" s="49" t="str">
        <f>+expo!D4</f>
        <v>ene-dic 2013</v>
      </c>
      <c r="G4" s="49" t="str">
        <f>+expo!E4</f>
        <v>ene-dic 2014</v>
      </c>
      <c r="H4" s="49" t="s">
        <v>110</v>
      </c>
      <c r="I4" s="49">
        <f>+expo!G4</f>
        <v>2013</v>
      </c>
      <c r="J4" s="49" t="str">
        <f>+expo!H4</f>
        <v>ene-dic 2013</v>
      </c>
      <c r="K4" s="49" t="str">
        <f>+expo!I4</f>
        <v>ene-dic 2014</v>
      </c>
      <c r="L4" s="49" t="s">
        <v>110</v>
      </c>
      <c r="M4" s="49">
        <f>+I4</f>
        <v>2013</v>
      </c>
      <c r="N4" s="49" t="str">
        <f>+J4</f>
        <v>ene-dic 2013</v>
      </c>
      <c r="O4" s="49" t="str">
        <f>+K4</f>
        <v>ene-dic 2014</v>
      </c>
      <c r="P4" s="49" t="s">
        <v>110</v>
      </c>
      <c r="Q4" s="92"/>
      <c r="R4" s="92"/>
    </row>
    <row r="5" spans="2:19" ht="12.75">
      <c r="B5" s="192" t="s">
        <v>262</v>
      </c>
      <c r="C5" s="50" t="s">
        <v>37</v>
      </c>
      <c r="D5" s="63"/>
      <c r="E5" s="57">
        <f>SUM(E6:E7)</f>
        <v>67153842.65</v>
      </c>
      <c r="F5" s="57">
        <f>SUM(F6:F7)</f>
        <v>67153842.65</v>
      </c>
      <c r="G5" s="57">
        <f>SUM(G6:G7)</f>
        <v>66000113.68</v>
      </c>
      <c r="H5" s="53">
        <f aca="true" t="shared" si="0" ref="H5:H16">IF(F5=0,"--",100*(G5/F5-1))</f>
        <v>-1.7180386474875964</v>
      </c>
      <c r="I5" s="57">
        <f>SUM(I6:I7)</f>
        <v>189104911.51</v>
      </c>
      <c r="J5" s="57">
        <f>SUM(J6:J7)</f>
        <v>189104911.51</v>
      </c>
      <c r="K5" s="57">
        <f>SUM(K6:K7)</f>
        <v>176504927.71000004</v>
      </c>
      <c r="L5" s="53">
        <f aca="true" t="shared" si="1" ref="L5:L16">IF(J5=0,"--",100*(K5/J5-1))</f>
        <v>-6.662959570636884</v>
      </c>
      <c r="M5" s="53">
        <f>IF(E5=0,"--",I5/E5)</f>
        <v>2.8159953927818897</v>
      </c>
      <c r="N5" s="53">
        <f>IF(F5=0,"--",J5/F5)</f>
        <v>2.8159953927818897</v>
      </c>
      <c r="O5" s="53">
        <f>IF(G5=0,"--",K5/G5)</f>
        <v>2.674312480214504</v>
      </c>
      <c r="P5" s="53">
        <f aca="true" t="shared" si="2" ref="P5:P16">_xlfn.IFERROR(100*(O5/N5-1),"--")</f>
        <v>-5.031361660979805</v>
      </c>
      <c r="Q5" s="81"/>
      <c r="R5" s="81"/>
      <c r="S5" s="146"/>
    </row>
    <row r="6" spans="2:19" ht="12.75">
      <c r="B6" s="193"/>
      <c r="C6" s="62" t="s">
        <v>288</v>
      </c>
      <c r="D6" s="94">
        <v>8062010</v>
      </c>
      <c r="E6" s="57">
        <f>_xlfn.IFERROR(VLOOKUP($D6,'[2]D expo'!$A$2:$H$177,3,FALSE),0)</f>
        <v>55971043.65</v>
      </c>
      <c r="F6" s="57">
        <f>_xlfn.IFERROR(VLOOKUP($D6,'[2]D expo'!$A$2:$H$300,4,FALSE),0)</f>
        <v>55971043.65</v>
      </c>
      <c r="G6" s="57">
        <f>_xlfn.IFERROR(VLOOKUP($D6,'[2]D expo'!$A$2:$H$300,5,FALSE),0)</f>
        <v>57232410.35</v>
      </c>
      <c r="H6" s="53">
        <f t="shared" si="0"/>
        <v>2.253605824982685</v>
      </c>
      <c r="I6" s="57">
        <f>_xlfn.IFERROR(VLOOKUP($D6,'[2]D expo'!$A$2:$H$300,6,FALSE),0)</f>
        <v>148510958.72</v>
      </c>
      <c r="J6" s="57">
        <f>_xlfn.IFERROR(VLOOKUP($D6,'[2]D expo'!$A$2:$H$300,7,FALSE),0)</f>
        <v>148510958.72</v>
      </c>
      <c r="K6" s="57">
        <f>_xlfn.IFERROR(VLOOKUP($D6,'[2]D expo'!$A$2:$H$300,8,FALSE),0)</f>
        <v>145135490.09000003</v>
      </c>
      <c r="L6" s="53">
        <f t="shared" si="1"/>
        <v>-2.2728751191782526</v>
      </c>
      <c r="M6" s="53">
        <f aca="true" t="shared" si="3" ref="M6:O8">IF(E6=0,"--",I6/E6)</f>
        <v>2.6533533955284754</v>
      </c>
      <c r="N6" s="53">
        <f t="shared" si="3"/>
        <v>2.6533533955284754</v>
      </c>
      <c r="O6" s="53">
        <f t="shared" si="3"/>
        <v>2.535896866870295</v>
      </c>
      <c r="P6" s="53">
        <f t="shared" si="2"/>
        <v>-4.426720121643902</v>
      </c>
      <c r="Q6" s="81"/>
      <c r="R6" s="81"/>
      <c r="S6" s="146"/>
    </row>
    <row r="7" spans="2:19" ht="12.75">
      <c r="B7" s="194"/>
      <c r="C7" s="62" t="s">
        <v>234</v>
      </c>
      <c r="D7" s="94">
        <v>8062090</v>
      </c>
      <c r="E7" s="57">
        <f>_xlfn.IFERROR(VLOOKUP($D7,'[2]D expo'!$A$2:$H$177,3,FALSE),0)</f>
        <v>11182799</v>
      </c>
      <c r="F7" s="57">
        <f>_xlfn.IFERROR(VLOOKUP($D7,'[2]D expo'!$A$2:$H$300,4,FALSE),0)</f>
        <v>11182799</v>
      </c>
      <c r="G7" s="57">
        <f>_xlfn.IFERROR(VLOOKUP($D7,'[2]D expo'!$A$2:$H$300,5,FALSE),0)</f>
        <v>8767703.33</v>
      </c>
      <c r="H7" s="53">
        <f t="shared" si="0"/>
        <v>-21.596522212372772</v>
      </c>
      <c r="I7" s="57">
        <f>_xlfn.IFERROR(VLOOKUP($D7,'[2]D expo'!$A$2:$H$300,6,FALSE),0)</f>
        <v>40593952.78999999</v>
      </c>
      <c r="J7" s="57">
        <f>_xlfn.IFERROR(VLOOKUP($D7,'[2]D expo'!$A$2:$H$300,7,FALSE),0)</f>
        <v>40593952.78999999</v>
      </c>
      <c r="K7" s="57">
        <f>_xlfn.IFERROR(VLOOKUP($D7,'[2]D expo'!$A$2:$H$300,8,FALSE),0)</f>
        <v>31369437.62</v>
      </c>
      <c r="L7" s="53">
        <f t="shared" si="1"/>
        <v>-22.72386534447658</v>
      </c>
      <c r="M7" s="53">
        <f t="shared" si="3"/>
        <v>3.630035091393487</v>
      </c>
      <c r="N7" s="53">
        <f t="shared" si="3"/>
        <v>3.630035091393487</v>
      </c>
      <c r="O7" s="53">
        <f t="shared" si="3"/>
        <v>3.5778397647950526</v>
      </c>
      <c r="P7" s="53">
        <f t="shared" si="2"/>
        <v>-1.4378738850813089</v>
      </c>
      <c r="Q7" s="81"/>
      <c r="R7" s="81"/>
      <c r="S7" s="146"/>
    </row>
    <row r="8" spans="2:19" ht="12.75">
      <c r="B8" s="237" t="s">
        <v>182</v>
      </c>
      <c r="C8" s="50" t="s">
        <v>37</v>
      </c>
      <c r="D8" s="63">
        <v>8132000</v>
      </c>
      <c r="E8" s="57">
        <f>SUM(E9:E10)</f>
        <v>62684098.89</v>
      </c>
      <c r="F8" s="57">
        <f>SUM(F9:F10)</f>
        <v>62684098.89</v>
      </c>
      <c r="G8" s="57">
        <f>SUM(G9:G10)</f>
        <v>64451292.92999999</v>
      </c>
      <c r="H8" s="53">
        <f t="shared" si="0"/>
        <v>2.8192062601093193</v>
      </c>
      <c r="I8" s="57">
        <f>SUM(I9:I10)</f>
        <v>151032892.76999998</v>
      </c>
      <c r="J8" s="57">
        <f>SUM(J9:J10)</f>
        <v>151032892.76999998</v>
      </c>
      <c r="K8" s="57">
        <f>SUM(K9:K10)</f>
        <v>233279203.39999998</v>
      </c>
      <c r="L8" s="53">
        <f t="shared" si="1"/>
        <v>54.455893098232956</v>
      </c>
      <c r="M8" s="53">
        <f t="shared" si="3"/>
        <v>2.4094291127170413</v>
      </c>
      <c r="N8" s="53">
        <f t="shared" si="3"/>
        <v>2.4094291127170413</v>
      </c>
      <c r="O8" s="53">
        <f t="shared" si="3"/>
        <v>3.619465068813477</v>
      </c>
      <c r="P8" s="53">
        <f t="shared" si="2"/>
        <v>50.22085728564616</v>
      </c>
      <c r="Q8" s="81"/>
      <c r="R8" s="81"/>
      <c r="S8" s="146"/>
    </row>
    <row r="9" spans="2:19" ht="12.75">
      <c r="B9" s="237"/>
      <c r="C9" s="50" t="s">
        <v>114</v>
      </c>
      <c r="D9" s="66">
        <v>8132010</v>
      </c>
      <c r="E9" s="57">
        <f>_xlfn.IFERROR(VLOOKUP($D9,'[2]D expo'!$A$2:$H$300,3,FALSE),0)</f>
        <v>544960</v>
      </c>
      <c r="F9" s="57">
        <f>_xlfn.IFERROR(VLOOKUP($D9,'[2]D expo'!$A$2:$H$300,4,FALSE),0)</f>
        <v>544960</v>
      </c>
      <c r="G9" s="57">
        <f>_xlfn.IFERROR(VLOOKUP($D9,'[2]D expo'!$A$2:$H$300,5,FALSE),0)</f>
        <v>349000</v>
      </c>
      <c r="H9" s="53">
        <f t="shared" si="0"/>
        <v>-35.95860246623606</v>
      </c>
      <c r="I9" s="57">
        <f>_xlfn.IFERROR(VLOOKUP($D9,'[2]D expo'!$A$2:$H$300,6,FALSE),0)</f>
        <v>1122106.46</v>
      </c>
      <c r="J9" s="57">
        <f>_xlfn.IFERROR(VLOOKUP($D9,'[2]D expo'!$A$2:$H$300,7,FALSE),0)</f>
        <v>1122106.46</v>
      </c>
      <c r="K9" s="57">
        <f>_xlfn.IFERROR(VLOOKUP($D9,'[2]D expo'!$A$2:$H$300,8,FALSE),0)</f>
        <v>1354468.33</v>
      </c>
      <c r="L9" s="53">
        <f t="shared" si="1"/>
        <v>20.707649254599247</v>
      </c>
      <c r="M9" s="53">
        <f aca="true" t="shared" si="4" ref="M9:O10">IF(E9=0,"--",I9/E9)</f>
        <v>2.0590620596007048</v>
      </c>
      <c r="N9" s="53">
        <f t="shared" si="4"/>
        <v>2.0590620596007048</v>
      </c>
      <c r="O9" s="53">
        <f t="shared" si="4"/>
        <v>3.8809980802292268</v>
      </c>
      <c r="P9" s="53">
        <f t="shared" si="2"/>
        <v>88.48378377589228</v>
      </c>
      <c r="Q9" s="81"/>
      <c r="R9" s="81"/>
      <c r="S9" s="146"/>
    </row>
    <row r="10" spans="2:19" ht="12.75">
      <c r="B10" s="237"/>
      <c r="C10" s="50" t="s">
        <v>119</v>
      </c>
      <c r="D10" s="66">
        <v>8132090</v>
      </c>
      <c r="E10" s="57">
        <f>_xlfn.IFERROR(VLOOKUP($D10,'[2]D expo'!$A$2:$H$300,3,FALSE),0)</f>
        <v>62139138.89</v>
      </c>
      <c r="F10" s="57">
        <f>_xlfn.IFERROR(VLOOKUP($D10,'[2]D expo'!$A$2:$H$300,4,FALSE),0)</f>
        <v>62139138.89</v>
      </c>
      <c r="G10" s="57">
        <f>_xlfn.IFERROR(VLOOKUP($D10,'[2]D expo'!$A$2:$H$300,5,FALSE),0)</f>
        <v>64102292.92999999</v>
      </c>
      <c r="H10" s="53">
        <f t="shared" si="0"/>
        <v>3.1592874878346944</v>
      </c>
      <c r="I10" s="57">
        <f>_xlfn.IFERROR(VLOOKUP($D10,'[2]D expo'!$A$2:$H$300,6,FALSE),0)</f>
        <v>149910786.30999997</v>
      </c>
      <c r="J10" s="57">
        <f>_xlfn.IFERROR(VLOOKUP($D10,'[2]D expo'!$A$2:$H$300,7,FALSE),0)</f>
        <v>149910786.30999997</v>
      </c>
      <c r="K10" s="57">
        <f>_xlfn.IFERROR(VLOOKUP($D10,'[2]D expo'!$A$2:$H$300,8,FALSE),0)</f>
        <v>231924735.06999996</v>
      </c>
      <c r="L10" s="53">
        <f t="shared" si="1"/>
        <v>54.7085041568681</v>
      </c>
      <c r="M10" s="53">
        <f t="shared" si="4"/>
        <v>2.412501830374173</v>
      </c>
      <c r="N10" s="53">
        <f t="shared" si="4"/>
        <v>2.412501830374173</v>
      </c>
      <c r="O10" s="53">
        <f t="shared" si="4"/>
        <v>3.6180411724626276</v>
      </c>
      <c r="P10" s="53">
        <f t="shared" si="2"/>
        <v>49.97050476440377</v>
      </c>
      <c r="Q10" s="81"/>
      <c r="R10" s="81"/>
      <c r="S10" s="146"/>
    </row>
    <row r="11" spans="2:19" ht="12.75">
      <c r="B11" s="237" t="s">
        <v>183</v>
      </c>
      <c r="C11" s="50" t="s">
        <v>37</v>
      </c>
      <c r="D11" s="63">
        <v>8133000</v>
      </c>
      <c r="E11" s="57">
        <f>SUM(E12:E13)</f>
        <v>5410803.980000001</v>
      </c>
      <c r="F11" s="57">
        <f>SUM(F12:F13)</f>
        <v>5410803.980000001</v>
      </c>
      <c r="G11" s="57">
        <f>SUM(G12:G13)</f>
        <v>5997160.230000001</v>
      </c>
      <c r="H11" s="53">
        <f t="shared" si="0"/>
        <v>10.836767551871285</v>
      </c>
      <c r="I11" s="57">
        <f>SUM(I12:I13)</f>
        <v>36455383.48</v>
      </c>
      <c r="J11" s="57">
        <f>SUM(J12:J13)</f>
        <v>36455383.48</v>
      </c>
      <c r="K11" s="57">
        <f>SUM(K12:K13)</f>
        <v>37660478.68000001</v>
      </c>
      <c r="L11" s="53">
        <f t="shared" si="1"/>
        <v>3.3056714398880027</v>
      </c>
      <c r="M11" s="53">
        <f aca="true" t="shared" si="5" ref="M11:O13">IF(E11=0,"--",I11/E11)</f>
        <v>6.737516941059097</v>
      </c>
      <c r="N11" s="53">
        <f t="shared" si="5"/>
        <v>6.737516941059097</v>
      </c>
      <c r="O11" s="53">
        <f t="shared" si="5"/>
        <v>6.279718606084333</v>
      </c>
      <c r="P11" s="53">
        <f t="shared" si="2"/>
        <v>-6.794763396955561</v>
      </c>
      <c r="Q11" s="81"/>
      <c r="R11" s="81"/>
      <c r="S11" s="146"/>
    </row>
    <row r="12" spans="2:19" ht="12.75">
      <c r="B12" s="237"/>
      <c r="C12" s="50" t="s">
        <v>114</v>
      </c>
      <c r="D12" s="66">
        <v>8133010</v>
      </c>
      <c r="E12" s="57">
        <f>_xlfn.IFERROR(VLOOKUP($D12,'[2]D expo'!$A$2:$H$300,3,FALSE),0)</f>
        <v>165863.41999999998</v>
      </c>
      <c r="F12" s="57">
        <f>_xlfn.IFERROR(VLOOKUP($D12,'[2]D expo'!$A$2:$H$300,4,FALSE),0)</f>
        <v>165863.41999999998</v>
      </c>
      <c r="G12" s="57">
        <f>_xlfn.IFERROR(VLOOKUP($D12,'[2]D expo'!$A$2:$H$300,5,FALSE),0)</f>
        <v>162359.40000000002</v>
      </c>
      <c r="H12" s="53">
        <f t="shared" si="0"/>
        <v>-2.1125936026159087</v>
      </c>
      <c r="I12" s="57">
        <f>_xlfn.IFERROR(VLOOKUP($D12,'[2]D expo'!$A$2:$H$300,6,FALSE),0)</f>
        <v>1679006.1400000001</v>
      </c>
      <c r="J12" s="57">
        <f>_xlfn.IFERROR(VLOOKUP($D12,'[2]D expo'!$A$2:$H$300,7,FALSE),0)</f>
        <v>1679006.1400000001</v>
      </c>
      <c r="K12" s="57">
        <f>_xlfn.IFERROR(VLOOKUP($D12,'[2]D expo'!$A$2:$H$300,8,FALSE),0)</f>
        <v>1349832.95</v>
      </c>
      <c r="L12" s="53">
        <f t="shared" si="1"/>
        <v>-19.60524039536866</v>
      </c>
      <c r="M12" s="53">
        <f t="shared" si="5"/>
        <v>10.122823585815366</v>
      </c>
      <c r="N12" s="53">
        <f t="shared" si="5"/>
        <v>10.122823585815366</v>
      </c>
      <c r="O12" s="53">
        <f t="shared" si="5"/>
        <v>8.313857713196771</v>
      </c>
      <c r="P12" s="53">
        <f t="shared" si="2"/>
        <v>-17.87017087953022</v>
      </c>
      <c r="Q12" s="81"/>
      <c r="R12" s="81"/>
      <c r="S12" s="146"/>
    </row>
    <row r="13" spans="2:19" ht="12.75">
      <c r="B13" s="237"/>
      <c r="C13" s="50" t="s">
        <v>115</v>
      </c>
      <c r="D13" s="66">
        <v>8133090</v>
      </c>
      <c r="E13" s="57">
        <f>_xlfn.IFERROR(VLOOKUP($D13,'[2]D expo'!$A$2:$H$300,3,FALSE),0)</f>
        <v>5244940.560000001</v>
      </c>
      <c r="F13" s="57">
        <f>_xlfn.IFERROR(VLOOKUP($D13,'[2]D expo'!$A$2:$H$300,4,FALSE),0)</f>
        <v>5244940.560000001</v>
      </c>
      <c r="G13" s="57">
        <f>_xlfn.IFERROR(VLOOKUP($D13,'[2]D expo'!$A$2:$H$300,5,FALSE),0)</f>
        <v>5834800.830000001</v>
      </c>
      <c r="H13" s="53">
        <f t="shared" si="0"/>
        <v>11.24627177853088</v>
      </c>
      <c r="I13" s="57">
        <f>_xlfn.IFERROR(VLOOKUP($D13,'[2]D expo'!$A$2:$H$300,6,FALSE),0)</f>
        <v>34776377.339999996</v>
      </c>
      <c r="J13" s="57">
        <f>_xlfn.IFERROR(VLOOKUP($D13,'[2]D expo'!$A$2:$H$300,7,FALSE),0)</f>
        <v>34776377.339999996</v>
      </c>
      <c r="K13" s="57">
        <f>_xlfn.IFERROR(VLOOKUP($D13,'[2]D expo'!$A$2:$H$300,8,FALSE),0)</f>
        <v>36310645.730000004</v>
      </c>
      <c r="L13" s="53">
        <f t="shared" si="1"/>
        <v>4.411812003877946</v>
      </c>
      <c r="M13" s="53">
        <f t="shared" si="5"/>
        <v>6.6304616691404386</v>
      </c>
      <c r="N13" s="53">
        <f t="shared" si="5"/>
        <v>6.6304616691404386</v>
      </c>
      <c r="O13" s="53">
        <f t="shared" si="5"/>
        <v>6.223116570373148</v>
      </c>
      <c r="P13" s="53">
        <f t="shared" si="2"/>
        <v>-6.14354051186451</v>
      </c>
      <c r="Q13" s="81"/>
      <c r="R13" s="81"/>
      <c r="S13" s="146"/>
    </row>
    <row r="14" spans="2:19" ht="12.75">
      <c r="B14" s="237" t="s">
        <v>79</v>
      </c>
      <c r="C14" s="50" t="s">
        <v>37</v>
      </c>
      <c r="D14" s="63">
        <v>12119042</v>
      </c>
      <c r="E14" s="57">
        <f>SUM(E15:E16)</f>
        <v>3548213</v>
      </c>
      <c r="F14" s="57">
        <f>SUM(F15:F16)</f>
        <v>3548213</v>
      </c>
      <c r="G14" s="57">
        <f>SUM(G15:G16)</f>
        <v>2630621</v>
      </c>
      <c r="H14" s="53">
        <f t="shared" si="0"/>
        <v>-25.86067972807721</v>
      </c>
      <c r="I14" s="57">
        <f>SUM(I15:I16)</f>
        <v>16237907.259999998</v>
      </c>
      <c r="J14" s="57">
        <f>SUM(J15:J16)</f>
        <v>16237907.259999998</v>
      </c>
      <c r="K14" s="57">
        <f>SUM(K15:K16)</f>
        <v>12442131.73</v>
      </c>
      <c r="L14" s="53">
        <f t="shared" si="1"/>
        <v>-23.376014342380213</v>
      </c>
      <c r="M14" s="53">
        <f aca="true" t="shared" si="6" ref="M14:O16">IF(E14=0,"--",I14/E14)</f>
        <v>4.5763620335081345</v>
      </c>
      <c r="N14" s="53">
        <f t="shared" si="6"/>
        <v>4.5763620335081345</v>
      </c>
      <c r="O14" s="53">
        <f t="shared" si="6"/>
        <v>4.729731774360503</v>
      </c>
      <c r="P14" s="53">
        <f t="shared" si="2"/>
        <v>3.3513463255178344</v>
      </c>
      <c r="Q14" s="81"/>
      <c r="R14" s="81"/>
      <c r="S14" s="146"/>
    </row>
    <row r="15" spans="2:19" ht="12.75">
      <c r="B15" s="237" t="s">
        <v>79</v>
      </c>
      <c r="C15" s="50" t="s">
        <v>120</v>
      </c>
      <c r="D15" s="63">
        <v>12119072</v>
      </c>
      <c r="E15" s="57">
        <f>_xlfn.IFERROR(VLOOKUP($D15,'[2]D expo'!$A$2:$H$300,3,FALSE),0)</f>
        <v>140398</v>
      </c>
      <c r="F15" s="57">
        <f>_xlfn.IFERROR(VLOOKUP($D15,'[2]D expo'!$A$2:$H$300,4,FALSE),0)</f>
        <v>140398</v>
      </c>
      <c r="G15" s="57">
        <f>_xlfn.IFERROR(VLOOKUP($D15,'[2]D expo'!$A$2:$H$300,5,FALSE),0)</f>
        <v>121406</v>
      </c>
      <c r="H15" s="53">
        <f t="shared" si="0"/>
        <v>-13.527258223051607</v>
      </c>
      <c r="I15" s="57">
        <f>_xlfn.IFERROR(VLOOKUP($D15,'[2]D expo'!$A$2:$H$300,6,FALSE),0)</f>
        <v>714876.93</v>
      </c>
      <c r="J15" s="57">
        <f>_xlfn.IFERROR(VLOOKUP($D15,'[2]D expo'!$A$2:$H$300,7,FALSE),0)</f>
        <v>714876.93</v>
      </c>
      <c r="K15" s="57">
        <f>_xlfn.IFERROR(VLOOKUP($D15,'[2]D expo'!$A$2:$H$300,8,FALSE),0)</f>
        <v>672169.1799999999</v>
      </c>
      <c r="L15" s="53">
        <f t="shared" si="1"/>
        <v>-5.974140192214639</v>
      </c>
      <c r="M15" s="53">
        <f t="shared" si="6"/>
        <v>5.0917885582415705</v>
      </c>
      <c r="N15" s="53">
        <f t="shared" si="6"/>
        <v>5.0917885582415705</v>
      </c>
      <c r="O15" s="53">
        <f t="shared" si="6"/>
        <v>5.536540039207288</v>
      </c>
      <c r="P15" s="53">
        <f t="shared" si="2"/>
        <v>8.734680866624789</v>
      </c>
      <c r="Q15" s="81"/>
      <c r="R15" s="81"/>
      <c r="S15" s="146"/>
    </row>
    <row r="16" spans="2:19" ht="12.75">
      <c r="B16" s="237" t="s">
        <v>79</v>
      </c>
      <c r="C16" s="50" t="s">
        <v>115</v>
      </c>
      <c r="D16" s="63">
        <v>12119082</v>
      </c>
      <c r="E16" s="57">
        <f>_xlfn.IFERROR(VLOOKUP($D16,'[2]D expo'!$A$2:$H$300,3,FALSE),0)</f>
        <v>3407815</v>
      </c>
      <c r="F16" s="57">
        <f>_xlfn.IFERROR(VLOOKUP($D16,'[2]D expo'!$A$2:$H$300,4,FALSE),0)</f>
        <v>3407815</v>
      </c>
      <c r="G16" s="57">
        <f>_xlfn.IFERROR(VLOOKUP($D16,'[2]D expo'!$A$2:$H$300,5,FALSE),0)</f>
        <v>2509215</v>
      </c>
      <c r="H16" s="53">
        <f t="shared" si="0"/>
        <v>-26.368802297073046</v>
      </c>
      <c r="I16" s="57">
        <f>_xlfn.IFERROR(VLOOKUP($D16,'[2]D expo'!$A$2:$H$300,6,FALSE),0)</f>
        <v>15523030.329999998</v>
      </c>
      <c r="J16" s="57">
        <f>_xlfn.IFERROR(VLOOKUP($D16,'[2]D expo'!$A$2:$H$300,7,FALSE),0)</f>
        <v>15523030.329999998</v>
      </c>
      <c r="K16" s="57">
        <f>_xlfn.IFERROR(VLOOKUP($D16,'[2]D expo'!$A$2:$H$300,8,FALSE),0)</f>
        <v>11769962.55</v>
      </c>
      <c r="L16" s="53">
        <f t="shared" si="1"/>
        <v>-24.177417039163885</v>
      </c>
      <c r="M16" s="53">
        <f t="shared" si="6"/>
        <v>4.555127062355203</v>
      </c>
      <c r="N16" s="53">
        <f t="shared" si="6"/>
        <v>4.555127062355203</v>
      </c>
      <c r="O16" s="53">
        <f t="shared" si="6"/>
        <v>4.690695117795805</v>
      </c>
      <c r="P16" s="53">
        <f t="shared" si="2"/>
        <v>2.976164080272814</v>
      </c>
      <c r="Q16" s="81"/>
      <c r="R16" s="81"/>
      <c r="S16" s="146"/>
    </row>
    <row r="17" spans="2:19" ht="12.75">
      <c r="B17" s="192" t="s">
        <v>81</v>
      </c>
      <c r="C17" s="50" t="s">
        <v>37</v>
      </c>
      <c r="D17" s="63"/>
      <c r="E17" s="57">
        <f>SUM(E18:E20)</f>
        <v>326926.66500000004</v>
      </c>
      <c r="F17" s="57">
        <f>SUM(F18:F20)</f>
        <v>326926.66500000004</v>
      </c>
      <c r="G17" s="57">
        <f>SUM(G18:G20)</f>
        <v>295347.471</v>
      </c>
      <c r="H17" s="53">
        <f aca="true" t="shared" si="7" ref="H17:H48">IF(F17=0,"--",100*(G17/F17-1))</f>
        <v>-9.659412149816538</v>
      </c>
      <c r="I17" s="57">
        <f>SUM(I18:I20)</f>
        <v>4323244.49</v>
      </c>
      <c r="J17" s="57">
        <f>SUM(J18:J20)</f>
        <v>4323244.49</v>
      </c>
      <c r="K17" s="57">
        <f>SUM(K18:K20)</f>
        <v>6090348.0200000005</v>
      </c>
      <c r="L17" s="53">
        <f aca="true" t="shared" si="8" ref="L17:L48">IF(J17=0,"--",100*(K17/J17-1))</f>
        <v>40.87447596561906</v>
      </c>
      <c r="M17" s="53">
        <f aca="true" t="shared" si="9" ref="M17:O23">IF(E17=0,"--",I17/E17)</f>
        <v>13.223896833254637</v>
      </c>
      <c r="N17" s="53">
        <f t="shared" si="9"/>
        <v>13.223896833254637</v>
      </c>
      <c r="O17" s="53">
        <f t="shared" si="9"/>
        <v>20.62095876216255</v>
      </c>
      <c r="P17" s="53">
        <f aca="true" t="shared" si="10" ref="P17:P48">_xlfn.IFERROR(100*(O17/N17-1),"--")</f>
        <v>55.937081347354756</v>
      </c>
      <c r="Q17" s="81"/>
      <c r="R17" s="81"/>
      <c r="S17" s="146"/>
    </row>
    <row r="18" spans="2:19" ht="12.75">
      <c r="B18" s="193"/>
      <c r="C18" s="50" t="s">
        <v>184</v>
      </c>
      <c r="D18" s="66">
        <v>7123910</v>
      </c>
      <c r="E18" s="57">
        <f>_xlfn.IFERROR(VLOOKUP($D18,'[2]D expo'!$A$2:$H$300,3,FALSE),0)</f>
        <v>1855.125</v>
      </c>
      <c r="F18" s="57">
        <f>_xlfn.IFERROR(VLOOKUP($D18,'[2]D expo'!$A$2:$H$300,4,FALSE),0)</f>
        <v>1855.125</v>
      </c>
      <c r="G18" s="57">
        <f>_xlfn.IFERROR(VLOOKUP($D18,'[2]D expo'!$A$2:$H$300,5,FALSE),0)</f>
        <v>28140.66</v>
      </c>
      <c r="H18" s="53">
        <f t="shared" si="7"/>
        <v>1416.9144936325044</v>
      </c>
      <c r="I18" s="57">
        <f>_xlfn.IFERROR(VLOOKUP($D18,'[2]D expo'!$A$2:$H$300,6,FALSE),0)</f>
        <v>558460.94</v>
      </c>
      <c r="J18" s="57">
        <f>_xlfn.IFERROR(VLOOKUP($D18,'[2]D expo'!$A$2:$H$300,7,FALSE),0)</f>
        <v>558460.94</v>
      </c>
      <c r="K18" s="57">
        <f>_xlfn.IFERROR(VLOOKUP($D18,'[2]D expo'!$A$2:$H$300,8,FALSE),0)</f>
        <v>2318145.7800000003</v>
      </c>
      <c r="L18" s="53">
        <f t="shared" si="8"/>
        <v>315.09541920693687</v>
      </c>
      <c r="M18" s="53">
        <f t="shared" si="9"/>
        <v>301.0368250117916</v>
      </c>
      <c r="N18" s="53">
        <f t="shared" si="9"/>
        <v>301.0368250117916</v>
      </c>
      <c r="O18" s="53">
        <f t="shared" si="9"/>
        <v>82.37709350100532</v>
      </c>
      <c r="P18" s="53">
        <f t="shared" si="10"/>
        <v>-72.6355426789468</v>
      </c>
      <c r="Q18" s="81"/>
      <c r="R18" s="81"/>
      <c r="S18" s="146"/>
    </row>
    <row r="19" spans="2:19" ht="12.75">
      <c r="B19" s="193"/>
      <c r="C19" s="95" t="s">
        <v>185</v>
      </c>
      <c r="D19" s="66">
        <v>7123920</v>
      </c>
      <c r="E19" s="57">
        <f>_xlfn.IFERROR(VLOOKUP($D19,'[2]D expo'!$A$2:$H$300,3,FALSE),0)</f>
        <v>241101.64</v>
      </c>
      <c r="F19" s="57">
        <f>_xlfn.IFERROR(VLOOKUP($D19,'[2]D expo'!$A$2:$H$300,4,FALSE),0)</f>
        <v>241101.64</v>
      </c>
      <c r="G19" s="57">
        <f>_xlfn.IFERROR(VLOOKUP($D19,'[2]D expo'!$A$2:$H$300,5,FALSE),0)</f>
        <v>185628.45</v>
      </c>
      <c r="H19" s="53">
        <f t="shared" si="7"/>
        <v>-23.00821761311951</v>
      </c>
      <c r="I19" s="57">
        <f>_xlfn.IFERROR(VLOOKUP($D19,'[2]D expo'!$A$2:$H$300,6,FALSE),0)</f>
        <v>2646907.67</v>
      </c>
      <c r="J19" s="57">
        <f>_xlfn.IFERROR(VLOOKUP($D19,'[2]D expo'!$A$2:$H$300,7,FALSE),0)</f>
        <v>2646907.67</v>
      </c>
      <c r="K19" s="57">
        <f>_xlfn.IFERROR(VLOOKUP($D19,'[2]D expo'!$A$2:$H$300,8,FALSE),0)</f>
        <v>2417410.58</v>
      </c>
      <c r="L19" s="53">
        <f t="shared" si="8"/>
        <v>-8.670385166853967</v>
      </c>
      <c r="M19" s="53">
        <f t="shared" si="9"/>
        <v>10.978389321615563</v>
      </c>
      <c r="N19" s="53">
        <f t="shared" si="9"/>
        <v>10.978389321615563</v>
      </c>
      <c r="O19" s="53">
        <f t="shared" si="9"/>
        <v>13.022845258902931</v>
      </c>
      <c r="P19" s="53">
        <f t="shared" si="10"/>
        <v>18.622549058831428</v>
      </c>
      <c r="Q19" s="81"/>
      <c r="R19" s="81"/>
      <c r="S19" s="146"/>
    </row>
    <row r="20" spans="2:19" ht="12.75">
      <c r="B20" s="194"/>
      <c r="C20" s="62" t="s">
        <v>132</v>
      </c>
      <c r="D20" s="66">
        <v>7123990</v>
      </c>
      <c r="E20" s="57">
        <f>_xlfn.IFERROR(VLOOKUP($D20,'[2]D expo'!$A$2:$H$300,3,FALSE),0)</f>
        <v>83969.9</v>
      </c>
      <c r="F20" s="57">
        <f>_xlfn.IFERROR(VLOOKUP($D20,'[2]D expo'!$A$2:$H$300,4,FALSE),0)</f>
        <v>83969.9</v>
      </c>
      <c r="G20" s="57">
        <f>_xlfn.IFERROR(VLOOKUP($D20,'[2]D expo'!$A$2:$H$300,5,FALSE),0)</f>
        <v>81578.361</v>
      </c>
      <c r="H20" s="53">
        <f t="shared" si="7"/>
        <v>-2.848090803966652</v>
      </c>
      <c r="I20" s="57">
        <f>_xlfn.IFERROR(VLOOKUP($D20,'[2]D expo'!$A$2:$H$300,6,FALSE),0)</f>
        <v>1117875.8800000001</v>
      </c>
      <c r="J20" s="57">
        <f>_xlfn.IFERROR(VLOOKUP($D20,'[2]D expo'!$A$2:$H$300,7,FALSE),0)</f>
        <v>1117875.8800000001</v>
      </c>
      <c r="K20" s="57">
        <f>_xlfn.IFERROR(VLOOKUP($D20,'[2]D expo'!$A$2:$H$300,8,FALSE),0)</f>
        <v>1354791.6600000001</v>
      </c>
      <c r="L20" s="53">
        <f t="shared" si="8"/>
        <v>21.193388661360157</v>
      </c>
      <c r="M20" s="53">
        <f t="shared" si="9"/>
        <v>13.312816616430414</v>
      </c>
      <c r="N20" s="53">
        <f t="shared" si="9"/>
        <v>13.312816616430414</v>
      </c>
      <c r="O20" s="53">
        <f t="shared" si="9"/>
        <v>16.607242942770082</v>
      </c>
      <c r="P20" s="53">
        <f t="shared" si="10"/>
        <v>24.746275872783773</v>
      </c>
      <c r="Q20" s="81"/>
      <c r="R20" s="81"/>
      <c r="S20" s="146"/>
    </row>
    <row r="21" spans="2:18" ht="12.75">
      <c r="B21" s="222" t="s">
        <v>121</v>
      </c>
      <c r="C21" s="50" t="s">
        <v>37</v>
      </c>
      <c r="D21" s="63">
        <v>9042010</v>
      </c>
      <c r="E21" s="57">
        <f>SUM(E22:E23)</f>
        <v>813892.97</v>
      </c>
      <c r="F21" s="57">
        <f>SUM(F22:F23)</f>
        <v>813892.97</v>
      </c>
      <c r="G21" s="57">
        <f>SUM(G22:G23)</f>
        <v>688581.28</v>
      </c>
      <c r="H21" s="53">
        <f t="shared" si="7"/>
        <v>-15.396580953389972</v>
      </c>
      <c r="I21" s="57">
        <f>SUM(I22:I23)</f>
        <v>4312802.080000001</v>
      </c>
      <c r="J21" s="57">
        <f>SUM(J22:J23)</f>
        <v>4312802.080000001</v>
      </c>
      <c r="K21" s="57">
        <f>SUM(K22:K23)</f>
        <v>3085901.13</v>
      </c>
      <c r="L21" s="53">
        <f t="shared" si="8"/>
        <v>-28.447884397236255</v>
      </c>
      <c r="M21" s="53">
        <f t="shared" si="9"/>
        <v>5.2989793977456285</v>
      </c>
      <c r="N21" s="53">
        <f t="shared" si="9"/>
        <v>5.2989793977456285</v>
      </c>
      <c r="O21" s="53">
        <f t="shared" si="9"/>
        <v>4.481535033888809</v>
      </c>
      <c r="P21" s="53">
        <f t="shared" si="10"/>
        <v>-15.426449180092849</v>
      </c>
      <c r="Q21" s="81"/>
      <c r="R21" s="81"/>
    </row>
    <row r="22" spans="2:18" ht="12.75">
      <c r="B22" s="222"/>
      <c r="C22" s="50" t="s">
        <v>122</v>
      </c>
      <c r="D22" s="66">
        <v>9042211</v>
      </c>
      <c r="E22" s="57">
        <f>_xlfn.IFERROR(VLOOKUP($D22,'[2]D expo'!$A$2:$H$300,3,FALSE),0)</f>
        <v>0</v>
      </c>
      <c r="F22" s="57">
        <f>_xlfn.IFERROR(VLOOKUP($D22,'[2]D expo'!$A$2:$H$300,4,FALSE),0)</f>
        <v>0</v>
      </c>
      <c r="G22" s="57">
        <f>_xlfn.IFERROR(VLOOKUP($D22,'[2]D expo'!$A$2:$H$300,5,FALSE),0)</f>
        <v>504</v>
      </c>
      <c r="H22" s="53" t="str">
        <f t="shared" si="7"/>
        <v>--</v>
      </c>
      <c r="I22" s="57">
        <f>_xlfn.IFERROR(VLOOKUP($D22,'[2]D expo'!$A$2:$H$300,6,FALSE),0)</f>
        <v>0</v>
      </c>
      <c r="J22" s="57">
        <f>_xlfn.IFERROR(VLOOKUP($D22,'[2]D expo'!$A$2:$H$300,7,FALSE),0)</f>
        <v>0</v>
      </c>
      <c r="K22" s="57">
        <f>_xlfn.IFERROR(VLOOKUP($D22,'[2]D expo'!$A$2:$H$300,8,FALSE),0)</f>
        <v>4436.39</v>
      </c>
      <c r="L22" s="53" t="str">
        <f t="shared" si="8"/>
        <v>--</v>
      </c>
      <c r="M22" s="53" t="str">
        <f t="shared" si="9"/>
        <v>--</v>
      </c>
      <c r="N22" s="53" t="str">
        <f t="shared" si="9"/>
        <v>--</v>
      </c>
      <c r="O22" s="53">
        <f t="shared" si="9"/>
        <v>8.802361111111113</v>
      </c>
      <c r="P22" s="53" t="str">
        <f t="shared" si="10"/>
        <v>--</v>
      </c>
      <c r="Q22" s="81"/>
      <c r="R22" s="81"/>
    </row>
    <row r="23" spans="2:18" ht="12.75">
      <c r="B23" s="222"/>
      <c r="C23" s="50" t="s">
        <v>123</v>
      </c>
      <c r="D23" s="66">
        <v>9042219</v>
      </c>
      <c r="E23" s="57">
        <f>_xlfn.IFERROR(VLOOKUP($D23,'[2]D expo'!$A$2:$H$300,3,FALSE),0)</f>
        <v>813892.97</v>
      </c>
      <c r="F23" s="57">
        <f>_xlfn.IFERROR(VLOOKUP($D23,'[2]D expo'!$A$2:$H$300,4,FALSE),0)</f>
        <v>813892.97</v>
      </c>
      <c r="G23" s="57">
        <f>_xlfn.IFERROR(VLOOKUP($D23,'[2]D expo'!$A$2:$H$300,5,FALSE),0)</f>
        <v>688077.28</v>
      </c>
      <c r="H23" s="53">
        <f t="shared" si="7"/>
        <v>-15.458505557555057</v>
      </c>
      <c r="I23" s="57">
        <f>_xlfn.IFERROR(VLOOKUP($D23,'[2]D expo'!$A$2:$H$300,6,FALSE),0)</f>
        <v>4312802.080000001</v>
      </c>
      <c r="J23" s="57">
        <f>_xlfn.IFERROR(VLOOKUP($D23,'[2]D expo'!$A$2:$H$300,7,FALSE),0)</f>
        <v>4312802.080000001</v>
      </c>
      <c r="K23" s="57">
        <f>_xlfn.IFERROR(VLOOKUP($D23,'[2]D expo'!$A$2:$H$300,8,FALSE),0)</f>
        <v>3081464.7399999998</v>
      </c>
      <c r="L23" s="53">
        <f t="shared" si="8"/>
        <v>-28.550750003348192</v>
      </c>
      <c r="M23" s="53">
        <f t="shared" si="9"/>
        <v>5.2989793977456285</v>
      </c>
      <c r="N23" s="53">
        <f t="shared" si="9"/>
        <v>5.2989793977456285</v>
      </c>
      <c r="O23" s="53">
        <f t="shared" si="9"/>
        <v>4.4783701330757495</v>
      </c>
      <c r="P23" s="53">
        <f t="shared" si="10"/>
        <v>-15.486175791115453</v>
      </c>
      <c r="Q23" s="81"/>
      <c r="R23" s="81"/>
    </row>
    <row r="24" spans="2:18" ht="12.75">
      <c r="B24" s="222" t="s">
        <v>80</v>
      </c>
      <c r="C24" s="50" t="s">
        <v>37</v>
      </c>
      <c r="D24" s="63">
        <v>12119049</v>
      </c>
      <c r="E24" s="57">
        <f>SUM(E25:E26)</f>
        <v>1036017.28</v>
      </c>
      <c r="F24" s="57">
        <f>SUM(F25:F26)</f>
        <v>1036017.28</v>
      </c>
      <c r="G24" s="57">
        <f>SUM(G25:G26)</f>
        <v>1338463</v>
      </c>
      <c r="H24" s="53">
        <f t="shared" si="7"/>
        <v>29.193115388963385</v>
      </c>
      <c r="I24" s="57">
        <f>SUM(I25:I26)</f>
        <v>4223212.75</v>
      </c>
      <c r="J24" s="57">
        <f>SUM(J25:J26)</f>
        <v>4223212.75</v>
      </c>
      <c r="K24" s="57">
        <f>SUM(K25:K26)</f>
        <v>5230232.33</v>
      </c>
      <c r="L24" s="53">
        <f t="shared" si="8"/>
        <v>23.844869761770827</v>
      </c>
      <c r="M24" s="53">
        <f aca="true" t="shared" si="11" ref="M24:O26">IF(E24=0,"--",I24/E24)</f>
        <v>4.076392191064612</v>
      </c>
      <c r="N24" s="53">
        <f t="shared" si="11"/>
        <v>4.076392191064612</v>
      </c>
      <c r="O24" s="53">
        <f t="shared" si="11"/>
        <v>3.907640577289025</v>
      </c>
      <c r="P24" s="53">
        <f t="shared" si="10"/>
        <v>-4.13972959092328</v>
      </c>
      <c r="Q24" s="81"/>
      <c r="R24" s="81"/>
    </row>
    <row r="25" spans="2:18" ht="12.75">
      <c r="B25" s="222"/>
      <c r="C25" s="50" t="s">
        <v>120</v>
      </c>
      <c r="D25" s="63">
        <v>12119079</v>
      </c>
      <c r="E25" s="57">
        <f>_xlfn.IFERROR(VLOOKUP($D25,'[2]D expo'!$A$2:$H$300,3,FALSE),0)</f>
        <v>118703</v>
      </c>
      <c r="F25" s="57">
        <f>_xlfn.IFERROR(VLOOKUP($D25,'[2]D expo'!$A$2:$H$300,4,FALSE),0)</f>
        <v>118703</v>
      </c>
      <c r="G25" s="57">
        <f>_xlfn.IFERROR(VLOOKUP($D25,'[2]D expo'!$A$2:$H$300,5,FALSE),0)</f>
        <v>168994</v>
      </c>
      <c r="H25" s="53">
        <f t="shared" si="7"/>
        <v>42.36708423544477</v>
      </c>
      <c r="I25" s="57">
        <f>_xlfn.IFERROR(VLOOKUP($D25,'[2]D expo'!$A$2:$H$300,6,FALSE),0)</f>
        <v>586235.73</v>
      </c>
      <c r="J25" s="57">
        <f>_xlfn.IFERROR(VLOOKUP($D25,'[2]D expo'!$A$2:$H$300,7,FALSE),0)</f>
        <v>586235.73</v>
      </c>
      <c r="K25" s="57">
        <f>_xlfn.IFERROR(VLOOKUP($D25,'[2]D expo'!$A$2:$H$300,8,FALSE),0)</f>
        <v>788033.49</v>
      </c>
      <c r="L25" s="53">
        <f t="shared" si="8"/>
        <v>34.42263063699649</v>
      </c>
      <c r="M25" s="53">
        <f t="shared" si="11"/>
        <v>4.938676613059484</v>
      </c>
      <c r="N25" s="53">
        <f t="shared" si="11"/>
        <v>4.938676613059484</v>
      </c>
      <c r="O25" s="53">
        <f t="shared" si="11"/>
        <v>4.663085612506952</v>
      </c>
      <c r="P25" s="53">
        <f t="shared" si="10"/>
        <v>-5.5802601009302455</v>
      </c>
      <c r="Q25" s="81"/>
      <c r="R25" s="81"/>
    </row>
    <row r="26" spans="2:18" ht="12.75">
      <c r="B26" s="222"/>
      <c r="C26" s="50" t="s">
        <v>115</v>
      </c>
      <c r="D26" s="63">
        <v>12119089</v>
      </c>
      <c r="E26" s="57">
        <f>_xlfn.IFERROR(VLOOKUP($D26,'[2]D expo'!$A$2:$H$300,3,FALSE),0)</f>
        <v>917314.28</v>
      </c>
      <c r="F26" s="57">
        <f>_xlfn.IFERROR(VLOOKUP($D26,'[2]D expo'!$A$2:$H$300,4,FALSE),0)</f>
        <v>917314.28</v>
      </c>
      <c r="G26" s="57">
        <f>_xlfn.IFERROR(VLOOKUP($D26,'[2]D expo'!$A$2:$H$300,5,FALSE),0)</f>
        <v>1169469</v>
      </c>
      <c r="H26" s="53">
        <f t="shared" si="7"/>
        <v>27.4883674546089</v>
      </c>
      <c r="I26" s="57">
        <f>_xlfn.IFERROR(VLOOKUP($D26,'[2]D expo'!$A$2:$H$300,6,FALSE),0)</f>
        <v>3636977.0199999996</v>
      </c>
      <c r="J26" s="57">
        <f>_xlfn.IFERROR(VLOOKUP($D26,'[2]D expo'!$A$2:$H$300,7,FALSE),0)</f>
        <v>3636977.0199999996</v>
      </c>
      <c r="K26" s="57">
        <f>_xlfn.IFERROR(VLOOKUP($D26,'[2]D expo'!$A$2:$H$300,8,FALSE),0)</f>
        <v>4442198.84</v>
      </c>
      <c r="L26" s="53">
        <f t="shared" si="8"/>
        <v>22.13986548641982</v>
      </c>
      <c r="M26" s="53">
        <f t="shared" si="11"/>
        <v>3.9648102065957147</v>
      </c>
      <c r="N26" s="53">
        <f t="shared" si="11"/>
        <v>3.9648102065957147</v>
      </c>
      <c r="O26" s="53">
        <f t="shared" si="11"/>
        <v>3.7984750685995095</v>
      </c>
      <c r="P26" s="53">
        <f t="shared" si="10"/>
        <v>-4.195286264131792</v>
      </c>
      <c r="Q26" s="81"/>
      <c r="R26" s="81"/>
    </row>
    <row r="27" spans="2:18" ht="12.75" customHeight="1">
      <c r="B27" s="204" t="s">
        <v>187</v>
      </c>
      <c r="C27" s="50" t="s">
        <v>37</v>
      </c>
      <c r="D27" s="63">
        <v>7129090</v>
      </c>
      <c r="E27" s="57">
        <f>SUM(E28:E29)</f>
        <v>241805.61</v>
      </c>
      <c r="F27" s="57">
        <f>SUM(F28:F29)</f>
        <v>241805.61</v>
      </c>
      <c r="G27" s="57">
        <f>SUM(G28:G29)</f>
        <v>163954.56</v>
      </c>
      <c r="H27" s="53">
        <f t="shared" si="7"/>
        <v>-32.19571704725958</v>
      </c>
      <c r="I27" s="57">
        <f>SUM(I28:I29)</f>
        <v>2688437.36</v>
      </c>
      <c r="J27" s="57">
        <f>SUM(J28:J29)</f>
        <v>2688437.36</v>
      </c>
      <c r="K27" s="57">
        <f>SUM(K28:K29)</f>
        <v>1731462.68</v>
      </c>
      <c r="L27" s="53">
        <f t="shared" si="8"/>
        <v>-35.59594485028285</v>
      </c>
      <c r="M27" s="53">
        <f aca="true" t="shared" si="12" ref="M27:M39">IF(E27=0,"--",I27/E27)</f>
        <v>11.118176125028695</v>
      </c>
      <c r="N27" s="53">
        <f aca="true" t="shared" si="13" ref="N27:N39">IF(F27=0,"--",J27/F27)</f>
        <v>11.118176125028695</v>
      </c>
      <c r="O27" s="53">
        <f aca="true" t="shared" si="14" ref="O27:O39">IF(G27=0,"--",K27/G27)</f>
        <v>10.56062533423895</v>
      </c>
      <c r="P27" s="53">
        <f t="shared" si="10"/>
        <v>-5.014768470294461</v>
      </c>
      <c r="Q27" s="81"/>
      <c r="R27" s="81"/>
    </row>
    <row r="28" spans="2:18" ht="12.75">
      <c r="B28" s="205"/>
      <c r="C28" s="62" t="s">
        <v>114</v>
      </c>
      <c r="D28" s="66">
        <v>7129091</v>
      </c>
      <c r="E28" s="57">
        <f>_xlfn.IFERROR(VLOOKUP($D28,'[2]D expo'!$A$2:$H$300,3,FALSE),0)</f>
        <v>0</v>
      </c>
      <c r="F28" s="57">
        <f>_xlfn.IFERROR(VLOOKUP($D28,'[2]D expo'!$A$2:$H$300,4,FALSE),0)</f>
        <v>0</v>
      </c>
      <c r="G28" s="57">
        <f>_xlfn.IFERROR(VLOOKUP($D28,'[2]D expo'!$A$2:$H$300,5,FALSE),0)</f>
        <v>178</v>
      </c>
      <c r="H28" s="53" t="str">
        <f t="shared" si="7"/>
        <v>--</v>
      </c>
      <c r="I28" s="57">
        <f>_xlfn.IFERROR(VLOOKUP($D28,'[2]D expo'!$A$2:$H$300,6,FALSE),0)</f>
        <v>0</v>
      </c>
      <c r="J28" s="57">
        <f>_xlfn.IFERROR(VLOOKUP($D28,'[2]D expo'!$A$2:$H$300,7,FALSE),0)</f>
        <v>0</v>
      </c>
      <c r="K28" s="57">
        <f>_xlfn.IFERROR(VLOOKUP($D28,'[2]D expo'!$A$2:$H$300,8,FALSE),0)</f>
        <v>1951.98</v>
      </c>
      <c r="L28" s="53" t="str">
        <f t="shared" si="8"/>
        <v>--</v>
      </c>
      <c r="M28" s="53" t="str">
        <f t="shared" si="12"/>
        <v>--</v>
      </c>
      <c r="N28" s="53" t="str">
        <f t="shared" si="13"/>
        <v>--</v>
      </c>
      <c r="O28" s="53">
        <f t="shared" si="14"/>
        <v>10.9661797752809</v>
      </c>
      <c r="P28" s="53" t="str">
        <f t="shared" si="10"/>
        <v>--</v>
      </c>
      <c r="Q28" s="81"/>
      <c r="R28" s="81"/>
    </row>
    <row r="29" spans="2:18" ht="12.75">
      <c r="B29" s="215"/>
      <c r="C29" s="62" t="s">
        <v>115</v>
      </c>
      <c r="D29" s="66">
        <v>7129099</v>
      </c>
      <c r="E29" s="57">
        <f>_xlfn.IFERROR(VLOOKUP($D29,'[2]D expo'!$A$2:$H$300,3,FALSE),0)</f>
        <v>241805.61</v>
      </c>
      <c r="F29" s="57">
        <f>_xlfn.IFERROR(VLOOKUP($D29,'[2]D expo'!$A$2:$H$300,4,FALSE),0)</f>
        <v>241805.61</v>
      </c>
      <c r="G29" s="57">
        <f>_xlfn.IFERROR(VLOOKUP($D29,'[2]D expo'!$A$2:$H$300,5,FALSE),0)</f>
        <v>163776.56</v>
      </c>
      <c r="H29" s="53">
        <f t="shared" si="7"/>
        <v>-32.26932989685392</v>
      </c>
      <c r="I29" s="57">
        <f>_xlfn.IFERROR(VLOOKUP($D29,'[2]D expo'!$A$2:$H$300,6,FALSE),0)</f>
        <v>2688437.36</v>
      </c>
      <c r="J29" s="57">
        <f>_xlfn.IFERROR(VLOOKUP($D29,'[2]D expo'!$A$2:$H$300,7,FALSE),0)</f>
        <v>2688437.36</v>
      </c>
      <c r="K29" s="57">
        <f>_xlfn.IFERROR(VLOOKUP($D29,'[2]D expo'!$A$2:$H$300,8,FALSE),0)</f>
        <v>1729510.7</v>
      </c>
      <c r="L29" s="53">
        <f t="shared" si="8"/>
        <v>-35.668551340173316</v>
      </c>
      <c r="M29" s="53">
        <f t="shared" si="12"/>
        <v>11.118176125028695</v>
      </c>
      <c r="N29" s="53">
        <f t="shared" si="13"/>
        <v>11.118176125028695</v>
      </c>
      <c r="O29" s="53">
        <f t="shared" si="14"/>
        <v>10.560184558767139</v>
      </c>
      <c r="P29" s="53">
        <f t="shared" si="10"/>
        <v>-5.0187329287348925</v>
      </c>
      <c r="Q29" s="81"/>
      <c r="R29" s="81"/>
    </row>
    <row r="30" spans="2:18" ht="12.75">
      <c r="B30" s="204" t="s">
        <v>352</v>
      </c>
      <c r="C30" s="50" t="s">
        <v>37</v>
      </c>
      <c r="D30" s="63"/>
      <c r="E30" s="57">
        <f>SUM(E31:E33)</f>
        <v>183703</v>
      </c>
      <c r="F30" s="57">
        <f>SUM(F31:F33)</f>
        <v>183703</v>
      </c>
      <c r="G30" s="57">
        <f>SUM(G31:G33)</f>
        <v>148297.75</v>
      </c>
      <c r="H30" s="53">
        <f t="shared" si="7"/>
        <v>-19.273092981606176</v>
      </c>
      <c r="I30" s="57">
        <f>SUM(I31:I33)</f>
        <v>2174205.63</v>
      </c>
      <c r="J30" s="57">
        <f>SUM(J31:J33)</f>
        <v>2174205.63</v>
      </c>
      <c r="K30" s="57">
        <f>SUM(K31:K33)</f>
        <v>2792624.33</v>
      </c>
      <c r="L30" s="53">
        <f t="shared" si="8"/>
        <v>28.44343200417525</v>
      </c>
      <c r="M30" s="53">
        <f t="shared" si="12"/>
        <v>11.835438887769932</v>
      </c>
      <c r="N30" s="53">
        <f t="shared" si="13"/>
        <v>11.835438887769932</v>
      </c>
      <c r="O30" s="53">
        <f t="shared" si="14"/>
        <v>18.831198248119073</v>
      </c>
      <c r="P30" s="53">
        <f t="shared" si="10"/>
        <v>59.108575750225526</v>
      </c>
      <c r="Q30" s="81"/>
      <c r="R30" s="81"/>
    </row>
    <row r="31" spans="2:18" ht="12.75">
      <c r="B31" s="205"/>
      <c r="C31" s="50" t="s">
        <v>184</v>
      </c>
      <c r="D31" s="66">
        <v>7123110</v>
      </c>
      <c r="E31" s="57">
        <f>_xlfn.IFERROR(VLOOKUP($D31,'[2]D expo'!$A$2:$H$300,3,FALSE),0)</f>
        <v>97914</v>
      </c>
      <c r="F31" s="57">
        <f>_xlfn.IFERROR(VLOOKUP($D31,'[2]D expo'!$A$2:$H$300,4,FALSE),0)</f>
        <v>97914</v>
      </c>
      <c r="G31" s="57">
        <f>_xlfn.IFERROR(VLOOKUP($D31,'[2]D expo'!$A$2:$H$300,5,FALSE),0)</f>
        <v>80743.4</v>
      </c>
      <c r="H31" s="53">
        <f t="shared" si="7"/>
        <v>-17.536409502216234</v>
      </c>
      <c r="I31" s="57">
        <f>_xlfn.IFERROR(VLOOKUP($D31,'[2]D expo'!$A$2:$H$300,6,FALSE),0)</f>
        <v>1181995.14</v>
      </c>
      <c r="J31" s="57">
        <f>_xlfn.IFERROR(VLOOKUP($D31,'[2]D expo'!$A$2:$H$300,7,FALSE),0)</f>
        <v>1181995.14</v>
      </c>
      <c r="K31" s="57">
        <f>_xlfn.IFERROR(VLOOKUP($D31,'[2]D expo'!$A$2:$H$300,8,FALSE),0)</f>
        <v>1418576.86</v>
      </c>
      <c r="L31" s="53">
        <f t="shared" si="8"/>
        <v>20.01545623952399</v>
      </c>
      <c r="M31" s="53">
        <f t="shared" si="12"/>
        <v>12.071768490716343</v>
      </c>
      <c r="N31" s="53">
        <f t="shared" si="13"/>
        <v>12.071768490716343</v>
      </c>
      <c r="O31" s="53">
        <f t="shared" si="14"/>
        <v>17.56895127032055</v>
      </c>
      <c r="P31" s="53">
        <f t="shared" si="10"/>
        <v>45.537509966594826</v>
      </c>
      <c r="Q31" s="81"/>
      <c r="R31" s="81"/>
    </row>
    <row r="32" spans="2:18" ht="12.75">
      <c r="B32" s="205"/>
      <c r="C32" s="50" t="s">
        <v>185</v>
      </c>
      <c r="D32" s="66">
        <v>7123120</v>
      </c>
      <c r="E32" s="57">
        <f>_xlfn.IFERROR(VLOOKUP($D32,'[2]D expo'!$A$2:$H$300,3,FALSE),0)</f>
        <v>63049</v>
      </c>
      <c r="F32" s="57">
        <f>_xlfn.IFERROR(VLOOKUP($D32,'[2]D expo'!$A$2:$H$300,4,FALSE),0)</f>
        <v>63049</v>
      </c>
      <c r="G32" s="57">
        <f>_xlfn.IFERROR(VLOOKUP($D32,'[2]D expo'!$A$2:$H$300,5,FALSE),0)</f>
        <v>37325</v>
      </c>
      <c r="H32" s="53">
        <f t="shared" si="7"/>
        <v>-40.80001268854383</v>
      </c>
      <c r="I32" s="57">
        <f>_xlfn.IFERROR(VLOOKUP($D32,'[2]D expo'!$A$2:$H$300,6,FALSE),0)</f>
        <v>749808.4900000001</v>
      </c>
      <c r="J32" s="57">
        <f>_xlfn.IFERROR(VLOOKUP($D32,'[2]D expo'!$A$2:$H$300,7,FALSE),0)</f>
        <v>749808.4900000001</v>
      </c>
      <c r="K32" s="57">
        <f>_xlfn.IFERROR(VLOOKUP($D32,'[2]D expo'!$A$2:$H$300,8,FALSE),0)</f>
        <v>673276.87</v>
      </c>
      <c r="L32" s="53">
        <f t="shared" si="8"/>
        <v>-10.20682227804597</v>
      </c>
      <c r="M32" s="53">
        <f t="shared" si="12"/>
        <v>11.89247236276547</v>
      </c>
      <c r="N32" s="53">
        <f t="shared" si="13"/>
        <v>11.89247236276547</v>
      </c>
      <c r="O32" s="53">
        <f t="shared" si="14"/>
        <v>18.038228265237777</v>
      </c>
      <c r="P32" s="53">
        <f t="shared" si="10"/>
        <v>51.677697580481706</v>
      </c>
      <c r="Q32" s="81"/>
      <c r="R32" s="81"/>
    </row>
    <row r="33" spans="2:18" ht="12.75">
      <c r="B33" s="215"/>
      <c r="C33" s="50" t="s">
        <v>132</v>
      </c>
      <c r="D33" s="66">
        <v>7123190</v>
      </c>
      <c r="E33" s="57">
        <f>_xlfn.IFERROR(VLOOKUP($D33,'[2]D expo'!$A$2:$H$300,3,FALSE),0)</f>
        <v>22740</v>
      </c>
      <c r="F33" s="57">
        <f>_xlfn.IFERROR(VLOOKUP($D33,'[2]D expo'!$A$2:$H$300,4,FALSE),0)</f>
        <v>22740</v>
      </c>
      <c r="G33" s="57">
        <f>_xlfn.IFERROR(VLOOKUP($D33,'[2]D expo'!$A$2:$H$300,5,FALSE),0)</f>
        <v>30229.35</v>
      </c>
      <c r="H33" s="53">
        <f t="shared" si="7"/>
        <v>32.93469656992083</v>
      </c>
      <c r="I33" s="57">
        <f>_xlfn.IFERROR(VLOOKUP($D33,'[2]D expo'!$A$2:$H$300,6,FALSE),0)</f>
        <v>242402</v>
      </c>
      <c r="J33" s="57">
        <f>_xlfn.IFERROR(VLOOKUP($D33,'[2]D expo'!$A$2:$H$300,7,FALSE),0)</f>
        <v>242402</v>
      </c>
      <c r="K33" s="57">
        <f>_xlfn.IFERROR(VLOOKUP($D33,'[2]D expo'!$A$2:$H$300,8,FALSE),0)</f>
        <v>700770.6</v>
      </c>
      <c r="L33" s="53">
        <f t="shared" si="8"/>
        <v>189.09439691091657</v>
      </c>
      <c r="M33" s="53">
        <f t="shared" si="12"/>
        <v>10.65971855760774</v>
      </c>
      <c r="N33" s="53">
        <f t="shared" si="13"/>
        <v>10.65971855760774</v>
      </c>
      <c r="O33" s="53">
        <f t="shared" si="14"/>
        <v>23.181795175880396</v>
      </c>
      <c r="P33" s="53">
        <f t="shared" si="10"/>
        <v>117.47098716162418</v>
      </c>
      <c r="Q33" s="81"/>
      <c r="R33" s="81"/>
    </row>
    <row r="34" spans="2:18" ht="12.75">
      <c r="B34" s="236" t="s">
        <v>190</v>
      </c>
      <c r="C34" s="236"/>
      <c r="D34" s="66">
        <v>8134020</v>
      </c>
      <c r="E34" s="57">
        <f>_xlfn.IFERROR(VLOOKUP($D34,'[2]D expo'!$A$2:$H$300,3,FALSE),0)</f>
        <v>683515</v>
      </c>
      <c r="F34" s="57">
        <f>_xlfn.IFERROR(VLOOKUP($D34,'[2]D expo'!$A$2:$H$300,4,FALSE),0)</f>
        <v>683515</v>
      </c>
      <c r="G34" s="57">
        <f>_xlfn.IFERROR(VLOOKUP($D34,'[2]D expo'!$A$2:$H$300,5,FALSE),0)</f>
        <v>565265</v>
      </c>
      <c r="H34" s="53">
        <f t="shared" si="7"/>
        <v>-17.300278706392692</v>
      </c>
      <c r="I34" s="57">
        <f>_xlfn.IFERROR(VLOOKUP($D34,'[2]D expo'!$A$2:$H$300,6,FALSE),0)</f>
        <v>1757301.8200000003</v>
      </c>
      <c r="J34" s="57">
        <f>_xlfn.IFERROR(VLOOKUP($D34,'[2]D expo'!$A$2:$H$300,7,FALSE),0)</f>
        <v>1757301.8200000003</v>
      </c>
      <c r="K34" s="57">
        <f>_xlfn.IFERROR(VLOOKUP($D34,'[2]D expo'!$A$2:$H$300,8,FALSE),0)</f>
        <v>1803171.82</v>
      </c>
      <c r="L34" s="53">
        <f t="shared" si="8"/>
        <v>2.6102516641108187</v>
      </c>
      <c r="M34" s="53">
        <f t="shared" si="12"/>
        <v>2.5709776961734567</v>
      </c>
      <c r="N34" s="53">
        <f t="shared" si="13"/>
        <v>2.5709776961734567</v>
      </c>
      <c r="O34" s="53">
        <f t="shared" si="14"/>
        <v>3.1899583735062316</v>
      </c>
      <c r="P34" s="53">
        <f t="shared" si="10"/>
        <v>24.075692226114676</v>
      </c>
      <c r="Q34" s="81"/>
      <c r="R34" s="81"/>
    </row>
    <row r="35" spans="2:18" ht="12.75">
      <c r="B35" s="204" t="s">
        <v>44</v>
      </c>
      <c r="C35" s="50" t="s">
        <v>37</v>
      </c>
      <c r="D35" s="63"/>
      <c r="E35" s="57">
        <f>SUM(E36:E37)</f>
        <v>60769.8</v>
      </c>
      <c r="F35" s="57">
        <f>SUM(F36:F37)</f>
        <v>60769.8</v>
      </c>
      <c r="G35" s="57">
        <f>SUM(G36:G37)</f>
        <v>77776.61400000002</v>
      </c>
      <c r="H35" s="53">
        <f t="shared" si="7"/>
        <v>27.985634311779894</v>
      </c>
      <c r="I35" s="57">
        <f>SUM(I36:I37)</f>
        <v>1364532.14</v>
      </c>
      <c r="J35" s="57">
        <f>SUM(J36:J37)</f>
        <v>1364532.14</v>
      </c>
      <c r="K35" s="57">
        <f>SUM(K36:K37)</f>
        <v>891471.5800000001</v>
      </c>
      <c r="L35" s="53">
        <f t="shared" si="8"/>
        <v>-34.66833401227177</v>
      </c>
      <c r="M35" s="53">
        <f t="shared" si="12"/>
        <v>22.454116024735967</v>
      </c>
      <c r="N35" s="53">
        <f t="shared" si="13"/>
        <v>22.454116024735967</v>
      </c>
      <c r="O35" s="53">
        <f t="shared" si="14"/>
        <v>11.461948960647733</v>
      </c>
      <c r="P35" s="53">
        <f t="shared" si="10"/>
        <v>-48.95390694507418</v>
      </c>
      <c r="Q35" s="81"/>
      <c r="R35" s="81"/>
    </row>
    <row r="36" spans="2:18" ht="12.75">
      <c r="B36" s="205"/>
      <c r="C36" s="50" t="s">
        <v>116</v>
      </c>
      <c r="D36" s="66">
        <v>8134041</v>
      </c>
      <c r="E36" s="57">
        <f>_xlfn.IFERROR(VLOOKUP($D36,'[2]D expo'!$A$2:$H$300,3,FALSE),0)</f>
        <v>0</v>
      </c>
      <c r="F36" s="57">
        <f>_xlfn.IFERROR(VLOOKUP($D36,'[2]D expo'!$A$2:$H$300,4,FALSE),0)</f>
        <v>0</v>
      </c>
      <c r="G36" s="57">
        <f>_xlfn.IFERROR(VLOOKUP($D36,'[2]D expo'!$A$2:$H$300,5,FALSE),0)</f>
        <v>512.6</v>
      </c>
      <c r="H36" s="53" t="str">
        <f t="shared" si="7"/>
        <v>--</v>
      </c>
      <c r="I36" s="57">
        <f>_xlfn.IFERROR(VLOOKUP($D36,'[2]D expo'!$A$2:$H$300,6,FALSE),0)</f>
        <v>0</v>
      </c>
      <c r="J36" s="57">
        <f>_xlfn.IFERROR(VLOOKUP($D36,'[2]D expo'!$A$2:$H$300,7,FALSE),0)</f>
        <v>0</v>
      </c>
      <c r="K36" s="57">
        <f>_xlfn.IFERROR(VLOOKUP($D36,'[2]D expo'!$A$2:$H$300,8,FALSE),0)</f>
        <v>21933.2</v>
      </c>
      <c r="L36" s="53" t="str">
        <f t="shared" si="8"/>
        <v>--</v>
      </c>
      <c r="M36" s="53" t="str">
        <f t="shared" si="12"/>
        <v>--</v>
      </c>
      <c r="N36" s="53" t="str">
        <f t="shared" si="13"/>
        <v>--</v>
      </c>
      <c r="O36" s="53">
        <f t="shared" si="14"/>
        <v>42.78813889972688</v>
      </c>
      <c r="P36" s="53" t="str">
        <f t="shared" si="10"/>
        <v>--</v>
      </c>
      <c r="Q36" s="81"/>
      <c r="R36" s="81"/>
    </row>
    <row r="37" spans="2:18" ht="12.75">
      <c r="B37" s="215"/>
      <c r="C37" s="50" t="s">
        <v>123</v>
      </c>
      <c r="D37" s="66">
        <v>8134049</v>
      </c>
      <c r="E37" s="57">
        <f>_xlfn.IFERROR(VLOOKUP($D37,'[2]D expo'!$A$2:$H$300,3,FALSE),0)</f>
        <v>60769.8</v>
      </c>
      <c r="F37" s="57">
        <f>_xlfn.IFERROR(VLOOKUP($D37,'[2]D expo'!$A$2:$H$300,4,FALSE),0)</f>
        <v>60769.8</v>
      </c>
      <c r="G37" s="57">
        <f>_xlfn.IFERROR(VLOOKUP($D37,'[2]D expo'!$A$2:$H$300,5,FALSE),0)</f>
        <v>77264.01400000001</v>
      </c>
      <c r="H37" s="53">
        <f t="shared" si="7"/>
        <v>27.142123225681193</v>
      </c>
      <c r="I37" s="57">
        <f>_xlfn.IFERROR(VLOOKUP($D37,'[2]D expo'!$A$2:$H$300,6,FALSE),0)</f>
        <v>1364532.14</v>
      </c>
      <c r="J37" s="57">
        <f>_xlfn.IFERROR(VLOOKUP($D37,'[2]D expo'!$A$2:$H$300,7,FALSE),0)</f>
        <v>1364532.14</v>
      </c>
      <c r="K37" s="57">
        <f>_xlfn.IFERROR(VLOOKUP($D37,'[2]D expo'!$A$2:$H$300,8,FALSE),0)</f>
        <v>869538.3800000001</v>
      </c>
      <c r="L37" s="53">
        <f t="shared" si="8"/>
        <v>-36.27571278753462</v>
      </c>
      <c r="M37" s="53">
        <f t="shared" si="12"/>
        <v>22.454116024735967</v>
      </c>
      <c r="N37" s="53">
        <f t="shared" si="13"/>
        <v>22.454116024735967</v>
      </c>
      <c r="O37" s="53">
        <f t="shared" si="14"/>
        <v>11.254118637947027</v>
      </c>
      <c r="P37" s="53">
        <f t="shared" si="10"/>
        <v>-49.8794847877813</v>
      </c>
      <c r="Q37" s="81"/>
      <c r="R37" s="81"/>
    </row>
    <row r="38" spans="2:18" ht="12.75">
      <c r="B38" s="236" t="s">
        <v>56</v>
      </c>
      <c r="C38" s="236"/>
      <c r="D38" s="66">
        <v>8134010</v>
      </c>
      <c r="E38" s="57">
        <f>_xlfn.IFERROR(VLOOKUP($D38,'[2]D expo'!$A$2:$H$300,3,FALSE),0)</f>
        <v>150924.83000000002</v>
      </c>
      <c r="F38" s="57">
        <f>_xlfn.IFERROR(VLOOKUP($D38,'[2]D expo'!$A$2:$H$300,4,FALSE),0)</f>
        <v>150924.83000000002</v>
      </c>
      <c r="G38" s="57">
        <f>_xlfn.IFERROR(VLOOKUP($D38,'[2]D expo'!$A$2:$H$300,5,FALSE),0)</f>
        <v>94936.6</v>
      </c>
      <c r="H38" s="53">
        <f>IF(F38=0,"--",100*(G38/F38-1))</f>
        <v>-37.09676532350576</v>
      </c>
      <c r="I38" s="57">
        <f>_xlfn.IFERROR(VLOOKUP($D38,'[2]D expo'!$A$2:$H$300,6,FALSE),0)</f>
        <v>1271643.1500000001</v>
      </c>
      <c r="J38" s="57">
        <f>_xlfn.IFERROR(VLOOKUP($D38,'[2]D expo'!$A$2:$H$300,7,FALSE),0)</f>
        <v>1271643.1500000001</v>
      </c>
      <c r="K38" s="57">
        <f>_xlfn.IFERROR(VLOOKUP($D38,'[2]D expo'!$A$2:$H$300,8,FALSE),0)</f>
        <v>711652.59</v>
      </c>
      <c r="L38" s="53">
        <f>IF(J38=0,"--",100*(K38/J38-1))</f>
        <v>-44.03676927760749</v>
      </c>
      <c r="M38" s="53">
        <f>IF(E38=0,"--",I38/E38)</f>
        <v>8.425672236967237</v>
      </c>
      <c r="N38" s="53">
        <f>IF(F38=0,"--",J38/F38)</f>
        <v>8.425672236967237</v>
      </c>
      <c r="O38" s="53">
        <f>IF(G38=0,"--",K38/G38)</f>
        <v>7.496082543507982</v>
      </c>
      <c r="P38" s="53">
        <f>_xlfn.IFERROR(100*(O38/N38-1),"--")</f>
        <v>-11.032825243079413</v>
      </c>
      <c r="Q38" s="81"/>
      <c r="R38" s="81"/>
    </row>
    <row r="39" spans="2:18" ht="12.75">
      <c r="B39" s="237" t="s">
        <v>179</v>
      </c>
      <c r="C39" s="50" t="s">
        <v>37</v>
      </c>
      <c r="D39" s="63"/>
      <c r="E39" s="57">
        <f>SUM(E40:E42)</f>
        <v>152200.46000000002</v>
      </c>
      <c r="F39" s="57">
        <f>SUM(F40:F42)</f>
        <v>152200.46000000002</v>
      </c>
      <c r="G39" s="57">
        <f>SUM(G40:G42)</f>
        <v>146194.18</v>
      </c>
      <c r="H39" s="53">
        <f t="shared" si="7"/>
        <v>-3.946295563101465</v>
      </c>
      <c r="I39" s="57">
        <f>SUM(I40:I42)</f>
        <v>1032397.6900000002</v>
      </c>
      <c r="J39" s="57">
        <f>SUM(J40:J42)</f>
        <v>1032397.6900000002</v>
      </c>
      <c r="K39" s="57">
        <f>SUM(K40:K42)</f>
        <v>908991.4299999999</v>
      </c>
      <c r="L39" s="53">
        <f t="shared" si="8"/>
        <v>-11.953364599256345</v>
      </c>
      <c r="M39" s="53">
        <f t="shared" si="12"/>
        <v>6.783144347921156</v>
      </c>
      <c r="N39" s="53">
        <f t="shared" si="13"/>
        <v>6.783144347921156</v>
      </c>
      <c r="O39" s="53">
        <f t="shared" si="14"/>
        <v>6.217699158749</v>
      </c>
      <c r="P39" s="53">
        <f t="shared" si="10"/>
        <v>-8.336033558617228</v>
      </c>
      <c r="Q39" s="81"/>
      <c r="R39" s="81"/>
    </row>
    <row r="40" spans="2:18" ht="12.75">
      <c r="B40" s="237"/>
      <c r="C40" s="148" t="s">
        <v>186</v>
      </c>
      <c r="D40" s="63">
        <v>9042220</v>
      </c>
      <c r="E40" s="57">
        <f>_xlfn.IFERROR(VLOOKUP($D40,'[2]D expo'!$A$2:$H$300,3,FALSE),0)</f>
        <v>25459.320000000003</v>
      </c>
      <c r="F40" s="57">
        <f>_xlfn.IFERROR(VLOOKUP($D40,'[2]D expo'!$A$2:$H$300,4,FALSE),0)</f>
        <v>25459.320000000003</v>
      </c>
      <c r="G40" s="57">
        <f>_xlfn.IFERROR(VLOOKUP($D40,'[2]D expo'!$A$2:$H$300,5,FALSE),0)</f>
        <v>84513.48</v>
      </c>
      <c r="H40" s="53">
        <f t="shared" si="7"/>
        <v>231.95497758777526</v>
      </c>
      <c r="I40" s="57">
        <f>_xlfn.IFERROR(VLOOKUP($D40,'[2]D expo'!$A$2:$H$300,6,FALSE),0)</f>
        <v>78231.42</v>
      </c>
      <c r="J40" s="57">
        <f>_xlfn.IFERROR(VLOOKUP($D40,'[2]D expo'!$A$2:$H$300,7,FALSE),0)</f>
        <v>78231.42</v>
      </c>
      <c r="K40" s="57">
        <f>_xlfn.IFERROR(VLOOKUP($D40,'[2]D expo'!$A$2:$H$300,8,FALSE),0)</f>
        <v>407331.29</v>
      </c>
      <c r="L40" s="53">
        <f t="shared" si="8"/>
        <v>420.67480048297733</v>
      </c>
      <c r="M40" s="53">
        <f aca="true" t="shared" si="15" ref="M40:N42">IF(E40=0,"--",I40/E40)</f>
        <v>3.072800844641569</v>
      </c>
      <c r="N40" s="53">
        <f t="shared" si="15"/>
        <v>3.072800844641569</v>
      </c>
      <c r="O40" s="53">
        <f aca="true" t="shared" si="16" ref="O40:O52">IF(G40=0,"--",K40/G40)</f>
        <v>4.819719765414938</v>
      </c>
      <c r="P40" s="53">
        <f t="shared" si="10"/>
        <v>56.85102969883948</v>
      </c>
      <c r="Q40" s="81"/>
      <c r="R40" s="81"/>
    </row>
    <row r="41" spans="2:18" ht="12.75">
      <c r="B41" s="237"/>
      <c r="C41" s="97" t="s">
        <v>356</v>
      </c>
      <c r="D41" s="66">
        <v>9042290</v>
      </c>
      <c r="E41" s="57">
        <f>_xlfn.IFERROR(VLOOKUP($D41,'[2]D expo'!$A$2:$H$300,3,FALSE),0)</f>
        <v>84069.34</v>
      </c>
      <c r="F41" s="57">
        <f>_xlfn.IFERROR(VLOOKUP($D41,'[2]D expo'!$A$2:$H$300,4,FALSE),0)</f>
        <v>84069.34</v>
      </c>
      <c r="G41" s="57">
        <f>_xlfn.IFERROR(VLOOKUP($D41,'[2]D expo'!$A$2:$H$300,5,FALSE),0)</f>
        <v>35352.1</v>
      </c>
      <c r="H41" s="53">
        <f t="shared" si="7"/>
        <v>-57.948878865945666</v>
      </c>
      <c r="I41" s="57">
        <f>_xlfn.IFERROR(VLOOKUP($D41,'[2]D expo'!$A$2:$H$300,6,FALSE),0)</f>
        <v>556166.8400000001</v>
      </c>
      <c r="J41" s="57">
        <f>_xlfn.IFERROR(VLOOKUP($D41,'[2]D expo'!$A$2:$H$300,7,FALSE),0)</f>
        <v>556166.8400000001</v>
      </c>
      <c r="K41" s="57">
        <f>_xlfn.IFERROR(VLOOKUP($D41,'[2]D expo'!$A$2:$H$300,8,FALSE),0)</f>
        <v>266226.4</v>
      </c>
      <c r="L41" s="53">
        <f t="shared" si="8"/>
        <v>-52.131917825233884</v>
      </c>
      <c r="M41" s="53">
        <f t="shared" si="15"/>
        <v>6.615572811681406</v>
      </c>
      <c r="N41" s="53">
        <f t="shared" si="15"/>
        <v>6.615572811681406</v>
      </c>
      <c r="O41" s="53">
        <f t="shared" si="16"/>
        <v>7.530709632525367</v>
      </c>
      <c r="P41" s="53">
        <f t="shared" si="10"/>
        <v>13.833070043882877</v>
      </c>
      <c r="Q41" s="81"/>
      <c r="R41" s="81"/>
    </row>
    <row r="42" spans="2:18" ht="12.75">
      <c r="B42" s="237"/>
      <c r="C42" s="95" t="s">
        <v>357</v>
      </c>
      <c r="D42" s="66">
        <v>9042100</v>
      </c>
      <c r="E42" s="57">
        <f>_xlfn.IFERROR(VLOOKUP($D42,'[2]D expo'!$A$2:$H$300,3,FALSE),0)</f>
        <v>42671.8</v>
      </c>
      <c r="F42" s="57">
        <f>_xlfn.IFERROR(VLOOKUP($D42,'[2]D expo'!$A$2:$H$300,4,FALSE),0)</f>
        <v>42671.8</v>
      </c>
      <c r="G42" s="57">
        <f>_xlfn.IFERROR(VLOOKUP($D42,'[2]D expo'!$A$2:$H$300,5,FALSE),0)</f>
        <v>26328.6</v>
      </c>
      <c r="H42" s="53">
        <f t="shared" si="7"/>
        <v>-38.299767059275695</v>
      </c>
      <c r="I42" s="57">
        <f>_xlfn.IFERROR(VLOOKUP($D42,'[2]D expo'!$A$2:$H$300,6,FALSE),0)</f>
        <v>397999.43000000005</v>
      </c>
      <c r="J42" s="57">
        <f>_xlfn.IFERROR(VLOOKUP($D42,'[2]D expo'!$A$2:$H$300,7,FALSE),0)</f>
        <v>397999.43000000005</v>
      </c>
      <c r="K42" s="57">
        <f>_xlfn.IFERROR(VLOOKUP($D42,'[2]D expo'!$A$2:$H$300,8,FALSE),0)</f>
        <v>235433.74</v>
      </c>
      <c r="L42" s="53">
        <f t="shared" si="8"/>
        <v>-40.84570925139266</v>
      </c>
      <c r="M42" s="53">
        <f t="shared" si="15"/>
        <v>9.326989487202322</v>
      </c>
      <c r="N42" s="53">
        <f t="shared" si="15"/>
        <v>9.326989487202322</v>
      </c>
      <c r="O42" s="53">
        <f t="shared" si="16"/>
        <v>8.942129091558229</v>
      </c>
      <c r="P42" s="53">
        <f t="shared" si="10"/>
        <v>-4.126308882112117</v>
      </c>
      <c r="Q42" s="81"/>
      <c r="R42" s="81"/>
    </row>
    <row r="43" spans="2:18" ht="12.75">
      <c r="B43" s="222" t="s">
        <v>189</v>
      </c>
      <c r="C43" s="50" t="s">
        <v>37</v>
      </c>
      <c r="D43" s="63">
        <v>7129030</v>
      </c>
      <c r="E43" s="57">
        <f>SUM(E44:E45)</f>
        <v>92565.04000000001</v>
      </c>
      <c r="F43" s="57">
        <f>SUM(F44:F45)</f>
        <v>92565.04000000001</v>
      </c>
      <c r="G43" s="57">
        <f>SUM(G44:G45)</f>
        <v>140263.6356</v>
      </c>
      <c r="H43" s="53">
        <f t="shared" si="7"/>
        <v>51.529816872547116</v>
      </c>
      <c r="I43" s="57">
        <f>SUM(I44:I45)</f>
        <v>963056.9900000001</v>
      </c>
      <c r="J43" s="57">
        <f>SUM(J44:J45)</f>
        <v>963056.9900000001</v>
      </c>
      <c r="K43" s="57">
        <f>SUM(K44:K45)</f>
        <v>1520097.49</v>
      </c>
      <c r="L43" s="53">
        <f t="shared" si="8"/>
        <v>57.840865679195154</v>
      </c>
      <c r="M43" s="53">
        <f aca="true" t="shared" si="17" ref="M43:N45">IF(E43=0,"--",I43/E43)</f>
        <v>10.404111422627809</v>
      </c>
      <c r="N43" s="53">
        <f t="shared" si="17"/>
        <v>10.404111422627809</v>
      </c>
      <c r="O43" s="53">
        <f t="shared" si="16"/>
        <v>10.837431123879979</v>
      </c>
      <c r="P43" s="53">
        <f t="shared" si="10"/>
        <v>4.164889087113655</v>
      </c>
      <c r="Q43" s="81"/>
      <c r="R43" s="81"/>
    </row>
    <row r="44" spans="2:18" ht="12.75">
      <c r="B44" s="222"/>
      <c r="C44" s="50" t="s">
        <v>116</v>
      </c>
      <c r="D44" s="98">
        <v>7129031</v>
      </c>
      <c r="E44" s="57">
        <f>_xlfn.IFERROR(VLOOKUP($D44,'[2]D expo'!$A$2:$H$300,3,FALSE),0)</f>
        <v>0</v>
      </c>
      <c r="F44" s="57">
        <f>_xlfn.IFERROR(VLOOKUP($D44,'[2]D expo'!$A$2:$H$300,4,FALSE),0)</f>
        <v>0</v>
      </c>
      <c r="G44" s="57">
        <f>_xlfn.IFERROR(VLOOKUP($D44,'[2]D expo'!$A$2:$H$300,5,FALSE),0)</f>
        <v>0</v>
      </c>
      <c r="H44" s="53" t="str">
        <f t="shared" si="7"/>
        <v>--</v>
      </c>
      <c r="I44" s="57">
        <f>_xlfn.IFERROR(VLOOKUP($D44,'[2]D expo'!$A$2:$H$300,6,FALSE),0)</f>
        <v>0</v>
      </c>
      <c r="J44" s="57">
        <f>_xlfn.IFERROR(VLOOKUP($D44,'[2]D expo'!$A$2:$H$300,7,FALSE),0)</f>
        <v>0</v>
      </c>
      <c r="K44" s="57">
        <f>_xlfn.IFERROR(VLOOKUP($D44,'[2]D expo'!$A$2:$H$300,8,FALSE),0)</f>
        <v>0</v>
      </c>
      <c r="L44" s="53" t="str">
        <f t="shared" si="8"/>
        <v>--</v>
      </c>
      <c r="M44" s="53" t="str">
        <f t="shared" si="17"/>
        <v>--</v>
      </c>
      <c r="N44" s="53" t="str">
        <f t="shared" si="17"/>
        <v>--</v>
      </c>
      <c r="O44" s="53" t="str">
        <f t="shared" si="16"/>
        <v>--</v>
      </c>
      <c r="P44" s="53" t="str">
        <f t="shared" si="10"/>
        <v>--</v>
      </c>
      <c r="Q44" s="81"/>
      <c r="R44" s="81"/>
    </row>
    <row r="45" spans="2:18" ht="12.75">
      <c r="B45" s="222"/>
      <c r="C45" s="62" t="s">
        <v>123</v>
      </c>
      <c r="D45" s="66">
        <v>7129039</v>
      </c>
      <c r="E45" s="57">
        <f>_xlfn.IFERROR(VLOOKUP($D45,'[2]D expo'!$A$2:$H$300,3,FALSE),0)</f>
        <v>92565.04000000001</v>
      </c>
      <c r="F45" s="57">
        <f>_xlfn.IFERROR(VLOOKUP($D45,'[2]D expo'!$A$2:$H$300,4,FALSE),0)</f>
        <v>92565.04000000001</v>
      </c>
      <c r="G45" s="57">
        <f>_xlfn.IFERROR(VLOOKUP($D45,'[2]D expo'!$A$2:$H$300,5,FALSE),0)</f>
        <v>140263.6356</v>
      </c>
      <c r="H45" s="53">
        <f t="shared" si="7"/>
        <v>51.529816872547116</v>
      </c>
      <c r="I45" s="57">
        <f>_xlfn.IFERROR(VLOOKUP($D45,'[2]D expo'!$A$2:$H$300,6,FALSE),0)</f>
        <v>963056.9900000001</v>
      </c>
      <c r="J45" s="57">
        <f>_xlfn.IFERROR(VLOOKUP($D45,'[2]D expo'!$A$2:$H$300,7,FALSE),0)</f>
        <v>963056.9900000001</v>
      </c>
      <c r="K45" s="57">
        <f>_xlfn.IFERROR(VLOOKUP($D45,'[2]D expo'!$A$2:$H$300,8,FALSE),0)</f>
        <v>1520097.49</v>
      </c>
      <c r="L45" s="53">
        <f t="shared" si="8"/>
        <v>57.840865679195154</v>
      </c>
      <c r="M45" s="53">
        <f t="shared" si="17"/>
        <v>10.404111422627809</v>
      </c>
      <c r="N45" s="53">
        <f t="shared" si="17"/>
        <v>10.404111422627809</v>
      </c>
      <c r="O45" s="53">
        <f t="shared" si="16"/>
        <v>10.837431123879979</v>
      </c>
      <c r="P45" s="53">
        <f t="shared" si="10"/>
        <v>4.164889087113655</v>
      </c>
      <c r="Q45" s="81"/>
      <c r="R45" s="81"/>
    </row>
    <row r="46" spans="2:18" ht="12.75">
      <c r="B46" s="237" t="s">
        <v>99</v>
      </c>
      <c r="C46" s="50" t="s">
        <v>37</v>
      </c>
      <c r="D46" s="63">
        <v>8134090</v>
      </c>
      <c r="E46" s="57">
        <f>SUM(E47:E48)</f>
        <v>122040</v>
      </c>
      <c r="F46" s="57">
        <f>SUM(F47:F48)</f>
        <v>122040</v>
      </c>
      <c r="G46" s="57">
        <f>SUM(G47:G48)</f>
        <v>78853.5</v>
      </c>
      <c r="H46" s="53">
        <f t="shared" si="7"/>
        <v>-35.387168141592916</v>
      </c>
      <c r="I46" s="57">
        <f>SUM(I47:I48)</f>
        <v>874950.8200000001</v>
      </c>
      <c r="J46" s="57">
        <f>SUM(J47:J48)</f>
        <v>874950.8200000001</v>
      </c>
      <c r="K46" s="57">
        <f>SUM(K47:K48)</f>
        <v>498044.6</v>
      </c>
      <c r="L46" s="53">
        <f t="shared" si="8"/>
        <v>-43.077417768463846</v>
      </c>
      <c r="M46" s="53">
        <f aca="true" t="shared" si="18" ref="M46:N48">IF(E46=0,"--",I46/E46)</f>
        <v>7.169377417240249</v>
      </c>
      <c r="N46" s="53">
        <f t="shared" si="18"/>
        <v>7.169377417240249</v>
      </c>
      <c r="O46" s="53">
        <f t="shared" si="16"/>
        <v>6.3160747462065725</v>
      </c>
      <c r="P46" s="53">
        <f t="shared" si="10"/>
        <v>-11.902047017105478</v>
      </c>
      <c r="Q46" s="81"/>
      <c r="R46" s="81"/>
    </row>
    <row r="47" spans="2:18" ht="12.75">
      <c r="B47" s="237"/>
      <c r="C47" s="62" t="s">
        <v>116</v>
      </c>
      <c r="D47" s="66">
        <v>8134091</v>
      </c>
      <c r="E47" s="57">
        <f>_xlfn.IFERROR(VLOOKUP($D47,'[2]D expo'!$A$2:$H$300,3,FALSE),0)</f>
        <v>1585</v>
      </c>
      <c r="F47" s="57">
        <f>_xlfn.IFERROR(VLOOKUP($D47,'[2]D expo'!$A$2:$H$300,4,FALSE),0)</f>
        <v>1585</v>
      </c>
      <c r="G47" s="57">
        <f>_xlfn.IFERROR(VLOOKUP($D47,'[2]D expo'!$A$2:$H$300,5,FALSE),0)</f>
        <v>2190</v>
      </c>
      <c r="H47" s="53">
        <f t="shared" si="7"/>
        <v>38.17034700315458</v>
      </c>
      <c r="I47" s="57">
        <f>_xlfn.IFERROR(VLOOKUP($D47,'[2]D expo'!$A$2:$H$300,6,FALSE),0)</f>
        <v>31589.940000000002</v>
      </c>
      <c r="J47" s="57">
        <f>_xlfn.IFERROR(VLOOKUP($D47,'[2]D expo'!$A$2:$H$300,7,FALSE),0)</f>
        <v>31589.940000000002</v>
      </c>
      <c r="K47" s="57">
        <f>_xlfn.IFERROR(VLOOKUP($D47,'[2]D expo'!$A$2:$H$300,8,FALSE),0)</f>
        <v>43888.7</v>
      </c>
      <c r="L47" s="53">
        <f t="shared" si="8"/>
        <v>38.93252092280009</v>
      </c>
      <c r="M47" s="53">
        <f t="shared" si="18"/>
        <v>19.930561514195585</v>
      </c>
      <c r="N47" s="53">
        <f t="shared" si="18"/>
        <v>19.930561514195585</v>
      </c>
      <c r="O47" s="53">
        <f t="shared" si="16"/>
        <v>20.04050228310502</v>
      </c>
      <c r="P47" s="53">
        <f t="shared" si="10"/>
        <v>0.5516190240356655</v>
      </c>
      <c r="Q47" s="81"/>
      <c r="R47" s="81"/>
    </row>
    <row r="48" spans="2:18" ht="12.75">
      <c r="B48" s="237"/>
      <c r="C48" s="62" t="s">
        <v>125</v>
      </c>
      <c r="D48" s="66">
        <v>8134099</v>
      </c>
      <c r="E48" s="57">
        <f>_xlfn.IFERROR(VLOOKUP($D48,'[2]D expo'!$A$2:$H$300,3,FALSE),0)</f>
        <v>120455</v>
      </c>
      <c r="F48" s="57">
        <f>_xlfn.IFERROR(VLOOKUP($D48,'[2]D expo'!$A$2:$H$300,4,FALSE),0)</f>
        <v>120455</v>
      </c>
      <c r="G48" s="57">
        <f>_xlfn.IFERROR(VLOOKUP($D48,'[2]D expo'!$A$2:$H$300,5,FALSE),0)</f>
        <v>76663.5</v>
      </c>
      <c r="H48" s="53">
        <f t="shared" si="7"/>
        <v>-36.35507035822506</v>
      </c>
      <c r="I48" s="57">
        <f>_xlfn.IFERROR(VLOOKUP($D48,'[2]D expo'!$A$2:$H$300,6,FALSE),0)</f>
        <v>843360.88</v>
      </c>
      <c r="J48" s="57">
        <f>_xlfn.IFERROR(VLOOKUP($D48,'[2]D expo'!$A$2:$H$300,7,FALSE),0)</f>
        <v>843360.88</v>
      </c>
      <c r="K48" s="57">
        <f>_xlfn.IFERROR(VLOOKUP($D48,'[2]D expo'!$A$2:$H$300,8,FALSE),0)</f>
        <v>454155.89999999997</v>
      </c>
      <c r="L48" s="53">
        <f t="shared" si="8"/>
        <v>-46.14928072072777</v>
      </c>
      <c r="M48" s="53">
        <f t="shared" si="18"/>
        <v>7.00146013033913</v>
      </c>
      <c r="N48" s="53">
        <f t="shared" si="18"/>
        <v>7.00146013033913</v>
      </c>
      <c r="O48" s="53">
        <f t="shared" si="16"/>
        <v>5.924017296366588</v>
      </c>
      <c r="P48" s="53">
        <f t="shared" si="10"/>
        <v>-15.388830528416564</v>
      </c>
      <c r="Q48" s="81"/>
      <c r="R48" s="81"/>
    </row>
    <row r="49" spans="2:18" ht="12.75">
      <c r="B49" s="192" t="s">
        <v>43</v>
      </c>
      <c r="C49" s="50" t="s">
        <v>37</v>
      </c>
      <c r="D49" s="63">
        <v>8134050</v>
      </c>
      <c r="E49" s="57">
        <f>SUM(E50:E51)</f>
        <v>25627.03</v>
      </c>
      <c r="F49" s="57">
        <f>SUM(F50:F51)</f>
        <v>25627.03</v>
      </c>
      <c r="G49" s="57">
        <f>SUM(G50:G51)</f>
        <v>36957.51</v>
      </c>
      <c r="H49" s="53">
        <f aca="true" t="shared" si="19" ref="H49:H73">IF(F49=0,"--",100*(G49/F49-1))</f>
        <v>44.21300478440149</v>
      </c>
      <c r="I49" s="57">
        <f>SUM(I50:I51)</f>
        <v>791977.21</v>
      </c>
      <c r="J49" s="57">
        <f>SUM(J50:J51)</f>
        <v>791977.21</v>
      </c>
      <c r="K49" s="57">
        <f>SUM(K50:K51)</f>
        <v>1018582.66</v>
      </c>
      <c r="L49" s="53">
        <f aca="true" t="shared" si="20" ref="L49:L73">IF(J49=0,"--",100*(K49/J49-1))</f>
        <v>28.612622577864343</v>
      </c>
      <c r="M49" s="53">
        <f aca="true" t="shared" si="21" ref="M49:N52">IF(E49=0,"--",I49/E49)</f>
        <v>30.90397950913547</v>
      </c>
      <c r="N49" s="53">
        <f t="shared" si="21"/>
        <v>30.90397950913547</v>
      </c>
      <c r="O49" s="53">
        <f t="shared" si="16"/>
        <v>27.560911435862426</v>
      </c>
      <c r="P49" s="53">
        <f aca="true" t="shared" si="22" ref="P49:P73">_xlfn.IFERROR(100*(O49/N49-1),"--")</f>
        <v>-10.817597365688147</v>
      </c>
      <c r="Q49" s="81"/>
      <c r="R49" s="81"/>
    </row>
    <row r="50" spans="2:18" ht="12.75">
      <c r="B50" s="193"/>
      <c r="C50" s="95" t="s">
        <v>114</v>
      </c>
      <c r="D50" s="66">
        <v>8134051</v>
      </c>
      <c r="E50" s="57">
        <f>_xlfn.IFERROR(VLOOKUP($D50,'[2]D expo'!$A$2:$H$300,3,FALSE),0)</f>
        <v>0</v>
      </c>
      <c r="F50" s="57">
        <f>_xlfn.IFERROR(VLOOKUP($D50,'[2]D expo'!$A$2:$H$300,4,FALSE),0)</f>
        <v>0</v>
      </c>
      <c r="G50" s="57">
        <f>_xlfn.IFERROR(VLOOKUP($D50,'[2]D expo'!$A$2:$H$300,5,FALSE),0)</f>
        <v>312.6</v>
      </c>
      <c r="H50" s="53" t="str">
        <f t="shared" si="19"/>
        <v>--</v>
      </c>
      <c r="I50" s="57">
        <f>_xlfn.IFERROR(VLOOKUP($D50,'[2]D expo'!$A$2:$H$300,6,FALSE),0)</f>
        <v>0</v>
      </c>
      <c r="J50" s="57">
        <f>_xlfn.IFERROR(VLOOKUP($D50,'[2]D expo'!$A$2:$H$300,7,FALSE),0)</f>
        <v>0</v>
      </c>
      <c r="K50" s="57">
        <f>_xlfn.IFERROR(VLOOKUP($D50,'[2]D expo'!$A$2:$H$300,8,FALSE),0)</f>
        <v>13822.27</v>
      </c>
      <c r="L50" s="53" t="str">
        <f t="shared" si="20"/>
        <v>--</v>
      </c>
      <c r="M50" s="53" t="str">
        <f t="shared" si="21"/>
        <v>--</v>
      </c>
      <c r="N50" s="53" t="str">
        <f t="shared" si="21"/>
        <v>--</v>
      </c>
      <c r="O50" s="53">
        <f t="shared" si="16"/>
        <v>44.21711452335253</v>
      </c>
      <c r="P50" s="53" t="str">
        <f t="shared" si="22"/>
        <v>--</v>
      </c>
      <c r="Q50" s="81"/>
      <c r="R50" s="81"/>
    </row>
    <row r="51" spans="2:18" ht="12.75">
      <c r="B51" s="194"/>
      <c r="C51" s="95" t="s">
        <v>115</v>
      </c>
      <c r="D51" s="66">
        <v>8134059</v>
      </c>
      <c r="E51" s="57">
        <f>_xlfn.IFERROR(VLOOKUP($D51,'[2]D expo'!$A$2:$H$300,3,FALSE),0)</f>
        <v>25627.03</v>
      </c>
      <c r="F51" s="57">
        <f>_xlfn.IFERROR(VLOOKUP($D51,'[2]D expo'!$A$2:$H$300,4,FALSE),0)</f>
        <v>25627.03</v>
      </c>
      <c r="G51" s="57">
        <f>_xlfn.IFERROR(VLOOKUP($D51,'[2]D expo'!$A$2:$H$300,5,FALSE),0)</f>
        <v>36644.91</v>
      </c>
      <c r="H51" s="53">
        <f t="shared" si="19"/>
        <v>42.99319897779807</v>
      </c>
      <c r="I51" s="57">
        <f>_xlfn.IFERROR(VLOOKUP($D51,'[2]D expo'!$A$2:$H$300,6,FALSE),0)</f>
        <v>791977.21</v>
      </c>
      <c r="J51" s="57">
        <f>_xlfn.IFERROR(VLOOKUP($D51,'[2]D expo'!$A$2:$H$300,7,FALSE),0)</f>
        <v>791977.21</v>
      </c>
      <c r="K51" s="57">
        <f>_xlfn.IFERROR(VLOOKUP($D51,'[2]D expo'!$A$2:$H$300,8,FALSE),0)</f>
        <v>1004760.39</v>
      </c>
      <c r="L51" s="53">
        <f t="shared" si="20"/>
        <v>26.867336245698283</v>
      </c>
      <c r="M51" s="53">
        <f t="shared" si="21"/>
        <v>30.90397950913547</v>
      </c>
      <c r="N51" s="53">
        <f t="shared" si="21"/>
        <v>30.90397950913547</v>
      </c>
      <c r="O51" s="53">
        <f t="shared" si="16"/>
        <v>27.418825424868007</v>
      </c>
      <c r="P51" s="53">
        <f t="shared" si="22"/>
        <v>-11.27736343223119</v>
      </c>
      <c r="Q51" s="81"/>
      <c r="R51" s="81"/>
    </row>
    <row r="52" spans="2:18" ht="12.75">
      <c r="B52" s="236" t="s">
        <v>82</v>
      </c>
      <c r="C52" s="236"/>
      <c r="D52" s="66">
        <v>7122000</v>
      </c>
      <c r="E52" s="57">
        <f>_xlfn.IFERROR(VLOOKUP($D52,'[2]D expo'!$A$2:$H$300,3,FALSE),0)</f>
        <v>242516</v>
      </c>
      <c r="F52" s="57">
        <f>_xlfn.IFERROR(VLOOKUP($D52,'[2]D expo'!$A$2:$H$300,4,FALSE),0)</f>
        <v>242516</v>
      </c>
      <c r="G52" s="57">
        <f>_xlfn.IFERROR(VLOOKUP($D52,'[2]D expo'!$A$2:$H$300,5,FALSE),0)</f>
        <v>209623</v>
      </c>
      <c r="H52" s="53">
        <f t="shared" si="19"/>
        <v>-13.563228817892426</v>
      </c>
      <c r="I52" s="57">
        <f>_xlfn.IFERROR(VLOOKUP($D52,'[2]D expo'!$A$2:$H$300,6,FALSE),0)</f>
        <v>645155.97</v>
      </c>
      <c r="J52" s="57">
        <f>_xlfn.IFERROR(VLOOKUP($D52,'[2]D expo'!$A$2:$H$300,7,FALSE),0)</f>
        <v>645155.97</v>
      </c>
      <c r="K52" s="57">
        <f>_xlfn.IFERROR(VLOOKUP($D52,'[2]D expo'!$A$2:$H$300,8,FALSE),0)</f>
        <v>593163.07</v>
      </c>
      <c r="L52" s="53">
        <f t="shared" si="20"/>
        <v>-8.058965958262776</v>
      </c>
      <c r="M52" s="53">
        <f t="shared" si="21"/>
        <v>2.6602614672846325</v>
      </c>
      <c r="N52" s="53">
        <f t="shared" si="21"/>
        <v>2.6602614672846325</v>
      </c>
      <c r="O52" s="53">
        <f t="shared" si="16"/>
        <v>2.8296659717683648</v>
      </c>
      <c r="P52" s="53">
        <f t="shared" si="22"/>
        <v>6.367964448872243</v>
      </c>
      <c r="Q52" s="81"/>
      <c r="R52" s="81"/>
    </row>
    <row r="53" spans="2:18" ht="12.75">
      <c r="B53" s="236" t="s">
        <v>83</v>
      </c>
      <c r="C53" s="236"/>
      <c r="D53" s="66">
        <v>7129050</v>
      </c>
      <c r="E53" s="57">
        <f>_xlfn.IFERROR(VLOOKUP($D53,'[2]D expo'!$A$2:$H$300,3,FALSE),0)</f>
        <v>174200</v>
      </c>
      <c r="F53" s="57">
        <f>_xlfn.IFERROR(VLOOKUP($D53,'[2]D expo'!$A$2:$H$300,4,FALSE),0)</f>
        <v>174200</v>
      </c>
      <c r="G53" s="57">
        <f>_xlfn.IFERROR(VLOOKUP($D53,'[2]D expo'!$A$2:$H$300,5,FALSE),0)</f>
        <v>164275.66</v>
      </c>
      <c r="H53" s="53">
        <f t="shared" si="19"/>
        <v>-5.69709529276693</v>
      </c>
      <c r="I53" s="57">
        <f>_xlfn.IFERROR(VLOOKUP($D53,'[2]D expo'!$A$2:$H$300,6,FALSE),0)</f>
        <v>465292.70000000007</v>
      </c>
      <c r="J53" s="57">
        <f>_xlfn.IFERROR(VLOOKUP($D53,'[2]D expo'!$A$2:$H$300,7,FALSE),0)</f>
        <v>465292.70000000007</v>
      </c>
      <c r="K53" s="57">
        <f>_xlfn.IFERROR(VLOOKUP($D53,'[2]D expo'!$A$2:$H$300,8,FALSE),0)</f>
        <v>413172.5800000001</v>
      </c>
      <c r="L53" s="53">
        <f t="shared" si="20"/>
        <v>-11.201576985841388</v>
      </c>
      <c r="M53" s="53">
        <f aca="true" t="shared" si="23" ref="M53:O54">IF(E53=0,"--",I53/E53)</f>
        <v>2.671025832376579</v>
      </c>
      <c r="N53" s="53">
        <f t="shared" si="23"/>
        <v>2.671025832376579</v>
      </c>
      <c r="O53" s="53">
        <f t="shared" si="23"/>
        <v>2.5151174556230673</v>
      </c>
      <c r="P53" s="53">
        <f t="shared" si="22"/>
        <v>-5.837022422759208</v>
      </c>
      <c r="Q53" s="81"/>
      <c r="R53" s="81"/>
    </row>
    <row r="54" spans="2:18" ht="12.75">
      <c r="B54" s="236" t="s">
        <v>188</v>
      </c>
      <c r="C54" s="236"/>
      <c r="D54" s="66">
        <v>8135000</v>
      </c>
      <c r="E54" s="57">
        <f>_xlfn.IFERROR(VLOOKUP($D54,'[2]D expo'!$A$2:$H$300,3,FALSE),0)</f>
        <v>21294.9</v>
      </c>
      <c r="F54" s="57">
        <f>_xlfn.IFERROR(VLOOKUP($D54,'[2]D expo'!$A$2:$H$300,4,FALSE),0)</f>
        <v>21294.9</v>
      </c>
      <c r="G54" s="57">
        <f>_xlfn.IFERROR(VLOOKUP($D54,'[2]D expo'!$A$2:$H$300,5,FALSE),0)</f>
        <v>45074.458</v>
      </c>
      <c r="H54" s="53">
        <f t="shared" si="19"/>
        <v>111.66785474456321</v>
      </c>
      <c r="I54" s="57">
        <f>_xlfn.IFERROR(VLOOKUP($D54,'[2]D expo'!$A$2:$H$300,6,FALSE),0)</f>
        <v>351295.42000000004</v>
      </c>
      <c r="J54" s="57">
        <f>_xlfn.IFERROR(VLOOKUP($D54,'[2]D expo'!$A$2:$H$300,7,FALSE),0)</f>
        <v>351295.42000000004</v>
      </c>
      <c r="K54" s="57">
        <f>_xlfn.IFERROR(VLOOKUP($D54,'[2]D expo'!$A$2:$H$300,8,FALSE),0)</f>
        <v>814546.2</v>
      </c>
      <c r="L54" s="53">
        <f t="shared" si="20"/>
        <v>131.86929109408823</v>
      </c>
      <c r="M54" s="53">
        <f t="shared" si="23"/>
        <v>16.49669263532583</v>
      </c>
      <c r="N54" s="53">
        <f t="shared" si="23"/>
        <v>16.49669263532583</v>
      </c>
      <c r="O54" s="53">
        <f t="shared" si="23"/>
        <v>18.071125780369893</v>
      </c>
      <c r="P54" s="53">
        <f t="shared" si="22"/>
        <v>9.543932107170328</v>
      </c>
      <c r="Q54" s="81"/>
      <c r="R54" s="81"/>
    </row>
    <row r="55" spans="2:18" ht="12.75">
      <c r="B55" s="204" t="s">
        <v>42</v>
      </c>
      <c r="C55" s="50" t="s">
        <v>37</v>
      </c>
      <c r="D55" s="63"/>
      <c r="E55" s="57">
        <f>SUM(E56:E57)</f>
        <v>10510</v>
      </c>
      <c r="F55" s="57">
        <f>SUM(F56:F57)</f>
        <v>10510</v>
      </c>
      <c r="G55" s="57">
        <f>SUM(G56:G57)</f>
        <v>122826.6</v>
      </c>
      <c r="H55" s="53">
        <f t="shared" si="19"/>
        <v>1068.664129400571</v>
      </c>
      <c r="I55" s="57">
        <f>SUM(I56:I57)</f>
        <v>290463.06</v>
      </c>
      <c r="J55" s="57">
        <f>SUM(J56:J57)</f>
        <v>290463.06</v>
      </c>
      <c r="K55" s="57">
        <f>SUM(K56:K57)</f>
        <v>974073.73</v>
      </c>
      <c r="L55" s="53">
        <f t="shared" si="20"/>
        <v>235.35201687953023</v>
      </c>
      <c r="M55" s="53">
        <f aca="true" t="shared" si="24" ref="M55:N57">IF(E55=0,"--",I55/E55)</f>
        <v>27.636827783063747</v>
      </c>
      <c r="N55" s="53">
        <f t="shared" si="24"/>
        <v>27.636827783063747</v>
      </c>
      <c r="O55" s="53">
        <f aca="true" t="shared" si="25" ref="O55:O73">IF(G55=0,"--",K55/G55)</f>
        <v>7.93047865853162</v>
      </c>
      <c r="P55" s="53">
        <f t="shared" si="22"/>
        <v>-71.30467099631626</v>
      </c>
      <c r="Q55" s="81"/>
      <c r="R55" s="81"/>
    </row>
    <row r="56" spans="2:18" ht="12.75">
      <c r="B56" s="205"/>
      <c r="C56" s="95" t="s">
        <v>114</v>
      </c>
      <c r="D56" s="66">
        <v>8134031</v>
      </c>
      <c r="E56" s="57">
        <f>_xlfn.IFERROR(VLOOKUP($D56,'[2]D expo'!$A$2:$H$300,3,FALSE),0)</f>
        <v>0</v>
      </c>
      <c r="F56" s="57">
        <f>_xlfn.IFERROR(VLOOKUP($D56,'[2]D expo'!$A$2:$H$300,4,FALSE),0)</f>
        <v>0</v>
      </c>
      <c r="G56" s="57">
        <f>_xlfn.IFERROR(VLOOKUP($D56,'[2]D expo'!$A$2:$H$300,5,FALSE),0)</f>
        <v>78009.6</v>
      </c>
      <c r="H56" s="53" t="str">
        <f t="shared" si="19"/>
        <v>--</v>
      </c>
      <c r="I56" s="57">
        <f>_xlfn.IFERROR(VLOOKUP($D56,'[2]D expo'!$A$2:$H$300,6,FALSE),0)</f>
        <v>0</v>
      </c>
      <c r="J56" s="57">
        <f>_xlfn.IFERROR(VLOOKUP($D56,'[2]D expo'!$A$2:$H$300,7,FALSE),0)</f>
        <v>0</v>
      </c>
      <c r="K56" s="57">
        <f>_xlfn.IFERROR(VLOOKUP($D56,'[2]D expo'!$A$2:$H$300,8,FALSE),0)</f>
        <v>321000.92</v>
      </c>
      <c r="L56" s="53" t="str">
        <f t="shared" si="20"/>
        <v>--</v>
      </c>
      <c r="M56" s="53" t="str">
        <f t="shared" si="24"/>
        <v>--</v>
      </c>
      <c r="N56" s="53" t="str">
        <f t="shared" si="24"/>
        <v>--</v>
      </c>
      <c r="O56" s="53">
        <f t="shared" si="25"/>
        <v>4.114889962261055</v>
      </c>
      <c r="P56" s="53" t="str">
        <f t="shared" si="22"/>
        <v>--</v>
      </c>
      <c r="Q56" s="81"/>
      <c r="R56" s="81"/>
    </row>
    <row r="57" spans="2:18" ht="12.75">
      <c r="B57" s="215"/>
      <c r="C57" s="95" t="s">
        <v>115</v>
      </c>
      <c r="D57" s="66">
        <v>8134039</v>
      </c>
      <c r="E57" s="57">
        <f>_xlfn.IFERROR(VLOOKUP($D57,'[2]D expo'!$A$2:$H$300,3,FALSE),0)</f>
        <v>10510</v>
      </c>
      <c r="F57" s="57">
        <f>_xlfn.IFERROR(VLOOKUP($D57,'[2]D expo'!$A$2:$H$300,4,FALSE),0)</f>
        <v>10510</v>
      </c>
      <c r="G57" s="57">
        <f>_xlfn.IFERROR(VLOOKUP($D57,'[2]D expo'!$A$2:$H$300,5,FALSE),0)</f>
        <v>44817</v>
      </c>
      <c r="H57" s="53">
        <f t="shared" si="19"/>
        <v>326.4224548049476</v>
      </c>
      <c r="I57" s="57">
        <f>_xlfn.IFERROR(VLOOKUP($D57,'[2]D expo'!$A$2:$H$300,6,FALSE),0)</f>
        <v>290463.06</v>
      </c>
      <c r="J57" s="57">
        <f>_xlfn.IFERROR(VLOOKUP($D57,'[2]D expo'!$A$2:$H$300,7,FALSE),0)</f>
        <v>290463.06</v>
      </c>
      <c r="K57" s="57">
        <f>_xlfn.IFERROR(VLOOKUP($D57,'[2]D expo'!$A$2:$H$300,8,FALSE),0)</f>
        <v>653072.8099999999</v>
      </c>
      <c r="L57" s="53">
        <f t="shared" si="20"/>
        <v>124.83850786396036</v>
      </c>
      <c r="M57" s="53">
        <f t="shared" si="24"/>
        <v>27.636827783063747</v>
      </c>
      <c r="N57" s="53">
        <f t="shared" si="24"/>
        <v>27.636827783063747</v>
      </c>
      <c r="O57" s="53">
        <f t="shared" si="25"/>
        <v>14.571988531137736</v>
      </c>
      <c r="P57" s="53">
        <f t="shared" si="22"/>
        <v>-47.27329545372909</v>
      </c>
      <c r="Q57" s="81"/>
      <c r="R57" s="81"/>
    </row>
    <row r="58" spans="2:18" ht="12.75">
      <c r="B58" s="236" t="s">
        <v>306</v>
      </c>
      <c r="C58" s="236"/>
      <c r="D58" s="66">
        <v>7129069</v>
      </c>
      <c r="E58" s="57">
        <f>_xlfn.IFERROR(VLOOKUP($D58,'[2]D expo'!$A$2:$H$300,3,FALSE),0)</f>
        <v>21421.28</v>
      </c>
      <c r="F58" s="57">
        <f>_xlfn.IFERROR(VLOOKUP($D58,'[2]D expo'!$A$2:$H$300,4,FALSE),0)</f>
        <v>21421.28</v>
      </c>
      <c r="G58" s="57">
        <f>_xlfn.IFERROR(VLOOKUP($D58,'[2]D expo'!$A$2:$H$300,5,FALSE),0)</f>
        <v>1567</v>
      </c>
      <c r="H58" s="53">
        <f t="shared" si="19"/>
        <v>-92.68484422966321</v>
      </c>
      <c r="I58" s="57">
        <f>_xlfn.IFERROR(VLOOKUP($D58,'[2]D expo'!$A$2:$H$300,6,FALSE),0)</f>
        <v>218485.69</v>
      </c>
      <c r="J58" s="57">
        <f>_xlfn.IFERROR(VLOOKUP($D58,'[2]D expo'!$A$2:$H$300,7,FALSE),0)</f>
        <v>218485.69</v>
      </c>
      <c r="K58" s="57">
        <f>_xlfn.IFERROR(VLOOKUP($D58,'[2]D expo'!$A$2:$H$300,8,FALSE),0)</f>
        <v>25128.38</v>
      </c>
      <c r="L58" s="53">
        <f t="shared" si="20"/>
        <v>-88.49884402040243</v>
      </c>
      <c r="M58" s="53">
        <f>IF(E58=0,"--",I58/E58)</f>
        <v>10.199469406123258</v>
      </c>
      <c r="N58" s="53">
        <f>IF(F58=0,"--",J58/F58)</f>
        <v>10.199469406123258</v>
      </c>
      <c r="O58" s="53">
        <f t="shared" si="25"/>
        <v>16.03597957881302</v>
      </c>
      <c r="P58" s="53">
        <f t="shared" si="22"/>
        <v>57.223664685790496</v>
      </c>
      <c r="Q58" s="81"/>
      <c r="R58" s="81"/>
    </row>
    <row r="59" spans="2:18" ht="12.75">
      <c r="B59" s="204" t="s">
        <v>297</v>
      </c>
      <c r="C59" s="50" t="s">
        <v>37</v>
      </c>
      <c r="D59" s="63">
        <v>12119041</v>
      </c>
      <c r="E59" s="57">
        <f>SUM(E60:E61)</f>
        <v>237900</v>
      </c>
      <c r="F59" s="57">
        <f>SUM(F60:F61)</f>
        <v>237900</v>
      </c>
      <c r="G59" s="57">
        <f>SUM(G60:G61)</f>
        <v>155000</v>
      </c>
      <c r="H59" s="53">
        <f t="shared" si="19"/>
        <v>-34.846574190836485</v>
      </c>
      <c r="I59" s="57">
        <f>SUM(I60:I61)</f>
        <v>181421.36</v>
      </c>
      <c r="J59" s="57">
        <f>SUM(J60:J61)</f>
        <v>181421.36</v>
      </c>
      <c r="K59" s="57">
        <f>SUM(K60:K61)</f>
        <v>144426.75</v>
      </c>
      <c r="L59" s="53">
        <f t="shared" si="20"/>
        <v>-20.391540444851696</v>
      </c>
      <c r="M59" s="53">
        <f aca="true" t="shared" si="26" ref="M59:N61">IF(E59=0,"--",I59/E59)</f>
        <v>0.7625950399327448</v>
      </c>
      <c r="N59" s="53">
        <f t="shared" si="26"/>
        <v>0.7625950399327448</v>
      </c>
      <c r="O59" s="53">
        <f t="shared" si="25"/>
        <v>0.9317854838709677</v>
      </c>
      <c r="P59" s="53">
        <f t="shared" si="22"/>
        <v>22.18614534303085</v>
      </c>
      <c r="Q59" s="81"/>
      <c r="R59" s="81"/>
    </row>
    <row r="60" spans="2:18" ht="12.75">
      <c r="B60" s="205"/>
      <c r="C60" s="95" t="s">
        <v>114</v>
      </c>
      <c r="D60" s="66">
        <v>12119071</v>
      </c>
      <c r="E60" s="57">
        <f>_xlfn.IFERROR(VLOOKUP($D60,'[2]D expo'!$A$2:$H$300,3,FALSE),0)</f>
        <v>65500</v>
      </c>
      <c r="F60" s="57">
        <f>_xlfn.IFERROR(VLOOKUP($D60,'[2]D expo'!$A$2:$H$300,4,FALSE),0)</f>
        <v>65500</v>
      </c>
      <c r="G60" s="57">
        <f>_xlfn.IFERROR(VLOOKUP($D60,'[2]D expo'!$A$2:$H$300,5,FALSE),0)</f>
        <v>10000</v>
      </c>
      <c r="H60" s="53">
        <f t="shared" si="19"/>
        <v>-84.7328244274809</v>
      </c>
      <c r="I60" s="57">
        <f>_xlfn.IFERROR(VLOOKUP($D60,'[2]D expo'!$A$2:$H$300,6,FALSE),0)</f>
        <v>61339.36</v>
      </c>
      <c r="J60" s="57">
        <f>_xlfn.IFERROR(VLOOKUP($D60,'[2]D expo'!$A$2:$H$300,7,FALSE),0)</f>
        <v>61339.36</v>
      </c>
      <c r="K60" s="57">
        <f>_xlfn.IFERROR(VLOOKUP($D60,'[2]D expo'!$A$2:$H$300,8,FALSE),0)</f>
        <v>41164</v>
      </c>
      <c r="L60" s="53">
        <f t="shared" si="20"/>
        <v>-32.891376760370505</v>
      </c>
      <c r="M60" s="53">
        <f t="shared" si="26"/>
        <v>0.9364787786259542</v>
      </c>
      <c r="N60" s="53">
        <f t="shared" si="26"/>
        <v>0.9364787786259542</v>
      </c>
      <c r="O60" s="53">
        <f t="shared" si="25"/>
        <v>4.1164</v>
      </c>
      <c r="P60" s="53">
        <f t="shared" si="22"/>
        <v>339.56148221957324</v>
      </c>
      <c r="Q60" s="81"/>
      <c r="R60" s="81"/>
    </row>
    <row r="61" spans="2:18" ht="26.25" customHeight="1">
      <c r="B61" s="215"/>
      <c r="C61" s="95" t="s">
        <v>115</v>
      </c>
      <c r="D61" s="113">
        <v>12119081</v>
      </c>
      <c r="E61" s="125">
        <f>_xlfn.IFERROR(VLOOKUP($D61,'[2]D expo'!$A$2:$H$300,3,FALSE),0)</f>
        <v>172400</v>
      </c>
      <c r="F61" s="125">
        <f>_xlfn.IFERROR(VLOOKUP($D61,'[2]D expo'!$A$2:$H$300,4,FALSE),0)</f>
        <v>172400</v>
      </c>
      <c r="G61" s="125">
        <f>_xlfn.IFERROR(VLOOKUP($D61,'[2]D expo'!$A$2:$H$300,5,FALSE),0)</f>
        <v>145000</v>
      </c>
      <c r="H61" s="58">
        <f t="shared" si="19"/>
        <v>-15.89327146171694</v>
      </c>
      <c r="I61" s="125">
        <f>_xlfn.IFERROR(VLOOKUP($D61,'[2]D expo'!$A$2:$H$300,6,FALSE),0)</f>
        <v>120082</v>
      </c>
      <c r="J61" s="125">
        <f>_xlfn.IFERROR(VLOOKUP($D61,'[2]D expo'!$A$2:$H$300,7,FALSE),0)</f>
        <v>120082</v>
      </c>
      <c r="K61" s="125">
        <f>_xlfn.IFERROR(VLOOKUP($D61,'[2]D expo'!$A$2:$H$300,8,FALSE),0)</f>
        <v>103262.75</v>
      </c>
      <c r="L61" s="58">
        <f t="shared" si="20"/>
        <v>-14.00647057843807</v>
      </c>
      <c r="M61" s="58">
        <f t="shared" si="26"/>
        <v>0.6965313225058004</v>
      </c>
      <c r="N61" s="58">
        <f t="shared" si="26"/>
        <v>0.6965313225058004</v>
      </c>
      <c r="O61" s="58">
        <f t="shared" si="25"/>
        <v>0.7121568965517241</v>
      </c>
      <c r="P61" s="58">
        <f t="shared" si="22"/>
        <v>2.2433411881191523</v>
      </c>
      <c r="Q61" s="81"/>
      <c r="R61" s="81"/>
    </row>
    <row r="62" spans="2:18" ht="12.75">
      <c r="B62" s="236" t="s">
        <v>84</v>
      </c>
      <c r="C62" s="236"/>
      <c r="D62" s="66">
        <v>7129040</v>
      </c>
      <c r="E62" s="57">
        <f>_xlfn.IFERROR(VLOOKUP($D62,'[2]D expo'!$A$2:$H$300,3,FALSE),0)</f>
        <v>7577.26</v>
      </c>
      <c r="F62" s="57">
        <f>_xlfn.IFERROR(VLOOKUP($D62,'[2]D expo'!$A$2:$H$300,4,FALSE),0)</f>
        <v>7577.26</v>
      </c>
      <c r="G62" s="57">
        <f>_xlfn.IFERROR(VLOOKUP($D62,'[2]D expo'!$A$2:$H$300,5,FALSE),0)</f>
        <v>7816</v>
      </c>
      <c r="H62" s="53">
        <f t="shared" si="19"/>
        <v>3.150743144619561</v>
      </c>
      <c r="I62" s="57">
        <f>_xlfn.IFERROR(VLOOKUP($D62,'[2]D expo'!$A$2:$H$300,6,FALSE),0)</f>
        <v>68244.05</v>
      </c>
      <c r="J62" s="57">
        <f>_xlfn.IFERROR(VLOOKUP($D62,'[2]D expo'!$A$2:$H$300,7,FALSE),0)</f>
        <v>68244.05</v>
      </c>
      <c r="K62" s="57">
        <f>_xlfn.IFERROR(VLOOKUP($D62,'[2]D expo'!$A$2:$H$300,8,FALSE),0)</f>
        <v>65399.42</v>
      </c>
      <c r="L62" s="53">
        <f t="shared" si="20"/>
        <v>-4.168319435906875</v>
      </c>
      <c r="M62" s="53">
        <f aca="true" t="shared" si="27" ref="M62:M73">IF(E62=0,"--",I62/E62)</f>
        <v>9.006428445110766</v>
      </c>
      <c r="N62" s="53">
        <f aca="true" t="shared" si="28" ref="N62:N73">IF(F62=0,"--",J62/F62)</f>
        <v>9.006428445110766</v>
      </c>
      <c r="O62" s="53">
        <f t="shared" si="25"/>
        <v>8.367377175025588</v>
      </c>
      <c r="P62" s="53">
        <f t="shared" si="22"/>
        <v>-7.095501551806516</v>
      </c>
      <c r="Q62" s="81"/>
      <c r="R62" s="81"/>
    </row>
    <row r="63" spans="2:18" ht="12.75">
      <c r="B63" s="236" t="s">
        <v>191</v>
      </c>
      <c r="C63" s="236"/>
      <c r="D63" s="66">
        <v>8011100</v>
      </c>
      <c r="E63" s="57">
        <f>_xlfn.IFERROR(VLOOKUP($D63,'[2]D expo'!$A$2:$H$300,3,FALSE),0)</f>
        <v>15779.08</v>
      </c>
      <c r="F63" s="57">
        <f>_xlfn.IFERROR(VLOOKUP($D63,'[2]D expo'!$A$2:$H$300,4,FALSE),0)</f>
        <v>15779.08</v>
      </c>
      <c r="G63" s="57">
        <f>_xlfn.IFERROR(VLOOKUP($D63,'[2]D expo'!$A$2:$H$300,5,FALSE),0)</f>
        <v>24371.530000000002</v>
      </c>
      <c r="H63" s="53">
        <f t="shared" si="19"/>
        <v>54.454695711030055</v>
      </c>
      <c r="I63" s="57">
        <f>_xlfn.IFERROR(VLOOKUP($D63,'[2]D expo'!$A$2:$H$300,6,FALSE),0)</f>
        <v>50428.08</v>
      </c>
      <c r="J63" s="57">
        <f>_xlfn.IFERROR(VLOOKUP($D63,'[2]D expo'!$A$2:$H$300,7,FALSE),0)</f>
        <v>50428.08</v>
      </c>
      <c r="K63" s="57">
        <f>_xlfn.IFERROR(VLOOKUP($D63,'[2]D expo'!$A$2:$H$300,8,FALSE),0)</f>
        <v>98734.12</v>
      </c>
      <c r="L63" s="53">
        <f t="shared" si="20"/>
        <v>95.79194766090637</v>
      </c>
      <c r="M63" s="53">
        <f t="shared" si="27"/>
        <v>3.195882142685125</v>
      </c>
      <c r="N63" s="53">
        <f t="shared" si="28"/>
        <v>3.195882142685125</v>
      </c>
      <c r="O63" s="53">
        <f t="shared" si="25"/>
        <v>4.051207289817257</v>
      </c>
      <c r="P63" s="53">
        <f t="shared" si="22"/>
        <v>26.763350741510838</v>
      </c>
      <c r="Q63" s="81"/>
      <c r="R63" s="81"/>
    </row>
    <row r="64" spans="2:18" ht="12.75">
      <c r="B64" s="236" t="s">
        <v>417</v>
      </c>
      <c r="C64" s="236"/>
      <c r="D64" s="66">
        <v>7123310</v>
      </c>
      <c r="E64" s="57">
        <f>_xlfn.IFERROR(VLOOKUP($D64,'[2]D expo'!$A$2:$H$300,3,FALSE),0)</f>
        <v>0</v>
      </c>
      <c r="F64" s="57">
        <f>_xlfn.IFERROR(VLOOKUP($D64,'[2]D expo'!$A$2:$H$300,4,FALSE),0)</f>
        <v>0</v>
      </c>
      <c r="G64" s="57">
        <f>_xlfn.IFERROR(VLOOKUP($D64,'[2]D expo'!$A$2:$H$300,5,FALSE),0)</f>
        <v>160</v>
      </c>
      <c r="H64" s="53" t="str">
        <f>IF(F64=0,"--",100*(G64/F64-1))</f>
        <v>--</v>
      </c>
      <c r="I64" s="57">
        <f>_xlfn.IFERROR(VLOOKUP($D64,'[2]D expo'!$A$2:$H$300,6,FALSE),0)</f>
        <v>0</v>
      </c>
      <c r="J64" s="57">
        <f>_xlfn.IFERROR(VLOOKUP($D64,'[2]D expo'!$A$2:$H$300,7,FALSE),0)</f>
        <v>0</v>
      </c>
      <c r="K64" s="57">
        <f>_xlfn.IFERROR(VLOOKUP($D64,'[2]D expo'!$A$2:$H$300,8,FALSE),0)</f>
        <v>50326</v>
      </c>
      <c r="L64" s="53" t="str">
        <f>IF(J64=0,"--",100*(K64/J64-1))</f>
        <v>--</v>
      </c>
      <c r="M64" s="53" t="str">
        <f>IF(E64=0,"--",I64/E64)</f>
        <v>--</v>
      </c>
      <c r="N64" s="53" t="str">
        <f>IF(F64=0,"--",J64/F64)</f>
        <v>--</v>
      </c>
      <c r="O64" s="53">
        <f>IF(G64=0,"--",K64/G64)</f>
        <v>314.5375</v>
      </c>
      <c r="P64" s="53" t="str">
        <f>_xlfn.IFERROR(100*(O64/N64-1),"--")</f>
        <v>--</v>
      </c>
      <c r="Q64" s="81"/>
      <c r="R64" s="81"/>
    </row>
    <row r="65" spans="2:18" ht="12.75">
      <c r="B65" s="236" t="s">
        <v>85</v>
      </c>
      <c r="C65" s="236"/>
      <c r="D65" s="66">
        <v>7129010</v>
      </c>
      <c r="E65" s="57">
        <f>_xlfn.IFERROR(VLOOKUP($D65,'[2]D expo'!$A$2:$H$300,3,FALSE),0)</f>
        <v>4987</v>
      </c>
      <c r="F65" s="57">
        <f>_xlfn.IFERROR(VLOOKUP($D65,'[2]D expo'!$A$2:$H$300,4,FALSE),0)</f>
        <v>4987</v>
      </c>
      <c r="G65" s="57">
        <f>_xlfn.IFERROR(VLOOKUP($D65,'[2]D expo'!$A$2:$H$300,5,FALSE),0)</f>
        <v>1346</v>
      </c>
      <c r="H65" s="53">
        <f t="shared" si="19"/>
        <v>-73.00982554642069</v>
      </c>
      <c r="I65" s="57">
        <f>_xlfn.IFERROR(VLOOKUP($D65,'[2]D expo'!$A$2:$H$300,6,FALSE),0)</f>
        <v>37727.21</v>
      </c>
      <c r="J65" s="57">
        <f>_xlfn.IFERROR(VLOOKUP($D65,'[2]D expo'!$A$2:$H$300,7,FALSE),0)</f>
        <v>37727.21</v>
      </c>
      <c r="K65" s="57">
        <f>_xlfn.IFERROR(VLOOKUP($D65,'[2]D expo'!$A$2:$H$300,8,FALSE),0)</f>
        <v>10493.369999999999</v>
      </c>
      <c r="L65" s="53">
        <f t="shared" si="20"/>
        <v>-72.18620194814301</v>
      </c>
      <c r="M65" s="53">
        <f t="shared" si="27"/>
        <v>7.565111289352316</v>
      </c>
      <c r="N65" s="53">
        <f t="shared" si="28"/>
        <v>7.565111289352316</v>
      </c>
      <c r="O65" s="53">
        <f t="shared" si="25"/>
        <v>7.795965824665675</v>
      </c>
      <c r="P65" s="53">
        <f t="shared" si="22"/>
        <v>3.0515682649411957</v>
      </c>
      <c r="Q65" s="81"/>
      <c r="R65" s="81"/>
    </row>
    <row r="66" spans="2:18" ht="12.75">
      <c r="B66" s="236" t="s">
        <v>55</v>
      </c>
      <c r="C66" s="236"/>
      <c r="D66" s="66">
        <v>8131000</v>
      </c>
      <c r="E66" s="57">
        <f>_xlfn.IFERROR(VLOOKUP($D66,'[2]D expo'!$A$2:$H$300,3,FALSE),0)</f>
        <v>2502</v>
      </c>
      <c r="F66" s="57">
        <f>_xlfn.IFERROR(VLOOKUP($D66,'[2]D expo'!$A$2:$H$300,4,FALSE),0)</f>
        <v>2502</v>
      </c>
      <c r="G66" s="57">
        <f>_xlfn.IFERROR(VLOOKUP($D66,'[2]D expo'!$A$2:$H$300,5,FALSE),0)</f>
        <v>6963.2782</v>
      </c>
      <c r="H66" s="53">
        <f t="shared" si="19"/>
        <v>178.30848121502797</v>
      </c>
      <c r="I66" s="57">
        <f>_xlfn.IFERROR(VLOOKUP($D66,'[2]D expo'!$A$2:$H$300,6,FALSE),0)</f>
        <v>17977</v>
      </c>
      <c r="J66" s="57">
        <f>_xlfn.IFERROR(VLOOKUP($D66,'[2]D expo'!$A$2:$H$300,7,FALSE),0)</f>
        <v>17977</v>
      </c>
      <c r="K66" s="57">
        <f>_xlfn.IFERROR(VLOOKUP($D66,'[2]D expo'!$A$2:$H$300,8,FALSE),0)</f>
        <v>50604.63</v>
      </c>
      <c r="L66" s="53">
        <f t="shared" si="20"/>
        <v>181.49652333537296</v>
      </c>
      <c r="M66" s="53">
        <f t="shared" si="27"/>
        <v>7.185051958433253</v>
      </c>
      <c r="N66" s="53">
        <f t="shared" si="28"/>
        <v>7.185051958433253</v>
      </c>
      <c r="O66" s="53">
        <f t="shared" si="25"/>
        <v>7.267357205403627</v>
      </c>
      <c r="P66" s="53">
        <f t="shared" si="22"/>
        <v>1.1455066358117438</v>
      </c>
      <c r="Q66" s="81"/>
      <c r="R66" s="81"/>
    </row>
    <row r="67" spans="2:18" ht="12.75">
      <c r="B67" s="236" t="s">
        <v>418</v>
      </c>
      <c r="C67" s="236"/>
      <c r="D67" s="66">
        <v>7123290</v>
      </c>
      <c r="E67" s="57">
        <f>_xlfn.IFERROR(VLOOKUP($D67,'[2]D expo'!$A$2:$H$300,3,FALSE),0)</f>
        <v>55</v>
      </c>
      <c r="F67" s="57">
        <f>_xlfn.IFERROR(VLOOKUP($D67,'[2]D expo'!$A$2:$H$300,4,FALSE),0)</f>
        <v>55</v>
      </c>
      <c r="G67" s="57">
        <f>_xlfn.IFERROR(VLOOKUP($D67,'[2]D expo'!$A$2:$H$300,5,FALSE),0)</f>
        <v>0</v>
      </c>
      <c r="H67" s="53">
        <f t="shared" si="19"/>
        <v>-100</v>
      </c>
      <c r="I67" s="57">
        <f>_xlfn.IFERROR(VLOOKUP($D67,'[2]D expo'!$A$2:$H$300,6,FALSE),0)</f>
        <v>14923.11</v>
      </c>
      <c r="J67" s="57">
        <f>_xlfn.IFERROR(VLOOKUP($D67,'[2]D expo'!$A$2:$H$300,7,FALSE),0)</f>
        <v>14923.11</v>
      </c>
      <c r="K67" s="57">
        <f>_xlfn.IFERROR(VLOOKUP($D67,'[2]D expo'!$A$2:$H$300,8,FALSE),0)</f>
        <v>0</v>
      </c>
      <c r="L67" s="53">
        <f t="shared" si="20"/>
        <v>-100</v>
      </c>
      <c r="M67" s="53">
        <f t="shared" si="27"/>
        <v>271.3292727272727</v>
      </c>
      <c r="N67" s="53">
        <f t="shared" si="28"/>
        <v>271.3292727272727</v>
      </c>
      <c r="O67" s="53" t="str">
        <f t="shared" si="25"/>
        <v>--</v>
      </c>
      <c r="P67" s="53" t="str">
        <f t="shared" si="22"/>
        <v>--</v>
      </c>
      <c r="Q67" s="81"/>
      <c r="R67" s="81"/>
    </row>
    <row r="68" spans="2:18" ht="12.75">
      <c r="B68" s="236" t="s">
        <v>304</v>
      </c>
      <c r="C68" s="236"/>
      <c r="D68" s="66">
        <v>12119083</v>
      </c>
      <c r="E68" s="57">
        <f>_xlfn.IFERROR(VLOOKUP($D68,'[2]D expo'!$A$2:$H$300,3,FALSE),0)</f>
        <v>5.88</v>
      </c>
      <c r="F68" s="57">
        <f>_xlfn.IFERROR(VLOOKUP($D68,'[2]D expo'!$A$2:$H$300,4,FALSE),0)</f>
        <v>5.88</v>
      </c>
      <c r="G68" s="57">
        <f>_xlfn.IFERROR(VLOOKUP($D68,'[2]D expo'!$A$2:$H$300,5,FALSE),0)</f>
        <v>0</v>
      </c>
      <c r="H68" s="53">
        <f t="shared" si="19"/>
        <v>-100</v>
      </c>
      <c r="I68" s="57">
        <f>_xlfn.IFERROR(VLOOKUP($D68,'[2]D expo'!$A$2:$H$300,6,FALSE),0)</f>
        <v>1156.96</v>
      </c>
      <c r="J68" s="57">
        <f>_xlfn.IFERROR(VLOOKUP($D68,'[2]D expo'!$A$2:$H$300,7,FALSE),0)</f>
        <v>1156.96</v>
      </c>
      <c r="K68" s="57">
        <f>_xlfn.IFERROR(VLOOKUP($D68,'[2]D expo'!$A$2:$H$300,8,FALSE),0)</f>
        <v>0</v>
      </c>
      <c r="L68" s="53">
        <f t="shared" si="20"/>
        <v>-100</v>
      </c>
      <c r="M68" s="53">
        <f t="shared" si="27"/>
        <v>196.76190476190476</v>
      </c>
      <c r="N68" s="53">
        <f t="shared" si="28"/>
        <v>196.76190476190476</v>
      </c>
      <c r="O68" s="53" t="str">
        <f t="shared" si="25"/>
        <v>--</v>
      </c>
      <c r="P68" s="53" t="str">
        <f t="shared" si="22"/>
        <v>--</v>
      </c>
      <c r="Q68" s="81"/>
      <c r="R68" s="81"/>
    </row>
    <row r="69" spans="2:18" ht="12.75">
      <c r="B69" s="204" t="s">
        <v>312</v>
      </c>
      <c r="C69" s="50" t="s">
        <v>37</v>
      </c>
      <c r="D69" s="63"/>
      <c r="E69" s="57">
        <f>SUM(E70:E71)</f>
        <v>0</v>
      </c>
      <c r="F69" s="57">
        <f>SUM(F70:F71)</f>
        <v>0</v>
      </c>
      <c r="G69" s="57">
        <f>SUM(G70:G71)</f>
        <v>1392</v>
      </c>
      <c r="H69" s="53" t="str">
        <f t="shared" si="19"/>
        <v>--</v>
      </c>
      <c r="I69" s="57">
        <f>SUM(I70:I71)</f>
        <v>0</v>
      </c>
      <c r="J69" s="57">
        <f>SUM(J70:J71)</f>
        <v>0</v>
      </c>
      <c r="K69" s="57">
        <f>SUM(K70:K71)</f>
        <v>8920.7</v>
      </c>
      <c r="L69" s="53" t="str">
        <f t="shared" si="20"/>
        <v>--</v>
      </c>
      <c r="M69" s="53" t="str">
        <f t="shared" si="27"/>
        <v>--</v>
      </c>
      <c r="N69" s="53" t="str">
        <f t="shared" si="28"/>
        <v>--</v>
      </c>
      <c r="O69" s="53">
        <f t="shared" si="25"/>
        <v>6.4085488505747135</v>
      </c>
      <c r="P69" s="53" t="str">
        <f t="shared" si="22"/>
        <v>--</v>
      </c>
      <c r="Q69" s="81"/>
      <c r="R69" s="81"/>
    </row>
    <row r="70" spans="2:18" ht="12.75">
      <c r="B70" s="205"/>
      <c r="C70" s="95" t="s">
        <v>114</v>
      </c>
      <c r="D70" s="66">
        <v>8134061</v>
      </c>
      <c r="E70" s="57">
        <f>_xlfn.IFERROR(VLOOKUP($D70,'[2]D expo'!$A$2:$H$300,3,FALSE),0)</f>
        <v>0</v>
      </c>
      <c r="F70" s="57">
        <f>_xlfn.IFERROR(VLOOKUP($D70,'[2]D expo'!$A$2:$H$300,4,FALSE),0)</f>
        <v>0</v>
      </c>
      <c r="G70" s="57">
        <f>_xlfn.IFERROR(VLOOKUP($D70,'[2]D expo'!$A$2:$H$300,5,FALSE),0)</f>
        <v>1392</v>
      </c>
      <c r="H70" s="53" t="str">
        <f t="shared" si="19"/>
        <v>--</v>
      </c>
      <c r="I70" s="57">
        <f>_xlfn.IFERROR(VLOOKUP($D70,'[2]D expo'!$A$2:$H$300,6,FALSE),0)</f>
        <v>0</v>
      </c>
      <c r="J70" s="57">
        <f>_xlfn.IFERROR(VLOOKUP($D70,'[2]D expo'!$A$2:$H$300,7,FALSE),0)</f>
        <v>0</v>
      </c>
      <c r="K70" s="57">
        <f>_xlfn.IFERROR(VLOOKUP($D70,'[2]D expo'!$A$2:$H$300,8,FALSE),0)</f>
        <v>8920.7</v>
      </c>
      <c r="L70" s="53" t="str">
        <f t="shared" si="20"/>
        <v>--</v>
      </c>
      <c r="M70" s="53" t="str">
        <f t="shared" si="27"/>
        <v>--</v>
      </c>
      <c r="N70" s="53" t="str">
        <f t="shared" si="28"/>
        <v>--</v>
      </c>
      <c r="O70" s="53">
        <f t="shared" si="25"/>
        <v>6.4085488505747135</v>
      </c>
      <c r="P70" s="53" t="str">
        <f t="shared" si="22"/>
        <v>--</v>
      </c>
      <c r="Q70" s="81"/>
      <c r="R70" s="81"/>
    </row>
    <row r="71" spans="2:18" ht="12.75">
      <c r="B71" s="215"/>
      <c r="C71" s="95" t="s">
        <v>115</v>
      </c>
      <c r="D71" s="66">
        <v>8134069</v>
      </c>
      <c r="E71" s="57">
        <f>_xlfn.IFERROR(VLOOKUP($D71,'[2]D expo'!$A$2:$H$300,3,FALSE),0)</f>
        <v>0</v>
      </c>
      <c r="F71" s="57">
        <f>_xlfn.IFERROR(VLOOKUP($D71,'[2]D expo'!$A$2:$H$300,4,FALSE),0)</f>
        <v>0</v>
      </c>
      <c r="G71" s="57">
        <f>_xlfn.IFERROR(VLOOKUP($D71,'[2]D expo'!$A$2:$H$300,5,FALSE),0)</f>
        <v>0</v>
      </c>
      <c r="H71" s="53" t="str">
        <f t="shared" si="19"/>
        <v>--</v>
      </c>
      <c r="I71" s="57">
        <f>_xlfn.IFERROR(VLOOKUP($D71,'[2]D expo'!$A$2:$H$300,6,FALSE),0)</f>
        <v>0</v>
      </c>
      <c r="J71" s="57">
        <f>_xlfn.IFERROR(VLOOKUP($D71,'[2]D expo'!$A$2:$H$300,7,FALSE),0)</f>
        <v>0</v>
      </c>
      <c r="K71" s="57">
        <f>_xlfn.IFERROR(VLOOKUP($D71,'[2]D expo'!$A$2:$H$300,8,FALSE),0)</f>
        <v>0</v>
      </c>
      <c r="L71" s="53" t="str">
        <f t="shared" si="20"/>
        <v>--</v>
      </c>
      <c r="M71" s="53" t="str">
        <f t="shared" si="27"/>
        <v>--</v>
      </c>
      <c r="N71" s="53" t="str">
        <f t="shared" si="28"/>
        <v>--</v>
      </c>
      <c r="O71" s="53" t="str">
        <f t="shared" si="25"/>
        <v>--</v>
      </c>
      <c r="P71" s="53" t="str">
        <f t="shared" si="22"/>
        <v>--</v>
      </c>
      <c r="Q71" s="81"/>
      <c r="R71" s="81"/>
    </row>
    <row r="72" spans="2:18" ht="12.75">
      <c r="B72" s="236" t="s">
        <v>358</v>
      </c>
      <c r="C72" s="236"/>
      <c r="D72" s="66">
        <v>7123390</v>
      </c>
      <c r="E72" s="57">
        <f>_xlfn.IFERROR(VLOOKUP($D72,'[2]D expo'!$A$2:$H$300,3,FALSE),0)</f>
        <v>0</v>
      </c>
      <c r="F72" s="57">
        <f>_xlfn.IFERROR(VLOOKUP($D72,'[2]D expo'!$A$2:$H$300,4,FALSE),0)</f>
        <v>0</v>
      </c>
      <c r="G72" s="57">
        <f>_xlfn.IFERROR(VLOOKUP($D72,'[2]D expo'!$A$2:$H$300,5,FALSE),0)</f>
        <v>0</v>
      </c>
      <c r="H72" s="53" t="str">
        <f t="shared" si="19"/>
        <v>--</v>
      </c>
      <c r="I72" s="57">
        <f>_xlfn.IFERROR(VLOOKUP($D72,'[2]D expo'!$A$2:$H$300,6,FALSE),0)</f>
        <v>0</v>
      </c>
      <c r="J72" s="57">
        <f>_xlfn.IFERROR(VLOOKUP($D72,'[2]D expo'!$A$2:$H$300,7,FALSE),0)</f>
        <v>0</v>
      </c>
      <c r="K72" s="57">
        <f>_xlfn.IFERROR(VLOOKUP($D72,'[2]D expo'!$A$2:$H$300,8,FALSE),0)</f>
        <v>0</v>
      </c>
      <c r="L72" s="53" t="str">
        <f t="shared" si="20"/>
        <v>--</v>
      </c>
      <c r="M72" s="53" t="str">
        <f t="shared" si="27"/>
        <v>--</v>
      </c>
      <c r="N72" s="53" t="str">
        <f t="shared" si="28"/>
        <v>--</v>
      </c>
      <c r="O72" s="53" t="str">
        <f t="shared" si="25"/>
        <v>--</v>
      </c>
      <c r="P72" s="53" t="str">
        <f t="shared" si="22"/>
        <v>--</v>
      </c>
      <c r="Q72" s="81"/>
      <c r="R72" s="81"/>
    </row>
    <row r="73" spans="2:18" ht="12.75">
      <c r="B73" s="201" t="s">
        <v>37</v>
      </c>
      <c r="C73" s="202"/>
      <c r="D73" s="241"/>
      <c r="E73" s="99">
        <f>SUM(E5,E8,E11,E14,E17,E21,E24,E27,E30,E34:E35,E38:E39,E43,E46,E49,E52:E54,E55,E58:E59,E62:E69,E72)</f>
        <v>143425694.60500005</v>
      </c>
      <c r="F73" s="99">
        <f>SUM(F5,F8,F11,F14,F17,F21,F24,F27,F30,F34:F35,F38:F39,F43,F46,F49,F52:F54,F55,F58:F59,F62:F69,F72)</f>
        <v>143425694.60500005</v>
      </c>
      <c r="G73" s="99">
        <f>SUM(G5,G8,G11,G14,G17,G21,G24,G27,G30,G34:G35,G38:G39,G43,G46,G49,G52:G54,G55,G58:G59,G62:G69,G72)</f>
        <v>143594494.46679994</v>
      </c>
      <c r="H73" s="53">
        <f t="shared" si="19"/>
        <v>0.11769150727474198</v>
      </c>
      <c r="I73" s="99">
        <f>SUM(I5,I8,I11,I14,I17,I21,I24,I27,I30,I34:I35,I38:I39,I43,I46,I49,I52:I54,I55,I58:I59,I62:I69,I72)</f>
        <v>420951427.75999993</v>
      </c>
      <c r="J73" s="99">
        <f>SUM(J5,J8,J11,J14,J17,J21,J24,J27,J30,J34:J35,J38:J39,J43,J46,J49,J52:J54,J55,J58:J59,J62:J69,J72)</f>
        <v>420951427.75999993</v>
      </c>
      <c r="K73" s="99">
        <f>SUM(K5,K8,K11,K14,K17,K21,K24,K27,K30,K34:K35,K38:K39,K43,K46,K49,K52:K54,K55,K58:K59,K62:K69,K72)</f>
        <v>489418311.13</v>
      </c>
      <c r="L73" s="53">
        <f t="shared" si="20"/>
        <v>16.264794191180542</v>
      </c>
      <c r="M73" s="53">
        <f t="shared" si="27"/>
        <v>2.9349791815149757</v>
      </c>
      <c r="N73" s="53">
        <f t="shared" si="28"/>
        <v>2.9349791815149757</v>
      </c>
      <c r="O73" s="53">
        <f t="shared" si="25"/>
        <v>3.4083361827159533</v>
      </c>
      <c r="P73" s="53">
        <f t="shared" si="22"/>
        <v>16.128121254905814</v>
      </c>
      <c r="Q73" s="81"/>
      <c r="R73" s="81"/>
    </row>
    <row r="74" spans="2:18" ht="12.75">
      <c r="B74" s="197" t="s">
        <v>406</v>
      </c>
      <c r="C74" s="198"/>
      <c r="D74" s="198"/>
      <c r="E74" s="198"/>
      <c r="F74" s="198"/>
      <c r="G74" s="198"/>
      <c r="H74" s="198"/>
      <c r="I74" s="198"/>
      <c r="J74" s="198"/>
      <c r="K74" s="198"/>
      <c r="L74" s="198"/>
      <c r="M74" s="198"/>
      <c r="N74" s="198"/>
      <c r="O74" s="198"/>
      <c r="P74" s="240"/>
      <c r="Q74" s="54"/>
      <c r="R74" s="54"/>
    </row>
    <row r="75" spans="17:18" ht="12.75">
      <c r="Q75" s="54"/>
      <c r="R75" s="54"/>
    </row>
    <row r="76" spans="2:18" ht="75" customHeight="1">
      <c r="B76" s="212" t="s">
        <v>419</v>
      </c>
      <c r="C76" s="213"/>
      <c r="D76" s="213"/>
      <c r="E76" s="213"/>
      <c r="F76" s="213"/>
      <c r="G76" s="213"/>
      <c r="H76" s="213"/>
      <c r="I76" s="213"/>
      <c r="J76" s="213"/>
      <c r="K76" s="213"/>
      <c r="L76" s="213"/>
      <c r="M76" s="213"/>
      <c r="N76" s="213"/>
      <c r="O76" s="213"/>
      <c r="P76" s="214"/>
      <c r="Q76" s="54"/>
      <c r="R76" s="54"/>
    </row>
    <row r="77" spans="17:18" ht="12.75">
      <c r="Q77" s="54"/>
      <c r="R77" s="54"/>
    </row>
    <row r="78" spans="5:18" ht="12.75">
      <c r="E78" s="54"/>
      <c r="F78" s="54"/>
      <c r="G78" s="54"/>
      <c r="H78" s="54"/>
      <c r="I78" s="54"/>
      <c r="J78" s="54"/>
      <c r="K78" s="54"/>
      <c r="Q78" s="54"/>
      <c r="R78" s="54"/>
    </row>
    <row r="79" spans="5:18" ht="12.75">
      <c r="E79" s="54"/>
      <c r="F79" s="54"/>
      <c r="G79" s="54"/>
      <c r="I79" s="54"/>
      <c r="J79" s="54"/>
      <c r="K79" s="54"/>
      <c r="Q79" s="54"/>
      <c r="R79" s="54"/>
    </row>
    <row r="80" spans="9:18" ht="12.75">
      <c r="I80" s="54"/>
      <c r="J80" s="54"/>
      <c r="K80" s="54"/>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sheetData>
  <sheetProtection/>
  <mergeCells count="40">
    <mergeCell ref="B59:B61"/>
    <mergeCell ref="B73:D73"/>
    <mergeCell ref="B46:B48"/>
    <mergeCell ref="B52:C52"/>
    <mergeCell ref="B67:C67"/>
    <mergeCell ref="B58:C58"/>
    <mergeCell ref="B72:C72"/>
    <mergeCell ref="B63:C63"/>
    <mergeCell ref="B65:C65"/>
    <mergeCell ref="B66:C66"/>
    <mergeCell ref="B3:C4"/>
    <mergeCell ref="B76:P76"/>
    <mergeCell ref="B34:C34"/>
    <mergeCell ref="B68:C68"/>
    <mergeCell ref="B55:B57"/>
    <mergeCell ref="B69:B71"/>
    <mergeCell ref="B49:B51"/>
    <mergeCell ref="B74:P74"/>
    <mergeCell ref="B64:C64"/>
    <mergeCell ref="B62:C62"/>
    <mergeCell ref="B21:B23"/>
    <mergeCell ref="B39:B42"/>
    <mergeCell ref="B35:B37"/>
    <mergeCell ref="B27:B29"/>
    <mergeCell ref="B30:B33"/>
    <mergeCell ref="B2:P2"/>
    <mergeCell ref="D3:D4"/>
    <mergeCell ref="E3:H3"/>
    <mergeCell ref="I3:L3"/>
    <mergeCell ref="M3:P3"/>
    <mergeCell ref="B43:B45"/>
    <mergeCell ref="B53:C53"/>
    <mergeCell ref="B54:C54"/>
    <mergeCell ref="B5:B7"/>
    <mergeCell ref="B17:B20"/>
    <mergeCell ref="B38:C38"/>
    <mergeCell ref="B14:B16"/>
    <mergeCell ref="B8:B10"/>
    <mergeCell ref="B11:B13"/>
    <mergeCell ref="B24:B26"/>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8" r:id="rId1"/>
  <headerFooter differentFirst="1">
    <oddFooter>&amp;C&amp;P</oddFooter>
  </headerFooter>
  <ignoredErrors>
    <ignoredError sqref="H5 F8:K8 E11:K11 E14:K14 E17:K17 E21:K21 E24:K24 E27:K27 E30:K30 E35:K35 E39:K39 E43:K43 E46:K46 E49:K49 E55:K55 E59:K59 E69:K69 H7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2015-01-12T18:44:05Z</cp:lastPrinted>
  <dcterms:created xsi:type="dcterms:W3CDTF">2011-12-16T17:59:21Z</dcterms:created>
  <dcterms:modified xsi:type="dcterms:W3CDTF">2019-04-02T15:12:39Z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