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2767" yWindow="32767" windowWidth="28800" windowHeight="12225" tabRatio="753" activeTab="0"/>
  </bookViews>
  <sheets>
    <sheet name="Portada" sheetId="1" r:id="rId1"/>
    <sheet name="colofón" sheetId="2" r:id="rId2"/>
    <sheet name="Introducción" sheetId="3" r:id="rId3"/>
    <sheet name="Índice" sheetId="4" r:id="rId4"/>
    <sheet name="Comentario" sheetId="5" r:id="rId5"/>
    <sheet name="precio mayorista" sheetId="6" r:id="rId6"/>
    <sheet name="precio mayorista2" sheetId="7" r:id="rId7"/>
    <sheet name="precio mayorista3" sheetId="8" r:id="rId8"/>
    <sheet name="precio minorista" sheetId="9" r:id="rId9"/>
    <sheet name="precio minorista regiones" sheetId="10" r:id="rId10"/>
    <sheet name="sup, prod y rend" sheetId="11" r:id="rId11"/>
    <sheet name="sup región" sheetId="12" r:id="rId12"/>
    <sheet name="prod región" sheetId="13" r:id="rId13"/>
    <sheet name="rend región" sheetId="14" r:id="rId14"/>
    <sheet name="export" sheetId="15" r:id="rId15"/>
    <sheet name="import" sheetId="16" r:id="rId16"/>
  </sheets>
  <externalReferences>
    <externalReference r:id="rId19"/>
    <externalReference r:id="rId20"/>
  </externalReferences>
  <definedNames>
    <definedName name="_xlfn.AVERAGEIF" hidden="1">#NAME?</definedName>
    <definedName name="_xlfn.STDEV.S" hidden="1">#NAME?</definedName>
    <definedName name="_xlnm.Print_Area" localSheetId="1">'colofón'!$A$1:$I$44</definedName>
    <definedName name="_xlnm.Print_Area" localSheetId="4">'Comentario'!$B$2:$J$7</definedName>
    <definedName name="_xlnm.Print_Area" localSheetId="14">'export'!$B$2:$K$43</definedName>
    <definedName name="_xlnm.Print_Area" localSheetId="15">'import'!$A$1:$K$89</definedName>
    <definedName name="_xlnm.Print_Area" localSheetId="3">'Índice'!$A$1:$E$44</definedName>
    <definedName name="_xlnm.Print_Area" localSheetId="2">'Introducción'!$A$1:$J$44</definedName>
    <definedName name="_xlnm.Print_Area" localSheetId="0">'Portada'!$A$1:$I$44</definedName>
    <definedName name="_xlnm.Print_Area" localSheetId="5">'precio mayorista'!$A$1:$H$43</definedName>
    <definedName name="_xlnm.Print_Area" localSheetId="6">'precio mayorista2'!$A$1:$N$60</definedName>
    <definedName name="_xlnm.Print_Area" localSheetId="7">'precio mayorista3'!$A$2:$N$60</definedName>
    <definedName name="_xlnm.Print_Area" localSheetId="8">'precio minorista'!$A$1:$K$46</definedName>
    <definedName name="_xlnm.Print_Area" localSheetId="9">'precio minorista regiones'!$B$2:$R$60</definedName>
    <definedName name="_xlnm.Print_Area" localSheetId="12">'prod región'!$A$1:$M$46</definedName>
    <definedName name="_xlnm.Print_Area" localSheetId="13">'rend región'!$A$1:$M$46</definedName>
    <definedName name="_xlnm.Print_Area" localSheetId="11">'sup región'!$A$1:$M$45</definedName>
    <definedName name="_xlnm.Print_Area" localSheetId="10">'sup, prod y rend'!$A$1:$G$49</definedName>
    <definedName name="TDclase">'[1]TD clase'!$A$5:$G$6</definedName>
  </definedNames>
  <calcPr fullCalcOnLoad="1"/>
</workbook>
</file>

<file path=xl/comments6.xml><?xml version="1.0" encoding="utf-8"?>
<comments xmlns="http://schemas.openxmlformats.org/spreadsheetml/2006/main">
  <authors>
    <author>Javiera Eugenia Pefaur Lepe</author>
  </authors>
  <commentList>
    <comment ref="E12" authorId="0">
      <text>
        <r>
          <rPr>
            <sz val="9"/>
            <rFont val="Tahoma"/>
            <family val="2"/>
          </rPr>
          <t>valor corregido según informacion boletin mes anterior</t>
        </r>
      </text>
    </comment>
  </commentList>
</comments>
</file>

<file path=xl/sharedStrings.xml><?xml version="1.0" encoding="utf-8"?>
<sst xmlns="http://schemas.openxmlformats.org/spreadsheetml/2006/main" count="582" uniqueCount="239">
  <si>
    <t>del Ministerio de Agricultura, Gobierno de Chile</t>
  </si>
  <si>
    <t>www.odepa.gob.cl</t>
  </si>
  <si>
    <t>2010/11</t>
  </si>
  <si>
    <t>2009/10</t>
  </si>
  <si>
    <t>2008/09</t>
  </si>
  <si>
    <t>2007/08</t>
  </si>
  <si>
    <t>2006/07</t>
  </si>
  <si>
    <t>2005/06</t>
  </si>
  <si>
    <t>2004/05</t>
  </si>
  <si>
    <t>2003/04</t>
  </si>
  <si>
    <t>2002/03</t>
  </si>
  <si>
    <t>2001/02</t>
  </si>
  <si>
    <t>2000/01</t>
  </si>
  <si>
    <t>Año agrícola</t>
  </si>
  <si>
    <t>Superficie, producción y rendimiento de papa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</si>
  <si>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</si>
  <si>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</si>
  <si>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</si>
  <si>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</si>
  <si>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</si>
  <si>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</si>
  <si>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</si>
  <si>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</si>
  <si>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</si>
  <si>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</si>
  <si>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</si>
  <si>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</si>
  <si>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</si>
  <si>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</si>
  <si>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</si>
  <si>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</si>
  <si>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</si>
  <si>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</si>
  <si>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</si>
  <si>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</si>
  <si>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</si>
  <si>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</si>
  <si>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</si>
  <si>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</si>
  <si>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</si>
  <si>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</si>
  <si>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</si>
  <si>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</si>
  <si>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</si>
  <si>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</si>
  <si>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</si>
  <si>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</si>
  <si>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</si>
  <si>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</si>
  <si>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</si>
  <si>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</si>
  <si>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</si>
  <si>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</si>
  <si>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</si>
  <si>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</si>
  <si>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</si>
  <si>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</si>
  <si>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</si>
  <si>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</si>
  <si>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</si>
  <si>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</si>
  <si>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</si>
  <si>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Asterix</t>
  </si>
  <si>
    <t>Désirée</t>
  </si>
  <si>
    <t>Karu</t>
  </si>
  <si>
    <t>Pukará</t>
  </si>
  <si>
    <t>Fecha</t>
  </si>
  <si>
    <t>Cuadro 8</t>
  </si>
  <si>
    <t>Supermercados</t>
  </si>
  <si>
    <t>Ferias libres</t>
  </si>
  <si>
    <t>Promedio año</t>
  </si>
  <si>
    <t>Promedio ponderado</t>
  </si>
  <si>
    <t>Producto</t>
  </si>
  <si>
    <t>País</t>
  </si>
  <si>
    <t>Volumen (kilos)</t>
  </si>
  <si>
    <t>Valor FOB (dólares)</t>
  </si>
  <si>
    <t>Copos (puré)</t>
  </si>
  <si>
    <t>Brasil</t>
  </si>
  <si>
    <t>Perú</t>
  </si>
  <si>
    <t>Ecuador</t>
  </si>
  <si>
    <t>Argentina</t>
  </si>
  <si>
    <t>Venezuela</t>
  </si>
  <si>
    <t>Bolivia</t>
  </si>
  <si>
    <t>Colombia</t>
  </si>
  <si>
    <t>Guatemala</t>
  </si>
  <si>
    <t>Fécula (almidón)</t>
  </si>
  <si>
    <t>Canadá</t>
  </si>
  <si>
    <t>Harina de papa</t>
  </si>
  <si>
    <t>Cuba</t>
  </si>
  <si>
    <t>Consumo fresca</t>
  </si>
  <si>
    <t>Honduras</t>
  </si>
  <si>
    <t>Preparadas congeladas</t>
  </si>
  <si>
    <t>Costa Rica</t>
  </si>
  <si>
    <t>Paraguay</t>
  </si>
  <si>
    <t>Preparadas sin congelar</t>
  </si>
  <si>
    <t>Uruguay</t>
  </si>
  <si>
    <t>Total</t>
  </si>
  <si>
    <t>Valor CIF (dólares)</t>
  </si>
  <si>
    <t>Alemania</t>
  </si>
  <si>
    <t>Bélgica</t>
  </si>
  <si>
    <t>México</t>
  </si>
  <si>
    <t>China</t>
  </si>
  <si>
    <t>Polonia</t>
  </si>
  <si>
    <t>Francia</t>
  </si>
  <si>
    <t>Dinamarca</t>
  </si>
  <si>
    <t>Taiwán</t>
  </si>
  <si>
    <t>Reino Unido</t>
  </si>
  <si>
    <t>Exportaciones chilenas de productos derivados de papa por producto y país de destino</t>
  </si>
  <si>
    <t>Comercio exterior de productos derivados de papa</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</si>
  <si>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</si>
  <si>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</si>
  <si>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</si>
  <si>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</si>
  <si>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</si>
  <si>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 / kilo con IVA)</t>
  </si>
  <si>
    <t>Austria</t>
  </si>
  <si>
    <t>Boletín de la papa</t>
  </si>
  <si>
    <t>Cuadro 3</t>
  </si>
  <si>
    <t>Total Preparadas congeladas</t>
  </si>
  <si>
    <t>Total Preparadas sin congelar</t>
  </si>
  <si>
    <t>Total Copos (puré)</t>
  </si>
  <si>
    <t>Total Fécula (almidón)</t>
  </si>
  <si>
    <t>Total Harina de papa</t>
  </si>
  <si>
    <t>Total Consumo fresca</t>
  </si>
  <si>
    <t>España</t>
  </si>
  <si>
    <t>Publicación de la Oficina de Estudios y Políticas Agrarias (Odepa)</t>
  </si>
  <si>
    <t>Terr. británico en América</t>
  </si>
  <si>
    <t>2011/12</t>
  </si>
  <si>
    <t>Superficie, producción y rendimiento de papa a nivel nacional</t>
  </si>
  <si>
    <t>Cardinal</t>
  </si>
  <si>
    <t>Papas congeladas</t>
  </si>
  <si>
    <t>Total Papas congeladas</t>
  </si>
  <si>
    <t>Estados Unidos</t>
  </si>
  <si>
    <t>Superficie, producción y rendimiento</t>
  </si>
  <si>
    <t>Países Bajos</t>
  </si>
  <si>
    <t>Rodeo</t>
  </si>
  <si>
    <t>2012/13</t>
  </si>
  <si>
    <t xml:space="preserve">Papa semilla  </t>
  </si>
  <si>
    <t xml:space="preserve">Total Papa semilla  </t>
  </si>
  <si>
    <t>($ nominales sin IVA / envase 50 kilos)</t>
  </si>
  <si>
    <t>($ nominales sin IVA / 50 kilos)</t>
  </si>
  <si>
    <r>
      <rPr>
        <i/>
        <sz val="9"/>
        <rFont val="Arial"/>
        <family val="2"/>
      </rPr>
      <t>Fuente</t>
    </r>
    <r>
      <rPr>
        <sz val="9"/>
        <rFont val="Arial"/>
        <family val="2"/>
      </rPr>
      <t>: elaborado por Odepa con información del INE.</t>
    </r>
  </si>
  <si>
    <r>
      <rPr>
        <i/>
        <sz val="9"/>
        <rFont val="Arial"/>
        <family val="2"/>
      </rPr>
      <t>Fuente</t>
    </r>
    <r>
      <rPr>
        <sz val="9"/>
        <rFont val="Arial"/>
        <family val="2"/>
      </rPr>
      <t xml:space="preserve">: elaborado por Odepa con información del INE. </t>
    </r>
  </si>
  <si>
    <t>Precio promedio mensual de papa en mercados mayoristas</t>
  </si>
  <si>
    <t>Precio promedio mensual de papa en los mercados mayoristas</t>
  </si>
  <si>
    <t>Precios mensuales promedio de papa en mercados mayoristas</t>
  </si>
  <si>
    <t>Feria libre</t>
  </si>
  <si>
    <t>Supermercado</t>
  </si>
  <si>
    <t>RM</t>
  </si>
  <si>
    <t>Semana</t>
  </si>
  <si>
    <t>Papas "in vitro" para siembra</t>
  </si>
  <si>
    <t>Precios diarios de papa en los mercados mayoristas según mercado</t>
  </si>
  <si>
    <t>Precios diarios de papa en los mercados mayoristas según variedad</t>
  </si>
  <si>
    <t>Cuadro 9</t>
  </si>
  <si>
    <t>Precio diario de papa en los mercados mayoristas según mercado</t>
  </si>
  <si>
    <t>Precio promedio diario de papa en los mercados mayoristas</t>
  </si>
  <si>
    <t>Cuadro 10. Exportaciones chilenas de productos derivados de papa por producto y país de destino</t>
  </si>
  <si>
    <t>Claudia Carbonell Piccardo</t>
  </si>
  <si>
    <t>Javiera Pefaur Lepe</t>
  </si>
  <si>
    <t>2013/14</t>
  </si>
  <si>
    <t>--</t>
  </si>
  <si>
    <t>Precio semanal de papa a consumidor según región y tipo de establecimiento</t>
  </si>
  <si>
    <t>Precio semanal de papa a consumidor en supermercados según región</t>
  </si>
  <si>
    <t>Precio semanal de papa a consumidor en ferias según región</t>
  </si>
  <si>
    <t xml:space="preserve">Promedio anual ponderado </t>
  </si>
  <si>
    <t>Volver al índice</t>
  </si>
  <si>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</si>
  <si>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t>Superficie (ha)</t>
  </si>
  <si>
    <t>Producción (ton)</t>
  </si>
  <si>
    <t>Rendimiento (ton/ha)</t>
  </si>
  <si>
    <r>
      <rPr>
        <i/>
        <sz val="9"/>
        <color indexed="8"/>
        <rFont val="Arial"/>
        <family val="2"/>
      </rPr>
      <t>Fuente</t>
    </r>
    <r>
      <rPr>
        <sz val="9"/>
        <color indexed="8"/>
        <rFont val="Arial"/>
        <family val="2"/>
      </rPr>
      <t>: Odepa.</t>
    </r>
  </si>
  <si>
    <t>Patagonia</t>
  </si>
  <si>
    <t>Resto del</t>
  </si>
  <si>
    <t>país</t>
  </si>
  <si>
    <t>COMENTARIOS</t>
  </si>
  <si>
    <r>
      <t xml:space="preserve">Fuente: </t>
    </r>
    <r>
      <rPr>
        <sz val="9"/>
        <rFont val="Arial"/>
        <family val="2"/>
      </rPr>
      <t>elaborado por Odepa con información del INE.</t>
    </r>
  </si>
  <si>
    <t>Directora y Representante Legal</t>
  </si>
  <si>
    <t>Yagana</t>
  </si>
  <si>
    <t>Vega Monumental Concepción</t>
  </si>
  <si>
    <t>Rosara</t>
  </si>
  <si>
    <t>Arica</t>
  </si>
  <si>
    <t>Introducción</t>
  </si>
  <si>
    <t>Cuadro 11. Importaciones chilenas de productos derivados de papa por producto y origen</t>
  </si>
  <si>
    <t>Importaciones chilenas de productos derivados de papa por producto y origen</t>
  </si>
  <si>
    <t xml:space="preserve"> ● Servicio Nacional de Aduanas, para información de comercio exterior.</t>
  </si>
  <si>
    <t>Los datos utilizados en este documento, que permiten hacer los análisis del mercado, se obtienen de las siguientes fuentes:</t>
  </si>
  <si>
    <t>2014</t>
  </si>
  <si>
    <t>arica</t>
  </si>
  <si>
    <t>la serena</t>
  </si>
  <si>
    <t>la calera</t>
  </si>
  <si>
    <t>lo valledor</t>
  </si>
  <si>
    <t>mapocho</t>
  </si>
  <si>
    <t>talca</t>
  </si>
  <si>
    <t>chillan</t>
  </si>
  <si>
    <t>concepcion</t>
  </si>
  <si>
    <t>temuco</t>
  </si>
  <si>
    <t>pto montt</t>
  </si>
  <si>
    <t>Este boletin se publica mensualmente, con información de mercado nacional y de comercio exterior, relacionada con la papa.</t>
  </si>
  <si>
    <t xml:space="preserve"> ● Odepa, para precios mayoristas y minoristas, utilizando los registros de precios capturados en ferias libres, supermercados y mercados mayoristas.</t>
  </si>
  <si>
    <r>
      <rPr>
        <i/>
        <sz val="9"/>
        <rFont val="Arial"/>
        <family val="2"/>
      </rPr>
      <t xml:space="preserve">Fuente: </t>
    </r>
    <r>
      <rPr>
        <sz val="9"/>
        <rFont val="Arial"/>
        <family val="2"/>
      </rPr>
      <t>Odepa. 
Considera la Central Lo Valledor, la Vega Central, la Macroferia Regional de Talca y la Vega Monumental de Concepción. 
A partir del 7 de julio de 2014 considera también la Feria Mayorista La Calera de Valparaíso (Femacal) y el Terminal Agropecuario La Palmera de Coquimbo. 
A partir del 15 de septiembre de 2014 incluye la Vega Modelo de Temuco y la Feria Lagunita de Puerto Montt. 
A partir del 1° de noviembre de 2014 incluye el Terminal Hortofruticola de Chillán y el Terminal Agrícola del Norte S.A. de Arica.
Precio promedio ponderado por volumen.</t>
    </r>
  </si>
  <si>
    <t>Total Las demás papas para siembra  (desde 2012)</t>
  </si>
  <si>
    <t xml:space="preserve">Las demás papas para siembra </t>
  </si>
  <si>
    <t>Bangladesh</t>
  </si>
  <si>
    <t>Lituania</t>
  </si>
  <si>
    <t>Corea del Sur</t>
  </si>
  <si>
    <t>Jordania</t>
  </si>
  <si>
    <t xml:space="preserve"> --</t>
  </si>
  <si>
    <t xml:space="preserve"> ● El Instituto Nacional de Estadisticas (INE), para antecedentes de superficie, rendimientos y producción regional y nacional.</t>
  </si>
  <si>
    <t>Agrícola del Norte de Arica</t>
  </si>
  <si>
    <t>Femacal de La Calera</t>
  </si>
  <si>
    <t>Central Lo Valledor</t>
  </si>
  <si>
    <t>Vega Central Mapocho</t>
  </si>
  <si>
    <t>Macroferia Regional de Talca</t>
  </si>
  <si>
    <t>Terminal Hortofrutícola de Chillán</t>
  </si>
  <si>
    <t>Vega Modelo de Temuco</t>
  </si>
  <si>
    <t>Feria Lagunitas de Puerto Montt</t>
  </si>
  <si>
    <t>2014/15</t>
  </si>
  <si>
    <t>Suecia</t>
  </si>
  <si>
    <r>
      <rPr>
        <i/>
        <sz val="9"/>
        <rFont val="Arial"/>
        <family val="2"/>
      </rPr>
      <t>Fuente</t>
    </r>
    <r>
      <rPr>
        <sz val="9"/>
        <rFont val="Arial"/>
        <family val="2"/>
      </rPr>
      <t>: Odepa. 
Considera la Central Lo Valledor, la Vega Central, la Macroferia Regional de Talca y la Vega Monumental de Concepción. 
A partir del 7 de julio de 2014 considera también la Feria Mayorista La Calera de Valparaíso (Femacal) y el Terminal Agropecuario La Palmera de Coquimbo. 
A partir del 15 de septiembre de 2014 incluye la Vega Modelo de Temuco y la Feria Lagunita de Puerto Montt. 
A partir del 1° de noviembre de 2014 incluye el Terminal Hortofrutícola de Chillán y el Terminal Agrícola del Norte S.A. de Arica.
Precio promedio ponderado por volumen.</t>
    </r>
  </si>
  <si>
    <t>Terminal La Palmera de La Serena</t>
  </si>
  <si>
    <t>Italia</t>
  </si>
  <si>
    <t xml:space="preserve"> ● Comentarios de actores relevantes del rubro.</t>
  </si>
  <si>
    <t>Otros (país desconocido)</t>
  </si>
  <si>
    <t>Origen o destino no precisado</t>
  </si>
  <si>
    <t>República Dominicana</t>
  </si>
  <si>
    <r>
      <rPr>
        <i/>
        <sz val="12"/>
        <color indexed="8"/>
        <rFont val="Arial"/>
        <family val="2"/>
      </rPr>
      <t>Fuente</t>
    </r>
    <r>
      <rPr>
        <sz val="12"/>
        <color indexed="8"/>
        <rFont val="Arial"/>
        <family val="2"/>
      </rPr>
      <t>: Odepa. Se considera el precio promedio de la primera calidad de distintas variedades.</t>
    </r>
  </si>
  <si>
    <t>Octubre 2015</t>
  </si>
  <si>
    <r>
      <t>Información de mercado nacional y comercio exterior hasta septiembre</t>
    </r>
    <r>
      <rPr>
        <sz val="10"/>
        <color indexed="8"/>
        <rFont val="Arial"/>
        <family val="2"/>
      </rPr>
      <t xml:space="preserve"> de 2015</t>
    </r>
  </si>
  <si>
    <t>2015/16*</t>
  </si>
  <si>
    <t>*: la superficie corresponde a una estimación de siembra nacional para la temporada 2015/16</t>
  </si>
  <si>
    <t>Ene-sept 2014</t>
  </si>
  <si>
    <t>Ene-sept 2015</t>
  </si>
  <si>
    <t>Promedio simple enero-septiembre</t>
  </si>
  <si>
    <r>
      <t xml:space="preserve">1. </t>
    </r>
    <r>
      <rPr>
        <u val="single"/>
        <sz val="11"/>
        <rFont val="Arial"/>
        <family val="2"/>
      </rPr>
      <t>Precios de la papa en mercados mayoristas: precios muestran leve descenso, pero siguen altos</t>
    </r>
    <r>
      <rPr>
        <sz val="11"/>
        <rFont val="Arial"/>
        <family val="2"/>
      </rPr>
      <t xml:space="preserve">
El precio promedio mensual de la papa en los mercados mayoristas durante septiembre fue de $17.536 por saco de 50 kilos, valor 7,5% inferior al del mes anterior, pero 50% superior al del mismo mes en el año 2014 (cuadro 1 y gráfico 1). Los precios medios venían registrando alzas desde enero de 2015, y desde marzo los precios son superiores a los del mismo mes del año anterior. El precio promedio de este mes disminuyó comparado con el del mes anterior, pero siguen observándose precios altos, comparados con los años anteriores. Esta alza de precios es consecuencia de la temporada estival desfavorable para el crecimiento y desarrollo del cultivo de papa en el sur.
El precio promedio diario en los mercados mayoristas se comporta de forma errática entre un día y otro. En los últimos seis meses se registra una tendencia al alza, la cual es más pronunciada en agosto (gráfico 2 y cuadro 2). Tal como se comentó en el párrafo anterior, en septiembre los precios comenzaron a registrar una baja, comparados con los del mes anterior. 
En todos los mercados mayoristas que monitorea Odepa se observa que en septiembre, al igual que en los otros periodos, el precio más alto registrado a nivel regional es el de Arica, donde se observa un 49% de diferencia por sobre el promedio nacional para el mes de análisis. El segundo mercado que registra el precio promedio más alto que el promedio nacional es La Serena (28%). Por el contrario, mercados que están por debajo del promedio nacional son Concepción (13% por debajo) y Puerto Montt y (-10%) (cuadro 3 y gráfico 3).</t>
    </r>
  </si>
  <si>
    <r>
      <t xml:space="preserve">2. </t>
    </r>
    <r>
      <rPr>
        <u val="single"/>
        <sz val="11"/>
        <rFont val="Arial"/>
        <family val="2"/>
      </rPr>
      <t>Precio de la papa en mercados minoristas: precios al alza en supermercados y a la baja en ferias</t>
    </r>
    <r>
      <rPr>
        <sz val="11"/>
        <rFont val="Arial"/>
        <family val="2"/>
      </rPr>
      <t xml:space="preserve">
En el monitoreo de precios al consumidor que realiza Odepa en la ciudad de Santiago, se observó que el precio promedio mensual de septiembre en supermercados aumentó 18,7% con relación al del mes anterior y 32,7% con respecto al mismo mes de 2014. En ferias, en cambio, se registró una disminución en el precio de 4% comparado con el mes anterior, y un alza de 33,6% comparado con igual período del año 2014. Como siempre, los precios son más altos en supermercados que en ferias. Para agosto, en Santiago, el precio promedio de supermercados alcanzó $1.299 por kilo, y en ferias, $624 por kilo, es decir, en supermercados los precios fueron 108% más altos que en ferias. Se observa en este mes que los precios minoristas presentaron el precio más alto registrado en supermercado en los últimos veinte meses. En cambio, en ferias se registra una baja, siendo el precio de septiembre el segundo más alto después de agosto 2015, en los últimos veinte meses. En agosto el alza de precios en la papa contribuyó en forma importante en el alza del IPC. 
Respecto al registro de precios al consumidor que Odepa recoge entre las regiones de Arica y Los Lagos, se observa que, al igual que en Santiago, éstos son erráticos entre semanas. Además, en supermercados los precios son superiores a los registrados en ferias libres, y las ferias libres muestran mayor variabilidad de precios entre regiones que lo registrado en supermercados entre regiones. Al comparar los precios entre ferias y supermercados, por región, se observa que la menor diferencia en los últimos cinco meses de 2015 se presentó en la Región de Arica, donde el promedio de los precios en supermercados fue un 64% mayor que en ferias, y la mayor diferencia  se presentó en La Araucanía, donde el precio promedio durante los últimos cinco meses del año fue 145% superior en supermercados.
Durante septiembre destacan alzas de precios registradas en supermercados, mientras que en ferias el precio tiende a mantenerse. </t>
    </r>
  </si>
  <si>
    <r>
      <t xml:space="preserve">3. </t>
    </r>
    <r>
      <rPr>
        <u val="single"/>
        <sz val="11"/>
        <rFont val="Arial"/>
        <family val="2"/>
      </rPr>
      <t>Superficie, producción y rendimiento: mayor superficie y menores rendimientos promedio</t>
    </r>
    <r>
      <rPr>
        <sz val="11"/>
        <rFont val="Arial"/>
        <family val="2"/>
      </rPr>
      <t xml:space="preserve">
La encuesta del INE sobre intención de siembra de cultivos anuales para la temporada 2015/16 indica que en Chile se plantarían 50.631 hectáreas de papas, lo que representa un aumento de 0,2% en la superficie nacional para la papa, comparado con la temporada 2014/15. Aún no hay estimaciones de rendimiento ni menos de producción estimada, ya que estamos recién comenzando la siembra en las principales zonas productoras de papas del país (cuadro 6 y gráfico 7).
Según la distribución regional de la superficie en 2014/15, la Región de La Araucanía presentó como siempre la mayor área de papas: 16.788 hectáreas, concentrando un 33% del total de la superficie nacional encuestada. Esta región subió 28,6% la superficie sembrada con papa en esta temporada, comparada con la temporada anterior. La siguieron la Región del Bío Bío, con 8.685 hectáreas (1,8% más que en la temporada anterior) y la Región de Los Lagos, con 6.967 hectáreas (35% menos superficie que en la temporada anterior). Esto podría responder a escasa disponibilidad de semilla, problema recurrente en la zona productora de papas. Entre las regiones del Bío Bío y Los Lagos se concentra más de 70% del total de la superficie sembrada con papa en Chile.
En cuanto a los rendimientos, éstos bajaron en comparación con la temporada 2013/14 en todas las principales regiones productoras de papa del país: La Araucanía, Los Ríos y Los Lagos. Por esta misma razón la producción nacional total estimada disminuyó en esta temporada, alcanzando un total de 960.500 toneladas. Las regiones de los Lagos y Los Ríos fueron las más afectadas por la baja del rendimiento (cuadros 8 y 9).</t>
    </r>
  </si>
  <si>
    <r>
      <t xml:space="preserve">4. </t>
    </r>
    <r>
      <rPr>
        <u val="single"/>
        <sz val="11"/>
        <rFont val="Arial"/>
        <family val="2"/>
      </rPr>
      <t>Comercio exterior de productos derivados de papa: disminuyen las compras</t>
    </r>
    <r>
      <rPr>
        <sz val="11"/>
        <rFont val="Arial"/>
        <family val="2"/>
      </rPr>
      <t xml:space="preserve">
La balanza comercial de los productos derivados de papa sigue siendo negativa, con importaciones mucho mayores que las ventas al exterior (cuadros 10 y 11).
En el período enero-septiembre de 2015 las exportaciones sumaron USD 3,6 millones, cifra 47,7% superior a la registrada en el mismo período del año anterior. En volumen se alcanzaron 1.430 toneladas, un 11,9% más que en el mismo período del año 2014. Destaca el alza en valor de las exportaciones de papa preparada sin congelar hacia Argentina, con ventas que suman a la fecha USD 1,8 millones. Por otro lado, las exportaciones de harina de papa se hacen notar por su baja en comparación con las exportaciones del mismo período de 2014.
Las importaciones sumaron USD 57,6 millones, y 66.285 toneladas en el período enero-septiembre de 2015, lo que representa un 19,7% menos en valor que las registradas en igual período del año anterior, pero un 6,3% más en volumen. Las papas preparadas congeladas son la principal categoría responsable de esta baja. Si bien Bélgica sigue siendo el principal exportador de papas preparadas congeladas a nuestro país, destaca la baja que registran los envíos desde ese país comparados con lo enviado en igual período del año 2014 (20% menos en valor). Lo mismo se observa en la papa proveniente de los Países Bajos, Alemania y Estados Unidos, con disminuciones de 28%, 36% y 51%, respectivamente, en sus exportaciones de papas preparadas congeladas a Chile. En cuanto a las alzas en las compras, destaca Argentina como país exportador de papas congeladas a Chile, con 28,4% más de compras que en el mismo período del año 2014.</t>
    </r>
  </si>
  <si>
    <r>
      <rPr>
        <i/>
        <sz val="9"/>
        <rFont val="Arial"/>
        <family val="2"/>
      </rPr>
      <t>Fuente</t>
    </r>
    <r>
      <rPr>
        <sz val="9"/>
        <rFont val="Arial"/>
        <family val="2"/>
      </rPr>
      <t>: Odepa. El valor corresponde al precio promedio mensual de papas Désirée, Karu o Asterix de primera calidad.</t>
    </r>
  </si>
  <si>
    <t>Total Papas in vitro para siembra</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</si>
</sst>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 _€_-;\-* #,##0.00\ _€_-;_-* &quot;-&quot;??\ _€_-;_-@_-"/>
    <numFmt numFmtId="173" formatCode="_(* #,##0_);_(* \(#,##0\);_(* &quot;-&quot;_);_(@_)"/>
    <numFmt numFmtId="174" formatCode="0.0"/>
    <numFmt numFmtId="175" formatCode="#,##0.0"/>
    <numFmt numFmtId="176" formatCode="_(* #,##0.00_);_(* \(#,##0.00\);_(* &quot;-&quot;??_);_(@_)"/>
    <numFmt numFmtId="177" formatCode="_(* #,##0_);_(* \(#,##0\);_(* &quot;-&quot;??_);_(@_)"/>
    <numFmt numFmtId="178" formatCode="_(* #,##0.0000_);_(* \(#,##0.0000\);_(* &quot;-&quot;_);_(@_)"/>
    <numFmt numFmtId="179" formatCode="_-* #,##0.000\ _€_-;\-* #,##0.000\ _€_-;_-* &quot;-&quot;?\ _€_-;_-@_-"/>
    <numFmt numFmtId="180" formatCode="dd/mm/yy;@"/>
    <numFmt numFmtId="181" formatCode="0.0%"/>
    <numFmt numFmtId="182" formatCode="_-* #,##0.000\ _€_-;\-* #,##0.000\ _€_-;_-* &quot;-&quot;???\ _€_-;_-@_-"/>
    <numFmt numFmtId="183" formatCode="#,##0.0000"/>
    <numFmt numFmtId="184" formatCode="dd/mm"/>
  </numFmts>
  <fonts count="124">
    <font>
      <sz val="11"/>
      <color theme="1"/>
      <name val="Calibri"/>
      <family val="2"/>
    </font>
    <font>
      <sz val="11"/>
      <color indexed="8"/>
      <name val="Calibri"/>
      <family val="2"/>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val="single"/>
      <sz val="10"/>
      <color indexed="12"/>
      <name val="Arial"/>
      <family val="2"/>
    </font>
    <font>
      <sz val="9"/>
      <name val="Arial"/>
      <family val="2"/>
    </font>
    <font>
      <i/>
      <sz val="9"/>
      <name val="Arial"/>
      <family val="2"/>
    </font>
    <font>
      <sz val="9"/>
      <color indexed="8"/>
      <name val="Arial"/>
      <family val="2"/>
    </font>
    <font>
      <i/>
      <sz val="9"/>
      <color indexed="8"/>
      <name val="Arial"/>
      <family val="2"/>
    </font>
    <font>
      <b/>
      <sz val="9"/>
      <name val="Arial"/>
      <family val="2"/>
    </font>
    <font>
      <u val="single"/>
      <sz val="11"/>
      <name val="Arial"/>
      <family val="2"/>
    </font>
    <font>
      <sz val="9"/>
      <name val="Tahoma"/>
      <family val="2"/>
    </font>
    <font>
      <sz val="11"/>
      <name val="Arial"/>
      <family val="2"/>
    </font>
    <font>
      <b/>
      <sz val="11"/>
      <name val="Arial"/>
      <family val="2"/>
    </font>
    <font>
      <b/>
      <sz val="12"/>
      <name val="Arial"/>
      <family val="2"/>
    </font>
    <font>
      <i/>
      <sz val="12"/>
      <color indexed="8"/>
      <name val="Arial"/>
      <family val="2"/>
    </font>
    <font>
      <sz val="12"/>
      <color indexed="8"/>
      <name val="Arial"/>
      <family val="2"/>
    </font>
    <font>
      <sz val="10"/>
      <color indexed="8"/>
      <name val="Calibri"/>
      <family val="0"/>
    </font>
    <font>
      <sz val="12"/>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0"/>
      <color indexed="12"/>
      <name val="Arial"/>
      <family val="2"/>
    </font>
    <font>
      <b/>
      <sz val="10"/>
      <color indexed="12"/>
      <name val="Arial"/>
      <family val="2"/>
    </font>
    <font>
      <sz val="10"/>
      <color indexed="23"/>
      <name val="Arial"/>
      <family val="2"/>
    </font>
    <font>
      <b/>
      <sz val="9"/>
      <color indexed="8"/>
      <name val="Arial"/>
      <family val="2"/>
    </font>
    <font>
      <u val="single"/>
      <sz val="10"/>
      <color indexed="12"/>
      <name val="Calibri"/>
      <family val="2"/>
    </font>
    <font>
      <sz val="11"/>
      <color indexed="8"/>
      <name val="Arial"/>
      <family val="2"/>
    </font>
    <font>
      <sz val="20"/>
      <color indexed="30"/>
      <name val="Arial"/>
      <family val="2"/>
    </font>
    <font>
      <sz val="20"/>
      <color indexed="30"/>
      <name val="Verdana"/>
      <family val="2"/>
    </font>
    <font>
      <b/>
      <sz val="12"/>
      <color indexed="63"/>
      <name val="Arial"/>
      <family val="2"/>
    </font>
    <font>
      <b/>
      <sz val="12"/>
      <color indexed="63"/>
      <name val="Verdana"/>
      <family val="2"/>
    </font>
    <font>
      <sz val="11"/>
      <color indexed="8"/>
      <name val="Verdana"/>
      <family val="2"/>
    </font>
    <font>
      <b/>
      <sz val="11"/>
      <color indexed="8"/>
      <name val="Arial"/>
      <family val="2"/>
    </font>
    <font>
      <b/>
      <sz val="12"/>
      <color indexed="8"/>
      <name val="Verdana"/>
      <family val="2"/>
    </font>
    <font>
      <sz val="16"/>
      <color indexed="10"/>
      <name val="Arial"/>
      <family val="2"/>
    </font>
    <font>
      <u val="single"/>
      <sz val="10"/>
      <color indexed="10"/>
      <name val="Arial"/>
      <family val="2"/>
    </font>
    <font>
      <sz val="12"/>
      <color indexed="9"/>
      <name val="Arial"/>
      <family val="2"/>
    </font>
    <font>
      <u val="single"/>
      <sz val="12"/>
      <color indexed="12"/>
      <name val="Arial"/>
      <family val="2"/>
    </font>
    <font>
      <b/>
      <sz val="12"/>
      <color indexed="8"/>
      <name val="Arial"/>
      <family val="2"/>
    </font>
    <font>
      <b/>
      <sz val="12"/>
      <color indexed="9"/>
      <name val="Arial"/>
      <family val="2"/>
    </font>
    <font>
      <sz val="12"/>
      <color indexed="10"/>
      <name val="Arial"/>
      <family val="2"/>
    </font>
    <font>
      <b/>
      <sz val="10.5"/>
      <color indexed="8"/>
      <name val="Arial"/>
      <family val="2"/>
    </font>
    <font>
      <b/>
      <sz val="12"/>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FF"/>
      <name val="Arial"/>
      <family val="2"/>
    </font>
    <font>
      <b/>
      <sz val="10"/>
      <color rgb="FF0000FF"/>
      <name val="Arial"/>
      <family val="2"/>
    </font>
    <font>
      <u val="single"/>
      <sz val="10"/>
      <color theme="10"/>
      <name val="Arial"/>
      <family val="2"/>
    </font>
    <font>
      <b/>
      <sz val="10"/>
      <color theme="1"/>
      <name val="Arial"/>
      <family val="2"/>
    </font>
    <font>
      <sz val="10"/>
      <color theme="1"/>
      <name val="Arial"/>
      <family val="2"/>
    </font>
    <font>
      <sz val="10"/>
      <color rgb="FF757575"/>
      <name val="Arial"/>
      <family val="2"/>
    </font>
    <font>
      <sz val="9"/>
      <color theme="1"/>
      <name val="Arial"/>
      <family val="2"/>
    </font>
    <font>
      <b/>
      <sz val="9"/>
      <color rgb="FF000000"/>
      <name val="Arial"/>
      <family val="2"/>
    </font>
    <font>
      <u val="single"/>
      <sz val="10"/>
      <color theme="10"/>
      <name val="Calibri"/>
      <family val="2"/>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sz val="11"/>
      <color theme="1"/>
      <name val="Verdana"/>
      <family val="2"/>
    </font>
    <font>
      <b/>
      <sz val="11"/>
      <color theme="1"/>
      <name val="Arial"/>
      <family val="2"/>
    </font>
    <font>
      <sz val="10"/>
      <color theme="0"/>
      <name val="Arial"/>
      <family val="2"/>
    </font>
    <font>
      <b/>
      <sz val="12"/>
      <color theme="1"/>
      <name val="Verdana"/>
      <family val="2"/>
    </font>
    <font>
      <b/>
      <sz val="10"/>
      <color theme="0"/>
      <name val="Arial"/>
      <family val="2"/>
    </font>
    <font>
      <sz val="16"/>
      <color rgb="FFFF0000"/>
      <name val="Arial"/>
      <family val="2"/>
    </font>
    <font>
      <sz val="10"/>
      <color rgb="FFFF0000"/>
      <name val="Arial"/>
      <family val="2"/>
    </font>
    <font>
      <u val="single"/>
      <sz val="10"/>
      <color rgb="FFFF0000"/>
      <name val="Arial"/>
      <family val="2"/>
    </font>
    <font>
      <sz val="12"/>
      <color theme="1"/>
      <name val="Arial"/>
      <family val="2"/>
    </font>
    <font>
      <sz val="12"/>
      <color theme="0"/>
      <name val="Arial"/>
      <family val="2"/>
    </font>
    <font>
      <u val="single"/>
      <sz val="12"/>
      <color theme="10"/>
      <name val="Arial"/>
      <family val="2"/>
    </font>
    <font>
      <b/>
      <sz val="12"/>
      <color theme="1"/>
      <name val="Arial"/>
      <family val="2"/>
    </font>
    <font>
      <b/>
      <sz val="12"/>
      <color theme="0"/>
      <name val="Arial"/>
      <family val="2"/>
    </font>
    <font>
      <sz val="12"/>
      <color rgb="FFFF0000"/>
      <name val="Arial"/>
      <family val="2"/>
    </font>
    <font>
      <b/>
      <sz val="10.5"/>
      <color theme="1"/>
      <name val="Arial"/>
      <family val="2"/>
    </font>
    <font>
      <b/>
      <sz val="8"/>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bottom style="thin">
        <color theme="1" tint="0.49998000264167786"/>
      </bottom>
    </border>
    <border>
      <left/>
      <right/>
      <top style="thin">
        <color theme="1" tint="0.49998000264167786"/>
      </top>
      <bottom/>
    </border>
    <border>
      <left/>
      <right/>
      <top style="thin">
        <color theme="1" tint="0.49998000264167786"/>
      </top>
      <bottom style="thin">
        <color theme="1" tint="0.49998000264167786"/>
      </bottom>
    </border>
    <border>
      <left/>
      <right/>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right style="thin"/>
      <top style="thin"/>
      <bottom style="thin"/>
    </border>
    <border>
      <left style="thin"/>
      <right style="thin"/>
      <top style="thin"/>
      <bottom/>
    </border>
    <border>
      <left style="thin"/>
      <right/>
      <top/>
      <bottom style="thin"/>
    </border>
    <border>
      <left/>
      <right style="thin"/>
      <top/>
      <bottom style="thin"/>
    </border>
    <border>
      <left style="thin"/>
      <right style="thin"/>
      <top/>
      <bottom/>
    </border>
    <border>
      <left style="thin"/>
      <right style="thin"/>
      <top/>
      <bottom style="thin"/>
    </border>
    <border>
      <left/>
      <right/>
      <top style="thin">
        <color theme="0" tint="-0.1499900072813034"/>
      </top>
      <bottom style="thin">
        <color theme="0" tint="-0.1499900072813034"/>
      </bottom>
    </border>
    <border>
      <left/>
      <right/>
      <top/>
      <bottom style="thin">
        <color theme="0" tint="-0.1499900072813034"/>
      </bottom>
    </border>
    <border>
      <left/>
      <right/>
      <top style="thin"/>
      <bottom style="thin">
        <color theme="0" tint="-0.1499900072813034"/>
      </bottom>
    </border>
    <border>
      <left/>
      <right/>
      <top style="thin">
        <color theme="1" tint="0.49998000264167786"/>
      </top>
      <bottom style="thin">
        <color theme="0" tint="-0.1499900072813034"/>
      </bottom>
    </border>
    <border>
      <left style="thin"/>
      <right style="thin"/>
      <top style="thin"/>
      <bottom style="thin"/>
    </border>
    <border>
      <left style="thin"/>
      <right style="thin"/>
      <top/>
      <bottom style="thin">
        <color theme="0" tint="-0.1499900072813034"/>
      </bottom>
    </border>
    <border>
      <left style="thin"/>
      <right/>
      <top/>
      <bottom style="thin">
        <color theme="0" tint="-0.1499900072813034"/>
      </bottom>
    </border>
    <border>
      <left/>
      <right style="thin"/>
      <top/>
      <bottom style="thin">
        <color theme="0" tint="-0.1499900072813034"/>
      </bottom>
    </border>
  </borders>
  <cellStyleXfs count="44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76" fillId="24" borderId="0" applyNumberFormat="0" applyBorder="0" applyAlignment="0" applyProtection="0"/>
    <xf numFmtId="0" fontId="8" fillId="25"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8" fillId="25"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8" fillId="25" borderId="0" applyNumberFormat="0" applyBorder="0" applyAlignment="0" applyProtection="0"/>
    <xf numFmtId="0" fontId="76" fillId="26" borderId="0" applyNumberFormat="0" applyBorder="0" applyAlignment="0" applyProtection="0"/>
    <xf numFmtId="0" fontId="8" fillId="17"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8" fillId="17"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8" fillId="17" borderId="0" applyNumberFormat="0" applyBorder="0" applyAlignment="0" applyProtection="0"/>
    <xf numFmtId="0" fontId="76" fillId="27" borderId="0" applyNumberFormat="0" applyBorder="0" applyAlignment="0" applyProtection="0"/>
    <xf numFmtId="0" fontId="8" fillId="19"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8" fillId="19"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8" fillId="19" borderId="0" applyNumberFormat="0" applyBorder="0" applyAlignment="0" applyProtection="0"/>
    <xf numFmtId="0" fontId="76" fillId="28" borderId="0" applyNumberFormat="0" applyBorder="0" applyAlignment="0" applyProtection="0"/>
    <xf numFmtId="0" fontId="8" fillId="29"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8" fillId="29"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8" fillId="29" borderId="0" applyNumberFormat="0" applyBorder="0" applyAlignment="0" applyProtection="0"/>
    <xf numFmtId="0" fontId="76" fillId="30" borderId="0" applyNumberFormat="0" applyBorder="0" applyAlignment="0" applyProtection="0"/>
    <xf numFmtId="0" fontId="8" fillId="31"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8" fillId="31"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8" fillId="31" borderId="0" applyNumberFormat="0" applyBorder="0" applyAlignment="0" applyProtection="0"/>
    <xf numFmtId="0" fontId="76" fillId="32" borderId="0" applyNumberFormat="0" applyBorder="0" applyAlignment="0" applyProtection="0"/>
    <xf numFmtId="0" fontId="8" fillId="33"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8" fillId="33"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8" fillId="33" borderId="0" applyNumberFormat="0" applyBorder="0" applyAlignment="0" applyProtection="0"/>
    <xf numFmtId="0" fontId="9" fillId="7"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9" fillId="7"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9" fillId="7" borderId="0" applyNumberFormat="0" applyBorder="0" applyAlignment="0" applyProtection="0"/>
    <xf numFmtId="0" fontId="77" fillId="34" borderId="0" applyNumberFormat="0" applyBorder="0" applyAlignment="0" applyProtection="0"/>
    <xf numFmtId="0" fontId="78" fillId="35" borderId="1" applyNumberFormat="0" applyAlignment="0" applyProtection="0"/>
    <xf numFmtId="0" fontId="10" fillId="36" borderId="2" applyNumberFormat="0" applyAlignment="0" applyProtection="0"/>
    <xf numFmtId="0" fontId="78" fillId="35" borderId="1" applyNumberFormat="0" applyAlignment="0" applyProtection="0"/>
    <xf numFmtId="0" fontId="78" fillId="35" borderId="1" applyNumberFormat="0" applyAlignment="0" applyProtection="0"/>
    <xf numFmtId="0" fontId="78" fillId="35" borderId="1" applyNumberFormat="0" applyAlignment="0" applyProtection="0"/>
    <xf numFmtId="0" fontId="10" fillId="36" borderId="2" applyNumberFormat="0" applyAlignment="0" applyProtection="0"/>
    <xf numFmtId="0" fontId="78" fillId="35" borderId="1" applyNumberFormat="0" applyAlignment="0" applyProtection="0"/>
    <xf numFmtId="0" fontId="78" fillId="35" borderId="1" applyNumberFormat="0" applyAlignment="0" applyProtection="0"/>
    <xf numFmtId="0" fontId="10" fillId="36" borderId="2" applyNumberFormat="0" applyAlignment="0" applyProtection="0"/>
    <xf numFmtId="0" fontId="79" fillId="37" borderId="3" applyNumberFormat="0" applyAlignment="0" applyProtection="0"/>
    <xf numFmtId="0" fontId="11" fillId="38" borderId="4" applyNumberFormat="0" applyAlignment="0" applyProtection="0"/>
    <xf numFmtId="0" fontId="79" fillId="37" borderId="3" applyNumberFormat="0" applyAlignment="0" applyProtection="0"/>
    <xf numFmtId="0" fontId="79" fillId="37" borderId="3" applyNumberFormat="0" applyAlignment="0" applyProtection="0"/>
    <xf numFmtId="0" fontId="79" fillId="37" borderId="3" applyNumberFormat="0" applyAlignment="0" applyProtection="0"/>
    <xf numFmtId="0" fontId="11" fillId="38" borderId="4" applyNumberFormat="0" applyAlignment="0" applyProtection="0"/>
    <xf numFmtId="0" fontId="79" fillId="37" borderId="3" applyNumberFormat="0" applyAlignment="0" applyProtection="0"/>
    <xf numFmtId="0" fontId="79" fillId="37" borderId="3" applyNumberFormat="0" applyAlignment="0" applyProtection="0"/>
    <xf numFmtId="0" fontId="11" fillId="38" borderId="4" applyNumberFormat="0" applyAlignment="0" applyProtection="0"/>
    <xf numFmtId="0" fontId="80" fillId="0" borderId="5" applyNumberFormat="0" applyFill="0" applyAlignment="0" applyProtection="0"/>
    <xf numFmtId="0" fontId="12" fillId="0" borderId="6" applyNumberFormat="0" applyFill="0" applyAlignment="0" applyProtection="0"/>
    <xf numFmtId="0" fontId="80" fillId="0" borderId="5" applyNumberFormat="0" applyFill="0" applyAlignment="0" applyProtection="0"/>
    <xf numFmtId="0" fontId="80" fillId="0" borderId="5" applyNumberFormat="0" applyFill="0" applyAlignment="0" applyProtection="0"/>
    <xf numFmtId="0" fontId="80" fillId="0" borderId="5" applyNumberFormat="0" applyFill="0" applyAlignment="0" applyProtection="0"/>
    <xf numFmtId="0" fontId="12" fillId="0" borderId="6" applyNumberFormat="0" applyFill="0" applyAlignment="0" applyProtection="0"/>
    <xf numFmtId="0" fontId="80" fillId="0" borderId="5" applyNumberFormat="0" applyFill="0" applyAlignment="0" applyProtection="0"/>
    <xf numFmtId="0" fontId="80" fillId="0" borderId="5" applyNumberFormat="0" applyFill="0" applyAlignment="0" applyProtection="0"/>
    <xf numFmtId="0" fontId="12" fillId="0" borderId="6" applyNumberFormat="0" applyFill="0" applyAlignment="0" applyProtection="0"/>
    <xf numFmtId="0" fontId="81" fillId="0" borderId="7" applyNumberFormat="0" applyFill="0" applyAlignment="0" applyProtection="0"/>
    <xf numFmtId="0" fontId="82" fillId="0" borderId="0" applyNumberFormat="0" applyFill="0" applyBorder="0" applyAlignment="0" applyProtection="0"/>
    <xf numFmtId="0" fontId="13"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13"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13" fillId="0" borderId="0" applyNumberFormat="0" applyFill="0" applyBorder="0" applyAlignment="0" applyProtection="0"/>
    <xf numFmtId="0" fontId="76" fillId="39" borderId="0" applyNumberFormat="0" applyBorder="0" applyAlignment="0" applyProtection="0"/>
    <xf numFmtId="0" fontId="8" fillId="40"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8" fillId="40"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8" fillId="40" borderId="0" applyNumberFormat="0" applyBorder="0" applyAlignment="0" applyProtection="0"/>
    <xf numFmtId="0" fontId="76" fillId="41" borderId="0" applyNumberFormat="0" applyBorder="0" applyAlignment="0" applyProtection="0"/>
    <xf numFmtId="0" fontId="8" fillId="42"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8" fillId="42"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8" fillId="42" borderId="0" applyNumberFormat="0" applyBorder="0" applyAlignment="0" applyProtection="0"/>
    <xf numFmtId="0" fontId="76" fillId="43" borderId="0" applyNumberFormat="0" applyBorder="0" applyAlignment="0" applyProtection="0"/>
    <xf numFmtId="0" fontId="8" fillId="44"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8" fillId="44"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8" fillId="44" borderId="0" applyNumberFormat="0" applyBorder="0" applyAlignment="0" applyProtection="0"/>
    <xf numFmtId="0" fontId="76" fillId="45" borderId="0" applyNumberFormat="0" applyBorder="0" applyAlignment="0" applyProtection="0"/>
    <xf numFmtId="0" fontId="8" fillId="29"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8" fillId="29"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8" fillId="29" borderId="0" applyNumberFormat="0" applyBorder="0" applyAlignment="0" applyProtection="0"/>
    <xf numFmtId="0" fontId="76" fillId="46" borderId="0" applyNumberFormat="0" applyBorder="0" applyAlignment="0" applyProtection="0"/>
    <xf numFmtId="0" fontId="8" fillId="31"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8" fillId="31"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8" fillId="31" borderId="0" applyNumberFormat="0" applyBorder="0" applyAlignment="0" applyProtection="0"/>
    <xf numFmtId="0" fontId="76" fillId="47" borderId="0" applyNumberFormat="0" applyBorder="0" applyAlignment="0" applyProtection="0"/>
    <xf numFmtId="0" fontId="8" fillId="48"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8" fillId="48"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8" fillId="48" borderId="0" applyNumberFormat="0" applyBorder="0" applyAlignment="0" applyProtection="0"/>
    <xf numFmtId="0" fontId="83" fillId="49" borderId="1" applyNumberFormat="0" applyAlignment="0" applyProtection="0"/>
    <xf numFmtId="0" fontId="14" fillId="13" borderId="2" applyNumberFormat="0" applyAlignment="0" applyProtection="0"/>
    <xf numFmtId="0" fontId="83" fillId="49" borderId="1" applyNumberFormat="0" applyAlignment="0" applyProtection="0"/>
    <xf numFmtId="0" fontId="83" fillId="49" borderId="1" applyNumberFormat="0" applyAlignment="0" applyProtection="0"/>
    <xf numFmtId="0" fontId="83" fillId="49" borderId="1" applyNumberFormat="0" applyAlignment="0" applyProtection="0"/>
    <xf numFmtId="0" fontId="14" fillId="13" borderId="2" applyNumberFormat="0" applyAlignment="0" applyProtection="0"/>
    <xf numFmtId="0" fontId="83" fillId="49" borderId="1" applyNumberFormat="0" applyAlignment="0" applyProtection="0"/>
    <xf numFmtId="0" fontId="83" fillId="49" borderId="1" applyNumberFormat="0" applyAlignment="0" applyProtection="0"/>
    <xf numFmtId="0" fontId="14" fillId="13" borderId="2" applyNumberFormat="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23" fillId="0" borderId="0" applyNumberFormat="0" applyFill="0" applyBorder="0" applyAlignment="0" applyProtection="0"/>
    <xf numFmtId="0" fontId="85" fillId="50" borderId="0" applyNumberFormat="0" applyBorder="0" applyAlignment="0" applyProtection="0"/>
    <xf numFmtId="0" fontId="15" fillId="5" borderId="0" applyNumberFormat="0" applyBorder="0" applyAlignment="0" applyProtection="0"/>
    <xf numFmtId="0" fontId="85" fillId="50" borderId="0" applyNumberFormat="0" applyBorder="0" applyAlignment="0" applyProtection="0"/>
    <xf numFmtId="0" fontId="85" fillId="50" borderId="0" applyNumberFormat="0" applyBorder="0" applyAlignment="0" applyProtection="0"/>
    <xf numFmtId="0" fontId="85" fillId="50" borderId="0" applyNumberFormat="0" applyBorder="0" applyAlignment="0" applyProtection="0"/>
    <xf numFmtId="0" fontId="15" fillId="5" borderId="0" applyNumberFormat="0" applyBorder="0" applyAlignment="0" applyProtection="0"/>
    <xf numFmtId="0" fontId="85" fillId="50" borderId="0" applyNumberFormat="0" applyBorder="0" applyAlignment="0" applyProtection="0"/>
    <xf numFmtId="0" fontId="85" fillId="50" borderId="0" applyNumberFormat="0" applyBorder="0" applyAlignment="0" applyProtection="0"/>
    <xf numFmtId="0" fontId="15"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3" fontId="2" fillId="0" borderId="0" applyFont="0" applyFill="0" applyBorder="0" applyAlignment="0" applyProtection="0"/>
    <xf numFmtId="169" fontId="2" fillId="0" borderId="0" applyFont="0" applyFill="0" applyBorder="0" applyAlignment="0" applyProtection="0"/>
    <xf numFmtId="173" fontId="2" fillId="0" borderId="0" applyFont="0" applyFill="0" applyBorder="0" applyAlignment="0" applyProtection="0"/>
    <xf numFmtId="172" fontId="0"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6" fillId="51" borderId="0" applyNumberFormat="0" applyBorder="0" applyAlignment="0" applyProtection="0"/>
    <xf numFmtId="0" fontId="16" fillId="52"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16" fillId="52"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16" fillId="52" borderId="0" applyNumberFormat="0" applyBorder="0" applyAlignment="0" applyProtection="0"/>
    <xf numFmtId="0" fontId="0" fillId="0" borderId="0">
      <alignment/>
      <protection/>
    </xf>
    <xf numFmtId="0" fontId="2" fillId="0" borderId="0">
      <alignment/>
      <protection/>
    </xf>
    <xf numFmtId="0" fontId="8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4" fillId="0" borderId="0">
      <alignment/>
      <protection/>
    </xf>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8" fillId="35" borderId="10" applyNumberFormat="0" applyAlignment="0" applyProtection="0"/>
    <xf numFmtId="0" fontId="17" fillId="36" borderId="11" applyNumberFormat="0" applyAlignment="0" applyProtection="0"/>
    <xf numFmtId="0" fontId="88" fillId="35" borderId="10" applyNumberFormat="0" applyAlignment="0" applyProtection="0"/>
    <xf numFmtId="0" fontId="88" fillId="35" borderId="10" applyNumberFormat="0" applyAlignment="0" applyProtection="0"/>
    <xf numFmtId="0" fontId="88" fillId="35" borderId="10" applyNumberFormat="0" applyAlignment="0" applyProtection="0"/>
    <xf numFmtId="0" fontId="17" fillId="36" borderId="11" applyNumberFormat="0" applyAlignment="0" applyProtection="0"/>
    <xf numFmtId="0" fontId="88" fillId="35" borderId="10" applyNumberFormat="0" applyAlignment="0" applyProtection="0"/>
    <xf numFmtId="0" fontId="88" fillId="35" borderId="10" applyNumberFormat="0" applyAlignment="0" applyProtection="0"/>
    <xf numFmtId="0" fontId="17" fillId="36" borderId="11" applyNumberFormat="0" applyAlignment="0" applyProtection="0"/>
    <xf numFmtId="0" fontId="89" fillId="0" borderId="0" applyNumberFormat="0" applyFill="0" applyBorder="0" applyAlignment="0" applyProtection="0"/>
    <xf numFmtId="0" fontId="18"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18"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19"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9"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9" fillId="0" borderId="0" applyNumberFormat="0" applyFill="0" applyBorder="0" applyAlignment="0" applyProtection="0"/>
    <xf numFmtId="0" fontId="91" fillId="0" borderId="0" applyNumberFormat="0" applyFill="0" applyBorder="0" applyAlignment="0" applyProtection="0"/>
    <xf numFmtId="0" fontId="20" fillId="0" borderId="12" applyNumberFormat="0" applyFill="0" applyAlignment="0" applyProtection="0"/>
    <xf numFmtId="0" fontId="81" fillId="0" borderId="7" applyNumberFormat="0" applyFill="0" applyAlignment="0" applyProtection="0"/>
    <xf numFmtId="0" fontId="81" fillId="0" borderId="7" applyNumberFormat="0" applyFill="0" applyAlignment="0" applyProtection="0"/>
    <xf numFmtId="0" fontId="81" fillId="0" borderId="7" applyNumberFormat="0" applyFill="0" applyAlignment="0" applyProtection="0"/>
    <xf numFmtId="0" fontId="20" fillId="0" borderId="12" applyNumberFormat="0" applyFill="0" applyAlignment="0" applyProtection="0"/>
    <xf numFmtId="0" fontId="81" fillId="0" borderId="7" applyNumberFormat="0" applyFill="0" applyAlignment="0" applyProtection="0"/>
    <xf numFmtId="0" fontId="81" fillId="0" borderId="7" applyNumberFormat="0" applyFill="0" applyAlignment="0" applyProtection="0"/>
    <xf numFmtId="0" fontId="20" fillId="0" borderId="12" applyNumberFormat="0" applyFill="0" applyAlignment="0" applyProtection="0"/>
    <xf numFmtId="0" fontId="92" fillId="0" borderId="13" applyNumberFormat="0" applyFill="0" applyAlignment="0" applyProtection="0"/>
    <xf numFmtId="0" fontId="21" fillId="0" borderId="14" applyNumberFormat="0" applyFill="0" applyAlignment="0" applyProtection="0"/>
    <xf numFmtId="0" fontId="92" fillId="0" borderId="13" applyNumberFormat="0" applyFill="0" applyAlignment="0" applyProtection="0"/>
    <xf numFmtId="0" fontId="92" fillId="0" borderId="13" applyNumberFormat="0" applyFill="0" applyAlignment="0" applyProtection="0"/>
    <xf numFmtId="0" fontId="92" fillId="0" borderId="13" applyNumberFormat="0" applyFill="0" applyAlignment="0" applyProtection="0"/>
    <xf numFmtId="0" fontId="21" fillId="0" borderId="14" applyNumberFormat="0" applyFill="0" applyAlignment="0" applyProtection="0"/>
    <xf numFmtId="0" fontId="92" fillId="0" borderId="13" applyNumberFormat="0" applyFill="0" applyAlignment="0" applyProtection="0"/>
    <xf numFmtId="0" fontId="92" fillId="0" borderId="13" applyNumberFormat="0" applyFill="0" applyAlignment="0" applyProtection="0"/>
    <xf numFmtId="0" fontId="21" fillId="0" borderId="14" applyNumberFormat="0" applyFill="0" applyAlignment="0" applyProtection="0"/>
    <xf numFmtId="0" fontId="82" fillId="0" borderId="15" applyNumberFormat="0" applyFill="0" applyAlignment="0" applyProtection="0"/>
    <xf numFmtId="0" fontId="13" fillId="0" borderId="16"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13" fillId="0" borderId="16"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13" fillId="0" borderId="16" applyNumberFormat="0" applyFill="0" applyAlignment="0" applyProtection="0"/>
    <xf numFmtId="0" fontId="5"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5"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5" fillId="0" borderId="0" applyNumberFormat="0" applyFill="0" applyBorder="0" applyAlignment="0" applyProtection="0"/>
    <xf numFmtId="0" fontId="93" fillId="0" borderId="17" applyNumberFormat="0" applyFill="0" applyAlignment="0" applyProtection="0"/>
    <xf numFmtId="0" fontId="6" fillId="0" borderId="18" applyNumberFormat="0" applyFill="0" applyAlignment="0" applyProtection="0"/>
    <xf numFmtId="0" fontId="93" fillId="0" borderId="17" applyNumberFormat="0" applyFill="0" applyAlignment="0" applyProtection="0"/>
    <xf numFmtId="0" fontId="93" fillId="0" borderId="17" applyNumberFormat="0" applyFill="0" applyAlignment="0" applyProtection="0"/>
    <xf numFmtId="0" fontId="93" fillId="0" borderId="17" applyNumberFormat="0" applyFill="0" applyAlignment="0" applyProtection="0"/>
    <xf numFmtId="0" fontId="6" fillId="0" borderId="18" applyNumberFormat="0" applyFill="0" applyAlignment="0" applyProtection="0"/>
    <xf numFmtId="0" fontId="93" fillId="0" borderId="17" applyNumberFormat="0" applyFill="0" applyAlignment="0" applyProtection="0"/>
    <xf numFmtId="0" fontId="93" fillId="0" borderId="17" applyNumberFormat="0" applyFill="0" applyAlignment="0" applyProtection="0"/>
    <xf numFmtId="0" fontId="6" fillId="0" borderId="18" applyNumberFormat="0" applyFill="0" applyAlignment="0" applyProtection="0"/>
  </cellStyleXfs>
  <cellXfs count="341">
    <xf numFmtId="0" fontId="0" fillId="0" borderId="0" xfId="0" applyFont="1" applyAlignment="1">
      <alignment/>
    </xf>
    <xf numFmtId="0" fontId="22" fillId="55" borderId="0" xfId="351" applyFont="1" applyFill="1" applyBorder="1" applyAlignment="1">
      <alignment horizontal="center" vertical="center" wrapText="1"/>
      <protection/>
    </xf>
    <xf numFmtId="0" fontId="2" fillId="55" borderId="0" xfId="351" applyFont="1" applyFill="1" applyBorder="1">
      <alignment/>
      <protection/>
    </xf>
    <xf numFmtId="0" fontId="22" fillId="55" borderId="19" xfId="351" applyFont="1" applyFill="1" applyBorder="1" applyAlignment="1">
      <alignment horizontal="center" vertical="center" wrapText="1"/>
      <protection/>
    </xf>
    <xf numFmtId="0" fontId="22" fillId="55" borderId="20" xfId="351" applyFont="1" applyFill="1" applyBorder="1" applyAlignment="1">
      <alignment horizontal="center" vertical="center" wrapText="1"/>
      <protection/>
    </xf>
    <xf numFmtId="175" fontId="22" fillId="55" borderId="19" xfId="342" applyNumberFormat="1" applyFont="1" applyFill="1" applyBorder="1" applyAlignment="1">
      <alignment horizontal="right" vertical="center" wrapText="1"/>
      <protection/>
    </xf>
    <xf numFmtId="3" fontId="22" fillId="55" borderId="19" xfId="342" applyNumberFormat="1" applyFont="1" applyFill="1" applyBorder="1" applyAlignment="1">
      <alignment horizontal="right" vertical="center" wrapText="1"/>
      <protection/>
    </xf>
    <xf numFmtId="0" fontId="22" fillId="55" borderId="19" xfId="351" applyFont="1" applyFill="1" applyBorder="1">
      <alignment/>
      <protection/>
    </xf>
    <xf numFmtId="175" fontId="22" fillId="55" borderId="21" xfId="342" applyNumberFormat="1" applyFont="1" applyFill="1" applyBorder="1" applyAlignment="1">
      <alignment horizontal="right" vertical="center" wrapText="1"/>
      <protection/>
    </xf>
    <xf numFmtId="3" fontId="22" fillId="55" borderId="21" xfId="342" applyNumberFormat="1" applyFont="1" applyFill="1" applyBorder="1" applyAlignment="1">
      <alignment horizontal="right" vertical="center" wrapText="1"/>
      <protection/>
    </xf>
    <xf numFmtId="0" fontId="22" fillId="55" borderId="21" xfId="351" applyFont="1" applyFill="1" applyBorder="1">
      <alignment/>
      <protection/>
    </xf>
    <xf numFmtId="0" fontId="22" fillId="55" borderId="0" xfId="351" applyFont="1" applyFill="1" applyBorder="1" applyAlignment="1">
      <alignment horizontal="right"/>
      <protection/>
    </xf>
    <xf numFmtId="0" fontId="22" fillId="55" borderId="0" xfId="351" applyFont="1" applyFill="1" applyBorder="1" applyAlignment="1">
      <alignment horizontal="right" vertical="center"/>
      <protection/>
    </xf>
    <xf numFmtId="0" fontId="2" fillId="55" borderId="0" xfId="341" applyFill="1">
      <alignment/>
      <protection/>
    </xf>
    <xf numFmtId="0" fontId="2" fillId="55" borderId="0" xfId="341" applyFont="1" applyFill="1">
      <alignment/>
      <protection/>
    </xf>
    <xf numFmtId="0" fontId="2" fillId="55" borderId="0" xfId="341" applyFont="1" applyFill="1" applyAlignment="1">
      <alignment horizontal="center" vertical="center"/>
      <protection/>
    </xf>
    <xf numFmtId="0" fontId="2" fillId="55" borderId="0" xfId="341" applyFont="1" applyFill="1" applyAlignment="1">
      <alignment/>
      <protection/>
    </xf>
    <xf numFmtId="0" fontId="2" fillId="55" borderId="0" xfId="341" applyFont="1" applyFill="1" applyAlignment="1">
      <alignment horizontal="center"/>
      <protection/>
    </xf>
    <xf numFmtId="0" fontId="2" fillId="55" borderId="0" xfId="361" applyFont="1" applyFill="1" applyBorder="1" applyAlignment="1" applyProtection="1">
      <alignment horizontal="center"/>
      <protection/>
    </xf>
    <xf numFmtId="0" fontId="94" fillId="55" borderId="0" xfId="361" applyFont="1" applyFill="1" applyBorder="1" applyAlignment="1" applyProtection="1">
      <alignment horizontal="right"/>
      <protection/>
    </xf>
    <xf numFmtId="0" fontId="2" fillId="55" borderId="0" xfId="361" applyFont="1" applyFill="1" applyBorder="1" applyAlignment="1" applyProtection="1">
      <alignment/>
      <protection/>
    </xf>
    <xf numFmtId="0" fontId="22" fillId="55" borderId="0" xfId="361" applyFont="1" applyFill="1" applyBorder="1" applyAlignment="1" applyProtection="1">
      <alignment horizontal="center"/>
      <protection/>
    </xf>
    <xf numFmtId="0" fontId="94" fillId="55" borderId="0" xfId="361" applyFont="1" applyFill="1" applyBorder="1" applyAlignment="1" applyProtection="1">
      <alignment horizontal="center"/>
      <protection/>
    </xf>
    <xf numFmtId="0" fontId="94" fillId="55" borderId="0" xfId="361" applyFont="1" applyFill="1" applyBorder="1" applyProtection="1">
      <alignment/>
      <protection/>
    </xf>
    <xf numFmtId="0" fontId="2" fillId="55" borderId="0" xfId="361" applyFont="1" applyFill="1" applyBorder="1" applyProtection="1">
      <alignment/>
      <protection/>
    </xf>
    <xf numFmtId="0" fontId="2" fillId="55" borderId="0" xfId="361" applyFont="1" applyFill="1" applyBorder="1" applyAlignment="1" applyProtection="1">
      <alignment horizontal="center" vertical="center"/>
      <protection/>
    </xf>
    <xf numFmtId="0" fontId="95" fillId="55" borderId="0" xfId="361" applyFont="1" applyFill="1" applyBorder="1" applyAlignment="1" applyProtection="1">
      <alignment horizontal="center"/>
      <protection/>
    </xf>
    <xf numFmtId="0" fontId="22" fillId="55" borderId="0" xfId="361" applyFont="1" applyFill="1" applyBorder="1" applyProtection="1">
      <alignment/>
      <protection/>
    </xf>
    <xf numFmtId="0" fontId="2" fillId="55" borderId="0" xfId="351" applyFont="1" applyFill="1">
      <alignment/>
      <protection/>
    </xf>
    <xf numFmtId="0" fontId="22" fillId="55" borderId="22" xfId="361" applyFont="1" applyFill="1" applyBorder="1" applyAlignment="1" applyProtection="1">
      <alignment horizontal="center" vertical="center"/>
      <protection/>
    </xf>
    <xf numFmtId="0" fontId="22" fillId="55" borderId="22" xfId="361" applyFont="1" applyFill="1" applyBorder="1" applyAlignment="1" applyProtection="1">
      <alignment horizontal="left" vertical="center"/>
      <protection/>
    </xf>
    <xf numFmtId="0" fontId="22" fillId="55" borderId="22" xfId="361" applyFont="1" applyFill="1" applyBorder="1" applyAlignment="1" applyProtection="1">
      <alignment vertical="center"/>
      <protection/>
    </xf>
    <xf numFmtId="0" fontId="2" fillId="55" borderId="0" xfId="341" applyFont="1" applyFill="1" applyAlignment="1">
      <alignment wrapText="1"/>
      <protection/>
    </xf>
    <xf numFmtId="0" fontId="2" fillId="55" borderId="0" xfId="355" applyFont="1" applyFill="1" applyBorder="1" applyAlignment="1">
      <alignment horizontal="center"/>
      <protection/>
    </xf>
    <xf numFmtId="0" fontId="24" fillId="55" borderId="0" xfId="351" applyFont="1" applyFill="1" applyBorder="1">
      <alignment/>
      <protection/>
    </xf>
    <xf numFmtId="0" fontId="24" fillId="55" borderId="0" xfId="351" applyFont="1" applyFill="1" applyBorder="1" applyAlignment="1">
      <alignment/>
      <protection/>
    </xf>
    <xf numFmtId="0" fontId="96" fillId="55" borderId="0" xfId="286" applyFont="1" applyFill="1" applyAlignment="1" applyProtection="1">
      <alignment/>
      <protection/>
    </xf>
    <xf numFmtId="0" fontId="96" fillId="55" borderId="0" xfId="286" applyFont="1" applyFill="1" applyBorder="1" applyAlignment="1" applyProtection="1">
      <alignment horizontal="right"/>
      <protection/>
    </xf>
    <xf numFmtId="0" fontId="96" fillId="55" borderId="0" xfId="286" applyFont="1" applyFill="1" applyBorder="1" applyAlignment="1" applyProtection="1" quotePrefix="1">
      <alignment horizontal="right"/>
      <protection/>
    </xf>
    <xf numFmtId="0" fontId="23" fillId="55" borderId="0" xfId="288" applyFont="1" applyFill="1" applyBorder="1" applyAlignment="1" applyProtection="1">
      <alignment horizontal="right"/>
      <protection/>
    </xf>
    <xf numFmtId="0" fontId="97" fillId="56" borderId="22" xfId="0" applyFont="1" applyFill="1" applyBorder="1" applyAlignment="1">
      <alignment vertical="center"/>
    </xf>
    <xf numFmtId="0" fontId="97" fillId="56" borderId="22" xfId="0" applyFont="1" applyFill="1" applyBorder="1" applyAlignment="1">
      <alignment horizontal="center" vertical="center" wrapText="1"/>
    </xf>
    <xf numFmtId="3" fontId="98" fillId="55" borderId="23" xfId="0" applyNumberFormat="1" applyFont="1" applyFill="1" applyBorder="1" applyAlignment="1">
      <alignment horizontal="center"/>
    </xf>
    <xf numFmtId="0" fontId="22" fillId="55" borderId="0" xfId="361" applyFont="1" applyFill="1" applyBorder="1" applyAlignment="1" applyProtection="1">
      <alignment horizontal="center" vertical="center"/>
      <protection/>
    </xf>
    <xf numFmtId="0" fontId="22" fillId="55" borderId="0" xfId="351" applyFont="1" applyFill="1" applyBorder="1" applyAlignment="1">
      <alignment horizontal="center"/>
      <protection/>
    </xf>
    <xf numFmtId="0" fontId="98" fillId="55" borderId="0" xfId="0" applyFont="1" applyFill="1" applyAlignment="1">
      <alignment/>
    </xf>
    <xf numFmtId="3" fontId="97" fillId="55" borderId="24" xfId="0" applyNumberFormat="1" applyFont="1" applyFill="1" applyBorder="1" applyAlignment="1" quotePrefix="1">
      <alignment horizontal="center" vertical="center" wrapText="1"/>
    </xf>
    <xf numFmtId="3" fontId="97" fillId="55" borderId="25" xfId="0" applyNumberFormat="1" applyFont="1" applyFill="1" applyBorder="1" applyAlignment="1" quotePrefix="1">
      <alignment horizontal="center" vertical="center" wrapText="1"/>
    </xf>
    <xf numFmtId="175" fontId="97" fillId="55" borderId="25" xfId="0" applyNumberFormat="1" applyFont="1" applyFill="1" applyBorder="1" applyAlignment="1">
      <alignment horizontal="center" vertical="center" wrapText="1"/>
    </xf>
    <xf numFmtId="3" fontId="97" fillId="55" borderId="25" xfId="0" applyNumberFormat="1" applyFont="1" applyFill="1" applyBorder="1" applyAlignment="1">
      <alignment horizontal="center" vertical="center" wrapText="1"/>
    </xf>
    <xf numFmtId="175" fontId="97" fillId="55" borderId="26" xfId="0" applyNumberFormat="1" applyFont="1" applyFill="1" applyBorder="1" applyAlignment="1">
      <alignment horizontal="center" vertical="center" wrapText="1"/>
    </xf>
    <xf numFmtId="3" fontId="98" fillId="55" borderId="24" xfId="0" applyNumberFormat="1" applyFont="1" applyFill="1" applyBorder="1" applyAlignment="1">
      <alignment/>
    </xf>
    <xf numFmtId="3" fontId="98" fillId="55" borderId="25" xfId="0" applyNumberFormat="1" applyFont="1" applyFill="1" applyBorder="1" applyAlignment="1">
      <alignment/>
    </xf>
    <xf numFmtId="175" fontId="98" fillId="55" borderId="26" xfId="0" applyNumberFormat="1" applyFont="1" applyFill="1" applyBorder="1" applyAlignment="1">
      <alignment horizontal="right"/>
    </xf>
    <xf numFmtId="3" fontId="98" fillId="55" borderId="0" xfId="0" applyNumberFormat="1" applyFont="1" applyFill="1" applyAlignment="1">
      <alignment/>
    </xf>
    <xf numFmtId="3" fontId="98" fillId="55" borderId="27" xfId="0" applyNumberFormat="1" applyFont="1" applyFill="1" applyBorder="1" applyAlignment="1">
      <alignment/>
    </xf>
    <xf numFmtId="3" fontId="98" fillId="55" borderId="0" xfId="0" applyNumberFormat="1" applyFont="1" applyFill="1" applyBorder="1" applyAlignment="1">
      <alignment/>
    </xf>
    <xf numFmtId="175" fontId="98" fillId="55" borderId="28" xfId="0" applyNumberFormat="1" applyFont="1" applyFill="1" applyBorder="1" applyAlignment="1">
      <alignment horizontal="right"/>
    </xf>
    <xf numFmtId="0" fontId="96" fillId="55" borderId="0" xfId="286" applyFont="1" applyFill="1" applyAlignment="1">
      <alignment/>
    </xf>
    <xf numFmtId="175" fontId="2" fillId="55" borderId="0" xfId="351" applyNumberFormat="1" applyFont="1" applyFill="1" applyBorder="1">
      <alignment/>
      <protection/>
    </xf>
    <xf numFmtId="0" fontId="2" fillId="55" borderId="0" xfId="351" applyFont="1" applyFill="1" applyBorder="1" applyAlignment="1">
      <alignment/>
      <protection/>
    </xf>
    <xf numFmtId="0" fontId="24" fillId="55" borderId="0" xfId="351" applyFont="1" applyFill="1">
      <alignment/>
      <protection/>
    </xf>
    <xf numFmtId="0" fontId="25" fillId="55" borderId="0" xfId="351" applyFont="1" applyFill="1">
      <alignment/>
      <protection/>
    </xf>
    <xf numFmtId="3" fontId="2" fillId="55" borderId="0" xfId="351" applyNumberFormat="1" applyFont="1" applyFill="1" applyBorder="1">
      <alignment/>
      <protection/>
    </xf>
    <xf numFmtId="3" fontId="2" fillId="55" borderId="0" xfId="351" applyNumberFormat="1" applyFont="1" applyFill="1">
      <alignment/>
      <protection/>
    </xf>
    <xf numFmtId="179" fontId="2" fillId="55" borderId="0" xfId="351" applyNumberFormat="1" applyFont="1" applyFill="1">
      <alignment/>
      <protection/>
    </xf>
    <xf numFmtId="178" fontId="2" fillId="55" borderId="0" xfId="351" applyNumberFormat="1" applyFont="1" applyFill="1">
      <alignment/>
      <protection/>
    </xf>
    <xf numFmtId="3" fontId="99" fillId="0" borderId="0" xfId="0" applyNumberFormat="1" applyFont="1" applyAlignment="1">
      <alignment/>
    </xf>
    <xf numFmtId="0" fontId="100" fillId="55" borderId="0" xfId="0" applyFont="1" applyFill="1" applyAlignment="1">
      <alignment/>
    </xf>
    <xf numFmtId="14" fontId="98" fillId="55" borderId="23" xfId="0" applyNumberFormat="1" applyFont="1" applyFill="1" applyBorder="1" applyAlignment="1">
      <alignment horizontal="left"/>
    </xf>
    <xf numFmtId="3" fontId="98" fillId="55" borderId="23" xfId="0" applyNumberFormat="1" applyFont="1" applyFill="1" applyBorder="1" applyAlignment="1">
      <alignment/>
    </xf>
    <xf numFmtId="0" fontId="98" fillId="55" borderId="0" xfId="0" applyFont="1" applyFill="1" applyAlignment="1">
      <alignment horizontal="center"/>
    </xf>
    <xf numFmtId="0" fontId="97" fillId="55" borderId="22" xfId="0" applyFont="1" applyFill="1" applyBorder="1" applyAlignment="1">
      <alignment vertical="center"/>
    </xf>
    <xf numFmtId="0" fontId="97" fillId="55" borderId="22" xfId="0" applyFont="1" applyFill="1" applyBorder="1" applyAlignment="1">
      <alignment horizontal="center" vertical="center"/>
    </xf>
    <xf numFmtId="3" fontId="2" fillId="55" borderId="0" xfId="342" applyNumberFormat="1" applyFont="1" applyFill="1" applyBorder="1" applyAlignment="1">
      <alignment horizontal="right" vertical="center" wrapText="1"/>
      <protection/>
    </xf>
    <xf numFmtId="0" fontId="101" fillId="55" borderId="0" xfId="0" applyFont="1" applyFill="1" applyAlignment="1">
      <alignment horizontal="center" vertical="center" readingOrder="1"/>
    </xf>
    <xf numFmtId="0" fontId="2" fillId="55" borderId="27" xfId="351" applyFont="1" applyFill="1" applyBorder="1">
      <alignment/>
      <protection/>
    </xf>
    <xf numFmtId="3" fontId="97" fillId="55" borderId="29" xfId="0" applyNumberFormat="1" applyFont="1" applyFill="1" applyBorder="1" applyAlignment="1">
      <alignment/>
    </xf>
    <xf numFmtId="3" fontId="97" fillId="55" borderId="22" xfId="0" applyNumberFormat="1" applyFont="1" applyFill="1" applyBorder="1" applyAlignment="1">
      <alignment/>
    </xf>
    <xf numFmtId="175" fontId="97" fillId="55" borderId="30" xfId="0" applyNumberFormat="1" applyFont="1" applyFill="1" applyBorder="1" applyAlignment="1">
      <alignment horizontal="right"/>
    </xf>
    <xf numFmtId="3" fontId="97" fillId="55" borderId="24" xfId="0" applyNumberFormat="1" applyFont="1" applyFill="1" applyBorder="1" applyAlignment="1">
      <alignment/>
    </xf>
    <xf numFmtId="3" fontId="97" fillId="55" borderId="25" xfId="0" applyNumberFormat="1" applyFont="1" applyFill="1" applyBorder="1" applyAlignment="1">
      <alignment/>
    </xf>
    <xf numFmtId="175" fontId="97" fillId="55" borderId="26" xfId="0" applyNumberFormat="1" applyFont="1" applyFill="1" applyBorder="1" applyAlignment="1">
      <alignment horizontal="right"/>
    </xf>
    <xf numFmtId="0" fontId="98" fillId="55" borderId="25" xfId="0" applyFont="1" applyFill="1" applyBorder="1" applyAlignment="1">
      <alignment/>
    </xf>
    <xf numFmtId="0" fontId="98" fillId="55" borderId="0" xfId="0" applyFont="1" applyFill="1" applyBorder="1" applyAlignment="1">
      <alignment/>
    </xf>
    <xf numFmtId="0" fontId="98" fillId="55" borderId="31" xfId="0" applyFont="1" applyFill="1" applyBorder="1" applyAlignment="1">
      <alignment/>
    </xf>
    <xf numFmtId="0" fontId="102" fillId="55" borderId="0" xfId="286" applyFont="1" applyFill="1" applyAlignment="1">
      <alignment/>
    </xf>
    <xf numFmtId="3" fontId="98" fillId="55" borderId="32" xfId="0" applyNumberFormat="1" applyFont="1" applyFill="1" applyBorder="1" applyAlignment="1">
      <alignment/>
    </xf>
    <xf numFmtId="175" fontId="98" fillId="55" borderId="33" xfId="0" applyNumberFormat="1" applyFont="1" applyFill="1" applyBorder="1" applyAlignment="1">
      <alignment horizontal="right"/>
    </xf>
    <xf numFmtId="0" fontId="98" fillId="55" borderId="23" xfId="0" applyFont="1" applyFill="1" applyBorder="1" applyAlignment="1">
      <alignment/>
    </xf>
    <xf numFmtId="0" fontId="28" fillId="55" borderId="25" xfId="351" applyFont="1" applyFill="1" applyBorder="1" applyAlignment="1">
      <alignment horizontal="center" vertical="center" wrapText="1"/>
      <protection/>
    </xf>
    <xf numFmtId="0" fontId="28" fillId="55" borderId="23" xfId="351" applyFont="1" applyFill="1" applyBorder="1" applyAlignment="1">
      <alignment horizontal="center" vertical="center" wrapText="1"/>
      <protection/>
    </xf>
    <xf numFmtId="3" fontId="2" fillId="55" borderId="0" xfId="351" applyNumberFormat="1" applyFont="1" applyFill="1" applyBorder="1" applyAlignment="1">
      <alignment horizontal="center"/>
      <protection/>
    </xf>
    <xf numFmtId="0" fontId="2" fillId="55" borderId="0" xfId="351" applyFont="1" applyFill="1" applyBorder="1" applyAlignment="1">
      <alignment horizontal="center"/>
      <protection/>
    </xf>
    <xf numFmtId="3" fontId="2" fillId="55" borderId="0" xfId="355" applyNumberFormat="1" applyFont="1" applyFill="1" applyBorder="1" applyAlignment="1">
      <alignment horizontal="center"/>
      <protection/>
    </xf>
    <xf numFmtId="3" fontId="2" fillId="55" borderId="23" xfId="351" applyNumberFormat="1" applyFont="1" applyFill="1" applyBorder="1" applyAlignment="1">
      <alignment horizontal="center"/>
      <protection/>
    </xf>
    <xf numFmtId="0" fontId="0" fillId="55" borderId="0" xfId="0" applyFill="1" applyAlignment="1">
      <alignment/>
    </xf>
    <xf numFmtId="0" fontId="103" fillId="55" borderId="0" xfId="0" applyFont="1" applyFill="1" applyAlignment="1">
      <alignment/>
    </xf>
    <xf numFmtId="0" fontId="103" fillId="55" borderId="0" xfId="347" applyFont="1" applyFill="1">
      <alignment/>
      <protection/>
    </xf>
    <xf numFmtId="0" fontId="0" fillId="55" borderId="0" xfId="0" applyFill="1" applyAlignment="1">
      <alignment horizontal="center" vertical="center"/>
    </xf>
    <xf numFmtId="0" fontId="104" fillId="55" borderId="0" xfId="347" applyFont="1" applyFill="1" applyAlignment="1">
      <alignment vertical="top"/>
      <protection/>
    </xf>
    <xf numFmtId="0" fontId="105" fillId="55" borderId="0" xfId="347" applyFont="1" applyFill="1" applyAlignment="1">
      <alignment horizontal="left" vertical="top"/>
      <protection/>
    </xf>
    <xf numFmtId="17" fontId="106" fillId="55" borderId="0" xfId="347" applyNumberFormat="1" applyFont="1" applyFill="1" applyAlignment="1" quotePrefix="1">
      <alignment vertical="center"/>
      <protection/>
    </xf>
    <xf numFmtId="0" fontId="106" fillId="55" borderId="0" xfId="347" applyFont="1" applyFill="1" applyAlignment="1">
      <alignment vertical="center"/>
      <protection/>
    </xf>
    <xf numFmtId="0" fontId="107" fillId="55" borderId="0" xfId="347" applyFont="1" applyFill="1" applyAlignment="1">
      <alignment horizontal="left" vertical="center"/>
      <protection/>
    </xf>
    <xf numFmtId="3" fontId="2" fillId="55" borderId="27" xfId="351" applyNumberFormat="1" applyFont="1" applyFill="1" applyBorder="1" applyAlignment="1">
      <alignment horizontal="center"/>
      <protection/>
    </xf>
    <xf numFmtId="174" fontId="2" fillId="55" borderId="0" xfId="351" applyNumberFormat="1" applyFont="1" applyFill="1" applyBorder="1" applyAlignment="1">
      <alignment horizontal="center"/>
      <protection/>
    </xf>
    <xf numFmtId="174" fontId="2" fillId="55" borderId="28" xfId="351" applyNumberFormat="1" applyFont="1" applyFill="1" applyBorder="1" applyAlignment="1">
      <alignment horizontal="center"/>
      <protection/>
    </xf>
    <xf numFmtId="0" fontId="22" fillId="55" borderId="29" xfId="351" applyFont="1" applyFill="1" applyBorder="1" applyAlignment="1">
      <alignment horizontal="center"/>
      <protection/>
    </xf>
    <xf numFmtId="0" fontId="22" fillId="55" borderId="22" xfId="351" applyFont="1" applyFill="1" applyBorder="1" applyAlignment="1">
      <alignment horizontal="center"/>
      <protection/>
    </xf>
    <xf numFmtId="0" fontId="22" fillId="55" borderId="30" xfId="351" applyFont="1" applyFill="1" applyBorder="1" applyAlignment="1">
      <alignment horizontal="center"/>
      <protection/>
    </xf>
    <xf numFmtId="3" fontId="2" fillId="55" borderId="0" xfId="302" applyNumberFormat="1" applyFont="1" applyFill="1" applyBorder="1" applyAlignment="1">
      <alignment horizontal="center" vertical="center"/>
    </xf>
    <xf numFmtId="3" fontId="2" fillId="55" borderId="20" xfId="302" applyNumberFormat="1" applyFont="1" applyFill="1" applyBorder="1" applyAlignment="1">
      <alignment horizontal="center" vertical="center" wrapText="1"/>
    </xf>
    <xf numFmtId="175" fontId="2" fillId="55" borderId="0" xfId="302" applyNumberFormat="1" applyFont="1" applyFill="1" applyBorder="1" applyAlignment="1">
      <alignment horizontal="center" vertical="center" wrapText="1"/>
    </xf>
    <xf numFmtId="175" fontId="2" fillId="55" borderId="0" xfId="351" applyNumberFormat="1" applyFont="1" applyFill="1" applyBorder="1" applyAlignment="1">
      <alignment horizontal="center"/>
      <protection/>
    </xf>
    <xf numFmtId="0" fontId="2" fillId="55" borderId="0" xfId="341" applyFont="1" applyFill="1" applyBorder="1">
      <alignment/>
      <protection/>
    </xf>
    <xf numFmtId="0" fontId="97" fillId="55" borderId="22" xfId="0" applyFont="1" applyFill="1" applyBorder="1" applyAlignment="1">
      <alignment horizontal="center" vertical="center" wrapText="1"/>
    </xf>
    <xf numFmtId="171" fontId="2" fillId="55" borderId="0" xfId="298" applyFont="1" applyFill="1" applyAlignment="1">
      <alignment/>
    </xf>
    <xf numFmtId="175" fontId="2" fillId="55" borderId="0" xfId="302" applyNumberFormat="1" applyFont="1" applyFill="1" applyBorder="1" applyAlignment="1">
      <alignment horizontal="center" vertical="center"/>
    </xf>
    <xf numFmtId="0" fontId="98" fillId="55" borderId="34" xfId="0" applyFont="1" applyFill="1" applyBorder="1" applyAlignment="1">
      <alignment/>
    </xf>
    <xf numFmtId="0" fontId="98" fillId="55" borderId="35" xfId="0" applyFont="1" applyFill="1" applyBorder="1" applyAlignment="1">
      <alignment/>
    </xf>
    <xf numFmtId="0" fontId="98" fillId="55" borderId="32" xfId="0" applyFont="1" applyFill="1" applyBorder="1" applyAlignment="1">
      <alignment/>
    </xf>
    <xf numFmtId="180" fontId="98" fillId="55" borderId="0" xfId="0" applyNumberFormat="1" applyFont="1" applyFill="1" applyAlignment="1">
      <alignment horizontal="left"/>
    </xf>
    <xf numFmtId="10" fontId="2" fillId="55" borderId="0" xfId="371" applyNumberFormat="1" applyFont="1" applyFill="1" applyAlignment="1">
      <alignment/>
    </xf>
    <xf numFmtId="1" fontId="98" fillId="55" borderId="23" xfId="0" applyNumberFormat="1" applyFont="1" applyFill="1" applyBorder="1" applyAlignment="1">
      <alignment/>
    </xf>
    <xf numFmtId="3" fontId="97" fillId="0" borderId="25" xfId="0" applyNumberFormat="1" applyFont="1" applyFill="1" applyBorder="1" applyAlignment="1">
      <alignment/>
    </xf>
    <xf numFmtId="14" fontId="98" fillId="55" borderId="36" xfId="0" applyNumberFormat="1" applyFont="1" applyFill="1" applyBorder="1" applyAlignment="1">
      <alignment horizontal="left"/>
    </xf>
    <xf numFmtId="3" fontId="98" fillId="55" borderId="36" xfId="0" applyNumberFormat="1" applyFont="1" applyFill="1" applyBorder="1" applyAlignment="1">
      <alignment horizontal="center"/>
    </xf>
    <xf numFmtId="14" fontId="98" fillId="55" borderId="37" xfId="0" applyNumberFormat="1" applyFont="1" applyFill="1" applyBorder="1" applyAlignment="1">
      <alignment horizontal="left"/>
    </xf>
    <xf numFmtId="3" fontId="98" fillId="55" borderId="37" xfId="0" applyNumberFormat="1" applyFont="1" applyFill="1" applyBorder="1" applyAlignment="1">
      <alignment horizontal="center"/>
    </xf>
    <xf numFmtId="180" fontId="98" fillId="55" borderId="38" xfId="0" applyNumberFormat="1" applyFont="1" applyFill="1" applyBorder="1" applyAlignment="1">
      <alignment horizontal="left"/>
    </xf>
    <xf numFmtId="3" fontId="98" fillId="55" borderId="38" xfId="0" applyNumberFormat="1" applyFont="1" applyFill="1" applyBorder="1" applyAlignment="1">
      <alignment/>
    </xf>
    <xf numFmtId="180" fontId="98" fillId="55" borderId="36" xfId="0" applyNumberFormat="1" applyFont="1" applyFill="1" applyBorder="1" applyAlignment="1">
      <alignment horizontal="left"/>
    </xf>
    <xf numFmtId="3" fontId="98" fillId="55" borderId="36" xfId="0" applyNumberFormat="1" applyFont="1" applyFill="1" applyBorder="1" applyAlignment="1">
      <alignment/>
    </xf>
    <xf numFmtId="0" fontId="2" fillId="55" borderId="39" xfId="351" applyFont="1" applyFill="1" applyBorder="1">
      <alignment/>
      <protection/>
    </xf>
    <xf numFmtId="3" fontId="2" fillId="55" borderId="39" xfId="342" applyNumberFormat="1" applyFont="1" applyFill="1" applyBorder="1" applyAlignment="1">
      <alignment horizontal="right" vertical="center" wrapText="1"/>
      <protection/>
    </xf>
    <xf numFmtId="175" fontId="2" fillId="55" borderId="39" xfId="342" applyNumberFormat="1" applyFont="1" applyFill="1" applyBorder="1" applyAlignment="1">
      <alignment horizontal="right" vertical="center" wrapText="1"/>
      <protection/>
    </xf>
    <xf numFmtId="0" fontId="2" fillId="55" borderId="37" xfId="351" applyFont="1" applyFill="1" applyBorder="1">
      <alignment/>
      <protection/>
    </xf>
    <xf numFmtId="3" fontId="2" fillId="55" borderId="37" xfId="342" applyNumberFormat="1" applyFont="1" applyFill="1" applyBorder="1" applyAlignment="1">
      <alignment horizontal="right" vertical="center" wrapText="1"/>
      <protection/>
    </xf>
    <xf numFmtId="175" fontId="2" fillId="55" borderId="37" xfId="342" applyNumberFormat="1" applyFont="1" applyFill="1" applyBorder="1" applyAlignment="1">
      <alignment horizontal="right" vertical="center" wrapText="1"/>
      <protection/>
    </xf>
    <xf numFmtId="0" fontId="26" fillId="55" borderId="0" xfId="0" applyFont="1" applyFill="1" applyAlignment="1">
      <alignment/>
    </xf>
    <xf numFmtId="0" fontId="2" fillId="55" borderId="23" xfId="351" applyFont="1" applyFill="1" applyBorder="1" applyAlignment="1">
      <alignment horizontal="center"/>
      <protection/>
    </xf>
    <xf numFmtId="0" fontId="98" fillId="55" borderId="0" xfId="347" applyFont="1" applyFill="1" applyAlignment="1">
      <alignment horizontal="center"/>
      <protection/>
    </xf>
    <xf numFmtId="0" fontId="97" fillId="55" borderId="0" xfId="347" applyFont="1" applyFill="1" applyAlignment="1">
      <alignment horizontal="center"/>
      <protection/>
    </xf>
    <xf numFmtId="0" fontId="2" fillId="55" borderId="0" xfId="351" applyFont="1" applyFill="1" applyBorder="1" applyAlignment="1">
      <alignment horizontal="left" vertical="top" wrapText="1"/>
      <protection/>
    </xf>
    <xf numFmtId="0" fontId="22" fillId="55" borderId="0" xfId="351" applyFont="1" applyFill="1" applyBorder="1" applyAlignment="1">
      <alignment horizontal="center"/>
      <protection/>
    </xf>
    <xf numFmtId="0" fontId="24" fillId="55" borderId="0" xfId="351" applyFont="1" applyFill="1" applyBorder="1" applyAlignment="1">
      <alignment vertical="center" wrapText="1"/>
      <protection/>
    </xf>
    <xf numFmtId="0" fontId="22" fillId="55" borderId="20" xfId="351" applyFont="1" applyFill="1" applyBorder="1" applyAlignment="1">
      <alignment horizontal="center" vertical="center" wrapText="1"/>
      <protection/>
    </xf>
    <xf numFmtId="0" fontId="22" fillId="55" borderId="19" xfId="351" applyFont="1" applyFill="1" applyBorder="1" applyAlignment="1">
      <alignment horizontal="center" vertical="center" wrapText="1"/>
      <protection/>
    </xf>
    <xf numFmtId="17" fontId="108" fillId="55" borderId="0" xfId="347" applyNumberFormat="1" applyFont="1" applyFill="1" applyAlignment="1">
      <alignment vertical="center"/>
      <protection/>
    </xf>
    <xf numFmtId="0" fontId="0" fillId="55" borderId="0" xfId="0" applyFont="1" applyFill="1" applyAlignment="1">
      <alignment/>
    </xf>
    <xf numFmtId="0" fontId="109" fillId="55" borderId="0" xfId="347" applyFont="1" applyFill="1" applyAlignment="1">
      <alignment horizontal="center"/>
      <protection/>
    </xf>
    <xf numFmtId="0" fontId="103" fillId="55" borderId="0" xfId="347" applyFont="1" applyFill="1" applyAlignment="1">
      <alignment horizontal="center"/>
      <protection/>
    </xf>
    <xf numFmtId="0" fontId="109" fillId="55" borderId="0" xfId="347" applyFont="1" applyFill="1" applyAlignment="1">
      <alignment/>
      <protection/>
    </xf>
    <xf numFmtId="0" fontId="103" fillId="55" borderId="0" xfId="347" applyFont="1" applyFill="1" applyAlignment="1">
      <alignment/>
      <protection/>
    </xf>
    <xf numFmtId="0" fontId="29" fillId="55" borderId="0" xfId="286" applyFont="1" applyFill="1" applyAlignment="1">
      <alignment vertical="center"/>
    </xf>
    <xf numFmtId="0" fontId="29" fillId="55" borderId="0" xfId="286" applyFont="1" applyFill="1" applyAlignment="1">
      <alignment horizontal="center" vertical="center"/>
    </xf>
    <xf numFmtId="0" fontId="109" fillId="55" borderId="0" xfId="347" applyFont="1" applyFill="1" applyAlignment="1">
      <alignment vertical="center"/>
      <protection/>
    </xf>
    <xf numFmtId="0" fontId="109" fillId="55" borderId="0" xfId="347" applyFont="1" applyFill="1" applyAlignment="1">
      <alignment horizontal="center" vertical="center"/>
      <protection/>
    </xf>
    <xf numFmtId="0" fontId="97" fillId="55" borderId="0" xfId="0" applyFont="1" applyFill="1" applyBorder="1" applyAlignment="1">
      <alignment horizontal="center"/>
    </xf>
    <xf numFmtId="175" fontId="97" fillId="55" borderId="0" xfId="0" applyNumberFormat="1" applyFont="1" applyFill="1" applyBorder="1" applyAlignment="1">
      <alignment horizontal="center" vertical="center" wrapText="1"/>
    </xf>
    <xf numFmtId="175" fontId="98" fillId="55" borderId="0" xfId="0" applyNumberFormat="1" applyFont="1" applyFill="1" applyBorder="1" applyAlignment="1">
      <alignment horizontal="right"/>
    </xf>
    <xf numFmtId="175" fontId="97" fillId="55" borderId="0" xfId="0" applyNumberFormat="1" applyFont="1" applyFill="1" applyBorder="1" applyAlignment="1">
      <alignment horizontal="right"/>
    </xf>
    <xf numFmtId="0" fontId="100" fillId="55" borderId="0" xfId="0" applyFont="1" applyFill="1" applyBorder="1" applyAlignment="1">
      <alignment horizontal="left"/>
    </xf>
    <xf numFmtId="0" fontId="22" fillId="55" borderId="0" xfId="351" applyFont="1" applyFill="1" applyBorder="1" applyAlignment="1">
      <alignment horizontal="center" vertical="center"/>
      <protection/>
    </xf>
    <xf numFmtId="0" fontId="97" fillId="55" borderId="0" xfId="0" applyFont="1" applyFill="1" applyBorder="1" applyAlignment="1">
      <alignment horizontal="center" vertical="center" wrapText="1"/>
    </xf>
    <xf numFmtId="0" fontId="24" fillId="55" borderId="0" xfId="0" applyFont="1" applyFill="1" applyBorder="1" applyAlignment="1">
      <alignment horizontal="left" vertical="center" wrapText="1"/>
    </xf>
    <xf numFmtId="0" fontId="97" fillId="56" borderId="0" xfId="0" applyFont="1" applyFill="1" applyBorder="1" applyAlignment="1">
      <alignment horizontal="center" vertical="center" wrapText="1"/>
    </xf>
    <xf numFmtId="3" fontId="98" fillId="55" borderId="0" xfId="0" applyNumberFormat="1" applyFont="1" applyFill="1" applyBorder="1" applyAlignment="1">
      <alignment horizontal="center"/>
    </xf>
    <xf numFmtId="0" fontId="28" fillId="55" borderId="0" xfId="351" applyFont="1" applyFill="1" applyBorder="1" applyAlignment="1">
      <alignment horizontal="center" vertical="center" wrapText="1"/>
      <protection/>
    </xf>
    <xf numFmtId="0" fontId="2" fillId="55" borderId="0" xfId="351" applyFont="1" applyFill="1" applyBorder="1" applyAlignment="1">
      <alignment wrapText="1"/>
      <protection/>
    </xf>
    <xf numFmtId="3" fontId="2" fillId="55" borderId="0" xfId="351" applyNumberFormat="1" applyFont="1" applyFill="1" applyBorder="1" applyAlignment="1">
      <alignment wrapText="1"/>
      <protection/>
    </xf>
    <xf numFmtId="0" fontId="2" fillId="55" borderId="0" xfId="351" applyFont="1" applyFill="1" applyAlignment="1">
      <alignment wrapText="1"/>
      <protection/>
    </xf>
    <xf numFmtId="0" fontId="2" fillId="55" borderId="20" xfId="351" applyFont="1" applyFill="1" applyBorder="1" applyAlignment="1">
      <alignment horizontal="center" wrapText="1"/>
      <protection/>
    </xf>
    <xf numFmtId="3" fontId="2" fillId="55" borderId="20" xfId="351" applyNumberFormat="1" applyFont="1" applyFill="1" applyBorder="1" applyAlignment="1">
      <alignment horizontal="center" wrapText="1"/>
      <protection/>
    </xf>
    <xf numFmtId="0" fontId="2" fillId="55" borderId="0" xfId="351" applyFont="1" applyFill="1" applyBorder="1" applyAlignment="1">
      <alignment horizontal="center" wrapText="1"/>
      <protection/>
    </xf>
    <xf numFmtId="3" fontId="2" fillId="55" borderId="0" xfId="351" applyNumberFormat="1" applyFont="1" applyFill="1" applyBorder="1" applyAlignment="1">
      <alignment horizontal="center" wrapText="1"/>
      <protection/>
    </xf>
    <xf numFmtId="0" fontId="2" fillId="55" borderId="23" xfId="351" applyFont="1" applyFill="1" applyBorder="1" applyAlignment="1">
      <alignment horizontal="center" wrapText="1"/>
      <protection/>
    </xf>
    <xf numFmtId="3" fontId="2" fillId="55" borderId="23" xfId="351" applyNumberFormat="1" applyFont="1" applyFill="1" applyBorder="1" applyAlignment="1">
      <alignment horizontal="center" wrapText="1"/>
      <protection/>
    </xf>
    <xf numFmtId="0" fontId="109" fillId="55" borderId="0" xfId="347" applyFont="1" applyFill="1" applyAlignment="1">
      <alignment horizontal="center"/>
      <protection/>
    </xf>
    <xf numFmtId="0" fontId="97" fillId="55" borderId="29" xfId="0" applyFont="1" applyFill="1" applyBorder="1" applyAlignment="1">
      <alignment/>
    </xf>
    <xf numFmtId="0" fontId="97" fillId="55" borderId="30" xfId="0" applyFont="1" applyFill="1" applyBorder="1" applyAlignment="1">
      <alignment/>
    </xf>
    <xf numFmtId="0" fontId="97" fillId="55" borderId="29" xfId="0" applyFont="1" applyFill="1" applyBorder="1" applyAlignment="1">
      <alignment horizontal="left" vertical="center"/>
    </xf>
    <xf numFmtId="0" fontId="97" fillId="55" borderId="30" xfId="0" applyFont="1" applyFill="1" applyBorder="1" applyAlignment="1">
      <alignment horizontal="left" vertical="center"/>
    </xf>
    <xf numFmtId="0" fontId="2" fillId="0" borderId="0" xfId="351" applyFont="1" applyFill="1">
      <alignment/>
      <protection/>
    </xf>
    <xf numFmtId="3" fontId="2" fillId="0" borderId="0" xfId="351" applyNumberFormat="1" applyFont="1" applyFill="1">
      <alignment/>
      <protection/>
    </xf>
    <xf numFmtId="17" fontId="2" fillId="0" borderId="0" xfId="351" applyNumberFormat="1" applyFont="1" applyFill="1">
      <alignment/>
      <protection/>
    </xf>
    <xf numFmtId="181" fontId="2" fillId="55" borderId="0" xfId="371" applyNumberFormat="1" applyFont="1" applyFill="1" applyAlignment="1">
      <alignment/>
    </xf>
    <xf numFmtId="0" fontId="24" fillId="55" borderId="0" xfId="351" applyNumberFormat="1" applyFont="1" applyFill="1" applyBorder="1" applyAlignment="1">
      <alignment/>
      <protection/>
    </xf>
    <xf numFmtId="0" fontId="103" fillId="55" borderId="0" xfId="347" applyFont="1" applyFill="1" applyAlignment="1">
      <alignment wrapText="1"/>
      <protection/>
    </xf>
    <xf numFmtId="17" fontId="103" fillId="55" borderId="0" xfId="347" applyNumberFormat="1" applyFont="1" applyFill="1" applyAlignment="1" quotePrefix="1">
      <alignment horizontal="center"/>
      <protection/>
    </xf>
    <xf numFmtId="175" fontId="2" fillId="55" borderId="23" xfId="351" applyNumberFormat="1" applyFont="1" applyFill="1" applyBorder="1" applyAlignment="1">
      <alignment horizontal="center"/>
      <protection/>
    </xf>
    <xf numFmtId="0" fontId="98" fillId="55" borderId="40" xfId="0" applyFont="1" applyFill="1" applyBorder="1" applyAlignment="1">
      <alignment vertical="center"/>
    </xf>
    <xf numFmtId="3" fontId="98" fillId="55" borderId="29" xfId="0" applyNumberFormat="1" applyFont="1" applyFill="1" applyBorder="1" applyAlignment="1">
      <alignment vertical="center"/>
    </xf>
    <xf numFmtId="3" fontId="98" fillId="55" borderId="22" xfId="0" applyNumberFormat="1" applyFont="1" applyFill="1" applyBorder="1" applyAlignment="1">
      <alignment vertical="center"/>
    </xf>
    <xf numFmtId="3" fontId="98" fillId="55" borderId="30" xfId="0" applyNumberFormat="1" applyFont="1" applyFill="1" applyBorder="1" applyAlignment="1">
      <alignment horizontal="right" vertical="center"/>
    </xf>
    <xf numFmtId="0" fontId="22" fillId="55" borderId="24" xfId="351" applyFont="1" applyFill="1" applyBorder="1">
      <alignment/>
      <protection/>
    </xf>
    <xf numFmtId="0" fontId="22" fillId="55" borderId="32" xfId="351" applyFont="1" applyFill="1" applyBorder="1">
      <alignment/>
      <protection/>
    </xf>
    <xf numFmtId="3" fontId="22" fillId="55" borderId="24" xfId="351" applyNumberFormat="1" applyFont="1" applyFill="1" applyBorder="1" applyAlignment="1">
      <alignment horizontal="center"/>
      <protection/>
    </xf>
    <xf numFmtId="3" fontId="22" fillId="55" borderId="25" xfId="351" applyNumberFormat="1" applyFont="1" applyFill="1" applyBorder="1" applyAlignment="1">
      <alignment horizontal="center"/>
      <protection/>
    </xf>
    <xf numFmtId="177" fontId="22" fillId="55" borderId="25" xfId="351" applyNumberFormat="1" applyFont="1" applyFill="1" applyBorder="1" applyAlignment="1">
      <alignment horizontal="center"/>
      <protection/>
    </xf>
    <xf numFmtId="174" fontId="22" fillId="55" borderId="26" xfId="351" applyNumberFormat="1" applyFont="1" applyFill="1" applyBorder="1" applyAlignment="1">
      <alignment horizontal="center"/>
      <protection/>
    </xf>
    <xf numFmtId="174" fontId="22" fillId="55" borderId="25" xfId="351" applyNumberFormat="1" applyFont="1" applyFill="1" applyBorder="1" applyAlignment="1">
      <alignment horizontal="center"/>
      <protection/>
    </xf>
    <xf numFmtId="3" fontId="22" fillId="55" borderId="32" xfId="351" applyNumberFormat="1" applyFont="1" applyFill="1" applyBorder="1" applyAlignment="1">
      <alignment horizontal="center"/>
      <protection/>
    </xf>
    <xf numFmtId="3" fontId="22" fillId="55" borderId="23" xfId="351" applyNumberFormat="1" applyFont="1" applyFill="1" applyBorder="1" applyAlignment="1">
      <alignment horizontal="center"/>
      <protection/>
    </xf>
    <xf numFmtId="177" fontId="22" fillId="55" borderId="23" xfId="351" applyNumberFormat="1" applyFont="1" applyFill="1" applyBorder="1" applyAlignment="1">
      <alignment horizontal="center"/>
      <protection/>
    </xf>
    <xf numFmtId="174" fontId="22" fillId="55" borderId="33" xfId="351" applyNumberFormat="1" applyFont="1" applyFill="1" applyBorder="1" applyAlignment="1">
      <alignment horizontal="center"/>
      <protection/>
    </xf>
    <xf numFmtId="174" fontId="22" fillId="55" borderId="23" xfId="351" applyNumberFormat="1" applyFont="1" applyFill="1" applyBorder="1" applyAlignment="1">
      <alignment horizontal="center"/>
      <protection/>
    </xf>
    <xf numFmtId="0" fontId="22" fillId="55" borderId="0" xfId="351" applyFont="1" applyFill="1" applyBorder="1" applyAlignment="1">
      <alignment horizontal="center" vertical="center"/>
      <protection/>
    </xf>
    <xf numFmtId="0" fontId="98" fillId="55" borderId="26" xfId="0" applyFont="1" applyFill="1" applyBorder="1" applyAlignment="1">
      <alignment/>
    </xf>
    <xf numFmtId="0" fontId="98" fillId="55" borderId="28" xfId="0" applyFont="1" applyFill="1" applyBorder="1" applyAlignment="1">
      <alignment/>
    </xf>
    <xf numFmtId="0" fontId="22" fillId="55" borderId="0" xfId="351" applyFont="1" applyFill="1" applyBorder="1" applyAlignment="1">
      <alignment/>
      <protection/>
    </xf>
    <xf numFmtId="9" fontId="110" fillId="55" borderId="0" xfId="371" applyFont="1" applyFill="1" applyAlignment="1">
      <alignment/>
    </xf>
    <xf numFmtId="182" fontId="2" fillId="55" borderId="0" xfId="351" applyNumberFormat="1" applyFont="1" applyFill="1">
      <alignment/>
      <protection/>
    </xf>
    <xf numFmtId="0" fontId="100" fillId="55" borderId="32" xfId="0" applyFont="1" applyFill="1" applyBorder="1" applyAlignment="1">
      <alignment horizontal="left"/>
    </xf>
    <xf numFmtId="0" fontId="100" fillId="55" borderId="23" xfId="0" applyFont="1" applyFill="1" applyBorder="1" applyAlignment="1">
      <alignment horizontal="left"/>
    </xf>
    <xf numFmtId="0" fontId="100" fillId="55" borderId="33" xfId="0" applyFont="1" applyFill="1" applyBorder="1" applyAlignment="1">
      <alignment horizontal="left"/>
    </xf>
    <xf numFmtId="0" fontId="98" fillId="55" borderId="40" xfId="0" applyFont="1" applyFill="1" applyBorder="1" applyAlignment="1">
      <alignment horizontal="center" vertical="center" wrapText="1"/>
    </xf>
    <xf numFmtId="0" fontId="98" fillId="55" borderId="33" xfId="0" applyFont="1" applyFill="1" applyBorder="1" applyAlignment="1">
      <alignment horizontal="right"/>
    </xf>
    <xf numFmtId="0" fontId="24" fillId="55" borderId="0" xfId="355" applyFont="1" applyFill="1" applyBorder="1" applyAlignment="1">
      <alignment vertical="center" wrapText="1"/>
      <protection/>
    </xf>
    <xf numFmtId="3" fontId="2" fillId="0" borderId="37" xfId="342" applyNumberFormat="1" applyFont="1" applyFill="1" applyBorder="1" applyAlignment="1">
      <alignment horizontal="right" vertical="center" wrapText="1"/>
      <protection/>
    </xf>
    <xf numFmtId="0" fontId="111" fillId="55" borderId="0" xfId="0" applyFont="1" applyFill="1" applyAlignment="1" quotePrefix="1">
      <alignment horizontal="center"/>
    </xf>
    <xf numFmtId="183" fontId="2" fillId="55" borderId="0" xfId="351" applyNumberFormat="1" applyFont="1" applyFill="1">
      <alignment/>
      <protection/>
    </xf>
    <xf numFmtId="0" fontId="112" fillId="55" borderId="0" xfId="0" applyFont="1" applyFill="1" applyAlignment="1">
      <alignment horizontal="center" vertical="center"/>
    </xf>
    <xf numFmtId="9" fontId="110" fillId="55" borderId="0" xfId="371" applyFont="1" applyFill="1" applyAlignment="1">
      <alignment horizontal="center"/>
    </xf>
    <xf numFmtId="0" fontId="110" fillId="55" borderId="0" xfId="0" applyFont="1" applyFill="1" applyAlignment="1">
      <alignment horizontal="center"/>
    </xf>
    <xf numFmtId="9" fontId="112" fillId="55" borderId="0" xfId="0" applyNumberFormat="1" applyFont="1" applyFill="1" applyAlignment="1">
      <alignment horizontal="center"/>
    </xf>
    <xf numFmtId="0" fontId="22" fillId="55" borderId="0" xfId="351" applyFont="1" applyFill="1" applyBorder="1" applyAlignment="1">
      <alignment horizontal="center"/>
      <protection/>
    </xf>
    <xf numFmtId="3" fontId="22" fillId="0" borderId="21" xfId="342" applyNumberFormat="1" applyFont="1" applyFill="1" applyBorder="1" applyAlignment="1">
      <alignment horizontal="right" vertical="center" wrapText="1"/>
      <protection/>
    </xf>
    <xf numFmtId="9" fontId="2" fillId="55" borderId="0" xfId="371" applyFont="1" applyFill="1" applyAlignment="1">
      <alignment/>
    </xf>
    <xf numFmtId="0" fontId="110" fillId="55" borderId="0" xfId="351" applyFont="1" applyFill="1">
      <alignment/>
      <protection/>
    </xf>
    <xf numFmtId="3" fontId="113" fillId="55" borderId="0" xfId="351" applyNumberFormat="1" applyFont="1" applyFill="1">
      <alignment/>
      <protection/>
    </xf>
    <xf numFmtId="0" fontId="31" fillId="55" borderId="0" xfId="351" applyFont="1" applyFill="1">
      <alignment/>
      <protection/>
    </xf>
    <xf numFmtId="0" fontId="32" fillId="55" borderId="0" xfId="351" applyFont="1" applyFill="1" applyBorder="1" applyAlignment="1">
      <alignment horizontal="center" vertical="center"/>
      <protection/>
    </xf>
    <xf numFmtId="0" fontId="84" fillId="55" borderId="0" xfId="286" applyFont="1" applyFill="1" applyAlignment="1">
      <alignment/>
    </xf>
    <xf numFmtId="0" fontId="31" fillId="55" borderId="27" xfId="351" applyFont="1" applyFill="1" applyBorder="1">
      <alignment/>
      <protection/>
    </xf>
    <xf numFmtId="0" fontId="31" fillId="55" borderId="0" xfId="351" applyFont="1" applyFill="1" applyBorder="1">
      <alignment/>
      <protection/>
    </xf>
    <xf numFmtId="0" fontId="31" fillId="55" borderId="28" xfId="351" applyFont="1" applyFill="1" applyBorder="1">
      <alignment/>
      <protection/>
    </xf>
    <xf numFmtId="0" fontId="31" fillId="55" borderId="0" xfId="351" applyFont="1" applyFill="1" applyBorder="1" applyAlignment="1">
      <alignment horizontal="left" vertical="top" wrapText="1"/>
      <protection/>
    </xf>
    <xf numFmtId="0" fontId="114" fillId="55" borderId="0" xfId="0" applyFont="1" applyFill="1" applyAlignment="1">
      <alignment/>
    </xf>
    <xf numFmtId="0" fontId="115" fillId="55" borderId="0" xfId="286" applyFont="1" applyFill="1" applyAlignment="1">
      <alignment/>
    </xf>
    <xf numFmtId="0" fontId="110" fillId="55" borderId="0" xfId="0" applyFont="1" applyFill="1" applyAlignment="1">
      <alignment/>
    </xf>
    <xf numFmtId="3" fontId="110" fillId="55" borderId="0" xfId="0" applyNumberFormat="1" applyFont="1" applyFill="1" applyAlignment="1">
      <alignment/>
    </xf>
    <xf numFmtId="0" fontId="24" fillId="55" borderId="25" xfId="355" applyFont="1" applyFill="1" applyBorder="1" applyAlignment="1">
      <alignment horizontal="left" vertical="center" wrapText="1"/>
      <protection/>
    </xf>
    <xf numFmtId="0" fontId="116" fillId="55" borderId="0" xfId="0" applyFont="1" applyFill="1" applyAlignment="1">
      <alignment/>
    </xf>
    <xf numFmtId="0" fontId="4" fillId="55" borderId="0" xfId="0" applyFont="1" applyFill="1" applyAlignment="1">
      <alignment/>
    </xf>
    <xf numFmtId="0" fontId="117" fillId="55" borderId="0" xfId="0" applyFont="1" applyFill="1" applyAlignment="1">
      <alignment/>
    </xf>
    <xf numFmtId="0" fontId="33" fillId="55" borderId="0" xfId="351" applyFont="1" applyFill="1" applyBorder="1" applyAlignment="1">
      <alignment horizontal="center"/>
      <protection/>
    </xf>
    <xf numFmtId="0" fontId="118" fillId="55" borderId="0" xfId="286" applyFont="1" applyFill="1" applyAlignment="1">
      <alignment/>
    </xf>
    <xf numFmtId="0" fontId="119" fillId="56" borderId="0" xfId="0" applyFont="1" applyFill="1" applyBorder="1" applyAlignment="1">
      <alignment horizontal="center"/>
    </xf>
    <xf numFmtId="0" fontId="119" fillId="56" borderId="0" xfId="0" applyFont="1" applyFill="1" applyBorder="1" applyAlignment="1">
      <alignment horizontal="center" vertical="center" wrapText="1"/>
    </xf>
    <xf numFmtId="0" fontId="120" fillId="56" borderId="0" xfId="0" applyFont="1" applyFill="1" applyBorder="1" applyAlignment="1">
      <alignment horizontal="center" vertical="center" wrapText="1"/>
    </xf>
    <xf numFmtId="180" fontId="116" fillId="55" borderId="41" xfId="0" applyNumberFormat="1" applyFont="1" applyFill="1" applyBorder="1" applyAlignment="1">
      <alignment horizontal="left"/>
    </xf>
    <xf numFmtId="3" fontId="116" fillId="55" borderId="42" xfId="0" applyNumberFormat="1" applyFont="1" applyFill="1" applyBorder="1" applyAlignment="1">
      <alignment horizontal="center"/>
    </xf>
    <xf numFmtId="3" fontId="116" fillId="55" borderId="37" xfId="0" applyNumberFormat="1" applyFont="1" applyFill="1" applyBorder="1" applyAlignment="1">
      <alignment horizontal="center"/>
    </xf>
    <xf numFmtId="3" fontId="116" fillId="55" borderId="43" xfId="0" applyNumberFormat="1" applyFont="1" applyFill="1" applyBorder="1" applyAlignment="1">
      <alignment horizontal="center"/>
    </xf>
    <xf numFmtId="3" fontId="116" fillId="55" borderId="0" xfId="0" applyNumberFormat="1" applyFont="1" applyFill="1" applyBorder="1" applyAlignment="1">
      <alignment horizontal="center"/>
    </xf>
    <xf numFmtId="9" fontId="117" fillId="55" borderId="0" xfId="371" applyFont="1" applyFill="1" applyAlignment="1">
      <alignment horizontal="center"/>
    </xf>
    <xf numFmtId="180" fontId="116" fillId="55" borderId="35" xfId="0" applyNumberFormat="1" applyFont="1" applyFill="1" applyBorder="1" applyAlignment="1">
      <alignment horizontal="left"/>
    </xf>
    <xf numFmtId="3" fontId="116" fillId="55" borderId="32" xfId="0" applyNumberFormat="1" applyFont="1" applyFill="1" applyBorder="1" applyAlignment="1">
      <alignment horizontal="center"/>
    </xf>
    <xf numFmtId="3" fontId="116" fillId="55" borderId="23" xfId="0" applyNumberFormat="1" applyFont="1" applyFill="1" applyBorder="1" applyAlignment="1">
      <alignment horizontal="center"/>
    </xf>
    <xf numFmtId="3" fontId="116" fillId="55" borderId="33" xfId="0" applyNumberFormat="1" applyFont="1" applyFill="1" applyBorder="1" applyAlignment="1">
      <alignment horizontal="center"/>
    </xf>
    <xf numFmtId="3" fontId="4" fillId="55" borderId="0" xfId="0" applyNumberFormat="1" applyFont="1" applyFill="1" applyAlignment="1">
      <alignment/>
    </xf>
    <xf numFmtId="3" fontId="116" fillId="55" borderId="0" xfId="0" applyNumberFormat="1" applyFont="1" applyFill="1" applyAlignment="1">
      <alignment/>
    </xf>
    <xf numFmtId="9" fontId="117" fillId="55" borderId="0" xfId="0" applyNumberFormat="1" applyFont="1" applyFill="1" applyAlignment="1">
      <alignment horizontal="center"/>
    </xf>
    <xf numFmtId="9" fontId="117" fillId="55" borderId="0" xfId="0" applyNumberFormat="1" applyFont="1" applyFill="1" applyAlignment="1">
      <alignment/>
    </xf>
    <xf numFmtId="0" fontId="24" fillId="55" borderId="25" xfId="351" applyFont="1" applyFill="1" applyBorder="1">
      <alignment/>
      <protection/>
    </xf>
    <xf numFmtId="0" fontId="121" fillId="55" borderId="0" xfId="0" applyFont="1" applyFill="1" applyAlignment="1">
      <alignment/>
    </xf>
    <xf numFmtId="3" fontId="121" fillId="55" borderId="0" xfId="0" applyNumberFormat="1" applyFont="1" applyFill="1" applyAlignment="1">
      <alignment/>
    </xf>
    <xf numFmtId="181" fontId="110" fillId="55" borderId="0" xfId="371" applyNumberFormat="1" applyFont="1" applyFill="1" applyAlignment="1">
      <alignment/>
    </xf>
    <xf numFmtId="0" fontId="76" fillId="0" borderId="0" xfId="0" applyFont="1" applyAlignment="1">
      <alignment/>
    </xf>
    <xf numFmtId="0" fontId="112" fillId="55" borderId="0" xfId="0" applyFont="1" applyFill="1" applyAlignment="1">
      <alignment wrapText="1"/>
    </xf>
    <xf numFmtId="0" fontId="112" fillId="55" borderId="0" xfId="0" applyFont="1" applyFill="1" applyAlignment="1">
      <alignment vertical="center" wrapText="1"/>
    </xf>
    <xf numFmtId="0" fontId="122" fillId="56" borderId="40" xfId="0" applyFont="1" applyFill="1" applyBorder="1" applyAlignment="1">
      <alignment vertical="center"/>
    </xf>
    <xf numFmtId="0" fontId="122" fillId="56" borderId="32" xfId="0" applyFont="1" applyFill="1" applyBorder="1" applyAlignment="1">
      <alignment horizontal="center" vertical="center" wrapText="1"/>
    </xf>
    <xf numFmtId="0" fontId="122" fillId="56" borderId="23" xfId="0" applyFont="1" applyFill="1" applyBorder="1" applyAlignment="1">
      <alignment horizontal="center" vertical="center" wrapText="1"/>
    </xf>
    <xf numFmtId="0" fontId="122" fillId="56" borderId="33" xfId="0" applyFont="1" applyFill="1" applyBorder="1" applyAlignment="1">
      <alignment horizontal="center" vertical="center" wrapText="1"/>
    </xf>
    <xf numFmtId="17" fontId="119" fillId="55" borderId="0" xfId="0" applyNumberFormat="1" applyFont="1" applyFill="1" applyAlignment="1" quotePrefix="1">
      <alignment horizontal="center"/>
    </xf>
    <xf numFmtId="0" fontId="119" fillId="55" borderId="0" xfId="0" applyFont="1" applyFill="1" applyAlignment="1">
      <alignment horizontal="center"/>
    </xf>
    <xf numFmtId="0" fontId="2" fillId="55" borderId="0" xfId="351" applyFont="1" applyFill="1" applyBorder="1" applyAlignment="1">
      <alignment horizontal="left" vertical="top" wrapText="1" indent="3"/>
      <protection/>
    </xf>
    <xf numFmtId="0" fontId="22" fillId="55" borderId="0" xfId="351" applyFont="1" applyFill="1" applyBorder="1" applyAlignment="1">
      <alignment horizontal="center" vertical="center"/>
      <protection/>
    </xf>
    <xf numFmtId="0" fontId="2" fillId="55" borderId="0" xfId="351" applyFont="1" applyFill="1" applyBorder="1" applyAlignment="1">
      <alignment horizontal="left" vertical="top" wrapText="1"/>
      <protection/>
    </xf>
    <xf numFmtId="0" fontId="22" fillId="55" borderId="0" xfId="361" applyFont="1" applyFill="1" applyBorder="1" applyAlignment="1" applyProtection="1">
      <alignment horizontal="center" vertical="center"/>
      <protection/>
    </xf>
    <xf numFmtId="0" fontId="32" fillId="55" borderId="24" xfId="351" applyFont="1" applyFill="1" applyBorder="1" applyAlignment="1">
      <alignment horizontal="center" vertical="center"/>
      <protection/>
    </xf>
    <xf numFmtId="0" fontId="32" fillId="55" borderId="25" xfId="351" applyFont="1" applyFill="1" applyBorder="1" applyAlignment="1">
      <alignment horizontal="center" vertical="center"/>
      <protection/>
    </xf>
    <xf numFmtId="0" fontId="32" fillId="55" borderId="26" xfId="351" applyFont="1" applyFill="1" applyBorder="1" applyAlignment="1">
      <alignment horizontal="center" vertical="center"/>
      <protection/>
    </xf>
    <xf numFmtId="0" fontId="31" fillId="55" borderId="27" xfId="355" applyFont="1" applyFill="1" applyBorder="1" applyAlignment="1">
      <alignment horizontal="left" vertical="top" wrapText="1"/>
      <protection/>
    </xf>
    <xf numFmtId="0" fontId="31" fillId="55" borderId="0" xfId="355" applyFont="1" applyFill="1" applyBorder="1" applyAlignment="1">
      <alignment horizontal="left" vertical="top" wrapText="1"/>
      <protection/>
    </xf>
    <xf numFmtId="0" fontId="31" fillId="55" borderId="28" xfId="355" applyFont="1" applyFill="1" applyBorder="1" applyAlignment="1">
      <alignment horizontal="left" vertical="top" wrapText="1"/>
      <protection/>
    </xf>
    <xf numFmtId="0" fontId="31" fillId="55" borderId="27" xfId="351" applyFont="1" applyFill="1" applyBorder="1" applyAlignment="1">
      <alignment horizontal="left" vertical="top" wrapText="1"/>
      <protection/>
    </xf>
    <xf numFmtId="0" fontId="31" fillId="55" borderId="0" xfId="351" applyFont="1" applyFill="1" applyBorder="1" applyAlignment="1">
      <alignment horizontal="left" vertical="top" wrapText="1"/>
      <protection/>
    </xf>
    <xf numFmtId="0" fontId="31" fillId="55" borderId="28" xfId="351" applyFont="1" applyFill="1" applyBorder="1" applyAlignment="1">
      <alignment horizontal="left" vertical="top" wrapText="1"/>
      <protection/>
    </xf>
    <xf numFmtId="0" fontId="31" fillId="55" borderId="32" xfId="351" applyFont="1" applyFill="1" applyBorder="1" applyAlignment="1">
      <alignment horizontal="left" vertical="top" wrapText="1"/>
      <protection/>
    </xf>
    <xf numFmtId="0" fontId="31" fillId="55" borderId="23" xfId="351" applyFont="1" applyFill="1" applyBorder="1" applyAlignment="1">
      <alignment horizontal="left" vertical="top" wrapText="1"/>
      <protection/>
    </xf>
    <xf numFmtId="0" fontId="31" fillId="55" borderId="33" xfId="351" applyFont="1" applyFill="1" applyBorder="1" applyAlignment="1">
      <alignment horizontal="left" vertical="top" wrapText="1"/>
      <protection/>
    </xf>
    <xf numFmtId="0" fontId="24" fillId="55" borderId="20" xfId="351" applyFont="1" applyFill="1" applyBorder="1" applyAlignment="1">
      <alignment horizontal="left" vertical="center" wrapText="1"/>
      <protection/>
    </xf>
    <xf numFmtId="0" fontId="22" fillId="55" borderId="21" xfId="351" applyFont="1" applyFill="1" applyBorder="1" applyAlignment="1">
      <alignment horizontal="center"/>
      <protection/>
    </xf>
    <xf numFmtId="0" fontId="22" fillId="55" borderId="20" xfId="351" applyFont="1" applyFill="1" applyBorder="1" applyAlignment="1">
      <alignment horizontal="left" vertical="center"/>
      <protection/>
    </xf>
    <xf numFmtId="0" fontId="22" fillId="55" borderId="19" xfId="351" applyFont="1" applyFill="1" applyBorder="1" applyAlignment="1">
      <alignment horizontal="left" vertical="center"/>
      <protection/>
    </xf>
    <xf numFmtId="0" fontId="22" fillId="55" borderId="0" xfId="351" applyFont="1" applyFill="1" applyBorder="1" applyAlignment="1">
      <alignment horizontal="center"/>
      <protection/>
    </xf>
    <xf numFmtId="0" fontId="24" fillId="55" borderId="25" xfId="0" applyFont="1" applyFill="1" applyBorder="1" applyAlignment="1">
      <alignment horizontal="left" vertical="center" wrapText="1"/>
    </xf>
    <xf numFmtId="0" fontId="24" fillId="55" borderId="0" xfId="0" applyFont="1" applyFill="1" applyBorder="1" applyAlignment="1">
      <alignment horizontal="left" vertical="center" wrapText="1"/>
    </xf>
    <xf numFmtId="0" fontId="24" fillId="55" borderId="0" xfId="351" applyFont="1" applyFill="1" applyBorder="1" applyAlignment="1">
      <alignment vertical="center" wrapText="1"/>
      <protection/>
    </xf>
    <xf numFmtId="0" fontId="22" fillId="55" borderId="31" xfId="351" applyFont="1" applyFill="1" applyBorder="1" applyAlignment="1">
      <alignment horizontal="center" vertical="center"/>
      <protection/>
    </xf>
    <xf numFmtId="0" fontId="22" fillId="55" borderId="34" xfId="351" applyFont="1" applyFill="1" applyBorder="1" applyAlignment="1">
      <alignment horizontal="center" vertical="center"/>
      <protection/>
    </xf>
    <xf numFmtId="0" fontId="22" fillId="55" borderId="35" xfId="351" applyFont="1" applyFill="1" applyBorder="1" applyAlignment="1">
      <alignment horizontal="center" vertical="center"/>
      <protection/>
    </xf>
    <xf numFmtId="0" fontId="22" fillId="55" borderId="29" xfId="351" applyFont="1" applyFill="1" applyBorder="1" applyAlignment="1">
      <alignment horizontal="center"/>
      <protection/>
    </xf>
    <xf numFmtId="0" fontId="22" fillId="55" borderId="22" xfId="351" applyFont="1" applyFill="1" applyBorder="1" applyAlignment="1">
      <alignment horizontal="center"/>
      <protection/>
    </xf>
    <xf numFmtId="0" fontId="22" fillId="55" borderId="30" xfId="351" applyFont="1" applyFill="1" applyBorder="1" applyAlignment="1">
      <alignment horizontal="center"/>
      <protection/>
    </xf>
    <xf numFmtId="0" fontId="33" fillId="55" borderId="0" xfId="351" applyFont="1" applyFill="1" applyBorder="1" applyAlignment="1">
      <alignment horizontal="center"/>
      <protection/>
    </xf>
    <xf numFmtId="0" fontId="119" fillId="56" borderId="40" xfId="0" applyFont="1" applyFill="1" applyBorder="1" applyAlignment="1">
      <alignment horizontal="center"/>
    </xf>
    <xf numFmtId="0" fontId="22" fillId="55" borderId="0" xfId="355" applyFont="1" applyFill="1" applyBorder="1" applyAlignment="1">
      <alignment horizontal="center"/>
      <protection/>
    </xf>
    <xf numFmtId="0" fontId="22" fillId="55" borderId="20" xfId="355" applyFont="1" applyFill="1" applyBorder="1" applyAlignment="1">
      <alignment horizontal="left" vertical="center" wrapText="1"/>
      <protection/>
    </xf>
    <xf numFmtId="0" fontId="22" fillId="55" borderId="19" xfId="355" applyFont="1" applyFill="1" applyBorder="1" applyAlignment="1">
      <alignment horizontal="left" vertical="center" wrapText="1"/>
      <protection/>
    </xf>
    <xf numFmtId="0" fontId="22" fillId="55" borderId="20" xfId="355" applyFont="1" applyFill="1" applyBorder="1" applyAlignment="1">
      <alignment horizontal="center" vertical="center" wrapText="1"/>
      <protection/>
    </xf>
    <xf numFmtId="0" fontId="22" fillId="55" borderId="19" xfId="355" applyFont="1" applyFill="1" applyBorder="1" applyAlignment="1">
      <alignment horizontal="center" vertical="center" wrapText="1"/>
      <protection/>
    </xf>
    <xf numFmtId="0" fontId="28" fillId="55" borderId="25" xfId="351" applyFont="1" applyFill="1" applyBorder="1" applyAlignment="1">
      <alignment horizontal="center" vertical="center" wrapText="1"/>
      <protection/>
    </xf>
    <xf numFmtId="0" fontId="28" fillId="55" borderId="23" xfId="351" applyFont="1" applyFill="1" applyBorder="1" applyAlignment="1">
      <alignment horizontal="center" vertical="center" wrapText="1"/>
      <protection/>
    </xf>
    <xf numFmtId="0" fontId="22" fillId="55" borderId="20" xfId="351" applyFont="1" applyFill="1" applyBorder="1" applyAlignment="1">
      <alignment horizontal="center" vertical="center" wrapText="1"/>
      <protection/>
    </xf>
    <xf numFmtId="0" fontId="22" fillId="55" borderId="19" xfId="351" applyFont="1" applyFill="1" applyBorder="1" applyAlignment="1">
      <alignment horizontal="center" vertical="center" wrapText="1"/>
      <protection/>
    </xf>
    <xf numFmtId="0" fontId="22" fillId="55" borderId="0" xfId="351" applyFont="1" applyFill="1" applyBorder="1" applyAlignment="1">
      <alignment horizontal="center" wrapText="1"/>
      <protection/>
    </xf>
    <xf numFmtId="0" fontId="97" fillId="55" borderId="29" xfId="0" applyFont="1" applyFill="1" applyBorder="1" applyAlignment="1">
      <alignment horizontal="center"/>
    </xf>
    <xf numFmtId="0" fontId="97" fillId="55" borderId="22" xfId="0" applyFont="1" applyFill="1" applyBorder="1" applyAlignment="1">
      <alignment horizontal="center"/>
    </xf>
    <xf numFmtId="0" fontId="97" fillId="55" borderId="30" xfId="0" applyFont="1" applyFill="1" applyBorder="1" applyAlignment="1">
      <alignment horizontal="center"/>
    </xf>
    <xf numFmtId="0" fontId="97" fillId="55" borderId="32" xfId="0" applyFont="1" applyFill="1" applyBorder="1" applyAlignment="1">
      <alignment horizontal="center"/>
    </xf>
    <xf numFmtId="0" fontId="97" fillId="55" borderId="23" xfId="0" applyFont="1" applyFill="1" applyBorder="1" applyAlignment="1">
      <alignment horizontal="center"/>
    </xf>
    <xf numFmtId="0" fontId="97" fillId="55" borderId="33" xfId="0" applyFont="1" applyFill="1" applyBorder="1" applyAlignment="1">
      <alignment horizontal="center"/>
    </xf>
    <xf numFmtId="0" fontId="97" fillId="55" borderId="34" xfId="0" applyFont="1" applyFill="1" applyBorder="1" applyAlignment="1">
      <alignment horizontal="left" vertical="center"/>
    </xf>
    <xf numFmtId="0" fontId="97" fillId="55" borderId="28" xfId="0" applyFont="1" applyFill="1" applyBorder="1" applyAlignment="1">
      <alignment horizontal="left" vertical="center"/>
    </xf>
    <xf numFmtId="0" fontId="98" fillId="55" borderId="31" xfId="0" applyFont="1" applyFill="1" applyBorder="1" applyAlignment="1">
      <alignment horizontal="left" vertical="center" wrapText="1"/>
    </xf>
    <xf numFmtId="0" fontId="98" fillId="55" borderId="34" xfId="0" applyFont="1" applyFill="1" applyBorder="1" applyAlignment="1">
      <alignment horizontal="left" vertical="center" wrapText="1"/>
    </xf>
    <xf numFmtId="0" fontId="98" fillId="55" borderId="35" xfId="0" applyFont="1" applyFill="1" applyBorder="1" applyAlignment="1">
      <alignment horizontal="left" vertical="center" wrapText="1"/>
    </xf>
    <xf numFmtId="0" fontId="100" fillId="55" borderId="32" xfId="0" applyFont="1" applyFill="1" applyBorder="1" applyAlignment="1">
      <alignment horizontal="left"/>
    </xf>
    <xf numFmtId="0" fontId="100" fillId="55" borderId="23" xfId="0" applyFont="1" applyFill="1" applyBorder="1" applyAlignment="1">
      <alignment horizontal="left"/>
    </xf>
    <xf numFmtId="0" fontId="100" fillId="55" borderId="33" xfId="0" applyFont="1" applyFill="1" applyBorder="1" applyAlignment="1">
      <alignment horizontal="left"/>
    </xf>
    <xf numFmtId="0" fontId="98" fillId="55" borderId="31" xfId="0" applyFont="1" applyFill="1" applyBorder="1" applyAlignment="1">
      <alignment horizontal="center" vertical="center" wrapText="1"/>
    </xf>
    <xf numFmtId="0" fontId="98" fillId="55" borderId="34" xfId="0" applyFont="1" applyFill="1" applyBorder="1" applyAlignment="1">
      <alignment horizontal="center" vertical="center" wrapText="1"/>
    </xf>
    <xf numFmtId="0" fontId="98" fillId="55" borderId="35" xfId="0" applyFont="1" applyFill="1" applyBorder="1" applyAlignment="1">
      <alignment horizontal="center" vertical="center" wrapText="1"/>
    </xf>
    <xf numFmtId="0" fontId="98" fillId="55" borderId="40" xfId="0" applyFont="1" applyFill="1" applyBorder="1" applyAlignment="1">
      <alignment horizontal="center" vertical="center" wrapText="1"/>
    </xf>
    <xf numFmtId="0" fontId="97" fillId="55" borderId="31" xfId="0" applyFont="1" applyFill="1" applyBorder="1" applyAlignment="1">
      <alignment horizontal="center" vertical="center"/>
    </xf>
    <xf numFmtId="0" fontId="97" fillId="55" borderId="34" xfId="0" applyFont="1" applyFill="1" applyBorder="1" applyAlignment="1">
      <alignment horizontal="center" vertical="center"/>
    </xf>
  </cellXfs>
  <cellStyles count="434">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Hipervínculo 3" xfId="288"/>
    <cellStyle name="Incorrecto" xfId="289"/>
    <cellStyle name="Incorrecto 2 2" xfId="290"/>
    <cellStyle name="Incorrecto 2 2 2" xfId="291"/>
    <cellStyle name="Incorrecto 2 2 3" xfId="292"/>
    <cellStyle name="Incorrecto 2 3" xfId="293"/>
    <cellStyle name="Incorrecto 2 4" xfId="294"/>
    <cellStyle name="Incorrecto 3 2" xfId="295"/>
    <cellStyle name="Incorrecto 3 3" xfId="296"/>
    <cellStyle name="Incorrecto 4" xfId="297"/>
    <cellStyle name="Comma" xfId="298"/>
    <cellStyle name="Comma [0]" xfId="299"/>
    <cellStyle name="Millares [0] 2" xfId="300"/>
    <cellStyle name="Millares [0] 2 2" xfId="301"/>
    <cellStyle name="Millares [0] 3" xfId="302"/>
    <cellStyle name="Millares 2" xfId="303"/>
    <cellStyle name="Millares 2 2" xfId="304"/>
    <cellStyle name="Millares 2 3" xfId="305"/>
    <cellStyle name="Millares 2 4" xfId="306"/>
    <cellStyle name="Millares 2 5" xfId="307"/>
    <cellStyle name="Millares 2 5 2" xfId="308"/>
    <cellStyle name="Millares 2 5 2 2" xfId="309"/>
    <cellStyle name="Millares 3" xfId="310"/>
    <cellStyle name="Millares 3 2" xfId="311"/>
    <cellStyle name="Millares 3 2 2" xfId="312"/>
    <cellStyle name="Millares 4" xfId="313"/>
    <cellStyle name="Millares 4 2" xfId="314"/>
    <cellStyle name="Millares 4 2 2" xfId="315"/>
    <cellStyle name="Millares 5" xfId="316"/>
    <cellStyle name="Millares 5 2" xfId="317"/>
    <cellStyle name="Millares 5 2 2" xfId="318"/>
    <cellStyle name="Millares 6" xfId="319"/>
    <cellStyle name="Millares 6 2" xfId="320"/>
    <cellStyle name="Millares 6 2 2" xfId="321"/>
    <cellStyle name="Millares 7" xfId="322"/>
    <cellStyle name="Millares 7 2" xfId="323"/>
    <cellStyle name="Millares 8" xfId="324"/>
    <cellStyle name="Millares 8 2" xfId="325"/>
    <cellStyle name="Currency" xfId="326"/>
    <cellStyle name="Currency [0]" xfId="327"/>
    <cellStyle name="Neutral" xfId="328"/>
    <cellStyle name="Neutral 2 2" xfId="329"/>
    <cellStyle name="Neutral 2 2 2" xfId="330"/>
    <cellStyle name="Neutral 2 2 3" xfId="331"/>
    <cellStyle name="Neutral 2 3" xfId="332"/>
    <cellStyle name="Neutral 2 4" xfId="333"/>
    <cellStyle name="Neutral 3 2" xfId="334"/>
    <cellStyle name="Neutral 3 3" xfId="335"/>
    <cellStyle name="Neutral 4" xfId="336"/>
    <cellStyle name="Normal 10" xfId="337"/>
    <cellStyle name="Normal 2" xfId="338"/>
    <cellStyle name="Normal 2 2" xfId="339"/>
    <cellStyle name="Normal 2 2 2" xfId="340"/>
    <cellStyle name="Normal 2 2 2 2" xfId="341"/>
    <cellStyle name="Normal 2 2 2 2 2" xfId="342"/>
    <cellStyle name="Normal 2 3" xfId="343"/>
    <cellStyle name="Normal 2 4" xfId="344"/>
    <cellStyle name="Normal 2 4 2" xfId="345"/>
    <cellStyle name="Normal 3" xfId="346"/>
    <cellStyle name="Normal 3 2" xfId="347"/>
    <cellStyle name="Normal 3 3" xfId="348"/>
    <cellStyle name="Normal 3 4" xfId="349"/>
    <cellStyle name="Normal 3 5" xfId="350"/>
    <cellStyle name="Normal 4" xfId="351"/>
    <cellStyle name="Normal 4 2" xfId="352"/>
    <cellStyle name="Normal 4 2 2" xfId="353"/>
    <cellStyle name="Normal 4 3" xfId="354"/>
    <cellStyle name="Normal 4 4" xfId="355"/>
    <cellStyle name="Normal 5" xfId="356"/>
    <cellStyle name="Normal 5 2" xfId="357"/>
    <cellStyle name="Normal 5 2 2" xfId="358"/>
    <cellStyle name="Normal 5 2 2 2" xfId="359"/>
    <cellStyle name="Normal 9" xfId="360"/>
    <cellStyle name="Normal_indice" xfId="361"/>
    <cellStyle name="Notas" xfId="362"/>
    <cellStyle name="Notas 2 2" xfId="363"/>
    <cellStyle name="Notas 2 2 2" xfId="364"/>
    <cellStyle name="Notas 2 2 3" xfId="365"/>
    <cellStyle name="Notas 2 3" xfId="366"/>
    <cellStyle name="Notas 2 4" xfId="367"/>
    <cellStyle name="Notas 3 2" xfId="368"/>
    <cellStyle name="Notas 3 3" xfId="369"/>
    <cellStyle name="Notas 4" xfId="370"/>
    <cellStyle name="Percent" xfId="371"/>
    <cellStyle name="Porcentual 2" xfId="372"/>
    <cellStyle name="Porcentual 2 2" xfId="373"/>
    <cellStyle name="Porcentual 2 3" xfId="374"/>
    <cellStyle name="Porcentual 2 4" xfId="375"/>
    <cellStyle name="Porcentual 2 4 2" xfId="376"/>
    <cellStyle name="Salida" xfId="377"/>
    <cellStyle name="Salida 2 2" xfId="378"/>
    <cellStyle name="Salida 2 2 2" xfId="379"/>
    <cellStyle name="Salida 2 2 3" xfId="380"/>
    <cellStyle name="Salida 2 3" xfId="381"/>
    <cellStyle name="Salida 2 4" xfId="382"/>
    <cellStyle name="Salida 3 2" xfId="383"/>
    <cellStyle name="Salida 3 3" xfId="384"/>
    <cellStyle name="Salida 4" xfId="385"/>
    <cellStyle name="Texto de advertencia" xfId="386"/>
    <cellStyle name="Texto de advertencia 2 2" xfId="387"/>
    <cellStyle name="Texto de advertencia 2 2 2" xfId="388"/>
    <cellStyle name="Texto de advertencia 2 2 3" xfId="389"/>
    <cellStyle name="Texto de advertencia 2 3" xfId="390"/>
    <cellStyle name="Texto de advertencia 2 4" xfId="391"/>
    <cellStyle name="Texto de advertencia 3 2" xfId="392"/>
    <cellStyle name="Texto de advertencia 3 3" xfId="393"/>
    <cellStyle name="Texto de advertencia 4" xfId="394"/>
    <cellStyle name="Texto explicativo" xfId="395"/>
    <cellStyle name="Texto explicativo 2 2" xfId="396"/>
    <cellStyle name="Texto explicativo 2 2 2" xfId="397"/>
    <cellStyle name="Texto explicativo 2 2 3" xfId="398"/>
    <cellStyle name="Texto explicativo 2 3" xfId="399"/>
    <cellStyle name="Texto explicativo 2 4" xfId="400"/>
    <cellStyle name="Texto explicativo 3 2" xfId="401"/>
    <cellStyle name="Texto explicativo 3 3" xfId="402"/>
    <cellStyle name="Texto explicativo 4" xfId="403"/>
    <cellStyle name="Título" xfId="404"/>
    <cellStyle name="Título 1 2 2" xfId="405"/>
    <cellStyle name="Título 1 2 2 2" xfId="406"/>
    <cellStyle name="Título 1 2 2 3" xfId="407"/>
    <cellStyle name="Título 1 2 3" xfId="408"/>
    <cellStyle name="Título 1 2 4" xfId="409"/>
    <cellStyle name="Título 1 3 2" xfId="410"/>
    <cellStyle name="Título 1 3 3" xfId="411"/>
    <cellStyle name="Título 1 4" xfId="412"/>
    <cellStyle name="Título 2" xfId="413"/>
    <cellStyle name="Título 2 2 2" xfId="414"/>
    <cellStyle name="Título 2 2 2 2" xfId="415"/>
    <cellStyle name="Título 2 2 2 3" xfId="416"/>
    <cellStyle name="Título 2 2 3" xfId="417"/>
    <cellStyle name="Título 2 2 4" xfId="418"/>
    <cellStyle name="Título 2 3 2" xfId="419"/>
    <cellStyle name="Título 2 3 3" xfId="420"/>
    <cellStyle name="Título 2 4" xfId="421"/>
    <cellStyle name="Título 3" xfId="422"/>
    <cellStyle name="Título 3 2 2" xfId="423"/>
    <cellStyle name="Título 3 2 2 2" xfId="424"/>
    <cellStyle name="Título 3 2 2 3" xfId="425"/>
    <cellStyle name="Título 3 2 3" xfId="426"/>
    <cellStyle name="Título 3 2 4" xfId="427"/>
    <cellStyle name="Título 3 3 2" xfId="428"/>
    <cellStyle name="Título 3 3 3" xfId="429"/>
    <cellStyle name="Título 3 4" xfId="430"/>
    <cellStyle name="Título 4 2" xfId="431"/>
    <cellStyle name="Título 4 2 2" xfId="432"/>
    <cellStyle name="Título 4 2 3" xfId="433"/>
    <cellStyle name="Título 4 3" xfId="434"/>
    <cellStyle name="Título 4 4" xfId="435"/>
    <cellStyle name="Título 5 2" xfId="436"/>
    <cellStyle name="Título 5 3" xfId="437"/>
    <cellStyle name="Título 6" xfId="438"/>
    <cellStyle name="Total" xfId="439"/>
    <cellStyle name="Total 2 2" xfId="440"/>
    <cellStyle name="Total 2 2 2" xfId="441"/>
    <cellStyle name="Total 2 2 3" xfId="442"/>
    <cellStyle name="Total 2 3" xfId="443"/>
    <cellStyle name="Total 2 4" xfId="444"/>
    <cellStyle name="Total 3 2" xfId="445"/>
    <cellStyle name="Total 3 3" xfId="446"/>
    <cellStyle name="Total 4" xfId="4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Precio promedio mensual de papa en los mercados mayoristas</a:t>
            </a:r>
          </a:p>
        </c:rich>
      </c:tx>
      <c:layout>
        <c:manualLayout>
          <c:xMode val="factor"/>
          <c:yMode val="factor"/>
          <c:x val="-0.0015"/>
          <c:y val="-0.0095"/>
        </c:manualLayout>
      </c:layout>
      <c:spPr>
        <a:noFill/>
        <a:ln w="3175">
          <a:noFill/>
        </a:ln>
      </c:spPr>
    </c:title>
    <c:plotArea>
      <c:layout>
        <c:manualLayout>
          <c:xMode val="edge"/>
          <c:yMode val="edge"/>
          <c:x val="0.037"/>
          <c:y val="0.08475"/>
          <c:w val="0.8995"/>
          <c:h val="0.8915"/>
        </c:manualLayout>
      </c:layout>
      <c:lineChart>
        <c:grouping val="standard"/>
        <c:varyColors val="0"/>
        <c:ser>
          <c:idx val="0"/>
          <c:order val="0"/>
          <c:tx>
            <c:strRef>
              <c:f>'precio mayorista'!$C$7</c:f>
              <c:strCache>
                <c:ptCount val="1"/>
                <c:pt idx="0">
                  <c:v>2013</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mayorista'!$B$8:$B$19</c:f>
              <c:strCache/>
            </c:strRef>
          </c:cat>
          <c:val>
            <c:numRef>
              <c:f>'precio mayorista'!$C$8:$C$19</c:f>
              <c:numCache/>
            </c:numRef>
          </c:val>
          <c:smooth val="0"/>
        </c:ser>
        <c:ser>
          <c:idx val="1"/>
          <c:order val="1"/>
          <c:tx>
            <c:strRef>
              <c:f>'precio mayorista'!$D$7</c:f>
              <c:strCache>
                <c:ptCount val="1"/>
                <c:pt idx="0">
                  <c:v>2014</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mayorista'!$B$8:$B$19</c:f>
              <c:strCache/>
            </c:strRef>
          </c:cat>
          <c:val>
            <c:numRef>
              <c:f>'precio mayorista'!$D$8:$D$19</c:f>
              <c:numCache/>
            </c:numRef>
          </c:val>
          <c:smooth val="0"/>
        </c:ser>
        <c:ser>
          <c:idx val="2"/>
          <c:order val="2"/>
          <c:tx>
            <c:strRef>
              <c:f>'precio mayorista'!$E$7</c:f>
              <c:strCache>
                <c:ptCount val="1"/>
                <c:pt idx="0">
                  <c:v>2015</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9CC00"/>
                </a:solidFill>
              </a:ln>
            </c:spPr>
          </c:marker>
          <c:cat>
            <c:strRef>
              <c:f>'precio mayorista'!$B$8:$B$19</c:f>
              <c:strCache/>
            </c:strRef>
          </c:cat>
          <c:val>
            <c:numRef>
              <c:f>'precio mayorista'!$E$8:$E$19</c:f>
              <c:numCache/>
            </c:numRef>
          </c:val>
          <c:smooth val="0"/>
        </c:ser>
        <c:marker val="1"/>
        <c:axId val="21449326"/>
        <c:axId val="58826207"/>
      </c:lineChart>
      <c:catAx>
        <c:axId val="21449326"/>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000000"/>
                </a:solidFill>
              </a:defRPr>
            </a:pPr>
          </a:p>
        </c:txPr>
        <c:crossAx val="58826207"/>
        <c:crosses val="autoZero"/>
        <c:auto val="1"/>
        <c:lblOffset val="100"/>
        <c:tickLblSkip val="1"/>
        <c:noMultiLvlLbl val="0"/>
      </c:catAx>
      <c:valAx>
        <c:axId val="58826207"/>
        <c:scaling>
          <c:orientation val="minMax"/>
        </c:scaling>
        <c:axPos val="l"/>
        <c:title>
          <c:tx>
            <c:rich>
              <a:bodyPr vert="horz" rot="-5400000" anchor="ctr"/>
              <a:lstStyle/>
              <a:p>
                <a:pPr algn="ctr">
                  <a:defRPr/>
                </a:pPr>
                <a:r>
                  <a:rPr lang="en-US" cap="none" sz="1000" b="0" i="0" u="none" baseline="0">
                    <a:solidFill>
                      <a:srgbClr val="000000"/>
                    </a:solidFill>
                  </a:rPr>
                  <a:t>$/saco de 50 kg</a:t>
                </a:r>
              </a:p>
            </c:rich>
          </c:tx>
          <c:layout>
            <c:manualLayout>
              <c:xMode val="factor"/>
              <c:yMode val="factor"/>
              <c:x val="-0.01475"/>
              <c:y val="-0.0012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21449326"/>
        <c:crossesAt val="1"/>
        <c:crossBetween val="between"/>
        <c:dispUnits/>
      </c:valAx>
      <c:spPr>
        <a:noFill/>
        <a:ln>
          <a:noFill/>
        </a:ln>
      </c:spPr>
    </c:plotArea>
    <c:legend>
      <c:legendPos val="r"/>
      <c:layout>
        <c:manualLayout>
          <c:xMode val="edge"/>
          <c:yMode val="edge"/>
          <c:x val="0.22175"/>
          <c:y val="0.90875"/>
          <c:w val="0.42075"/>
          <c:h val="0.091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Rendimiento regional de papa entre las regiones de Coquimbo y Los Lagos (ton/ha)</a:t>
            </a:r>
          </a:p>
        </c:rich>
      </c:tx>
      <c:layout>
        <c:manualLayout>
          <c:xMode val="factor"/>
          <c:yMode val="factor"/>
          <c:x val="-0.00225"/>
          <c:y val="-0.01125"/>
        </c:manualLayout>
      </c:layout>
      <c:spPr>
        <a:noFill/>
        <a:ln w="3175">
          <a:noFill/>
        </a:ln>
      </c:spPr>
    </c:title>
    <c:plotArea>
      <c:layout>
        <c:manualLayout>
          <c:xMode val="edge"/>
          <c:yMode val="edge"/>
          <c:x val="0.04125"/>
          <c:y val="0.07325"/>
          <c:w val="0.946"/>
          <c:h val="0.84625"/>
        </c:manualLayout>
      </c:layout>
      <c:barChart>
        <c:barDir val="col"/>
        <c:grouping val="clustered"/>
        <c:varyColors val="0"/>
        <c:ser>
          <c:idx val="0"/>
          <c:order val="0"/>
          <c:tx>
            <c:strRef>
              <c:f>'rend región'!$B$19</c:f>
              <c:strCache>
                <c:ptCount val="1"/>
                <c:pt idx="0">
                  <c:v>2012/13</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región'!$C$19:$K$19</c:f>
              <c:numCache/>
            </c:numRef>
          </c:val>
        </c:ser>
        <c:ser>
          <c:idx val="1"/>
          <c:order val="1"/>
          <c:tx>
            <c:strRef>
              <c:f>'rend región'!$B$20</c:f>
              <c:strCache>
                <c:ptCount val="1"/>
                <c:pt idx="0">
                  <c:v>2013/14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región'!$C$20:$K$20</c:f>
              <c:numCache/>
            </c:numRef>
          </c:val>
        </c:ser>
        <c:ser>
          <c:idx val="2"/>
          <c:order val="2"/>
          <c:tx>
            <c:strRef>
              <c:f>'rend región'!$B$21</c:f>
              <c:strCache>
                <c:ptCount val="1"/>
                <c:pt idx="0">
                  <c:v>2014/15</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región'!$C$21:$K$21</c:f>
              <c:numCache/>
            </c:numRef>
          </c:val>
        </c:ser>
        <c:overlap val="-27"/>
        <c:gapWidth val="219"/>
        <c:axId val="1721650"/>
        <c:axId val="15494851"/>
      </c:barChart>
      <c:catAx>
        <c:axId val="172165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15494851"/>
        <c:crosses val="autoZero"/>
        <c:auto val="1"/>
        <c:lblOffset val="100"/>
        <c:tickLblSkip val="1"/>
        <c:noMultiLvlLbl val="0"/>
      </c:catAx>
      <c:valAx>
        <c:axId val="15494851"/>
        <c:scaling>
          <c:orientation val="minMax"/>
        </c:scaling>
        <c:axPos val="l"/>
        <c:title>
          <c:tx>
            <c:rich>
              <a:bodyPr vert="horz" rot="-5400000" anchor="ctr"/>
              <a:lstStyle/>
              <a:p>
                <a:pPr algn="ctr">
                  <a:defRPr/>
                </a:pPr>
                <a:r>
                  <a:rPr lang="en-US" cap="none" sz="1000" b="0" i="0" u="none" baseline="0">
                    <a:solidFill>
                      <a:srgbClr val="000000"/>
                    </a:solidFill>
                  </a:rPr>
                  <a:t>Toneladas por hectárea</a:t>
                </a:r>
              </a:p>
            </c:rich>
          </c:tx>
          <c:layout>
            <c:manualLayout>
              <c:xMode val="factor"/>
              <c:yMode val="factor"/>
              <c:x val="-0.00575"/>
              <c:y val="0"/>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defRPr>
            </a:pPr>
          </a:p>
        </c:txPr>
        <c:crossAx val="1721650"/>
        <c:crossesAt val="1"/>
        <c:crossBetween val="between"/>
        <c:dispUnits/>
      </c:valAx>
      <c:spPr>
        <a:noFill/>
        <a:ln>
          <a:noFill/>
        </a:ln>
      </c:spPr>
    </c:plotArea>
    <c:legend>
      <c:legendPos val="r"/>
      <c:layout>
        <c:manualLayout>
          <c:xMode val="edge"/>
          <c:yMode val="edge"/>
          <c:x val="0.38075"/>
          <c:y val="0.92625"/>
          <c:w val="0.23775"/>
          <c:h val="0.056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Precio diario de papa en los mercados mayoristas, desde el 1 de mayo al 30 de septiembre de 2015
</a:t>
            </a:r>
            <a:r>
              <a:rPr lang="en-US" cap="none" sz="1000" b="1" i="0" u="none" baseline="0">
                <a:solidFill>
                  <a:srgbClr val="000000"/>
                </a:solidFill>
              </a:rPr>
              <a:t> (en $/50 kilos sin IVA)</a:t>
            </a:r>
          </a:p>
        </c:rich>
      </c:tx>
      <c:layout>
        <c:manualLayout>
          <c:xMode val="factor"/>
          <c:yMode val="factor"/>
          <c:x val="-0.00225"/>
          <c:y val="-0.01175"/>
        </c:manualLayout>
      </c:layout>
      <c:spPr>
        <a:noFill/>
        <a:ln>
          <a:noFill/>
        </a:ln>
      </c:spPr>
    </c:title>
    <c:plotArea>
      <c:layout>
        <c:manualLayout>
          <c:xMode val="edge"/>
          <c:yMode val="edge"/>
          <c:x val="0.037"/>
          <c:y val="0.12775"/>
          <c:w val="0.959"/>
          <c:h val="0.81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FF0000"/>
                </a:solidFill>
              </a:ln>
            </c:spPr>
            <c:trendlineType val="linear"/>
            <c:dispEq val="0"/>
            <c:dispRSqr val="0"/>
          </c:trendline>
          <c:cat>
            <c:numRef>
              <c:f>'[2]serie de precios'!$A$811:$A$935</c:f>
              <c:numCache>
                <c:ptCount val="125"/>
                <c:pt idx="0">
                  <c:v>42095</c:v>
                </c:pt>
                <c:pt idx="1">
                  <c:v>42096</c:v>
                </c:pt>
                <c:pt idx="2">
                  <c:v>42100</c:v>
                </c:pt>
                <c:pt idx="3">
                  <c:v>42101</c:v>
                </c:pt>
                <c:pt idx="4">
                  <c:v>42102</c:v>
                </c:pt>
                <c:pt idx="5">
                  <c:v>42103</c:v>
                </c:pt>
                <c:pt idx="6">
                  <c:v>42104</c:v>
                </c:pt>
                <c:pt idx="7">
                  <c:v>42107</c:v>
                </c:pt>
                <c:pt idx="8">
                  <c:v>42108</c:v>
                </c:pt>
                <c:pt idx="9">
                  <c:v>42109</c:v>
                </c:pt>
                <c:pt idx="10">
                  <c:v>42110</c:v>
                </c:pt>
                <c:pt idx="11">
                  <c:v>42111</c:v>
                </c:pt>
                <c:pt idx="12">
                  <c:v>42114</c:v>
                </c:pt>
                <c:pt idx="13">
                  <c:v>42115</c:v>
                </c:pt>
                <c:pt idx="14">
                  <c:v>42116</c:v>
                </c:pt>
                <c:pt idx="15">
                  <c:v>42117</c:v>
                </c:pt>
                <c:pt idx="16">
                  <c:v>42118</c:v>
                </c:pt>
                <c:pt idx="17">
                  <c:v>42121</c:v>
                </c:pt>
                <c:pt idx="18">
                  <c:v>42122</c:v>
                </c:pt>
                <c:pt idx="19">
                  <c:v>42123</c:v>
                </c:pt>
                <c:pt idx="20">
                  <c:v>42124</c:v>
                </c:pt>
                <c:pt idx="21">
                  <c:v>42128</c:v>
                </c:pt>
                <c:pt idx="22">
                  <c:v>42129</c:v>
                </c:pt>
                <c:pt idx="23">
                  <c:v>42130</c:v>
                </c:pt>
                <c:pt idx="24">
                  <c:v>42131</c:v>
                </c:pt>
                <c:pt idx="25">
                  <c:v>42132</c:v>
                </c:pt>
                <c:pt idx="26">
                  <c:v>42135</c:v>
                </c:pt>
                <c:pt idx="27">
                  <c:v>42136</c:v>
                </c:pt>
                <c:pt idx="28">
                  <c:v>42137</c:v>
                </c:pt>
                <c:pt idx="29">
                  <c:v>42138</c:v>
                </c:pt>
                <c:pt idx="30">
                  <c:v>42139</c:v>
                </c:pt>
                <c:pt idx="31">
                  <c:v>42142</c:v>
                </c:pt>
                <c:pt idx="32">
                  <c:v>42143</c:v>
                </c:pt>
                <c:pt idx="33">
                  <c:v>42144</c:v>
                </c:pt>
                <c:pt idx="34">
                  <c:v>42146</c:v>
                </c:pt>
                <c:pt idx="35">
                  <c:v>42149</c:v>
                </c:pt>
                <c:pt idx="36">
                  <c:v>42150</c:v>
                </c:pt>
                <c:pt idx="37">
                  <c:v>42151</c:v>
                </c:pt>
                <c:pt idx="38">
                  <c:v>42152</c:v>
                </c:pt>
                <c:pt idx="39">
                  <c:v>42153</c:v>
                </c:pt>
                <c:pt idx="40">
                  <c:v>42156</c:v>
                </c:pt>
                <c:pt idx="41">
                  <c:v>42157</c:v>
                </c:pt>
                <c:pt idx="42">
                  <c:v>42158</c:v>
                </c:pt>
                <c:pt idx="43">
                  <c:v>42159</c:v>
                </c:pt>
                <c:pt idx="44">
                  <c:v>42160</c:v>
                </c:pt>
                <c:pt idx="45">
                  <c:v>42163</c:v>
                </c:pt>
                <c:pt idx="46">
                  <c:v>42164</c:v>
                </c:pt>
                <c:pt idx="47">
                  <c:v>42165</c:v>
                </c:pt>
                <c:pt idx="48">
                  <c:v>42166</c:v>
                </c:pt>
                <c:pt idx="49">
                  <c:v>42167</c:v>
                </c:pt>
                <c:pt idx="50">
                  <c:v>42170</c:v>
                </c:pt>
                <c:pt idx="51">
                  <c:v>42171</c:v>
                </c:pt>
                <c:pt idx="52">
                  <c:v>42172</c:v>
                </c:pt>
                <c:pt idx="53">
                  <c:v>42173</c:v>
                </c:pt>
                <c:pt idx="54">
                  <c:v>42174</c:v>
                </c:pt>
                <c:pt idx="55">
                  <c:v>42177</c:v>
                </c:pt>
                <c:pt idx="56">
                  <c:v>42178</c:v>
                </c:pt>
                <c:pt idx="57">
                  <c:v>42179</c:v>
                </c:pt>
                <c:pt idx="58">
                  <c:v>42180</c:v>
                </c:pt>
                <c:pt idx="59">
                  <c:v>42181</c:v>
                </c:pt>
                <c:pt idx="60">
                  <c:v>42185</c:v>
                </c:pt>
                <c:pt idx="61">
                  <c:v>42186</c:v>
                </c:pt>
                <c:pt idx="62">
                  <c:v>42187</c:v>
                </c:pt>
                <c:pt idx="63">
                  <c:v>42188</c:v>
                </c:pt>
                <c:pt idx="64">
                  <c:v>42191</c:v>
                </c:pt>
                <c:pt idx="65">
                  <c:v>42192</c:v>
                </c:pt>
                <c:pt idx="66">
                  <c:v>42193</c:v>
                </c:pt>
                <c:pt idx="67">
                  <c:v>42194</c:v>
                </c:pt>
                <c:pt idx="68">
                  <c:v>42195</c:v>
                </c:pt>
                <c:pt idx="69">
                  <c:v>42198</c:v>
                </c:pt>
                <c:pt idx="70">
                  <c:v>42199</c:v>
                </c:pt>
                <c:pt idx="71">
                  <c:v>42200</c:v>
                </c:pt>
                <c:pt idx="72">
                  <c:v>42202</c:v>
                </c:pt>
                <c:pt idx="73">
                  <c:v>42205</c:v>
                </c:pt>
                <c:pt idx="74">
                  <c:v>42206</c:v>
                </c:pt>
                <c:pt idx="75">
                  <c:v>42207</c:v>
                </c:pt>
                <c:pt idx="76">
                  <c:v>42208</c:v>
                </c:pt>
                <c:pt idx="77">
                  <c:v>42209</c:v>
                </c:pt>
                <c:pt idx="78">
                  <c:v>42212</c:v>
                </c:pt>
                <c:pt idx="79">
                  <c:v>42213</c:v>
                </c:pt>
                <c:pt idx="80">
                  <c:v>42214</c:v>
                </c:pt>
                <c:pt idx="81">
                  <c:v>42215</c:v>
                </c:pt>
                <c:pt idx="82">
                  <c:v>42216</c:v>
                </c:pt>
                <c:pt idx="83">
                  <c:v>42219</c:v>
                </c:pt>
                <c:pt idx="84">
                  <c:v>42220</c:v>
                </c:pt>
                <c:pt idx="85">
                  <c:v>42221</c:v>
                </c:pt>
                <c:pt idx="86">
                  <c:v>42222</c:v>
                </c:pt>
                <c:pt idx="87">
                  <c:v>42223</c:v>
                </c:pt>
                <c:pt idx="88">
                  <c:v>42226</c:v>
                </c:pt>
                <c:pt idx="89">
                  <c:v>42227</c:v>
                </c:pt>
                <c:pt idx="90">
                  <c:v>42228</c:v>
                </c:pt>
                <c:pt idx="91">
                  <c:v>42229</c:v>
                </c:pt>
                <c:pt idx="92">
                  <c:v>42230</c:v>
                </c:pt>
                <c:pt idx="93">
                  <c:v>42233</c:v>
                </c:pt>
                <c:pt idx="94">
                  <c:v>42234</c:v>
                </c:pt>
                <c:pt idx="95">
                  <c:v>42235</c:v>
                </c:pt>
                <c:pt idx="96">
                  <c:v>42236</c:v>
                </c:pt>
                <c:pt idx="97">
                  <c:v>42237</c:v>
                </c:pt>
                <c:pt idx="98">
                  <c:v>42240</c:v>
                </c:pt>
                <c:pt idx="99">
                  <c:v>42241</c:v>
                </c:pt>
                <c:pt idx="100">
                  <c:v>42242</c:v>
                </c:pt>
                <c:pt idx="101">
                  <c:v>42243</c:v>
                </c:pt>
                <c:pt idx="102">
                  <c:v>42244</c:v>
                </c:pt>
                <c:pt idx="103">
                  <c:v>42247</c:v>
                </c:pt>
                <c:pt idx="104">
                  <c:v>42248</c:v>
                </c:pt>
                <c:pt idx="105">
                  <c:v>42249</c:v>
                </c:pt>
                <c:pt idx="106">
                  <c:v>42250</c:v>
                </c:pt>
                <c:pt idx="107">
                  <c:v>42251</c:v>
                </c:pt>
                <c:pt idx="108">
                  <c:v>42254</c:v>
                </c:pt>
                <c:pt idx="109">
                  <c:v>42255</c:v>
                </c:pt>
                <c:pt idx="110">
                  <c:v>42256</c:v>
                </c:pt>
                <c:pt idx="111">
                  <c:v>42257</c:v>
                </c:pt>
                <c:pt idx="112">
                  <c:v>42258</c:v>
                </c:pt>
                <c:pt idx="113">
                  <c:v>42261</c:v>
                </c:pt>
                <c:pt idx="114">
                  <c:v>42262</c:v>
                </c:pt>
                <c:pt idx="115">
                  <c:v>42263</c:v>
                </c:pt>
                <c:pt idx="116">
                  <c:v>42264</c:v>
                </c:pt>
                <c:pt idx="117">
                  <c:v>42268</c:v>
                </c:pt>
                <c:pt idx="118">
                  <c:v>42269</c:v>
                </c:pt>
                <c:pt idx="119">
                  <c:v>42270</c:v>
                </c:pt>
                <c:pt idx="120">
                  <c:v>42271</c:v>
                </c:pt>
                <c:pt idx="121">
                  <c:v>42272</c:v>
                </c:pt>
                <c:pt idx="122">
                  <c:v>42275</c:v>
                </c:pt>
                <c:pt idx="123">
                  <c:v>42276</c:v>
                </c:pt>
                <c:pt idx="124">
                  <c:v>42277</c:v>
                </c:pt>
              </c:numCache>
            </c:numRef>
          </c:cat>
          <c:val>
            <c:numRef>
              <c:f>'[2]serie de precios'!$M$811:$M$935</c:f>
              <c:numCache>
                <c:ptCount val="125"/>
                <c:pt idx="0">
                  <c:v>10999.734117647058</c:v>
                </c:pt>
                <c:pt idx="1">
                  <c:v>11567.176666666666</c:v>
                </c:pt>
                <c:pt idx="2">
                  <c:v>12008.922105263156</c:v>
                </c:pt>
                <c:pt idx="3">
                  <c:v>11948.487083333333</c:v>
                </c:pt>
                <c:pt idx="4">
                  <c:v>12346.346470588236</c:v>
                </c:pt>
                <c:pt idx="5">
                  <c:v>12801.723499999996</c:v>
                </c:pt>
                <c:pt idx="6">
                  <c:v>12381.077826086956</c:v>
                </c:pt>
                <c:pt idx="7">
                  <c:v>13044.425000000003</c:v>
                </c:pt>
                <c:pt idx="8">
                  <c:v>12607.506666666668</c:v>
                </c:pt>
                <c:pt idx="9">
                  <c:v>12316.781111111113</c:v>
                </c:pt>
                <c:pt idx="10">
                  <c:v>13029.279444444444</c:v>
                </c:pt>
                <c:pt idx="11">
                  <c:v>12151.303043478258</c:v>
                </c:pt>
                <c:pt idx="12">
                  <c:v>12900.412500000002</c:v>
                </c:pt>
                <c:pt idx="13">
                  <c:v>12632.467727272726</c:v>
                </c:pt>
                <c:pt idx="14">
                  <c:v>12266.173333333336</c:v>
                </c:pt>
                <c:pt idx="15">
                  <c:v>11885.890500000001</c:v>
                </c:pt>
                <c:pt idx="16">
                  <c:v>12366.381599999999</c:v>
                </c:pt>
                <c:pt idx="17">
                  <c:v>12588.063157894738</c:v>
                </c:pt>
                <c:pt idx="18">
                  <c:v>12597.64434782609</c:v>
                </c:pt>
                <c:pt idx="19">
                  <c:v>12738.235263157896</c:v>
                </c:pt>
                <c:pt idx="20">
                  <c:v>12214.46176470588</c:v>
                </c:pt>
                <c:pt idx="21">
                  <c:v>12083.46777777778</c:v>
                </c:pt>
                <c:pt idx="22">
                  <c:v>12790.212173913042</c:v>
                </c:pt>
                <c:pt idx="23">
                  <c:v>12264.268000000004</c:v>
                </c:pt>
                <c:pt idx="24">
                  <c:v>12242.120500000003</c:v>
                </c:pt>
                <c:pt idx="25">
                  <c:v>12031.324761904763</c:v>
                </c:pt>
                <c:pt idx="26">
                  <c:v>11727.058666666668</c:v>
                </c:pt>
                <c:pt idx="27">
                  <c:v>11500.3455</c:v>
                </c:pt>
                <c:pt idx="28">
                  <c:v>12164.209523809526</c:v>
                </c:pt>
                <c:pt idx="29">
                  <c:v>11244.206500000002</c:v>
                </c:pt>
                <c:pt idx="30">
                  <c:v>11436.318421052634</c:v>
                </c:pt>
                <c:pt idx="31">
                  <c:v>11316.984736842103</c:v>
                </c:pt>
                <c:pt idx="32">
                  <c:v>11375.234</c:v>
                </c:pt>
                <c:pt idx="33">
                  <c:v>11268.250555555556</c:v>
                </c:pt>
                <c:pt idx="34">
                  <c:v>11576.262173913043</c:v>
                </c:pt>
                <c:pt idx="35">
                  <c:v>11602.923684210527</c:v>
                </c:pt>
                <c:pt idx="36">
                  <c:v>10810.7105</c:v>
                </c:pt>
                <c:pt idx="37">
                  <c:v>11062.775833333333</c:v>
                </c:pt>
                <c:pt idx="38">
                  <c:v>11188.686315789473</c:v>
                </c:pt>
                <c:pt idx="39">
                  <c:v>12051.330000000002</c:v>
                </c:pt>
                <c:pt idx="40">
                  <c:v>11699.647619047617</c:v>
                </c:pt>
                <c:pt idx="41">
                  <c:v>11279.893636363639</c:v>
                </c:pt>
                <c:pt idx="42">
                  <c:v>11217.935263157895</c:v>
                </c:pt>
                <c:pt idx="43">
                  <c:v>11288.414499999999</c:v>
                </c:pt>
                <c:pt idx="44">
                  <c:v>11558.584615384618</c:v>
                </c:pt>
                <c:pt idx="45">
                  <c:v>11883.5045</c:v>
                </c:pt>
                <c:pt idx="46">
                  <c:v>11203.992105263156</c:v>
                </c:pt>
                <c:pt idx="47">
                  <c:v>11427.22722222222</c:v>
                </c:pt>
                <c:pt idx="48">
                  <c:v>12478.747368421053</c:v>
                </c:pt>
                <c:pt idx="49">
                  <c:v>10804.508421052631</c:v>
                </c:pt>
                <c:pt idx="50">
                  <c:v>11498.370952380952</c:v>
                </c:pt>
                <c:pt idx="51">
                  <c:v>11724.742400000003</c:v>
                </c:pt>
                <c:pt idx="52">
                  <c:v>11327.185624999998</c:v>
                </c:pt>
                <c:pt idx="53">
                  <c:v>11404.017222222225</c:v>
                </c:pt>
                <c:pt idx="54">
                  <c:v>10979.194545454542</c:v>
                </c:pt>
                <c:pt idx="55">
                  <c:v>11315.521250000002</c:v>
                </c:pt>
                <c:pt idx="56">
                  <c:v>11289.092380952377</c:v>
                </c:pt>
                <c:pt idx="57">
                  <c:v>11876.432222222222</c:v>
                </c:pt>
                <c:pt idx="58">
                  <c:v>11085.429999999998</c:v>
                </c:pt>
                <c:pt idx="59">
                  <c:v>11666.18142857143</c:v>
                </c:pt>
                <c:pt idx="60">
                  <c:v>11487.5275</c:v>
                </c:pt>
                <c:pt idx="61">
                  <c:v>11863.686842105264</c:v>
                </c:pt>
                <c:pt idx="62">
                  <c:v>12048.583999999997</c:v>
                </c:pt>
                <c:pt idx="63">
                  <c:v>11064.72411764706</c:v>
                </c:pt>
                <c:pt idx="64">
                  <c:v>11984.648124999998</c:v>
                </c:pt>
                <c:pt idx="65">
                  <c:v>10825.477368421052</c:v>
                </c:pt>
                <c:pt idx="66">
                  <c:v>11522.66923076923</c:v>
                </c:pt>
                <c:pt idx="67">
                  <c:v>12415.503125</c:v>
                </c:pt>
                <c:pt idx="68">
                  <c:v>12444.423</c:v>
                </c:pt>
                <c:pt idx="69">
                  <c:v>12973.305625</c:v>
                </c:pt>
                <c:pt idx="70">
                  <c:v>12552.718499999999</c:v>
                </c:pt>
                <c:pt idx="71">
                  <c:v>13501.552857142857</c:v>
                </c:pt>
                <c:pt idx="72">
                  <c:v>14432.279583333337</c:v>
                </c:pt>
                <c:pt idx="73">
                  <c:v>12819.348571428573</c:v>
                </c:pt>
                <c:pt idx="74">
                  <c:v>13176.165499999997</c:v>
                </c:pt>
                <c:pt idx="75">
                  <c:v>14094.530625000001</c:v>
                </c:pt>
                <c:pt idx="76">
                  <c:v>14214.02125</c:v>
                </c:pt>
                <c:pt idx="77">
                  <c:v>13370.265000000001</c:v>
                </c:pt>
                <c:pt idx="78">
                  <c:v>15633.668749999999</c:v>
                </c:pt>
                <c:pt idx="79">
                  <c:v>13541.110555555551</c:v>
                </c:pt>
                <c:pt idx="80">
                  <c:v>14795.832352941174</c:v>
                </c:pt>
                <c:pt idx="81">
                  <c:v>15163.215</c:v>
                </c:pt>
                <c:pt idx="82">
                  <c:v>14335.384090909092</c:v>
                </c:pt>
                <c:pt idx="83">
                  <c:v>15257.807727272731</c:v>
                </c:pt>
                <c:pt idx="84">
                  <c:v>15375.825789473683</c:v>
                </c:pt>
                <c:pt idx="85">
                  <c:v>16459.93733333333</c:v>
                </c:pt>
                <c:pt idx="86">
                  <c:v>18036.477777777778</c:v>
                </c:pt>
                <c:pt idx="87">
                  <c:v>18830.586818181822</c:v>
                </c:pt>
                <c:pt idx="88">
                  <c:v>19378.280999999995</c:v>
                </c:pt>
                <c:pt idx="89">
                  <c:v>18641.5975</c:v>
                </c:pt>
                <c:pt idx="90">
                  <c:v>19375.723124999997</c:v>
                </c:pt>
                <c:pt idx="91">
                  <c:v>19841.98857142857</c:v>
                </c:pt>
                <c:pt idx="92">
                  <c:v>22689.075</c:v>
                </c:pt>
                <c:pt idx="93">
                  <c:v>20096.174999999996</c:v>
                </c:pt>
                <c:pt idx="94">
                  <c:v>18506.23904761905</c:v>
                </c:pt>
                <c:pt idx="95">
                  <c:v>18970.98294117647</c:v>
                </c:pt>
                <c:pt idx="96">
                  <c:v>19949.4675</c:v>
                </c:pt>
                <c:pt idx="97">
                  <c:v>19189.669090909094</c:v>
                </c:pt>
                <c:pt idx="98">
                  <c:v>19984.507142857143</c:v>
                </c:pt>
                <c:pt idx="99">
                  <c:v>18592.22</c:v>
                </c:pt>
                <c:pt idx="100">
                  <c:v>18476.39875</c:v>
                </c:pt>
                <c:pt idx="101">
                  <c:v>18880.453684210523</c:v>
                </c:pt>
                <c:pt idx="102">
                  <c:v>18739.05173913044</c:v>
                </c:pt>
                <c:pt idx="103">
                  <c:v>17555.80769230769</c:v>
                </c:pt>
                <c:pt idx="104">
                  <c:v>19429.353124999998</c:v>
                </c:pt>
                <c:pt idx="105">
                  <c:v>19014.88722222222</c:v>
                </c:pt>
                <c:pt idx="106">
                  <c:v>18038.26666666667</c:v>
                </c:pt>
                <c:pt idx="107">
                  <c:v>18701.105454545454</c:v>
                </c:pt>
                <c:pt idx="108">
                  <c:v>16636.254999999997</c:v>
                </c:pt>
                <c:pt idx="109">
                  <c:v>17919.114285714284</c:v>
                </c:pt>
                <c:pt idx="110">
                  <c:v>17288.43</c:v>
                </c:pt>
                <c:pt idx="111">
                  <c:v>17783.46166666667</c:v>
                </c:pt>
                <c:pt idx="112">
                  <c:v>17010.03</c:v>
                </c:pt>
                <c:pt idx="113">
                  <c:v>17270.337499999998</c:v>
                </c:pt>
                <c:pt idx="114">
                  <c:v>15998.061052631578</c:v>
                </c:pt>
                <c:pt idx="115">
                  <c:v>18056.10176470588</c:v>
                </c:pt>
                <c:pt idx="116">
                  <c:v>15933.926470588236</c:v>
                </c:pt>
                <c:pt idx="117">
                  <c:v>16024.027500000002</c:v>
                </c:pt>
                <c:pt idx="118">
                  <c:v>15551.010999999999</c:v>
                </c:pt>
                <c:pt idx="119">
                  <c:v>16575.82176470588</c:v>
                </c:pt>
                <c:pt idx="120">
                  <c:v>18525.616315789473</c:v>
                </c:pt>
                <c:pt idx="121">
                  <c:v>15934.072999999999</c:v>
                </c:pt>
                <c:pt idx="122">
                  <c:v>17715.225625000003</c:v>
                </c:pt>
                <c:pt idx="123">
                  <c:v>15840.671666666665</c:v>
                </c:pt>
                <c:pt idx="124">
                  <c:v>17492</c:v>
                </c:pt>
              </c:numCache>
            </c:numRef>
          </c:val>
          <c:smooth val="0"/>
        </c:ser>
        <c:marker val="1"/>
        <c:axId val="59673816"/>
        <c:axId val="193433"/>
      </c:lineChart>
      <c:catAx>
        <c:axId val="59673816"/>
        <c:scaling>
          <c:orientation val="minMax"/>
        </c:scaling>
        <c:axPos val="b"/>
        <c:delete val="0"/>
        <c:numFmt formatCode="dd/mm" sourceLinked="0"/>
        <c:majorTickMark val="out"/>
        <c:minorTickMark val="none"/>
        <c:tickLblPos val="nextTo"/>
        <c:spPr>
          <a:ln w="3175">
            <a:solidFill>
              <a:srgbClr val="C0C0C0"/>
            </a:solidFill>
          </a:ln>
        </c:spPr>
        <c:txPr>
          <a:bodyPr vert="horz" rot="-5400000"/>
          <a:lstStyle/>
          <a:p>
            <a:pPr>
              <a:defRPr lang="en-US" cap="none" sz="900" b="0" i="0" u="none" baseline="0">
                <a:solidFill>
                  <a:srgbClr val="000000"/>
                </a:solidFill>
              </a:defRPr>
            </a:pPr>
          </a:p>
        </c:txPr>
        <c:crossAx val="193433"/>
        <c:crosses val="autoZero"/>
        <c:auto val="0"/>
        <c:lblOffset val="100"/>
        <c:tickLblSkip val="3"/>
        <c:noMultiLvlLbl val="0"/>
      </c:catAx>
      <c:valAx>
        <c:axId val="193433"/>
        <c:scaling>
          <c:orientation val="minMax"/>
        </c:scaling>
        <c:axPos val="l"/>
        <c:title>
          <c:tx>
            <c:rich>
              <a:bodyPr vert="horz" rot="-5400000" anchor="ctr"/>
              <a:lstStyle/>
              <a:p>
                <a:pPr algn="ctr">
                  <a:defRPr/>
                </a:pPr>
                <a:r>
                  <a:rPr lang="en-US" cap="none" sz="1000" b="0" i="0" u="none" baseline="0">
                    <a:solidFill>
                      <a:srgbClr val="000000"/>
                    </a:solidFill>
                  </a:rPr>
                  <a:t>$ / Bolsa 50 kg</a:t>
                </a:r>
              </a:p>
            </c:rich>
          </c:tx>
          <c:layout>
            <c:manualLayout>
              <c:xMode val="factor"/>
              <c:yMode val="factor"/>
              <c:x val="-0.0082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defRPr>
            </a:pPr>
          </a:p>
        </c:txPr>
        <c:crossAx val="59673816"/>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3. Precio diario de papa en los mercados mayoristas según mercado desde el 19 de agosto </a:t>
            </a:r>
            <a:r>
              <a:rPr lang="en-US" cap="none" sz="1000" b="0" i="0" u="none" baseline="0">
                <a:solidFill>
                  <a:srgbClr val="000000"/>
                </a:solidFill>
              </a:rPr>
              <a:t>
</a:t>
            </a:r>
            <a:r>
              <a:rPr lang="en-US" cap="none" sz="1000" b="1" i="0" u="none" baseline="0">
                <a:solidFill>
                  <a:srgbClr val="000000"/>
                </a:solidFill>
              </a:rPr>
              <a:t> al 30 de septiembre de 2015 (en $ por saco de 50 kilos ,sin IVA)</a:t>
            </a:r>
          </a:p>
        </c:rich>
      </c:tx>
      <c:layout>
        <c:manualLayout>
          <c:xMode val="factor"/>
          <c:yMode val="factor"/>
          <c:x val="0.01525"/>
          <c:y val="-0.005"/>
        </c:manualLayout>
      </c:layout>
      <c:spPr>
        <a:noFill/>
        <a:ln w="3175">
          <a:noFill/>
        </a:ln>
      </c:spPr>
    </c:title>
    <c:plotArea>
      <c:layout>
        <c:manualLayout>
          <c:xMode val="edge"/>
          <c:yMode val="edge"/>
          <c:x val="0.016"/>
          <c:y val="0.10175"/>
          <c:w val="0.8125"/>
          <c:h val="0.8085"/>
        </c:manualLayout>
      </c:layout>
      <c:lineChart>
        <c:grouping val="standard"/>
        <c:varyColors val="0"/>
        <c:ser>
          <c:idx val="0"/>
          <c:order val="0"/>
          <c:tx>
            <c:strRef>
              <c:f>'precio mayorista3'!$C$5</c:f>
              <c:strCache>
                <c:ptCount val="1"/>
                <c:pt idx="0">
                  <c:v>Agrícola del Norte de Arica</c:v>
                </c:pt>
              </c:strCache>
            </c:strRef>
          </c:tx>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CCFF"/>
              </a:solidFill>
              <a:ln>
                <a:noFill/>
              </a:ln>
            </c:spPr>
          </c:marker>
          <c:cat>
            <c:strRef>
              <c:f>'precio mayorista3'!$B$6:$B$35</c:f>
              <c:strCache/>
            </c:strRef>
          </c:cat>
          <c:val>
            <c:numRef>
              <c:f>'precio mayorista3'!$C$6:$C$35</c:f>
              <c:numCache/>
            </c:numRef>
          </c:val>
          <c:smooth val="0"/>
        </c:ser>
        <c:ser>
          <c:idx val="1"/>
          <c:order val="1"/>
          <c:tx>
            <c:strRef>
              <c:f>'precio mayorista3'!$D$5</c:f>
              <c:strCache>
                <c:ptCount val="1"/>
                <c:pt idx="0">
                  <c:v>Terminal La Palmera de La Serena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mayorista3'!$B$6:$B$35</c:f>
              <c:strCache/>
            </c:strRef>
          </c:cat>
          <c:val>
            <c:numRef>
              <c:f>'precio mayorista3'!$D$6:$D$35</c:f>
              <c:numCache/>
            </c:numRef>
          </c:val>
          <c:smooth val="0"/>
        </c:ser>
        <c:ser>
          <c:idx val="2"/>
          <c:order val="2"/>
          <c:tx>
            <c:strRef>
              <c:f>'precio mayorista3'!$E$5</c:f>
              <c:strCache>
                <c:ptCount val="1"/>
                <c:pt idx="0">
                  <c:v>Femacal de La Calera</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mayorista3'!$B$6:$B$35</c:f>
              <c:strCache/>
            </c:strRef>
          </c:cat>
          <c:val>
            <c:numRef>
              <c:f>'precio mayorista3'!$E$6:$E$35</c:f>
              <c:numCache/>
            </c:numRef>
          </c:val>
          <c:smooth val="0"/>
        </c:ser>
        <c:ser>
          <c:idx val="3"/>
          <c:order val="3"/>
          <c:tx>
            <c:strRef>
              <c:f>'precio mayorista3'!$F$5</c:f>
              <c:strCache>
                <c:ptCount val="1"/>
                <c:pt idx="0">
                  <c:v>Central Lo Valledor</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mayorista3'!$B$6:$B$35</c:f>
              <c:strCache/>
            </c:strRef>
          </c:cat>
          <c:val>
            <c:numRef>
              <c:f>'precio mayorista3'!$F$6:$F$35</c:f>
              <c:numCache/>
            </c:numRef>
          </c:val>
          <c:smooth val="0"/>
        </c:ser>
        <c:ser>
          <c:idx val="4"/>
          <c:order val="4"/>
          <c:tx>
            <c:strRef>
              <c:f>'precio mayorista3'!$G$5</c:f>
              <c:strCache>
                <c:ptCount val="1"/>
                <c:pt idx="0">
                  <c:v>Vega Central Mapocho</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mayorista3'!$B$6:$B$35</c:f>
              <c:strCache/>
            </c:strRef>
          </c:cat>
          <c:val>
            <c:numRef>
              <c:f>'precio mayorista3'!$G$6:$G$35</c:f>
              <c:numCache/>
            </c:numRef>
          </c:val>
          <c:smooth val="0"/>
        </c:ser>
        <c:ser>
          <c:idx val="5"/>
          <c:order val="5"/>
          <c:tx>
            <c:strRef>
              <c:f>'precio mayorista3'!$H$5</c:f>
              <c:strCache>
                <c:ptCount val="1"/>
                <c:pt idx="0">
                  <c:v>Macroferia Regional de Talca</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mayorista3'!$B$6:$B$35</c:f>
              <c:strCache/>
            </c:strRef>
          </c:cat>
          <c:val>
            <c:numRef>
              <c:f>'precio mayorista3'!$H$6:$H$35</c:f>
              <c:numCache/>
            </c:numRef>
          </c:val>
          <c:smooth val="0"/>
        </c:ser>
        <c:ser>
          <c:idx val="6"/>
          <c:order val="6"/>
          <c:tx>
            <c:strRef>
              <c:f>'precio mayorista3'!$I$5</c:f>
              <c:strCache>
                <c:ptCount val="1"/>
                <c:pt idx="0">
                  <c:v>Terminal Hortofrutícola de Chillán</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noFill/>
              </a:ln>
            </c:spPr>
          </c:marker>
          <c:cat>
            <c:strRef>
              <c:f>'precio mayorista3'!$B$6:$B$35</c:f>
              <c:strCache/>
            </c:strRef>
          </c:cat>
          <c:val>
            <c:numRef>
              <c:f>'precio mayorista3'!$I$6:$I$35</c:f>
              <c:numCache/>
            </c:numRef>
          </c:val>
          <c:smooth val="0"/>
        </c:ser>
        <c:ser>
          <c:idx val="7"/>
          <c:order val="7"/>
          <c:tx>
            <c:strRef>
              <c:f>'precio mayorista3'!$J$5</c:f>
              <c:strCache>
                <c:ptCount val="1"/>
                <c:pt idx="0">
                  <c:v>Vega Monumental Concepción</c:v>
                </c:pt>
              </c:strCache>
            </c:strRef>
          </c:tx>
          <c:spPr>
            <a:ln w="25400">
              <a:solidFill>
                <a:srgbClr val="99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noFill/>
              </a:ln>
            </c:spPr>
          </c:marker>
          <c:cat>
            <c:strRef>
              <c:f>'precio mayorista3'!$B$6:$B$35</c:f>
              <c:strCache/>
            </c:strRef>
          </c:cat>
          <c:val>
            <c:numRef>
              <c:f>'precio mayorista3'!$J$6:$J$35</c:f>
              <c:numCache/>
            </c:numRef>
          </c:val>
          <c:smooth val="0"/>
        </c:ser>
        <c:ser>
          <c:idx val="8"/>
          <c:order val="8"/>
          <c:tx>
            <c:strRef>
              <c:f>'precio mayorista3'!$K$5</c:f>
              <c:strCache>
                <c:ptCount val="1"/>
                <c:pt idx="0">
                  <c:v>Vega Modelo de Temuco</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noFill/>
              </a:ln>
            </c:spPr>
          </c:marker>
          <c:cat>
            <c:strRef>
              <c:f>'precio mayorista3'!$B$6:$B$35</c:f>
              <c:strCache/>
            </c:strRef>
          </c:cat>
          <c:val>
            <c:numRef>
              <c:f>'precio mayorista3'!$K$6:$K$35</c:f>
              <c:numCache/>
            </c:numRef>
          </c:val>
          <c:smooth val="0"/>
        </c:ser>
        <c:ser>
          <c:idx val="9"/>
          <c:order val="9"/>
          <c:tx>
            <c:strRef>
              <c:f>'precio mayorista3'!$L$5</c:f>
              <c:strCache>
                <c:ptCount val="1"/>
                <c:pt idx="0">
                  <c:v>Feria Lagunitas de Puerto Montt</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0C0C0"/>
              </a:solidFill>
              <a:ln>
                <a:solidFill>
                  <a:srgbClr val="9999FF"/>
                </a:solidFill>
              </a:ln>
            </c:spPr>
          </c:marker>
          <c:cat>
            <c:strRef>
              <c:f>'precio mayorista3'!$B$6:$B$35</c:f>
              <c:strCache/>
            </c:strRef>
          </c:cat>
          <c:val>
            <c:numRef>
              <c:f>'precio mayorista3'!$L$6:$L$35</c:f>
              <c:numCache/>
            </c:numRef>
          </c:val>
          <c:smooth val="0"/>
        </c:ser>
        <c:marker val="1"/>
        <c:axId val="1740898"/>
        <c:axId val="15668083"/>
      </c:lineChart>
      <c:dateAx>
        <c:axId val="1740898"/>
        <c:scaling>
          <c:orientation val="minMax"/>
        </c:scaling>
        <c:axPos val="b"/>
        <c:delete val="0"/>
        <c:numFmt formatCode="dd/mm" sourceLinked="0"/>
        <c:majorTickMark val="out"/>
        <c:minorTickMark val="none"/>
        <c:tickLblPos val="nextTo"/>
        <c:spPr>
          <a:ln w="3175">
            <a:solidFill>
              <a:srgbClr val="C0C0C0"/>
            </a:solidFill>
          </a:ln>
        </c:spPr>
        <c:txPr>
          <a:bodyPr/>
          <a:lstStyle/>
          <a:p>
            <a:pPr>
              <a:defRPr lang="en-US" cap="none" sz="1000" b="0" i="0" u="none" baseline="0">
                <a:solidFill>
                  <a:srgbClr val="000000"/>
                </a:solidFill>
              </a:defRPr>
            </a:pPr>
          </a:p>
        </c:txPr>
        <c:crossAx val="15668083"/>
        <c:crosses val="autoZero"/>
        <c:auto val="0"/>
        <c:baseTimeUnit val="days"/>
        <c:majorUnit val="1"/>
        <c:majorTimeUnit val="days"/>
        <c:minorUnit val="1"/>
        <c:minorTimeUnit val="days"/>
        <c:noMultiLvlLbl val="0"/>
      </c:dateAx>
      <c:valAx>
        <c:axId val="15668083"/>
        <c:scaling>
          <c:orientation val="minMax"/>
        </c:scaling>
        <c:axPos val="l"/>
        <c:title>
          <c:tx>
            <c:rich>
              <a:bodyPr vert="horz" rot="-5400000" anchor="ctr"/>
              <a:lstStyle/>
              <a:p>
                <a:pPr algn="ctr">
                  <a:defRPr/>
                </a:pPr>
                <a:r>
                  <a:rPr lang="en-US" cap="none" sz="1000" b="0" i="0" u="none" baseline="0">
                    <a:solidFill>
                      <a:srgbClr val="000000"/>
                    </a:solidFill>
                  </a:rPr>
                  <a:t> $ / saco de 50 kg</a:t>
                </a:r>
              </a:p>
            </c:rich>
          </c:tx>
          <c:layout>
            <c:manualLayout>
              <c:xMode val="factor"/>
              <c:yMode val="factor"/>
              <c:x val="-0.010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000" b="0" i="0" u="none" baseline="0">
                <a:solidFill>
                  <a:srgbClr val="000000"/>
                </a:solidFill>
              </a:defRPr>
            </a:pPr>
          </a:p>
        </c:txPr>
        <c:crossAx val="1740898"/>
        <c:crossesAt val="1"/>
        <c:crossBetween val="between"/>
        <c:dispUnits/>
      </c:valAx>
      <c:spPr>
        <a:noFill/>
        <a:ln>
          <a:noFill/>
        </a:ln>
      </c:spPr>
    </c:plotArea>
    <c:legend>
      <c:legendPos val="r"/>
      <c:layout>
        <c:manualLayout>
          <c:xMode val="edge"/>
          <c:yMode val="edge"/>
          <c:x val="0.83975"/>
          <c:y val="0.0375"/>
          <c:w val="0.15925"/>
          <c:h val="0.93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Precios de papa en supermercados y ferias libres de Santiago</a:t>
            </a:r>
          </a:p>
        </c:rich>
      </c:tx>
      <c:layout>
        <c:manualLayout>
          <c:xMode val="factor"/>
          <c:yMode val="factor"/>
          <c:x val="-0.00125"/>
          <c:y val="-0.01275"/>
        </c:manualLayout>
      </c:layout>
      <c:spPr>
        <a:noFill/>
        <a:ln w="3175">
          <a:noFill/>
        </a:ln>
      </c:spPr>
    </c:title>
    <c:plotArea>
      <c:layout>
        <c:manualLayout>
          <c:xMode val="edge"/>
          <c:yMode val="edge"/>
          <c:x val="0.024"/>
          <c:y val="0.06925"/>
          <c:w val="0.9875"/>
          <c:h val="0.82325"/>
        </c:manualLayout>
      </c:layout>
      <c:lineChart>
        <c:grouping val="standard"/>
        <c:varyColors val="0"/>
        <c:ser>
          <c:idx val="0"/>
          <c:order val="0"/>
          <c:tx>
            <c:strRef>
              <c:f>'precio minorista'!$D$24</c:f>
              <c:strCache>
                <c:ptCount val="1"/>
                <c:pt idx="0">
                  <c:v>Supermercados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minorista'!$C$25:$C$45</c:f>
              <c:strCache/>
            </c:strRef>
          </c:cat>
          <c:val>
            <c:numRef>
              <c:f>'precio minorista'!$D$25:$D$45</c:f>
              <c:numCache/>
            </c:numRef>
          </c:val>
          <c:smooth val="0"/>
        </c:ser>
        <c:ser>
          <c:idx val="1"/>
          <c:order val="1"/>
          <c:tx>
            <c:strRef>
              <c:f>'precio minorista'!$E$24</c:f>
              <c:strCache>
                <c:ptCount val="1"/>
                <c:pt idx="0">
                  <c:v>Ferias libres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minorista'!$C$25:$C$45</c:f>
              <c:strCache/>
            </c:strRef>
          </c:cat>
          <c:val>
            <c:numRef>
              <c:f>'precio minorista'!$E$25:$E$45</c:f>
              <c:numCache/>
            </c:numRef>
          </c:val>
          <c:smooth val="0"/>
        </c:ser>
        <c:marker val="1"/>
        <c:axId val="6795020"/>
        <c:axId val="61155181"/>
      </c:lineChart>
      <c:dateAx>
        <c:axId val="6795020"/>
        <c:scaling>
          <c:orientation val="minMax"/>
        </c:scaling>
        <c:axPos val="b"/>
        <c:delete val="0"/>
        <c:numFmt formatCode="mmm-yy" sourceLinked="0"/>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61155181"/>
        <c:crosses val="autoZero"/>
        <c:auto val="0"/>
        <c:baseTimeUnit val="months"/>
        <c:majorUnit val="2"/>
        <c:majorTimeUnit val="months"/>
        <c:minorUnit val="1"/>
        <c:minorTimeUnit val="months"/>
        <c:noMultiLvlLbl val="0"/>
      </c:dateAx>
      <c:valAx>
        <c:axId val="61155181"/>
        <c:scaling>
          <c:orientation val="minMax"/>
        </c:scaling>
        <c:axPos val="l"/>
        <c:title>
          <c:tx>
            <c:rich>
              <a:bodyPr vert="horz" rot="-5400000" anchor="ctr"/>
              <a:lstStyle/>
              <a:p>
                <a:pPr algn="ctr">
                  <a:defRPr/>
                </a:pPr>
                <a:r>
                  <a:rPr lang="en-US" cap="none" sz="1000" b="0" i="0" u="none" baseline="0">
                    <a:solidFill>
                      <a:srgbClr val="000000"/>
                    </a:solidFill>
                  </a:rPr>
                  <a:t>Precio ($/kilo con IVA)</a:t>
                </a:r>
              </a:p>
            </c:rich>
          </c:tx>
          <c:layout>
            <c:manualLayout>
              <c:xMode val="factor"/>
              <c:yMode val="factor"/>
              <c:x val="-0.00875"/>
              <c:y val="0.001"/>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defRPr>
            </a:pPr>
          </a:p>
        </c:txPr>
        <c:crossAx val="6795020"/>
        <c:crossesAt val="1"/>
        <c:crossBetween val="between"/>
        <c:dispUnits/>
      </c:valAx>
      <c:spPr>
        <a:noFill/>
        <a:ln>
          <a:noFill/>
        </a:ln>
      </c:spPr>
    </c:plotArea>
    <c:legend>
      <c:legendPos val="r"/>
      <c:layout>
        <c:manualLayout>
          <c:xMode val="edge"/>
          <c:yMode val="edge"/>
          <c:x val="0.3135"/>
          <c:y val="0.8855"/>
          <c:w val="0.372"/>
          <c:h val="0.080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Gráfico 5. Precio semanal a consumidor de papa en supermercados según región.
</a:t>
            </a:r>
            <a:r>
              <a:rPr lang="en-US" cap="none" sz="1200" b="1" i="0" u="none" baseline="0">
                <a:solidFill>
                  <a:srgbClr val="000000"/>
                </a:solidFill>
                <a:latin typeface="Calibri"/>
                <a:ea typeface="Calibri"/>
                <a:cs typeface="Calibri"/>
              </a:rPr>
              <a:t>Desde el 11 de mayo al 28 de septiembre de 2015 ($/ kilo con IVA)</a:t>
            </a:r>
          </a:p>
        </c:rich>
      </c:tx>
      <c:layout>
        <c:manualLayout>
          <c:xMode val="factor"/>
          <c:yMode val="factor"/>
          <c:x val="-0.00125"/>
          <c:y val="-0.01475"/>
        </c:manualLayout>
      </c:layout>
      <c:spPr>
        <a:noFill/>
        <a:ln w="3175">
          <a:noFill/>
        </a:ln>
      </c:spPr>
    </c:title>
    <c:plotArea>
      <c:layout>
        <c:manualLayout>
          <c:xMode val="edge"/>
          <c:yMode val="edge"/>
          <c:x val="0.05625"/>
          <c:y val="0.09825"/>
          <c:w val="0.9375"/>
          <c:h val="0.79825"/>
        </c:manualLayout>
      </c:layout>
      <c:lineChart>
        <c:grouping val="standard"/>
        <c:varyColors val="0"/>
        <c:ser>
          <c:idx val="0"/>
          <c:order val="0"/>
          <c:tx>
            <c:strRef>
              <c:f>'precio minorista regiones'!$C$6</c:f>
              <c:strCache>
                <c:ptCount val="1"/>
                <c:pt idx="0">
                  <c:v>Arica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regiones'!$C$7:$C$27</c:f>
              <c:numCache/>
            </c:numRef>
          </c:val>
          <c:smooth val="0"/>
        </c:ser>
        <c:ser>
          <c:idx val="1"/>
          <c:order val="1"/>
          <c:tx>
            <c:strRef>
              <c:f>'precio minorista regiones'!$D$6</c:f>
              <c:strCache>
                <c:ptCount val="1"/>
                <c:pt idx="0">
                  <c:v>Coquimbo</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regiones'!$D$7:$D$27</c:f>
              <c:numCache/>
            </c:numRef>
          </c:val>
          <c:smooth val="0"/>
        </c:ser>
        <c:ser>
          <c:idx val="2"/>
          <c:order val="2"/>
          <c:tx>
            <c:strRef>
              <c:f>'precio minorista regiones'!$E$6</c:f>
              <c:strCache>
                <c:ptCount val="1"/>
                <c:pt idx="0">
                  <c:v>Valparaíso</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regiones'!$E$7:$E$27</c:f>
              <c:numCache/>
            </c:numRef>
          </c:val>
          <c:smooth val="0"/>
        </c:ser>
        <c:ser>
          <c:idx val="3"/>
          <c:order val="3"/>
          <c:tx>
            <c:strRef>
              <c:f>'precio minorista regiones'!$F$6</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regiones'!$F$7:$F$27</c:f>
              <c:numCache/>
            </c:numRef>
          </c:val>
          <c:smooth val="0"/>
        </c:ser>
        <c:ser>
          <c:idx val="4"/>
          <c:order val="4"/>
          <c:tx>
            <c:strRef>
              <c:f>'precio minorista regiones'!$G$6</c:f>
              <c:strCache>
                <c:ptCount val="1"/>
                <c:pt idx="0">
                  <c:v>Maule</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regiones'!$G$7:$G$27</c:f>
              <c:numCache/>
            </c:numRef>
          </c:val>
          <c:smooth val="0"/>
        </c:ser>
        <c:ser>
          <c:idx val="5"/>
          <c:order val="5"/>
          <c:tx>
            <c:strRef>
              <c:f>'precio minorista regiones'!$H$6</c:f>
              <c:strCache>
                <c:ptCount val="1"/>
                <c:pt idx="0">
                  <c:v>Bío Bío</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regiones'!$H$7:$H$27</c:f>
              <c:numCache/>
            </c:numRef>
          </c:val>
          <c:smooth val="0"/>
        </c:ser>
        <c:ser>
          <c:idx val="6"/>
          <c:order val="6"/>
          <c:tx>
            <c:strRef>
              <c:f>'precio minorista regiones'!$I$6</c:f>
              <c:strCache>
                <c:ptCount val="1"/>
                <c:pt idx="0">
                  <c:v>La Araucanía</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regiones'!$I$7:$I$27</c:f>
              <c:numCache/>
            </c:numRef>
          </c:val>
          <c:smooth val="0"/>
        </c:ser>
        <c:ser>
          <c:idx val="7"/>
          <c:order val="7"/>
          <c:tx>
            <c:strRef>
              <c:f>'precio minorista regiones'!$J$6</c:f>
              <c:strCache>
                <c:ptCount val="1"/>
                <c:pt idx="0">
                  <c:v>Los Lagos</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regiones'!$J$7:$J$27</c:f>
              <c:numCache/>
            </c:numRef>
          </c:val>
          <c:smooth val="0"/>
        </c:ser>
        <c:marker val="1"/>
        <c:axId val="13525718"/>
        <c:axId val="54622599"/>
      </c:lineChart>
      <c:dateAx>
        <c:axId val="13525718"/>
        <c:scaling>
          <c:orientation val="minMax"/>
        </c:scaling>
        <c:axPos val="b"/>
        <c:delete val="0"/>
        <c:numFmt formatCode="dd/mm" sourceLinked="0"/>
        <c:majorTickMark val="out"/>
        <c:minorTickMark val="none"/>
        <c:tickLblPos val="nextTo"/>
        <c:spPr>
          <a:ln w="3175">
            <a:solidFill>
              <a:srgbClr val="C0C0C0"/>
            </a:solidFill>
          </a:ln>
        </c:spPr>
        <c:crossAx val="54622599"/>
        <c:crosses val="autoZero"/>
        <c:auto val="0"/>
        <c:baseTimeUnit val="days"/>
        <c:majorUnit val="7"/>
        <c:majorTimeUnit val="days"/>
        <c:minorUnit val="1"/>
        <c:minorTimeUnit val="days"/>
        <c:noMultiLvlLbl val="0"/>
      </c:dateAx>
      <c:valAx>
        <c:axId val="54622599"/>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 por kilo con IVA</a:t>
                </a:r>
              </a:p>
            </c:rich>
          </c:tx>
          <c:layout>
            <c:manualLayout>
              <c:xMode val="factor"/>
              <c:yMode val="factor"/>
              <c:x val="-0.011"/>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crossAx val="13525718"/>
        <c:crossesAt val="1"/>
        <c:crossBetween val="between"/>
        <c:dispUnits/>
      </c:valAx>
      <c:spPr>
        <a:noFill/>
        <a:ln>
          <a:noFill/>
        </a:ln>
      </c:spPr>
    </c:plotArea>
    <c:legend>
      <c:legendPos val="r"/>
      <c:layout>
        <c:manualLayout>
          <c:xMode val="edge"/>
          <c:yMode val="edge"/>
          <c:x val="0.162"/>
          <c:y val="0.92275"/>
          <c:w val="0.735"/>
          <c:h val="0.06575"/>
        </c:manualLayout>
      </c:layout>
      <c:overlay val="0"/>
      <c:spPr>
        <a:noFill/>
        <a:ln w="3175">
          <a:noFill/>
        </a:ln>
      </c:spPr>
    </c:legend>
    <c:plotVisOnly val="1"/>
    <c:dispBlanksAs val="gap"/>
    <c:showDLblsOverMax val="0"/>
  </c:chart>
  <c:spPr>
    <a:solidFill>
      <a:srgbClr val="FFFFFF"/>
    </a:solidFill>
    <a:ln w="3175">
      <a:solidFill>
        <a:srgbClr val="C0C0C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Gráfico 6. Precio semanal a consumidor de papa en ferias según región. 
</a:t>
            </a:r>
            <a:r>
              <a:rPr lang="en-US" cap="none" sz="1200" b="1" i="0" u="none" baseline="0">
                <a:solidFill>
                  <a:srgbClr val="000000"/>
                </a:solidFill>
                <a:latin typeface="Calibri"/>
                <a:ea typeface="Calibri"/>
                <a:cs typeface="Calibri"/>
              </a:rPr>
              <a:t>Desde el 11 de mayo al 28 de septiembre de 2015  ($/ kilo con IVA)</a:t>
            </a:r>
          </a:p>
        </c:rich>
      </c:tx>
      <c:layout>
        <c:manualLayout>
          <c:xMode val="factor"/>
          <c:yMode val="factor"/>
          <c:x val="-0.0015"/>
          <c:y val="-0.01475"/>
        </c:manualLayout>
      </c:layout>
      <c:spPr>
        <a:noFill/>
        <a:ln w="3175">
          <a:noFill/>
        </a:ln>
      </c:spPr>
    </c:title>
    <c:plotArea>
      <c:layout>
        <c:manualLayout>
          <c:xMode val="edge"/>
          <c:yMode val="edge"/>
          <c:x val="0.04675"/>
          <c:y val="0.097"/>
          <c:w val="0.94825"/>
          <c:h val="0.7985"/>
        </c:manualLayout>
      </c:layout>
      <c:lineChart>
        <c:grouping val="standard"/>
        <c:varyColors val="0"/>
        <c:ser>
          <c:idx val="0"/>
          <c:order val="0"/>
          <c:tx>
            <c:strRef>
              <c:f>'precio minorista regiones'!$K$6</c:f>
              <c:strCache>
                <c:ptCount val="1"/>
                <c:pt idx="0">
                  <c:v>Arica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regiones'!$K$7:$K$27</c:f>
              <c:numCache/>
            </c:numRef>
          </c:val>
          <c:smooth val="0"/>
        </c:ser>
        <c:ser>
          <c:idx val="1"/>
          <c:order val="1"/>
          <c:tx>
            <c:strRef>
              <c:f>'precio minorista regiones'!$L$6</c:f>
              <c:strCache>
                <c:ptCount val="1"/>
                <c:pt idx="0">
                  <c:v>Coquimbo</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regiones'!$L$7:$L$27</c:f>
              <c:numCache/>
            </c:numRef>
          </c:val>
          <c:smooth val="0"/>
        </c:ser>
        <c:ser>
          <c:idx val="2"/>
          <c:order val="2"/>
          <c:tx>
            <c:strRef>
              <c:f>'precio minorista regiones'!$M$6</c:f>
              <c:strCache>
                <c:ptCount val="1"/>
                <c:pt idx="0">
                  <c:v>Valparaíso</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regiones'!$M$7:$M$27</c:f>
              <c:numCache/>
            </c:numRef>
          </c:val>
          <c:smooth val="0"/>
        </c:ser>
        <c:ser>
          <c:idx val="3"/>
          <c:order val="3"/>
          <c:tx>
            <c:strRef>
              <c:f>'precio minorista regiones'!$N$6</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regiones'!$N$7:$N$27</c:f>
              <c:numCache/>
            </c:numRef>
          </c:val>
          <c:smooth val="0"/>
        </c:ser>
        <c:ser>
          <c:idx val="4"/>
          <c:order val="4"/>
          <c:tx>
            <c:strRef>
              <c:f>'precio minorista regiones'!$O$6</c:f>
              <c:strCache>
                <c:ptCount val="1"/>
                <c:pt idx="0">
                  <c:v>Maule</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regiones'!$O$7:$O$27</c:f>
              <c:numCache/>
            </c:numRef>
          </c:val>
          <c:smooth val="0"/>
        </c:ser>
        <c:ser>
          <c:idx val="5"/>
          <c:order val="5"/>
          <c:tx>
            <c:strRef>
              <c:f>'precio minorista regiones'!$P$6</c:f>
              <c:strCache>
                <c:ptCount val="1"/>
                <c:pt idx="0">
                  <c:v>Bío Bío</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regiones'!$P$7:$P$27</c:f>
              <c:numCache/>
            </c:numRef>
          </c:val>
          <c:smooth val="0"/>
        </c:ser>
        <c:ser>
          <c:idx val="6"/>
          <c:order val="6"/>
          <c:tx>
            <c:strRef>
              <c:f>'precio minorista regiones'!$Q$6</c:f>
              <c:strCache>
                <c:ptCount val="1"/>
                <c:pt idx="0">
                  <c:v>La Araucanía</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regiones'!$Q$7:$Q$27</c:f>
              <c:numCache/>
            </c:numRef>
          </c:val>
          <c:smooth val="0"/>
        </c:ser>
        <c:ser>
          <c:idx val="7"/>
          <c:order val="7"/>
          <c:tx>
            <c:strRef>
              <c:f>'precio minorista regiones'!$R$6</c:f>
              <c:strCache>
                <c:ptCount val="1"/>
                <c:pt idx="0">
                  <c:v>Los Lagos</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regiones'!$R$7:$R$27</c:f>
              <c:numCache/>
            </c:numRef>
          </c:val>
          <c:smooth val="0"/>
        </c:ser>
        <c:marker val="1"/>
        <c:axId val="21841344"/>
        <c:axId val="62354369"/>
      </c:lineChart>
      <c:dateAx>
        <c:axId val="21841344"/>
        <c:scaling>
          <c:orientation val="minMax"/>
        </c:scaling>
        <c:axPos val="b"/>
        <c:delete val="0"/>
        <c:numFmt formatCode="dd/mm" sourceLinked="0"/>
        <c:majorTickMark val="out"/>
        <c:minorTickMark val="none"/>
        <c:tickLblPos val="nextTo"/>
        <c:spPr>
          <a:ln w="3175">
            <a:solidFill>
              <a:srgbClr val="C0C0C0"/>
            </a:solidFill>
          </a:ln>
        </c:spPr>
        <c:crossAx val="62354369"/>
        <c:crosses val="autoZero"/>
        <c:auto val="0"/>
        <c:baseTimeUnit val="days"/>
        <c:majorUnit val="7"/>
        <c:majorTimeUnit val="days"/>
        <c:minorUnit val="1"/>
        <c:minorTimeUnit val="days"/>
        <c:noMultiLvlLbl val="0"/>
      </c:dateAx>
      <c:valAx>
        <c:axId val="62354369"/>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 por kilo con IVA</a:t>
                </a:r>
              </a:p>
            </c:rich>
          </c:tx>
          <c:layout>
            <c:manualLayout>
              <c:xMode val="factor"/>
              <c:yMode val="factor"/>
              <c:x val="-0.007"/>
              <c:y val="0.000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crossAx val="21841344"/>
        <c:crossesAt val="1"/>
        <c:crossBetween val="between"/>
        <c:dispUnits/>
      </c:valAx>
      <c:spPr>
        <a:noFill/>
        <a:ln>
          <a:noFill/>
        </a:ln>
      </c:spPr>
    </c:plotArea>
    <c:legend>
      <c:legendPos val="r"/>
      <c:layout>
        <c:manualLayout>
          <c:xMode val="edge"/>
          <c:yMode val="edge"/>
          <c:x val="0.153"/>
          <c:y val="0.92075"/>
          <c:w val="0.7125"/>
          <c:h val="0.06775"/>
        </c:manualLayout>
      </c:layout>
      <c:overlay val="0"/>
      <c:spPr>
        <a:noFill/>
        <a:ln w="3175">
          <a:noFill/>
        </a:ln>
      </c:spPr>
    </c:legend>
    <c:plotVisOnly val="1"/>
    <c:dispBlanksAs val="gap"/>
    <c:showDLblsOverMax val="0"/>
  </c:chart>
  <c:spPr>
    <a:solidFill>
      <a:srgbClr val="FFFFFF"/>
    </a:solidFill>
    <a:ln w="3175">
      <a:solidFill>
        <a:srgbClr val="C0C0C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Evolución de la superficie y producción de papa</a:t>
            </a:r>
          </a:p>
        </c:rich>
      </c:tx>
      <c:layout>
        <c:manualLayout>
          <c:xMode val="factor"/>
          <c:yMode val="factor"/>
          <c:x val="-0.00175"/>
          <c:y val="-0.011"/>
        </c:manualLayout>
      </c:layout>
      <c:spPr>
        <a:noFill/>
        <a:ln w="3175">
          <a:noFill/>
        </a:ln>
      </c:spPr>
    </c:title>
    <c:plotArea>
      <c:layout>
        <c:manualLayout>
          <c:xMode val="edge"/>
          <c:yMode val="edge"/>
          <c:x val="0.04025"/>
          <c:y val="0.06725"/>
          <c:w val="0.927"/>
          <c:h val="0.863"/>
        </c:manualLayout>
      </c:layout>
      <c:lineChart>
        <c:grouping val="standard"/>
        <c:varyColors val="0"/>
        <c:ser>
          <c:idx val="0"/>
          <c:order val="0"/>
          <c:tx>
            <c:strRef>
              <c:f>'sup, prod y rend'!$D$5:$D$6</c:f>
              <c:strCache>
                <c:ptCount val="1"/>
                <c:pt idx="0">
                  <c:v>Superficie (ha)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'sup, prod y rend'!$C$7:$C$22</c:f>
              <c:strCache/>
            </c:strRef>
          </c:cat>
          <c:val>
            <c:numRef>
              <c:f>'sup, prod y rend'!$D$7:$D$22</c:f>
              <c:numCache/>
            </c:numRef>
          </c:val>
          <c:smooth val="0"/>
        </c:ser>
        <c:marker val="1"/>
        <c:axId val="24318410"/>
        <c:axId val="17539099"/>
      </c:lineChart>
      <c:lineChart>
        <c:grouping val="standard"/>
        <c:varyColors val="0"/>
        <c:ser>
          <c:idx val="1"/>
          <c:order val="1"/>
          <c:tx>
            <c:strRef>
              <c:f>'sup, prod y rend'!$E$5:$E$6</c:f>
              <c:strCache>
                <c:ptCount val="1"/>
                <c:pt idx="0">
                  <c:v>Producción (ton)</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'sup, prod y rend'!$C$7:$C$22</c:f>
              <c:strCache/>
            </c:strRef>
          </c:cat>
          <c:val>
            <c:numRef>
              <c:f>'sup, prod y rend'!$E$7:$E$22</c:f>
              <c:numCache/>
            </c:numRef>
          </c:val>
          <c:smooth val="0"/>
        </c:ser>
        <c:marker val="1"/>
        <c:axId val="23634164"/>
        <c:axId val="11380885"/>
      </c:lineChart>
      <c:catAx>
        <c:axId val="24318410"/>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1000" b="0" i="0" u="none" baseline="0">
                <a:solidFill>
                  <a:srgbClr val="000000"/>
                </a:solidFill>
              </a:defRPr>
            </a:pPr>
          </a:p>
        </c:txPr>
        <c:crossAx val="17539099"/>
        <c:crosses val="autoZero"/>
        <c:auto val="1"/>
        <c:lblOffset val="100"/>
        <c:tickLblSkip val="1"/>
        <c:noMultiLvlLbl val="0"/>
      </c:catAx>
      <c:valAx>
        <c:axId val="17539099"/>
        <c:scaling>
          <c:orientation val="minMax"/>
        </c:scaling>
        <c:axPos val="l"/>
        <c:title>
          <c:tx>
            <c:rich>
              <a:bodyPr vert="horz" rot="-5400000" anchor="ctr"/>
              <a:lstStyle/>
              <a:p>
                <a:pPr algn="ctr">
                  <a:defRPr/>
                </a:pPr>
                <a:r>
                  <a:rPr lang="en-US" cap="none" sz="1000" b="0" i="0" u="none" baseline="0">
                    <a:solidFill>
                      <a:srgbClr val="000000"/>
                    </a:solidFill>
                  </a:rPr>
                  <a:t>Superficie (ha)</a:t>
                </a:r>
              </a:p>
            </c:rich>
          </c:tx>
          <c:layout>
            <c:manualLayout>
              <c:xMode val="factor"/>
              <c:yMode val="factor"/>
              <c:x val="-0.01725"/>
              <c:y val="-0.0062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24318410"/>
        <c:crossesAt val="1"/>
        <c:crossBetween val="between"/>
        <c:dispUnits/>
      </c:valAx>
      <c:catAx>
        <c:axId val="23634164"/>
        <c:scaling>
          <c:orientation val="minMax"/>
        </c:scaling>
        <c:axPos val="b"/>
        <c:delete val="1"/>
        <c:majorTickMark val="out"/>
        <c:minorTickMark val="none"/>
        <c:tickLblPos val="nextTo"/>
        <c:crossAx val="11380885"/>
        <c:crosses val="autoZero"/>
        <c:auto val="1"/>
        <c:lblOffset val="100"/>
        <c:tickLblSkip val="1"/>
        <c:noMultiLvlLbl val="0"/>
      </c:catAx>
      <c:valAx>
        <c:axId val="11380885"/>
        <c:scaling>
          <c:orientation val="minMax"/>
        </c:scaling>
        <c:axPos val="l"/>
        <c:title>
          <c:tx>
            <c:rich>
              <a:bodyPr vert="horz" rot="-5400000" anchor="ctr"/>
              <a:lstStyle/>
              <a:p>
                <a:pPr algn="ctr">
                  <a:defRPr/>
                </a:pPr>
                <a:r>
                  <a:rPr lang="en-US" cap="none" sz="1000" b="0" i="0" u="none" baseline="0">
                    <a:solidFill>
                      <a:srgbClr val="000000"/>
                    </a:solidFill>
                  </a:rPr>
                  <a:t>Producción (ton)</a:t>
                </a:r>
              </a:p>
            </c:rich>
          </c:tx>
          <c:layout>
            <c:manualLayout>
              <c:xMode val="factor"/>
              <c:yMode val="factor"/>
              <c:x val="-0.024"/>
              <c:y val="0"/>
            </c:manualLayout>
          </c:layout>
          <c:overlay val="0"/>
          <c:spPr>
            <a:noFill/>
            <a:ln w="3175">
              <a:noFill/>
            </a:ln>
          </c:spPr>
        </c:title>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defRPr>
            </a:pPr>
          </a:p>
        </c:txPr>
        <c:crossAx val="23634164"/>
        <c:crosses val="max"/>
        <c:crossBetween val="between"/>
        <c:dispUnits/>
      </c:valAx>
      <c:spPr>
        <a:noFill/>
        <a:ln>
          <a:noFill/>
        </a:ln>
      </c:spPr>
    </c:plotArea>
    <c:legend>
      <c:legendPos val="r"/>
      <c:layout>
        <c:manualLayout>
          <c:xMode val="edge"/>
          <c:yMode val="edge"/>
          <c:x val="0.14175"/>
          <c:y val="0.93075"/>
          <c:w val="0.626"/>
          <c:h val="0.066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Superficie regional de papa entre las regiones de Coquimbo y Los Lagos (hectáreas)</a:t>
            </a:r>
          </a:p>
        </c:rich>
      </c:tx>
      <c:layout>
        <c:manualLayout>
          <c:xMode val="factor"/>
          <c:yMode val="factor"/>
          <c:x val="-0.001"/>
          <c:y val="-0.01325"/>
        </c:manualLayout>
      </c:layout>
      <c:spPr>
        <a:noFill/>
        <a:ln w="3175">
          <a:noFill/>
        </a:ln>
      </c:spPr>
    </c:title>
    <c:plotArea>
      <c:layout>
        <c:manualLayout>
          <c:xMode val="edge"/>
          <c:yMode val="edge"/>
          <c:x val="0.043"/>
          <c:y val="0.07175"/>
          <c:w val="0.94025"/>
          <c:h val="0.85425"/>
        </c:manualLayout>
      </c:layout>
      <c:barChart>
        <c:barDir val="col"/>
        <c:grouping val="clustered"/>
        <c:varyColors val="0"/>
        <c:ser>
          <c:idx val="0"/>
          <c:order val="0"/>
          <c:tx>
            <c:strRef>
              <c:f>'sup región'!$B$19</c:f>
              <c:strCache>
                <c:ptCount val="1"/>
                <c:pt idx="0">
                  <c:v>2012/13</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región'!$C$19:$K$19</c:f>
              <c:numCache/>
            </c:numRef>
          </c:val>
        </c:ser>
        <c:ser>
          <c:idx val="1"/>
          <c:order val="1"/>
          <c:tx>
            <c:strRef>
              <c:f>'sup región'!$B$20</c:f>
              <c:strCache>
                <c:ptCount val="1"/>
                <c:pt idx="0">
                  <c:v>2013/14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región'!$C$20:$K$20</c:f>
              <c:numCache/>
            </c:numRef>
          </c:val>
        </c:ser>
        <c:ser>
          <c:idx val="2"/>
          <c:order val="2"/>
          <c:tx>
            <c:strRef>
              <c:f>'sup región'!$B$21</c:f>
              <c:strCache>
                <c:ptCount val="1"/>
                <c:pt idx="0">
                  <c:v>2014/15</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región'!$C$21:$K$21</c:f>
              <c:numCache/>
            </c:numRef>
          </c:val>
        </c:ser>
        <c:overlap val="-27"/>
        <c:gapWidth val="219"/>
        <c:axId val="35319102"/>
        <c:axId val="49436463"/>
      </c:barChart>
      <c:catAx>
        <c:axId val="3531910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49436463"/>
        <c:crosses val="autoZero"/>
        <c:auto val="1"/>
        <c:lblOffset val="100"/>
        <c:tickLblSkip val="1"/>
        <c:noMultiLvlLbl val="0"/>
      </c:catAx>
      <c:valAx>
        <c:axId val="49436463"/>
        <c:scaling>
          <c:orientation val="minMax"/>
        </c:scaling>
        <c:axPos val="l"/>
        <c:title>
          <c:tx>
            <c:rich>
              <a:bodyPr vert="horz" rot="-5400000" anchor="ctr"/>
              <a:lstStyle/>
              <a:p>
                <a:pPr algn="ctr">
                  <a:defRPr/>
                </a:pPr>
                <a:r>
                  <a:rPr lang="en-US" cap="none" sz="1000" b="0" i="0" u="none" baseline="0">
                    <a:solidFill>
                      <a:srgbClr val="000000"/>
                    </a:solidFill>
                  </a:rPr>
                  <a:t>Hectáreas</a:t>
                </a:r>
              </a:p>
            </c:rich>
          </c:tx>
          <c:layout>
            <c:manualLayout>
              <c:xMode val="factor"/>
              <c:yMode val="factor"/>
              <c:x val="-0.0105"/>
              <c:y val="-0.00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35319102"/>
        <c:crossesAt val="1"/>
        <c:crossBetween val="between"/>
        <c:dispUnits/>
      </c:valAx>
      <c:spPr>
        <a:noFill/>
        <a:ln>
          <a:noFill/>
        </a:ln>
      </c:spPr>
    </c:plotArea>
    <c:legend>
      <c:legendPos val="r"/>
      <c:layout>
        <c:manualLayout>
          <c:xMode val="edge"/>
          <c:yMode val="edge"/>
          <c:x val="0.38075"/>
          <c:y val="0.928"/>
          <c:w val="0.24175"/>
          <c:h val="0.056"/>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Producción regional de papa entre las regiones de Coquimbo y Los Lagos (toneladas)</a:t>
            </a:r>
          </a:p>
        </c:rich>
      </c:tx>
      <c:layout>
        <c:manualLayout>
          <c:xMode val="factor"/>
          <c:yMode val="factor"/>
          <c:x val="-0.00225"/>
          <c:y val="-0.01325"/>
        </c:manualLayout>
      </c:layout>
      <c:spPr>
        <a:noFill/>
        <a:ln w="3175">
          <a:noFill/>
        </a:ln>
      </c:spPr>
    </c:title>
    <c:plotArea>
      <c:layout>
        <c:manualLayout>
          <c:xMode val="edge"/>
          <c:yMode val="edge"/>
          <c:x val="0.04525"/>
          <c:y val="0.0705"/>
          <c:w val="0.93975"/>
          <c:h val="0.85125"/>
        </c:manualLayout>
      </c:layout>
      <c:barChart>
        <c:barDir val="col"/>
        <c:grouping val="clustered"/>
        <c:varyColors val="0"/>
        <c:ser>
          <c:idx val="0"/>
          <c:order val="0"/>
          <c:tx>
            <c:strRef>
              <c:f>'prod región'!$B$19</c:f>
              <c:strCache>
                <c:ptCount val="1"/>
                <c:pt idx="0">
                  <c:v>2012/13</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región'!$C$19:$K$19</c:f>
              <c:numCache/>
            </c:numRef>
          </c:val>
        </c:ser>
        <c:ser>
          <c:idx val="1"/>
          <c:order val="1"/>
          <c:tx>
            <c:strRef>
              <c:f>'prod región'!$B$20</c:f>
              <c:strCache>
                <c:ptCount val="1"/>
                <c:pt idx="0">
                  <c:v>2013/14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región'!$C$20:$K$20</c:f>
              <c:numCache/>
            </c:numRef>
          </c:val>
        </c:ser>
        <c:ser>
          <c:idx val="2"/>
          <c:order val="2"/>
          <c:tx>
            <c:strRef>
              <c:f>'prod región'!$B$21</c:f>
              <c:strCache>
                <c:ptCount val="1"/>
                <c:pt idx="0">
                  <c:v>2014/15</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región'!$C$21:$K$21</c:f>
              <c:numCache/>
            </c:numRef>
          </c:val>
        </c:ser>
        <c:overlap val="-27"/>
        <c:gapWidth val="219"/>
        <c:axId val="42274984"/>
        <c:axId val="44930537"/>
      </c:barChart>
      <c:catAx>
        <c:axId val="4227498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44930537"/>
        <c:crosses val="autoZero"/>
        <c:auto val="1"/>
        <c:lblOffset val="100"/>
        <c:tickLblSkip val="1"/>
        <c:noMultiLvlLbl val="0"/>
      </c:catAx>
      <c:valAx>
        <c:axId val="44930537"/>
        <c:scaling>
          <c:orientation val="minMax"/>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145"/>
              <c:y val="-0.00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42274984"/>
        <c:crossesAt val="1"/>
        <c:crossBetween val="between"/>
        <c:dispUnits/>
      </c:valAx>
      <c:spPr>
        <a:noFill/>
        <a:ln>
          <a:noFill/>
        </a:ln>
      </c:spPr>
    </c:plotArea>
    <c:legend>
      <c:legendPos val="r"/>
      <c:layout>
        <c:manualLayout>
          <c:xMode val="edge"/>
          <c:yMode val="edge"/>
          <c:x val="0.3775"/>
          <c:y val="0.93125"/>
          <c:w val="0.245"/>
          <c:h val="0.053"/>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2</xdr:col>
      <xdr:colOff>390525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85725" y="57150"/>
          <a:ext cx="1752600" cy="1533525"/>
        </a:xfrm>
        <a:prstGeom prst="rect">
          <a:avLst/>
        </a:prstGeom>
        <a:noFill/>
        <a:ln w="9525" cmpd="sng">
          <a:noFill/>
        </a:ln>
      </xdr:spPr>
    </xdr:pic>
    <xdr:clientData/>
  </xdr:twoCellAnchor>
  <xdr:twoCellAnchor>
    <xdr:from>
      <xdr:col>0</xdr:col>
      <xdr:colOff>19050</xdr:colOff>
      <xdr:row>41</xdr:row>
      <xdr:rowOff>104775</xdr:rowOff>
    </xdr:from>
    <xdr:to>
      <xdr:col>2</xdr:col>
      <xdr:colOff>438150</xdr:colOff>
      <xdr:row>41</xdr:row>
      <xdr:rowOff>200025</xdr:rowOff>
    </xdr:to>
    <xdr:pic>
      <xdr:nvPicPr>
        <xdr:cNvPr id="2" name="Picture 1" descr="LOGO_FUCOA"/>
        <xdr:cNvPicPr preferRelativeResize="1">
          <a:picLocks noChangeAspect="1"/>
        </xdr:cNvPicPr>
      </xdr:nvPicPr>
      <xdr:blipFill>
        <a:blip r:embed="rId2"/>
        <a:srcRect t="45156" b="48161"/>
        <a:stretch>
          <a:fillRect/>
        </a:stretch>
      </xdr:blipFill>
      <xdr:spPr>
        <a:xfrm>
          <a:off x="19050" y="8201025"/>
          <a:ext cx="1866900" cy="95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24</xdr:row>
      <xdr:rowOff>85725</xdr:rowOff>
    </xdr:from>
    <xdr:to>
      <xdr:col>6</xdr:col>
      <xdr:colOff>933450</xdr:colOff>
      <xdr:row>46</xdr:row>
      <xdr:rowOff>104775</xdr:rowOff>
    </xdr:to>
    <xdr:graphicFrame>
      <xdr:nvGraphicFramePr>
        <xdr:cNvPr id="1" name="Gráfico 1"/>
        <xdr:cNvGraphicFramePr/>
      </xdr:nvGraphicFramePr>
      <xdr:xfrm>
        <a:off x="133350" y="3886200"/>
        <a:ext cx="5867400" cy="41338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22</xdr:row>
      <xdr:rowOff>9525</xdr:rowOff>
    </xdr:from>
    <xdr:to>
      <xdr:col>11</xdr:col>
      <xdr:colOff>676275</xdr:colOff>
      <xdr:row>44</xdr:row>
      <xdr:rowOff>0</xdr:rowOff>
    </xdr:to>
    <xdr:graphicFrame>
      <xdr:nvGraphicFramePr>
        <xdr:cNvPr id="1" name="Gráfico 1"/>
        <xdr:cNvGraphicFramePr/>
      </xdr:nvGraphicFramePr>
      <xdr:xfrm>
        <a:off x="76200" y="3486150"/>
        <a:ext cx="8791575" cy="41243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22</xdr:row>
      <xdr:rowOff>95250</xdr:rowOff>
    </xdr:from>
    <xdr:to>
      <xdr:col>11</xdr:col>
      <xdr:colOff>676275</xdr:colOff>
      <xdr:row>45</xdr:row>
      <xdr:rowOff>133350</xdr:rowOff>
    </xdr:to>
    <xdr:graphicFrame>
      <xdr:nvGraphicFramePr>
        <xdr:cNvPr id="1" name="Gráfico 1"/>
        <xdr:cNvGraphicFramePr/>
      </xdr:nvGraphicFramePr>
      <xdr:xfrm>
        <a:off x="114300" y="3619500"/>
        <a:ext cx="8648700" cy="37623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22</xdr:row>
      <xdr:rowOff>19050</xdr:rowOff>
    </xdr:from>
    <xdr:to>
      <xdr:col>11</xdr:col>
      <xdr:colOff>666750</xdr:colOff>
      <xdr:row>43</xdr:row>
      <xdr:rowOff>142875</xdr:rowOff>
    </xdr:to>
    <xdr:graphicFrame>
      <xdr:nvGraphicFramePr>
        <xdr:cNvPr id="1" name="Gráfico 2"/>
        <xdr:cNvGraphicFramePr/>
      </xdr:nvGraphicFramePr>
      <xdr:xfrm>
        <a:off x="114300" y="3590925"/>
        <a:ext cx="8915400" cy="39909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41</xdr:row>
      <xdr:rowOff>38100</xdr:rowOff>
    </xdr:from>
    <xdr:to>
      <xdr:col>2</xdr:col>
      <xdr:colOff>476250</xdr:colOff>
      <xdr:row>41</xdr:row>
      <xdr:rowOff>133350</xdr:rowOff>
    </xdr:to>
    <xdr:pic>
      <xdr:nvPicPr>
        <xdr:cNvPr id="1" name="Picture 1" descr="LOGO_FUCOA"/>
        <xdr:cNvPicPr preferRelativeResize="1">
          <a:picLocks noChangeAspect="1"/>
        </xdr:cNvPicPr>
      </xdr:nvPicPr>
      <xdr:blipFill>
        <a:blip r:embed="rId1"/>
        <a:srcRect t="45156" b="48161"/>
        <a:stretch>
          <a:fillRect/>
        </a:stretch>
      </xdr:blipFill>
      <xdr:spPr>
        <a:xfrm>
          <a:off x="38100" y="7848600"/>
          <a:ext cx="1847850" cy="95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2638425</xdr:colOff>
      <xdr:row>5</xdr:row>
      <xdr:rowOff>114300</xdr:rowOff>
    </xdr:from>
    <xdr:to>
      <xdr:col>3</xdr:col>
      <xdr:colOff>219075</xdr:colOff>
      <xdr:row>5</xdr:row>
      <xdr:rowOff>114300</xdr:rowOff>
    </xdr:to>
    <xdr:sp>
      <xdr:nvSpPr>
        <xdr:cNvPr id="1" name="Conector recto 1"/>
        <xdr:cNvSpPr>
          <a:spLocks/>
        </xdr:cNvSpPr>
      </xdr:nvSpPr>
      <xdr:spPr>
        <a:xfrm flipV="1">
          <a:off x="3705225" y="762000"/>
          <a:ext cx="26670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2581275</xdr:colOff>
      <xdr:row>6</xdr:row>
      <xdr:rowOff>95250</xdr:rowOff>
    </xdr:from>
    <xdr:to>
      <xdr:col>3</xdr:col>
      <xdr:colOff>228600</xdr:colOff>
      <xdr:row>6</xdr:row>
      <xdr:rowOff>95250</xdr:rowOff>
    </xdr:to>
    <xdr:sp>
      <xdr:nvSpPr>
        <xdr:cNvPr id="2" name="Conector recto 2"/>
        <xdr:cNvSpPr>
          <a:spLocks/>
        </xdr:cNvSpPr>
      </xdr:nvSpPr>
      <xdr:spPr>
        <a:xfrm>
          <a:off x="3648075" y="904875"/>
          <a:ext cx="27336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2171700</xdr:colOff>
      <xdr:row>7</xdr:row>
      <xdr:rowOff>104775</xdr:rowOff>
    </xdr:from>
    <xdr:to>
      <xdr:col>3</xdr:col>
      <xdr:colOff>247650</xdr:colOff>
      <xdr:row>7</xdr:row>
      <xdr:rowOff>104775</xdr:rowOff>
    </xdr:to>
    <xdr:sp>
      <xdr:nvSpPr>
        <xdr:cNvPr id="3" name="Conector recto 3"/>
        <xdr:cNvSpPr>
          <a:spLocks/>
        </xdr:cNvSpPr>
      </xdr:nvSpPr>
      <xdr:spPr>
        <a:xfrm>
          <a:off x="3238500" y="1076325"/>
          <a:ext cx="31623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2705100</xdr:colOff>
      <xdr:row>17</xdr:row>
      <xdr:rowOff>85725</xdr:rowOff>
    </xdr:from>
    <xdr:to>
      <xdr:col>3</xdr:col>
      <xdr:colOff>257175</xdr:colOff>
      <xdr:row>17</xdr:row>
      <xdr:rowOff>85725</xdr:rowOff>
    </xdr:to>
    <xdr:sp>
      <xdr:nvSpPr>
        <xdr:cNvPr id="4" name="Conector recto 10"/>
        <xdr:cNvSpPr>
          <a:spLocks/>
        </xdr:cNvSpPr>
      </xdr:nvSpPr>
      <xdr:spPr>
        <a:xfrm flipV="1">
          <a:off x="3771900" y="2552700"/>
          <a:ext cx="26384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2838450</xdr:colOff>
      <xdr:row>32</xdr:row>
      <xdr:rowOff>104775</xdr:rowOff>
    </xdr:from>
    <xdr:to>
      <xdr:col>3</xdr:col>
      <xdr:colOff>209550</xdr:colOff>
      <xdr:row>32</xdr:row>
      <xdr:rowOff>104775</xdr:rowOff>
    </xdr:to>
    <xdr:sp>
      <xdr:nvSpPr>
        <xdr:cNvPr id="5" name="Conector recto 26"/>
        <xdr:cNvSpPr>
          <a:spLocks/>
        </xdr:cNvSpPr>
      </xdr:nvSpPr>
      <xdr:spPr>
        <a:xfrm flipV="1">
          <a:off x="3905250" y="4857750"/>
          <a:ext cx="24574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4333875</xdr:colOff>
      <xdr:row>33</xdr:row>
      <xdr:rowOff>104775</xdr:rowOff>
    </xdr:from>
    <xdr:to>
      <xdr:col>3</xdr:col>
      <xdr:colOff>200025</xdr:colOff>
      <xdr:row>33</xdr:row>
      <xdr:rowOff>104775</xdr:rowOff>
    </xdr:to>
    <xdr:sp>
      <xdr:nvSpPr>
        <xdr:cNvPr id="6" name="Conector recto 27"/>
        <xdr:cNvSpPr>
          <a:spLocks/>
        </xdr:cNvSpPr>
      </xdr:nvSpPr>
      <xdr:spPr>
        <a:xfrm flipV="1">
          <a:off x="5400675" y="5019675"/>
          <a:ext cx="952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34</xdr:row>
      <xdr:rowOff>85725</xdr:rowOff>
    </xdr:from>
    <xdr:to>
      <xdr:col>3</xdr:col>
      <xdr:colOff>209550</xdr:colOff>
      <xdr:row>34</xdr:row>
      <xdr:rowOff>85725</xdr:rowOff>
    </xdr:to>
    <xdr:sp>
      <xdr:nvSpPr>
        <xdr:cNvPr id="7" name="Conector recto 28"/>
        <xdr:cNvSpPr>
          <a:spLocks/>
        </xdr:cNvSpPr>
      </xdr:nvSpPr>
      <xdr:spPr>
        <a:xfrm flipV="1">
          <a:off x="5467350" y="5162550"/>
          <a:ext cx="895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4514850</xdr:colOff>
      <xdr:row>35</xdr:row>
      <xdr:rowOff>104775</xdr:rowOff>
    </xdr:from>
    <xdr:to>
      <xdr:col>3</xdr:col>
      <xdr:colOff>209550</xdr:colOff>
      <xdr:row>35</xdr:row>
      <xdr:rowOff>104775</xdr:rowOff>
    </xdr:to>
    <xdr:sp>
      <xdr:nvSpPr>
        <xdr:cNvPr id="8" name="Conector recto 29"/>
        <xdr:cNvSpPr>
          <a:spLocks/>
        </xdr:cNvSpPr>
      </xdr:nvSpPr>
      <xdr:spPr>
        <a:xfrm flipV="1">
          <a:off x="5581650" y="5343525"/>
          <a:ext cx="7810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3676650</xdr:colOff>
      <xdr:row>31</xdr:row>
      <xdr:rowOff>114300</xdr:rowOff>
    </xdr:from>
    <xdr:to>
      <xdr:col>3</xdr:col>
      <xdr:colOff>209550</xdr:colOff>
      <xdr:row>31</xdr:row>
      <xdr:rowOff>114300</xdr:rowOff>
    </xdr:to>
    <xdr:sp>
      <xdr:nvSpPr>
        <xdr:cNvPr id="9" name="Conector recto 30"/>
        <xdr:cNvSpPr>
          <a:spLocks/>
        </xdr:cNvSpPr>
      </xdr:nvSpPr>
      <xdr:spPr>
        <a:xfrm flipV="1">
          <a:off x="4743450" y="4705350"/>
          <a:ext cx="16192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4267200</xdr:colOff>
      <xdr:row>30</xdr:row>
      <xdr:rowOff>133350</xdr:rowOff>
    </xdr:from>
    <xdr:to>
      <xdr:col>3</xdr:col>
      <xdr:colOff>219075</xdr:colOff>
      <xdr:row>30</xdr:row>
      <xdr:rowOff>133350</xdr:rowOff>
    </xdr:to>
    <xdr:sp>
      <xdr:nvSpPr>
        <xdr:cNvPr id="10" name="Conector recto 31"/>
        <xdr:cNvSpPr>
          <a:spLocks/>
        </xdr:cNvSpPr>
      </xdr:nvSpPr>
      <xdr:spPr>
        <a:xfrm flipV="1">
          <a:off x="5334000" y="4562475"/>
          <a:ext cx="1038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4381500</xdr:colOff>
      <xdr:row>29</xdr:row>
      <xdr:rowOff>114300</xdr:rowOff>
    </xdr:from>
    <xdr:to>
      <xdr:col>3</xdr:col>
      <xdr:colOff>247650</xdr:colOff>
      <xdr:row>29</xdr:row>
      <xdr:rowOff>114300</xdr:rowOff>
    </xdr:to>
    <xdr:sp>
      <xdr:nvSpPr>
        <xdr:cNvPr id="11" name="Conector recto 33"/>
        <xdr:cNvSpPr>
          <a:spLocks/>
        </xdr:cNvSpPr>
      </xdr:nvSpPr>
      <xdr:spPr>
        <a:xfrm flipV="1">
          <a:off x="5448300" y="4381500"/>
          <a:ext cx="952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3990975</xdr:colOff>
      <xdr:row>28</xdr:row>
      <xdr:rowOff>95250</xdr:rowOff>
    </xdr:from>
    <xdr:to>
      <xdr:col>3</xdr:col>
      <xdr:colOff>238125</xdr:colOff>
      <xdr:row>28</xdr:row>
      <xdr:rowOff>95250</xdr:rowOff>
    </xdr:to>
    <xdr:sp>
      <xdr:nvSpPr>
        <xdr:cNvPr id="12" name="Conector recto 34"/>
        <xdr:cNvSpPr>
          <a:spLocks/>
        </xdr:cNvSpPr>
      </xdr:nvSpPr>
      <xdr:spPr>
        <a:xfrm flipV="1">
          <a:off x="5057775" y="4200525"/>
          <a:ext cx="1333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3629025</xdr:colOff>
      <xdr:row>27</xdr:row>
      <xdr:rowOff>114300</xdr:rowOff>
    </xdr:from>
    <xdr:to>
      <xdr:col>3</xdr:col>
      <xdr:colOff>238125</xdr:colOff>
      <xdr:row>27</xdr:row>
      <xdr:rowOff>114300</xdr:rowOff>
    </xdr:to>
    <xdr:sp>
      <xdr:nvSpPr>
        <xdr:cNvPr id="13" name="Conector recto 35"/>
        <xdr:cNvSpPr>
          <a:spLocks/>
        </xdr:cNvSpPr>
      </xdr:nvSpPr>
      <xdr:spPr>
        <a:xfrm flipV="1">
          <a:off x="4695825" y="4057650"/>
          <a:ext cx="16954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3819525</xdr:colOff>
      <xdr:row>26</xdr:row>
      <xdr:rowOff>104775</xdr:rowOff>
    </xdr:from>
    <xdr:to>
      <xdr:col>3</xdr:col>
      <xdr:colOff>209550</xdr:colOff>
      <xdr:row>26</xdr:row>
      <xdr:rowOff>104775</xdr:rowOff>
    </xdr:to>
    <xdr:sp>
      <xdr:nvSpPr>
        <xdr:cNvPr id="14" name="Conector recto 36"/>
        <xdr:cNvSpPr>
          <a:spLocks/>
        </xdr:cNvSpPr>
      </xdr:nvSpPr>
      <xdr:spPr>
        <a:xfrm flipV="1">
          <a:off x="4886325" y="3886200"/>
          <a:ext cx="1476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3067050</xdr:colOff>
      <xdr:row>8</xdr:row>
      <xdr:rowOff>104775</xdr:rowOff>
    </xdr:from>
    <xdr:to>
      <xdr:col>3</xdr:col>
      <xdr:colOff>247650</xdr:colOff>
      <xdr:row>8</xdr:row>
      <xdr:rowOff>104775</xdr:rowOff>
    </xdr:to>
    <xdr:sp>
      <xdr:nvSpPr>
        <xdr:cNvPr id="15" name="Conector recto 37"/>
        <xdr:cNvSpPr>
          <a:spLocks/>
        </xdr:cNvSpPr>
      </xdr:nvSpPr>
      <xdr:spPr>
        <a:xfrm flipV="1">
          <a:off x="4133850" y="1238250"/>
          <a:ext cx="2266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3819525</xdr:colOff>
      <xdr:row>12</xdr:row>
      <xdr:rowOff>104775</xdr:rowOff>
    </xdr:from>
    <xdr:to>
      <xdr:col>3</xdr:col>
      <xdr:colOff>247650</xdr:colOff>
      <xdr:row>12</xdr:row>
      <xdr:rowOff>104775</xdr:rowOff>
    </xdr:to>
    <xdr:sp>
      <xdr:nvSpPr>
        <xdr:cNvPr id="16" name="Conector recto 38"/>
        <xdr:cNvSpPr>
          <a:spLocks/>
        </xdr:cNvSpPr>
      </xdr:nvSpPr>
      <xdr:spPr>
        <a:xfrm flipV="1">
          <a:off x="4886325" y="1762125"/>
          <a:ext cx="15144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13</xdr:row>
      <xdr:rowOff>114300</xdr:rowOff>
    </xdr:from>
    <xdr:to>
      <xdr:col>3</xdr:col>
      <xdr:colOff>247650</xdr:colOff>
      <xdr:row>13</xdr:row>
      <xdr:rowOff>114300</xdr:rowOff>
    </xdr:to>
    <xdr:sp>
      <xdr:nvSpPr>
        <xdr:cNvPr id="17" name="Conector recto 39"/>
        <xdr:cNvSpPr>
          <a:spLocks/>
        </xdr:cNvSpPr>
      </xdr:nvSpPr>
      <xdr:spPr>
        <a:xfrm flipV="1">
          <a:off x="5172075" y="1933575"/>
          <a:ext cx="1228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14</xdr:row>
      <xdr:rowOff>95250</xdr:rowOff>
    </xdr:from>
    <xdr:to>
      <xdr:col>3</xdr:col>
      <xdr:colOff>247650</xdr:colOff>
      <xdr:row>14</xdr:row>
      <xdr:rowOff>95250</xdr:rowOff>
    </xdr:to>
    <xdr:sp>
      <xdr:nvSpPr>
        <xdr:cNvPr id="18" name="Conector recto 40"/>
        <xdr:cNvSpPr>
          <a:spLocks/>
        </xdr:cNvSpPr>
      </xdr:nvSpPr>
      <xdr:spPr>
        <a:xfrm flipV="1">
          <a:off x="5172075" y="2076450"/>
          <a:ext cx="1228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15</xdr:row>
      <xdr:rowOff>85725</xdr:rowOff>
    </xdr:from>
    <xdr:to>
      <xdr:col>3</xdr:col>
      <xdr:colOff>257175</xdr:colOff>
      <xdr:row>15</xdr:row>
      <xdr:rowOff>85725</xdr:rowOff>
    </xdr:to>
    <xdr:sp>
      <xdr:nvSpPr>
        <xdr:cNvPr id="19" name="Conector recto 41"/>
        <xdr:cNvSpPr>
          <a:spLocks/>
        </xdr:cNvSpPr>
      </xdr:nvSpPr>
      <xdr:spPr>
        <a:xfrm flipV="1">
          <a:off x="5467350" y="2228850"/>
          <a:ext cx="942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4619625</xdr:colOff>
      <xdr:row>16</xdr:row>
      <xdr:rowOff>104775</xdr:rowOff>
    </xdr:from>
    <xdr:to>
      <xdr:col>3</xdr:col>
      <xdr:colOff>247650</xdr:colOff>
      <xdr:row>16</xdr:row>
      <xdr:rowOff>104775</xdr:rowOff>
    </xdr:to>
    <xdr:sp>
      <xdr:nvSpPr>
        <xdr:cNvPr id="20" name="Conector recto 42"/>
        <xdr:cNvSpPr>
          <a:spLocks/>
        </xdr:cNvSpPr>
      </xdr:nvSpPr>
      <xdr:spPr>
        <a:xfrm flipV="1">
          <a:off x="5686425" y="2409825"/>
          <a:ext cx="714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4333875</xdr:colOff>
      <xdr:row>18</xdr:row>
      <xdr:rowOff>104775</xdr:rowOff>
    </xdr:from>
    <xdr:to>
      <xdr:col>3</xdr:col>
      <xdr:colOff>219075</xdr:colOff>
      <xdr:row>18</xdr:row>
      <xdr:rowOff>104775</xdr:rowOff>
    </xdr:to>
    <xdr:sp>
      <xdr:nvSpPr>
        <xdr:cNvPr id="21" name="Conector recto 43"/>
        <xdr:cNvSpPr>
          <a:spLocks/>
        </xdr:cNvSpPr>
      </xdr:nvSpPr>
      <xdr:spPr>
        <a:xfrm flipV="1">
          <a:off x="5400675" y="2733675"/>
          <a:ext cx="9715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19</xdr:row>
      <xdr:rowOff>104775</xdr:rowOff>
    </xdr:from>
    <xdr:to>
      <xdr:col>3</xdr:col>
      <xdr:colOff>209550</xdr:colOff>
      <xdr:row>19</xdr:row>
      <xdr:rowOff>104775</xdr:rowOff>
    </xdr:to>
    <xdr:sp>
      <xdr:nvSpPr>
        <xdr:cNvPr id="22" name="Conector recto 44"/>
        <xdr:cNvSpPr>
          <a:spLocks/>
        </xdr:cNvSpPr>
      </xdr:nvSpPr>
      <xdr:spPr>
        <a:xfrm flipV="1">
          <a:off x="5467350" y="2895600"/>
          <a:ext cx="895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4514850</xdr:colOff>
      <xdr:row>20</xdr:row>
      <xdr:rowOff>85725</xdr:rowOff>
    </xdr:from>
    <xdr:to>
      <xdr:col>3</xdr:col>
      <xdr:colOff>209550</xdr:colOff>
      <xdr:row>20</xdr:row>
      <xdr:rowOff>85725</xdr:rowOff>
    </xdr:to>
    <xdr:sp>
      <xdr:nvSpPr>
        <xdr:cNvPr id="23" name="Conector recto 45"/>
        <xdr:cNvSpPr>
          <a:spLocks/>
        </xdr:cNvSpPr>
      </xdr:nvSpPr>
      <xdr:spPr>
        <a:xfrm flipV="1">
          <a:off x="5581650" y="3038475"/>
          <a:ext cx="7810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21</xdr:row>
      <xdr:rowOff>95250</xdr:rowOff>
    </xdr:from>
    <xdr:to>
      <xdr:col>3</xdr:col>
      <xdr:colOff>190500</xdr:colOff>
      <xdr:row>21</xdr:row>
      <xdr:rowOff>95250</xdr:rowOff>
    </xdr:to>
    <xdr:sp>
      <xdr:nvSpPr>
        <xdr:cNvPr id="24" name="Conector recto 46"/>
        <xdr:cNvSpPr>
          <a:spLocks/>
        </xdr:cNvSpPr>
      </xdr:nvSpPr>
      <xdr:spPr>
        <a:xfrm flipV="1">
          <a:off x="6200775" y="3209925"/>
          <a:ext cx="1428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4591050</xdr:colOff>
      <xdr:row>22</xdr:row>
      <xdr:rowOff>104775</xdr:rowOff>
    </xdr:from>
    <xdr:to>
      <xdr:col>3</xdr:col>
      <xdr:colOff>209550</xdr:colOff>
      <xdr:row>22</xdr:row>
      <xdr:rowOff>104775</xdr:rowOff>
    </xdr:to>
    <xdr:sp>
      <xdr:nvSpPr>
        <xdr:cNvPr id="25" name="Conector recto 47"/>
        <xdr:cNvSpPr>
          <a:spLocks/>
        </xdr:cNvSpPr>
      </xdr:nvSpPr>
      <xdr:spPr>
        <a:xfrm flipH="1">
          <a:off x="5657850" y="3381375"/>
          <a:ext cx="704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22</xdr:row>
      <xdr:rowOff>9525</xdr:rowOff>
    </xdr:from>
    <xdr:to>
      <xdr:col>7</xdr:col>
      <xdr:colOff>152400</xdr:colOff>
      <xdr:row>40</xdr:row>
      <xdr:rowOff>123825</xdr:rowOff>
    </xdr:to>
    <xdr:graphicFrame>
      <xdr:nvGraphicFramePr>
        <xdr:cNvPr id="1" name="Gráfico 2"/>
        <xdr:cNvGraphicFramePr/>
      </xdr:nvGraphicFramePr>
      <xdr:xfrm>
        <a:off x="38100" y="4848225"/>
        <a:ext cx="6391275" cy="3486150"/>
      </xdr:xfrm>
      <a:graphic>
        <a:graphicData uri="http://schemas.openxmlformats.org/drawingml/2006/chart">
          <c:chart xmlns:c="http://schemas.openxmlformats.org/drawingml/2006/chart" r:id="rId1"/>
        </a:graphicData>
      </a:graphic>
    </xdr:graphicFrame>
    <xdr:clientData/>
  </xdr:twoCellAnchor>
  <xdr:oneCellAnchor>
    <xdr:from>
      <xdr:col>0</xdr:col>
      <xdr:colOff>66675</xdr:colOff>
      <xdr:row>39</xdr:row>
      <xdr:rowOff>9525</xdr:rowOff>
    </xdr:from>
    <xdr:ext cx="1000125" cy="219075"/>
    <xdr:sp>
      <xdr:nvSpPr>
        <xdr:cNvPr id="2" name="1 CuadroTexto"/>
        <xdr:cNvSpPr txBox="1">
          <a:spLocks noChangeArrowheads="1"/>
        </xdr:cNvSpPr>
      </xdr:nvSpPr>
      <xdr:spPr>
        <a:xfrm>
          <a:off x="66675" y="8058150"/>
          <a:ext cx="1000125" cy="219075"/>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36</xdr:row>
      <xdr:rowOff>19050</xdr:rowOff>
    </xdr:from>
    <xdr:to>
      <xdr:col>13</xdr:col>
      <xdr:colOff>19050</xdr:colOff>
      <xdr:row>57</xdr:row>
      <xdr:rowOff>38100</xdr:rowOff>
    </xdr:to>
    <xdr:graphicFrame>
      <xdr:nvGraphicFramePr>
        <xdr:cNvPr id="1" name="Gráfico 3"/>
        <xdr:cNvGraphicFramePr/>
      </xdr:nvGraphicFramePr>
      <xdr:xfrm>
        <a:off x="66675" y="6781800"/>
        <a:ext cx="8353425" cy="39814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36</xdr:row>
      <xdr:rowOff>114300</xdr:rowOff>
    </xdr:from>
    <xdr:to>
      <xdr:col>12</xdr:col>
      <xdr:colOff>723900</xdr:colOff>
      <xdr:row>60</xdr:row>
      <xdr:rowOff>9525</xdr:rowOff>
    </xdr:to>
    <xdr:graphicFrame>
      <xdr:nvGraphicFramePr>
        <xdr:cNvPr id="1" name="Gráfico 1"/>
        <xdr:cNvGraphicFramePr/>
      </xdr:nvGraphicFramePr>
      <xdr:xfrm>
        <a:off x="76200" y="6172200"/>
        <a:ext cx="10096500" cy="4381500"/>
      </xdr:xfrm>
      <a:graphic>
        <a:graphicData uri="http://schemas.openxmlformats.org/drawingml/2006/chart">
          <c:chart xmlns:c="http://schemas.openxmlformats.org/drawingml/2006/chart" r:id="rId1"/>
        </a:graphicData>
      </a:graphic>
    </xdr:graphicFrame>
    <xdr:clientData/>
  </xdr:twoCellAnchor>
  <xdr:oneCellAnchor>
    <xdr:from>
      <xdr:col>0</xdr:col>
      <xdr:colOff>85725</xdr:colOff>
      <xdr:row>58</xdr:row>
      <xdr:rowOff>47625</xdr:rowOff>
    </xdr:from>
    <xdr:ext cx="1781175" cy="247650"/>
    <xdr:sp>
      <xdr:nvSpPr>
        <xdr:cNvPr id="2" name="1 CuadroTexto"/>
        <xdr:cNvSpPr txBox="1">
          <a:spLocks noChangeArrowheads="1"/>
        </xdr:cNvSpPr>
      </xdr:nvSpPr>
      <xdr:spPr>
        <a:xfrm>
          <a:off x="85725" y="10210800"/>
          <a:ext cx="1781175" cy="247650"/>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oneCellAnchor>
    <xdr:from>
      <xdr:col>0</xdr:col>
      <xdr:colOff>76200</xdr:colOff>
      <xdr:row>58</xdr:row>
      <xdr:rowOff>66675</xdr:rowOff>
    </xdr:from>
    <xdr:ext cx="1047750" cy="247650"/>
    <xdr:sp>
      <xdr:nvSpPr>
        <xdr:cNvPr id="3" name="1 CuadroTexto"/>
        <xdr:cNvSpPr txBox="1">
          <a:spLocks noChangeArrowheads="1"/>
        </xdr:cNvSpPr>
      </xdr:nvSpPr>
      <xdr:spPr>
        <a:xfrm>
          <a:off x="76200" y="10229850"/>
          <a:ext cx="1047750" cy="247650"/>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0.9465</cdr:y>
    </cdr:from>
    <cdr:to>
      <cdr:x>0.24475</cdr:x>
      <cdr:y>1</cdr:y>
    </cdr:to>
    <cdr:sp>
      <cdr:nvSpPr>
        <cdr:cNvPr id="1" name="1 CuadroTexto"/>
        <cdr:cNvSpPr txBox="1">
          <a:spLocks noChangeArrowheads="1"/>
        </cdr:cNvSpPr>
      </cdr:nvSpPr>
      <cdr:spPr>
        <a:xfrm>
          <a:off x="0" y="3533775"/>
          <a:ext cx="1895475" cy="247650"/>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22</xdr:row>
      <xdr:rowOff>57150</xdr:rowOff>
    </xdr:from>
    <xdr:to>
      <xdr:col>10</xdr:col>
      <xdr:colOff>9525</xdr:colOff>
      <xdr:row>45</xdr:row>
      <xdr:rowOff>66675</xdr:rowOff>
    </xdr:to>
    <xdr:graphicFrame>
      <xdr:nvGraphicFramePr>
        <xdr:cNvPr id="1" name="Gráfico 1"/>
        <xdr:cNvGraphicFramePr/>
      </xdr:nvGraphicFramePr>
      <xdr:xfrm>
        <a:off x="114300" y="3686175"/>
        <a:ext cx="7743825" cy="3743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28</xdr:row>
      <xdr:rowOff>19050</xdr:rowOff>
    </xdr:from>
    <xdr:to>
      <xdr:col>9</xdr:col>
      <xdr:colOff>438150</xdr:colOff>
      <xdr:row>58</xdr:row>
      <xdr:rowOff>180975</xdr:rowOff>
    </xdr:to>
    <xdr:graphicFrame>
      <xdr:nvGraphicFramePr>
        <xdr:cNvPr id="1" name="Gráfico 1"/>
        <xdr:cNvGraphicFramePr/>
      </xdr:nvGraphicFramePr>
      <xdr:xfrm>
        <a:off x="209550" y="5629275"/>
        <a:ext cx="7200900" cy="5876925"/>
      </xdr:xfrm>
      <a:graphic>
        <a:graphicData uri="http://schemas.openxmlformats.org/drawingml/2006/chart">
          <c:chart xmlns:c="http://schemas.openxmlformats.org/drawingml/2006/chart" r:id="rId1"/>
        </a:graphicData>
      </a:graphic>
    </xdr:graphicFrame>
    <xdr:clientData/>
  </xdr:twoCellAnchor>
  <xdr:twoCellAnchor>
    <xdr:from>
      <xdr:col>9</xdr:col>
      <xdr:colOff>590550</xdr:colOff>
      <xdr:row>28</xdr:row>
      <xdr:rowOff>19050</xdr:rowOff>
    </xdr:from>
    <xdr:to>
      <xdr:col>17</xdr:col>
      <xdr:colOff>619125</xdr:colOff>
      <xdr:row>58</xdr:row>
      <xdr:rowOff>161925</xdr:rowOff>
    </xdr:to>
    <xdr:graphicFrame>
      <xdr:nvGraphicFramePr>
        <xdr:cNvPr id="2" name="Gráfico 4"/>
        <xdr:cNvGraphicFramePr/>
      </xdr:nvGraphicFramePr>
      <xdr:xfrm>
        <a:off x="7562850" y="5629275"/>
        <a:ext cx="6867525" cy="58578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ramunate\AppData\Local\Microsoft\Windows\Temporary%20Internet%20Files\Content.Outlook\O7UOPW8C\papa%20dia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vol din"/>
      <sheetName val="Hoja2"/>
      <sheetName val="papa diario"/>
      <sheetName val="precio din"/>
      <sheetName val="precio"/>
      <sheetName val="Hoja6"/>
      <sheetName val="MERCADOS"/>
      <sheetName val="din por variedad"/>
      <sheetName val="serie de precios"/>
      <sheetName val="din por mercado"/>
    </sheetNames>
    <sheetDataSet>
      <sheetData sheetId="9">
        <row r="811">
          <cell r="A811">
            <v>42095</v>
          </cell>
          <cell r="M811">
            <v>10999.734117647058</v>
          </cell>
        </row>
        <row r="812">
          <cell r="A812">
            <v>42096</v>
          </cell>
          <cell r="M812">
            <v>11567.176666666666</v>
          </cell>
        </row>
        <row r="813">
          <cell r="A813">
            <v>42100</v>
          </cell>
          <cell r="M813">
            <v>12008.922105263156</v>
          </cell>
        </row>
        <row r="814">
          <cell r="A814">
            <v>42101</v>
          </cell>
          <cell r="M814">
            <v>11948.487083333333</v>
          </cell>
        </row>
        <row r="815">
          <cell r="A815">
            <v>42102</v>
          </cell>
          <cell r="M815">
            <v>12346.346470588236</v>
          </cell>
        </row>
        <row r="816">
          <cell r="A816">
            <v>42103</v>
          </cell>
          <cell r="M816">
            <v>12801.723499999996</v>
          </cell>
        </row>
        <row r="817">
          <cell r="A817">
            <v>42104</v>
          </cell>
          <cell r="M817">
            <v>12381.077826086956</v>
          </cell>
        </row>
        <row r="818">
          <cell r="A818">
            <v>42107</v>
          </cell>
          <cell r="M818">
            <v>13044.425000000003</v>
          </cell>
        </row>
        <row r="819">
          <cell r="A819">
            <v>42108</v>
          </cell>
          <cell r="M819">
            <v>12607.506666666668</v>
          </cell>
        </row>
        <row r="820">
          <cell r="A820">
            <v>42109</v>
          </cell>
          <cell r="M820">
            <v>12316.781111111113</v>
          </cell>
        </row>
        <row r="821">
          <cell r="A821">
            <v>42110</v>
          </cell>
          <cell r="M821">
            <v>13029.279444444444</v>
          </cell>
        </row>
        <row r="822">
          <cell r="A822">
            <v>42111</v>
          </cell>
          <cell r="M822">
            <v>12151.303043478258</v>
          </cell>
        </row>
        <row r="823">
          <cell r="A823">
            <v>42114</v>
          </cell>
          <cell r="M823">
            <v>12900.412500000002</v>
          </cell>
        </row>
        <row r="824">
          <cell r="A824">
            <v>42115</v>
          </cell>
          <cell r="M824">
            <v>12632.467727272726</v>
          </cell>
        </row>
        <row r="825">
          <cell r="A825">
            <v>42116</v>
          </cell>
          <cell r="M825">
            <v>12266.173333333336</v>
          </cell>
        </row>
        <row r="826">
          <cell r="A826">
            <v>42117</v>
          </cell>
          <cell r="M826">
            <v>11885.890500000001</v>
          </cell>
        </row>
        <row r="827">
          <cell r="A827">
            <v>42118</v>
          </cell>
          <cell r="M827">
            <v>12366.381599999999</v>
          </cell>
        </row>
        <row r="828">
          <cell r="A828">
            <v>42121</v>
          </cell>
          <cell r="M828">
            <v>12588.063157894738</v>
          </cell>
        </row>
        <row r="829">
          <cell r="A829">
            <v>42122</v>
          </cell>
          <cell r="M829">
            <v>12597.64434782609</v>
          </cell>
        </row>
        <row r="830">
          <cell r="A830">
            <v>42123</v>
          </cell>
          <cell r="M830">
            <v>12738.235263157896</v>
          </cell>
        </row>
        <row r="831">
          <cell r="A831">
            <v>42124</v>
          </cell>
          <cell r="M831">
            <v>12214.46176470588</v>
          </cell>
        </row>
        <row r="832">
          <cell r="A832">
            <v>42128</v>
          </cell>
          <cell r="M832">
            <v>12083.46777777778</v>
          </cell>
        </row>
        <row r="833">
          <cell r="A833">
            <v>42129</v>
          </cell>
          <cell r="M833">
            <v>12790.212173913042</v>
          </cell>
        </row>
        <row r="834">
          <cell r="A834">
            <v>42130</v>
          </cell>
          <cell r="M834">
            <v>12264.268000000004</v>
          </cell>
        </row>
        <row r="835">
          <cell r="A835">
            <v>42131</v>
          </cell>
          <cell r="M835">
            <v>12242.120500000003</v>
          </cell>
        </row>
        <row r="836">
          <cell r="A836">
            <v>42132</v>
          </cell>
          <cell r="M836">
            <v>12031.324761904763</v>
          </cell>
        </row>
        <row r="837">
          <cell r="A837">
            <v>42135</v>
          </cell>
          <cell r="M837">
            <v>11727.058666666668</v>
          </cell>
        </row>
        <row r="838">
          <cell r="A838">
            <v>42136</v>
          </cell>
          <cell r="M838">
            <v>11500.3455</v>
          </cell>
        </row>
        <row r="839">
          <cell r="A839">
            <v>42137</v>
          </cell>
          <cell r="M839">
            <v>12164.209523809526</v>
          </cell>
        </row>
        <row r="840">
          <cell r="A840">
            <v>42138</v>
          </cell>
          <cell r="M840">
            <v>11244.206500000002</v>
          </cell>
        </row>
        <row r="841">
          <cell r="A841">
            <v>42139</v>
          </cell>
          <cell r="M841">
            <v>11436.318421052634</v>
          </cell>
        </row>
        <row r="842">
          <cell r="A842">
            <v>42142</v>
          </cell>
          <cell r="M842">
            <v>11316.984736842103</v>
          </cell>
        </row>
        <row r="843">
          <cell r="A843">
            <v>42143</v>
          </cell>
          <cell r="M843">
            <v>11375.234</v>
          </cell>
        </row>
        <row r="844">
          <cell r="A844">
            <v>42144</v>
          </cell>
          <cell r="M844">
            <v>11268.250555555556</v>
          </cell>
        </row>
        <row r="845">
          <cell r="A845">
            <v>42146</v>
          </cell>
          <cell r="M845">
            <v>11576.262173913043</v>
          </cell>
        </row>
        <row r="846">
          <cell r="A846">
            <v>42149</v>
          </cell>
          <cell r="M846">
            <v>11602.923684210527</v>
          </cell>
        </row>
        <row r="847">
          <cell r="A847">
            <v>42150</v>
          </cell>
          <cell r="M847">
            <v>10810.7105</v>
          </cell>
        </row>
        <row r="848">
          <cell r="A848">
            <v>42151</v>
          </cell>
          <cell r="M848">
            <v>11062.775833333333</v>
          </cell>
        </row>
        <row r="849">
          <cell r="A849">
            <v>42152</v>
          </cell>
          <cell r="M849">
            <v>11188.686315789473</v>
          </cell>
        </row>
        <row r="850">
          <cell r="A850">
            <v>42153</v>
          </cell>
          <cell r="M850">
            <v>12051.330000000002</v>
          </cell>
        </row>
        <row r="851">
          <cell r="A851">
            <v>42156</v>
          </cell>
          <cell r="M851">
            <v>11699.647619047617</v>
          </cell>
        </row>
        <row r="852">
          <cell r="A852">
            <v>42157</v>
          </cell>
          <cell r="M852">
            <v>11279.893636363639</v>
          </cell>
        </row>
        <row r="853">
          <cell r="A853">
            <v>42158</v>
          </cell>
          <cell r="M853">
            <v>11217.935263157895</v>
          </cell>
        </row>
        <row r="854">
          <cell r="A854">
            <v>42159</v>
          </cell>
          <cell r="M854">
            <v>11288.414499999999</v>
          </cell>
        </row>
        <row r="855">
          <cell r="A855">
            <v>42160</v>
          </cell>
          <cell r="M855">
            <v>11558.584615384618</v>
          </cell>
        </row>
        <row r="856">
          <cell r="A856">
            <v>42163</v>
          </cell>
          <cell r="M856">
            <v>11883.5045</v>
          </cell>
        </row>
        <row r="857">
          <cell r="A857">
            <v>42164</v>
          </cell>
          <cell r="M857">
            <v>11203.992105263156</v>
          </cell>
        </row>
        <row r="858">
          <cell r="A858">
            <v>42165</v>
          </cell>
          <cell r="M858">
            <v>11427.22722222222</v>
          </cell>
        </row>
        <row r="859">
          <cell r="A859">
            <v>42166</v>
          </cell>
          <cell r="M859">
            <v>12478.747368421053</v>
          </cell>
        </row>
        <row r="860">
          <cell r="A860">
            <v>42167</v>
          </cell>
          <cell r="M860">
            <v>10804.508421052631</v>
          </cell>
        </row>
        <row r="861">
          <cell r="A861">
            <v>42170</v>
          </cell>
          <cell r="M861">
            <v>11498.370952380952</v>
          </cell>
        </row>
        <row r="862">
          <cell r="A862">
            <v>42171</v>
          </cell>
          <cell r="M862">
            <v>11724.742400000003</v>
          </cell>
        </row>
        <row r="863">
          <cell r="A863">
            <v>42172</v>
          </cell>
          <cell r="M863">
            <v>11327.185624999998</v>
          </cell>
        </row>
        <row r="864">
          <cell r="A864">
            <v>42173</v>
          </cell>
          <cell r="M864">
            <v>11404.017222222225</v>
          </cell>
        </row>
        <row r="865">
          <cell r="A865">
            <v>42174</v>
          </cell>
          <cell r="M865">
            <v>10979.194545454542</v>
          </cell>
        </row>
        <row r="866">
          <cell r="A866">
            <v>42177</v>
          </cell>
          <cell r="M866">
            <v>11315.521250000002</v>
          </cell>
        </row>
        <row r="867">
          <cell r="A867">
            <v>42178</v>
          </cell>
          <cell r="M867">
            <v>11289.092380952377</v>
          </cell>
        </row>
        <row r="868">
          <cell r="A868">
            <v>42179</v>
          </cell>
          <cell r="M868">
            <v>11876.432222222222</v>
          </cell>
        </row>
        <row r="869">
          <cell r="A869">
            <v>42180</v>
          </cell>
          <cell r="M869">
            <v>11085.429999999998</v>
          </cell>
        </row>
        <row r="870">
          <cell r="A870">
            <v>42181</v>
          </cell>
          <cell r="M870">
            <v>11666.18142857143</v>
          </cell>
        </row>
        <row r="871">
          <cell r="A871">
            <v>42185</v>
          </cell>
          <cell r="M871">
            <v>11487.5275</v>
          </cell>
        </row>
        <row r="872">
          <cell r="A872">
            <v>42186</v>
          </cell>
          <cell r="M872">
            <v>11863.686842105264</v>
          </cell>
        </row>
        <row r="873">
          <cell r="A873">
            <v>42187</v>
          </cell>
          <cell r="M873">
            <v>12048.583999999997</v>
          </cell>
        </row>
        <row r="874">
          <cell r="A874">
            <v>42188</v>
          </cell>
          <cell r="M874">
            <v>11064.72411764706</v>
          </cell>
        </row>
        <row r="875">
          <cell r="A875">
            <v>42191</v>
          </cell>
          <cell r="M875">
            <v>11984.648124999998</v>
          </cell>
        </row>
        <row r="876">
          <cell r="A876">
            <v>42192</v>
          </cell>
          <cell r="M876">
            <v>10825.477368421052</v>
          </cell>
        </row>
        <row r="877">
          <cell r="A877">
            <v>42193</v>
          </cell>
          <cell r="M877">
            <v>11522.66923076923</v>
          </cell>
        </row>
        <row r="878">
          <cell r="A878">
            <v>42194</v>
          </cell>
          <cell r="M878">
            <v>12415.503125</v>
          </cell>
        </row>
        <row r="879">
          <cell r="A879">
            <v>42195</v>
          </cell>
          <cell r="M879">
            <v>12444.423</v>
          </cell>
        </row>
        <row r="880">
          <cell r="A880">
            <v>42198</v>
          </cell>
          <cell r="M880">
            <v>12973.305625</v>
          </cell>
        </row>
        <row r="881">
          <cell r="A881">
            <v>42199</v>
          </cell>
          <cell r="M881">
            <v>12552.718499999999</v>
          </cell>
        </row>
        <row r="882">
          <cell r="A882">
            <v>42200</v>
          </cell>
          <cell r="M882">
            <v>13501.552857142857</v>
          </cell>
        </row>
        <row r="883">
          <cell r="A883">
            <v>42202</v>
          </cell>
          <cell r="M883">
            <v>14432.279583333337</v>
          </cell>
        </row>
        <row r="884">
          <cell r="A884">
            <v>42205</v>
          </cell>
          <cell r="M884">
            <v>12819.348571428573</v>
          </cell>
        </row>
        <row r="885">
          <cell r="A885">
            <v>42206</v>
          </cell>
          <cell r="M885">
            <v>13176.165499999997</v>
          </cell>
        </row>
        <row r="886">
          <cell r="A886">
            <v>42207</v>
          </cell>
          <cell r="M886">
            <v>14094.530625000001</v>
          </cell>
        </row>
        <row r="887">
          <cell r="A887">
            <v>42208</v>
          </cell>
          <cell r="M887">
            <v>14214.02125</v>
          </cell>
        </row>
        <row r="888">
          <cell r="A888">
            <v>42209</v>
          </cell>
          <cell r="M888">
            <v>13370.265000000001</v>
          </cell>
        </row>
        <row r="889">
          <cell r="A889">
            <v>42212</v>
          </cell>
          <cell r="M889">
            <v>15633.668749999999</v>
          </cell>
        </row>
        <row r="890">
          <cell r="A890">
            <v>42213</v>
          </cell>
          <cell r="M890">
            <v>13541.110555555551</v>
          </cell>
        </row>
        <row r="891">
          <cell r="A891">
            <v>42214</v>
          </cell>
          <cell r="M891">
            <v>14795.832352941174</v>
          </cell>
        </row>
        <row r="892">
          <cell r="A892">
            <v>42215</v>
          </cell>
          <cell r="M892">
            <v>15163.215</v>
          </cell>
        </row>
        <row r="893">
          <cell r="A893">
            <v>42216</v>
          </cell>
          <cell r="M893">
            <v>14335.384090909092</v>
          </cell>
        </row>
        <row r="894">
          <cell r="A894">
            <v>42219</v>
          </cell>
          <cell r="M894">
            <v>15257.807727272731</v>
          </cell>
        </row>
        <row r="895">
          <cell r="A895">
            <v>42220</v>
          </cell>
          <cell r="M895">
            <v>15375.825789473683</v>
          </cell>
        </row>
        <row r="896">
          <cell r="A896">
            <v>42221</v>
          </cell>
          <cell r="M896">
            <v>16459.93733333333</v>
          </cell>
        </row>
        <row r="897">
          <cell r="A897">
            <v>42222</v>
          </cell>
          <cell r="M897">
            <v>18036.477777777778</v>
          </cell>
        </row>
        <row r="898">
          <cell r="A898">
            <v>42223</v>
          </cell>
          <cell r="M898">
            <v>18830.586818181822</v>
          </cell>
        </row>
        <row r="899">
          <cell r="A899">
            <v>42226</v>
          </cell>
          <cell r="M899">
            <v>19378.280999999995</v>
          </cell>
        </row>
        <row r="900">
          <cell r="A900">
            <v>42227</v>
          </cell>
          <cell r="M900">
            <v>18641.5975</v>
          </cell>
        </row>
        <row r="901">
          <cell r="A901">
            <v>42228</v>
          </cell>
          <cell r="M901">
            <v>19375.723124999997</v>
          </cell>
        </row>
        <row r="902">
          <cell r="A902">
            <v>42229</v>
          </cell>
          <cell r="M902">
            <v>19841.98857142857</v>
          </cell>
        </row>
        <row r="903">
          <cell r="A903">
            <v>42230</v>
          </cell>
          <cell r="M903">
            <v>22689.075</v>
          </cell>
        </row>
        <row r="904">
          <cell r="A904">
            <v>42233</v>
          </cell>
          <cell r="M904">
            <v>20096.174999999996</v>
          </cell>
        </row>
        <row r="905">
          <cell r="A905">
            <v>42234</v>
          </cell>
          <cell r="M905">
            <v>18506.23904761905</v>
          </cell>
        </row>
        <row r="906">
          <cell r="A906">
            <v>42235</v>
          </cell>
          <cell r="M906">
            <v>18970.98294117647</v>
          </cell>
        </row>
        <row r="907">
          <cell r="A907">
            <v>42236</v>
          </cell>
          <cell r="M907">
            <v>19949.4675</v>
          </cell>
        </row>
        <row r="908">
          <cell r="A908">
            <v>42237</v>
          </cell>
          <cell r="M908">
            <v>19189.669090909094</v>
          </cell>
        </row>
        <row r="909">
          <cell r="A909">
            <v>42240</v>
          </cell>
          <cell r="M909">
            <v>19984.507142857143</v>
          </cell>
        </row>
        <row r="910">
          <cell r="A910">
            <v>42241</v>
          </cell>
          <cell r="M910">
            <v>18592.22</v>
          </cell>
        </row>
        <row r="911">
          <cell r="A911">
            <v>42242</v>
          </cell>
          <cell r="M911">
            <v>18476.39875</v>
          </cell>
        </row>
        <row r="912">
          <cell r="A912">
            <v>42243</v>
          </cell>
          <cell r="M912">
            <v>18880.453684210523</v>
          </cell>
        </row>
        <row r="913">
          <cell r="A913">
            <v>42244</v>
          </cell>
          <cell r="M913">
            <v>18739.05173913044</v>
          </cell>
        </row>
        <row r="914">
          <cell r="A914">
            <v>42247</v>
          </cell>
          <cell r="M914">
            <v>17555.80769230769</v>
          </cell>
        </row>
        <row r="915">
          <cell r="A915">
            <v>42248</v>
          </cell>
          <cell r="M915">
            <v>19429.353124999998</v>
          </cell>
        </row>
        <row r="916">
          <cell r="A916">
            <v>42249</v>
          </cell>
          <cell r="M916">
            <v>19014.88722222222</v>
          </cell>
        </row>
        <row r="917">
          <cell r="A917">
            <v>42250</v>
          </cell>
          <cell r="M917">
            <v>18038.26666666667</v>
          </cell>
        </row>
        <row r="918">
          <cell r="A918">
            <v>42251</v>
          </cell>
          <cell r="M918">
            <v>18701.105454545454</v>
          </cell>
        </row>
        <row r="919">
          <cell r="A919">
            <v>42254</v>
          </cell>
          <cell r="M919">
            <v>16636.254999999997</v>
          </cell>
        </row>
        <row r="920">
          <cell r="A920">
            <v>42255</v>
          </cell>
          <cell r="M920">
            <v>17919.114285714284</v>
          </cell>
        </row>
        <row r="921">
          <cell r="A921">
            <v>42256</v>
          </cell>
          <cell r="M921">
            <v>17288.43</v>
          </cell>
        </row>
        <row r="922">
          <cell r="A922">
            <v>42257</v>
          </cell>
          <cell r="M922">
            <v>17783.46166666667</v>
          </cell>
        </row>
        <row r="923">
          <cell r="A923">
            <v>42258</v>
          </cell>
          <cell r="M923">
            <v>17010.03</v>
          </cell>
        </row>
        <row r="924">
          <cell r="A924">
            <v>42261</v>
          </cell>
          <cell r="M924">
            <v>17270.337499999998</v>
          </cell>
        </row>
        <row r="925">
          <cell r="A925">
            <v>42262</v>
          </cell>
          <cell r="M925">
            <v>15998.061052631578</v>
          </cell>
        </row>
        <row r="926">
          <cell r="A926">
            <v>42263</v>
          </cell>
          <cell r="M926">
            <v>18056.10176470588</v>
          </cell>
        </row>
        <row r="927">
          <cell r="A927">
            <v>42264</v>
          </cell>
          <cell r="M927">
            <v>15933.926470588236</v>
          </cell>
        </row>
        <row r="928">
          <cell r="A928">
            <v>42268</v>
          </cell>
          <cell r="M928">
            <v>16024.027500000002</v>
          </cell>
        </row>
        <row r="929">
          <cell r="A929">
            <v>42269</v>
          </cell>
          <cell r="M929">
            <v>15551.010999999999</v>
          </cell>
        </row>
        <row r="930">
          <cell r="A930">
            <v>42270</v>
          </cell>
          <cell r="M930">
            <v>16575.82176470588</v>
          </cell>
        </row>
        <row r="931">
          <cell r="A931">
            <v>42271</v>
          </cell>
          <cell r="M931">
            <v>18525.616315789473</v>
          </cell>
        </row>
        <row r="932">
          <cell r="A932">
            <v>42272</v>
          </cell>
          <cell r="M932">
            <v>15934.072999999999</v>
          </cell>
        </row>
        <row r="933">
          <cell r="A933">
            <v>42275</v>
          </cell>
          <cell r="M933">
            <v>17715.225625000003</v>
          </cell>
        </row>
        <row r="934">
          <cell r="A934">
            <v>42276</v>
          </cell>
          <cell r="M934">
            <v>15840.671666666665</v>
          </cell>
        </row>
        <row r="935">
          <cell r="A935">
            <v>42277</v>
          </cell>
          <cell r="M935">
            <v>17492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Users/acanales/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2"/>
  <sheetViews>
    <sheetView tabSelected="1" zoomScale="90" zoomScaleNormal="90" zoomScalePageLayoutView="90" workbookViewId="0" topLeftCell="A1">
      <selection activeCell="J18" sqref="J18"/>
    </sheetView>
  </sheetViews>
  <sheetFormatPr defaultColWidth="10.8515625" defaultRowHeight="15"/>
  <cols>
    <col min="1" max="27" width="10.8515625" style="96" customWidth="1"/>
    <col min="28" max="16384" width="10.8515625" style="96" customWidth="1"/>
  </cols>
  <sheetData>
    <row r="1" ht="15">
      <c r="A1" s="99"/>
    </row>
    <row r="13" spans="6:10" ht="25.5">
      <c r="F13" s="100"/>
      <c r="G13" s="100"/>
      <c r="H13" s="101"/>
      <c r="I13" s="101"/>
      <c r="J13" s="101"/>
    </row>
    <row r="14" spans="5:7" ht="15">
      <c r="E14" s="97"/>
      <c r="F14" s="97"/>
      <c r="G14" s="97"/>
    </row>
    <row r="15" spans="5:10" ht="15.75">
      <c r="E15" s="102"/>
      <c r="F15" s="103"/>
      <c r="G15" s="103"/>
      <c r="H15" s="104"/>
      <c r="I15" s="104"/>
      <c r="J15" s="104"/>
    </row>
    <row r="20" ht="25.5">
      <c r="D20" s="100" t="s">
        <v>116</v>
      </c>
    </row>
    <row r="39" spans="4:6" ht="15.75">
      <c r="D39" s="277"/>
      <c r="E39" s="278"/>
      <c r="F39" s="278"/>
    </row>
    <row r="42" ht="15.75">
      <c r="E42" s="221" t="s">
        <v>226</v>
      </c>
    </row>
  </sheetData>
  <sheetProtection/>
  <mergeCells count="1">
    <mergeCell ref="D39:F39"/>
  </mergeCell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drawing r:id="rId1"/>
</worksheet>
</file>

<file path=xl/worksheets/sheet10.xml><?xml version="1.0" encoding="utf-8"?>
<worksheet xmlns="http://schemas.openxmlformats.org/spreadsheetml/2006/main" xmlns:r="http://schemas.openxmlformats.org/officeDocument/2006/relationships">
  <dimension ref="B2:AD48"/>
  <sheetViews>
    <sheetView zoomScale="60" zoomScaleNormal="60" zoomScalePageLayoutView="60" workbookViewId="0" topLeftCell="A1">
      <selection activeCell="AD27" sqref="AD27"/>
    </sheetView>
  </sheetViews>
  <sheetFormatPr defaultColWidth="10.8515625" defaultRowHeight="15"/>
  <cols>
    <col min="1" max="1" width="1.7109375" style="244" customWidth="1"/>
    <col min="2" max="2" width="12.140625" style="244" customWidth="1"/>
    <col min="3" max="3" width="11.8515625" style="244" customWidth="1"/>
    <col min="4" max="4" width="13.7109375" style="244" customWidth="1"/>
    <col min="5" max="5" width="14.421875" style="244" customWidth="1"/>
    <col min="6" max="7" width="12.00390625" style="244" customWidth="1"/>
    <col min="8" max="8" width="12.7109375" style="244" customWidth="1"/>
    <col min="9" max="9" width="14.00390625" style="244" customWidth="1"/>
    <col min="10" max="10" width="13.00390625" style="244" customWidth="1"/>
    <col min="11" max="11" width="12.00390625" style="244" customWidth="1"/>
    <col min="12" max="12" width="13.8515625" style="244" customWidth="1"/>
    <col min="13" max="13" width="13.421875" style="244" customWidth="1"/>
    <col min="14" max="14" width="12.28125" style="244" customWidth="1"/>
    <col min="15" max="15" width="12.00390625" style="244" customWidth="1"/>
    <col min="16" max="18" width="13.00390625" style="244" customWidth="1"/>
    <col min="19" max="19" width="2.140625" style="244" customWidth="1"/>
    <col min="20" max="20" width="10.8515625" style="244" customWidth="1"/>
    <col min="21" max="21" width="10.8515625" style="267" customWidth="1"/>
    <col min="22" max="22" width="10.8515625" style="246" hidden="1" customWidth="1"/>
    <col min="23" max="24" width="12.00390625" style="246" hidden="1" customWidth="1"/>
    <col min="25" max="29" width="10.8515625" style="246" hidden="1" customWidth="1"/>
    <col min="30" max="30" width="10.8515625" style="267" customWidth="1"/>
    <col min="31" max="16384" width="10.8515625" style="244" customWidth="1"/>
  </cols>
  <sheetData>
    <row r="1" ht="8.25" customHeight="1"/>
    <row r="2" spans="2:20" ht="15.75">
      <c r="B2" s="309" t="s">
        <v>61</v>
      </c>
      <c r="C2" s="309"/>
      <c r="D2" s="309"/>
      <c r="E2" s="309"/>
      <c r="F2" s="309"/>
      <c r="G2" s="309"/>
      <c r="H2" s="309"/>
      <c r="I2" s="309"/>
      <c r="J2" s="309"/>
      <c r="K2" s="309"/>
      <c r="L2" s="309"/>
      <c r="M2" s="309"/>
      <c r="N2" s="309"/>
      <c r="O2" s="309"/>
      <c r="P2" s="309"/>
      <c r="Q2" s="309"/>
      <c r="R2" s="309"/>
      <c r="S2" s="247"/>
      <c r="T2" s="248" t="s">
        <v>165</v>
      </c>
    </row>
    <row r="3" spans="2:19" ht="15.75">
      <c r="B3" s="309" t="s">
        <v>161</v>
      </c>
      <c r="C3" s="309"/>
      <c r="D3" s="309"/>
      <c r="E3" s="309"/>
      <c r="F3" s="309"/>
      <c r="G3" s="309"/>
      <c r="H3" s="309"/>
      <c r="I3" s="309"/>
      <c r="J3" s="309"/>
      <c r="K3" s="309"/>
      <c r="L3" s="309"/>
      <c r="M3" s="309"/>
      <c r="N3" s="309"/>
      <c r="O3" s="309"/>
      <c r="P3" s="309"/>
      <c r="Q3" s="309"/>
      <c r="R3" s="309"/>
      <c r="S3" s="247"/>
    </row>
    <row r="4" spans="2:19" ht="15.75">
      <c r="B4" s="309" t="s">
        <v>114</v>
      </c>
      <c r="C4" s="309"/>
      <c r="D4" s="309"/>
      <c r="E4" s="309"/>
      <c r="F4" s="309"/>
      <c r="G4" s="309"/>
      <c r="H4" s="309"/>
      <c r="I4" s="309"/>
      <c r="J4" s="309"/>
      <c r="K4" s="309"/>
      <c r="L4" s="309"/>
      <c r="M4" s="309"/>
      <c r="N4" s="309"/>
      <c r="O4" s="309"/>
      <c r="P4" s="309"/>
      <c r="Q4" s="309"/>
      <c r="R4" s="309"/>
      <c r="S4" s="247"/>
    </row>
    <row r="5" spans="3:20" ht="15.75">
      <c r="C5" s="310" t="s">
        <v>147</v>
      </c>
      <c r="D5" s="310"/>
      <c r="E5" s="310"/>
      <c r="F5" s="310"/>
      <c r="G5" s="310"/>
      <c r="H5" s="310"/>
      <c r="I5" s="310"/>
      <c r="J5" s="310"/>
      <c r="K5" s="310" t="s">
        <v>146</v>
      </c>
      <c r="L5" s="310"/>
      <c r="M5" s="310"/>
      <c r="N5" s="310"/>
      <c r="O5" s="310"/>
      <c r="P5" s="310"/>
      <c r="Q5" s="310"/>
      <c r="R5" s="310"/>
      <c r="S5" s="249"/>
      <c r="T5" s="245"/>
    </row>
    <row r="6" spans="2:29" ht="40.5" customHeight="1">
      <c r="B6" s="273" t="s">
        <v>149</v>
      </c>
      <c r="C6" s="274" t="s">
        <v>180</v>
      </c>
      <c r="D6" s="275" t="s">
        <v>24</v>
      </c>
      <c r="E6" s="275" t="s">
        <v>23</v>
      </c>
      <c r="F6" s="275" t="s">
        <v>148</v>
      </c>
      <c r="G6" s="275" t="s">
        <v>20</v>
      </c>
      <c r="H6" s="275" t="s">
        <v>19</v>
      </c>
      <c r="I6" s="275" t="s">
        <v>18</v>
      </c>
      <c r="J6" s="276" t="s">
        <v>16</v>
      </c>
      <c r="K6" s="274" t="s">
        <v>180</v>
      </c>
      <c r="L6" s="275" t="s">
        <v>24</v>
      </c>
      <c r="M6" s="275" t="s">
        <v>23</v>
      </c>
      <c r="N6" s="275" t="s">
        <v>148</v>
      </c>
      <c r="O6" s="275" t="s">
        <v>20</v>
      </c>
      <c r="P6" s="275" t="s">
        <v>19</v>
      </c>
      <c r="Q6" s="275" t="s">
        <v>18</v>
      </c>
      <c r="R6" s="276" t="s">
        <v>16</v>
      </c>
      <c r="S6" s="250"/>
      <c r="T6" s="245"/>
      <c r="V6" s="251" t="s">
        <v>180</v>
      </c>
      <c r="W6" s="251" t="s">
        <v>24</v>
      </c>
      <c r="X6" s="251" t="s">
        <v>23</v>
      </c>
      <c r="Y6" s="251" t="s">
        <v>148</v>
      </c>
      <c r="Z6" s="251" t="s">
        <v>20</v>
      </c>
      <c r="AA6" s="251" t="s">
        <v>19</v>
      </c>
      <c r="AB6" s="251" t="s">
        <v>18</v>
      </c>
      <c r="AC6" s="251" t="s">
        <v>16</v>
      </c>
    </row>
    <row r="7" spans="2:29" ht="15">
      <c r="B7" s="252">
        <v>42135</v>
      </c>
      <c r="C7" s="253">
        <v>904</v>
      </c>
      <c r="D7" s="254">
        <v>982</v>
      </c>
      <c r="E7" s="254">
        <v>967</v>
      </c>
      <c r="F7" s="254">
        <v>971</v>
      </c>
      <c r="G7" s="254">
        <v>976</v>
      </c>
      <c r="H7" s="254">
        <v>899</v>
      </c>
      <c r="I7" s="254">
        <v>904</v>
      </c>
      <c r="J7" s="255">
        <v>855</v>
      </c>
      <c r="K7" s="253">
        <v>525</v>
      </c>
      <c r="L7" s="254">
        <v>486</v>
      </c>
      <c r="M7" s="254">
        <v>400</v>
      </c>
      <c r="N7" s="254">
        <v>495</v>
      </c>
      <c r="O7" s="254">
        <v>450</v>
      </c>
      <c r="P7" s="254">
        <v>377</v>
      </c>
      <c r="Q7" s="254">
        <v>413</v>
      </c>
      <c r="R7" s="255">
        <v>448</v>
      </c>
      <c r="S7" s="256"/>
      <c r="T7" s="245"/>
      <c r="V7" s="257">
        <f>+(C7-K7)/K7</f>
        <v>0.7219047619047619</v>
      </c>
      <c r="W7" s="257">
        <f aca="true" t="shared" si="0" ref="W7:AC22">+(D7-L7)/L7</f>
        <v>1.0205761316872428</v>
      </c>
      <c r="X7" s="257">
        <f t="shared" si="0"/>
        <v>1.4175</v>
      </c>
      <c r="Y7" s="257">
        <f t="shared" si="0"/>
        <v>0.9616161616161616</v>
      </c>
      <c r="Z7" s="257">
        <f t="shared" si="0"/>
        <v>1.1688888888888889</v>
      </c>
      <c r="AA7" s="257">
        <f t="shared" si="0"/>
        <v>1.3846153846153846</v>
      </c>
      <c r="AB7" s="257">
        <f t="shared" si="0"/>
        <v>1.188861985472155</v>
      </c>
      <c r="AC7" s="257">
        <f t="shared" si="0"/>
        <v>0.9084821428571429</v>
      </c>
    </row>
    <row r="8" spans="2:29" ht="15">
      <c r="B8" s="252">
        <v>42142</v>
      </c>
      <c r="C8" s="253">
        <v>916</v>
      </c>
      <c r="D8" s="254">
        <v>1002</v>
      </c>
      <c r="E8" s="254">
        <v>948</v>
      </c>
      <c r="F8" s="254">
        <v>935</v>
      </c>
      <c r="G8" s="254">
        <v>934</v>
      </c>
      <c r="H8" s="254">
        <v>932</v>
      </c>
      <c r="I8" s="254">
        <v>981</v>
      </c>
      <c r="J8" s="255">
        <v>898</v>
      </c>
      <c r="K8" s="253">
        <v>517</v>
      </c>
      <c r="L8" s="254">
        <v>530</v>
      </c>
      <c r="M8" s="254">
        <v>408</v>
      </c>
      <c r="N8" s="254">
        <v>467</v>
      </c>
      <c r="O8" s="254">
        <v>458</v>
      </c>
      <c r="P8" s="254">
        <v>375</v>
      </c>
      <c r="Q8" s="254">
        <v>375</v>
      </c>
      <c r="R8" s="255">
        <v>400</v>
      </c>
      <c r="S8" s="256"/>
      <c r="T8" s="245"/>
      <c r="V8" s="257">
        <f>+(C8-K8)/K8</f>
        <v>0.7717601547388782</v>
      </c>
      <c r="W8" s="257">
        <f t="shared" si="0"/>
        <v>0.8905660377358491</v>
      </c>
      <c r="X8" s="257">
        <f t="shared" si="0"/>
        <v>1.3235294117647058</v>
      </c>
      <c r="Y8" s="257">
        <f t="shared" si="0"/>
        <v>1.0021413276231264</v>
      </c>
      <c r="Z8" s="257">
        <f t="shared" si="0"/>
        <v>1.039301310043668</v>
      </c>
      <c r="AA8" s="257">
        <f t="shared" si="0"/>
        <v>1.4853333333333334</v>
      </c>
      <c r="AB8" s="257">
        <f t="shared" si="0"/>
        <v>1.616</v>
      </c>
      <c r="AC8" s="257">
        <f t="shared" si="0"/>
        <v>1.245</v>
      </c>
    </row>
    <row r="9" spans="2:29" ht="15">
      <c r="B9" s="252">
        <v>42149</v>
      </c>
      <c r="C9" s="253">
        <v>939</v>
      </c>
      <c r="D9" s="254">
        <v>998</v>
      </c>
      <c r="E9" s="254">
        <v>950</v>
      </c>
      <c r="F9" s="254">
        <v>978</v>
      </c>
      <c r="G9" s="254">
        <v>933</v>
      </c>
      <c r="H9" s="254">
        <v>871</v>
      </c>
      <c r="I9" s="254">
        <v>936</v>
      </c>
      <c r="J9" s="255">
        <v>885</v>
      </c>
      <c r="K9" s="253">
        <v>527</v>
      </c>
      <c r="L9" s="254">
        <v>511</v>
      </c>
      <c r="M9" s="254">
        <v>408</v>
      </c>
      <c r="N9" s="254">
        <v>483</v>
      </c>
      <c r="O9" s="254">
        <v>467</v>
      </c>
      <c r="P9" s="254">
        <v>375</v>
      </c>
      <c r="Q9" s="254">
        <v>371</v>
      </c>
      <c r="R9" s="255">
        <v>438</v>
      </c>
      <c r="S9" s="256"/>
      <c r="T9" s="245"/>
      <c r="V9" s="257">
        <f aca="true" t="shared" si="1" ref="V9:V26">+(C9-K9)/K9</f>
        <v>0.7817836812144212</v>
      </c>
      <c r="W9" s="257">
        <f t="shared" si="0"/>
        <v>0.9530332681017613</v>
      </c>
      <c r="X9" s="257">
        <f t="shared" si="0"/>
        <v>1.3284313725490196</v>
      </c>
      <c r="Y9" s="257">
        <f t="shared" si="0"/>
        <v>1.0248447204968945</v>
      </c>
      <c r="Z9" s="257">
        <f t="shared" si="0"/>
        <v>0.9978586723768736</v>
      </c>
      <c r="AA9" s="257">
        <f t="shared" si="0"/>
        <v>1.3226666666666667</v>
      </c>
      <c r="AB9" s="257">
        <f t="shared" si="0"/>
        <v>1.522911051212938</v>
      </c>
      <c r="AC9" s="257">
        <f t="shared" si="0"/>
        <v>1.0205479452054795</v>
      </c>
    </row>
    <row r="10" spans="2:29" ht="15">
      <c r="B10" s="252">
        <v>42156</v>
      </c>
      <c r="C10" s="253">
        <v>974</v>
      </c>
      <c r="D10" s="254">
        <v>981</v>
      </c>
      <c r="E10" s="254">
        <v>969</v>
      </c>
      <c r="F10" s="254">
        <v>965</v>
      </c>
      <c r="G10" s="254">
        <v>931</v>
      </c>
      <c r="H10" s="254">
        <v>920</v>
      </c>
      <c r="I10" s="254">
        <v>1013</v>
      </c>
      <c r="J10" s="255">
        <v>916</v>
      </c>
      <c r="K10" s="253">
        <v>575</v>
      </c>
      <c r="L10" s="254">
        <v>521</v>
      </c>
      <c r="M10" s="254">
        <v>425</v>
      </c>
      <c r="N10" s="254">
        <v>457</v>
      </c>
      <c r="O10" s="254">
        <v>454</v>
      </c>
      <c r="P10" s="254">
        <v>375</v>
      </c>
      <c r="Q10" s="254">
        <v>371</v>
      </c>
      <c r="R10" s="255">
        <v>450</v>
      </c>
      <c r="S10" s="256"/>
      <c r="T10" s="245"/>
      <c r="V10" s="257">
        <f t="shared" si="1"/>
        <v>0.6939130434782609</v>
      </c>
      <c r="W10" s="257">
        <f t="shared" si="0"/>
        <v>0.8829174664107485</v>
      </c>
      <c r="X10" s="257">
        <f t="shared" si="0"/>
        <v>1.28</v>
      </c>
      <c r="Y10" s="257">
        <f t="shared" si="0"/>
        <v>1.1115973741794312</v>
      </c>
      <c r="Z10" s="257">
        <f t="shared" si="0"/>
        <v>1.050660792951542</v>
      </c>
      <c r="AA10" s="257">
        <f t="shared" si="0"/>
        <v>1.4533333333333334</v>
      </c>
      <c r="AB10" s="257">
        <f t="shared" si="0"/>
        <v>1.7304582210242587</v>
      </c>
      <c r="AC10" s="257">
        <f t="shared" si="0"/>
        <v>1.0355555555555556</v>
      </c>
    </row>
    <row r="11" spans="2:29" ht="15">
      <c r="B11" s="252">
        <v>42163</v>
      </c>
      <c r="C11" s="253">
        <v>932</v>
      </c>
      <c r="D11" s="254">
        <v>1012</v>
      </c>
      <c r="E11" s="254">
        <v>963</v>
      </c>
      <c r="F11" s="254">
        <v>943</v>
      </c>
      <c r="G11" s="254">
        <v>936</v>
      </c>
      <c r="H11" s="254">
        <v>860</v>
      </c>
      <c r="I11" s="254">
        <v>994</v>
      </c>
      <c r="J11" s="255">
        <v>901</v>
      </c>
      <c r="K11" s="253">
        <v>517</v>
      </c>
      <c r="L11" s="254">
        <v>503</v>
      </c>
      <c r="M11" s="254">
        <v>388</v>
      </c>
      <c r="N11" s="254">
        <v>454</v>
      </c>
      <c r="O11" s="254">
        <v>444</v>
      </c>
      <c r="P11" s="254">
        <v>378</v>
      </c>
      <c r="Q11" s="254">
        <v>360</v>
      </c>
      <c r="R11" s="255">
        <v>488</v>
      </c>
      <c r="S11" s="256"/>
      <c r="T11" s="245"/>
      <c r="V11" s="257">
        <f t="shared" si="1"/>
        <v>0.8027079303675049</v>
      </c>
      <c r="W11" s="257">
        <f t="shared" si="0"/>
        <v>1.0119284294234592</v>
      </c>
      <c r="X11" s="257">
        <f t="shared" si="0"/>
        <v>1.481958762886598</v>
      </c>
      <c r="Y11" s="257">
        <f t="shared" si="0"/>
        <v>1.077092511013216</v>
      </c>
      <c r="Z11" s="257">
        <f t="shared" si="0"/>
        <v>1.1081081081081081</v>
      </c>
      <c r="AA11" s="257">
        <f t="shared" si="0"/>
        <v>1.2751322751322751</v>
      </c>
      <c r="AB11" s="257">
        <f t="shared" si="0"/>
        <v>1.761111111111111</v>
      </c>
      <c r="AC11" s="257">
        <f t="shared" si="0"/>
        <v>0.8463114754098361</v>
      </c>
    </row>
    <row r="12" spans="2:29" ht="15">
      <c r="B12" s="252">
        <v>42170</v>
      </c>
      <c r="C12" s="253">
        <v>916</v>
      </c>
      <c r="D12" s="254">
        <v>989</v>
      </c>
      <c r="E12" s="254">
        <v>952</v>
      </c>
      <c r="F12" s="254">
        <v>942</v>
      </c>
      <c r="G12" s="254">
        <v>902</v>
      </c>
      <c r="H12" s="254">
        <v>871</v>
      </c>
      <c r="I12" s="254">
        <v>988</v>
      </c>
      <c r="J12" s="255">
        <v>899</v>
      </c>
      <c r="K12" s="253">
        <v>558</v>
      </c>
      <c r="L12" s="254">
        <v>489</v>
      </c>
      <c r="M12" s="254">
        <v>366</v>
      </c>
      <c r="N12" s="254">
        <v>461</v>
      </c>
      <c r="O12" s="254">
        <v>475</v>
      </c>
      <c r="P12" s="254">
        <v>378</v>
      </c>
      <c r="Q12" s="254">
        <v>398</v>
      </c>
      <c r="R12" s="255">
        <v>450</v>
      </c>
      <c r="S12" s="256"/>
      <c r="T12" s="245"/>
      <c r="V12" s="257">
        <f t="shared" si="1"/>
        <v>0.6415770609318996</v>
      </c>
      <c r="W12" s="257">
        <f t="shared" si="0"/>
        <v>1.0224948875255624</v>
      </c>
      <c r="X12" s="257">
        <f t="shared" si="0"/>
        <v>1.6010928961748634</v>
      </c>
      <c r="Y12" s="257">
        <f t="shared" si="0"/>
        <v>1.0433839479392624</v>
      </c>
      <c r="Z12" s="257">
        <f t="shared" si="0"/>
        <v>0.8989473684210526</v>
      </c>
      <c r="AA12" s="257">
        <f t="shared" si="0"/>
        <v>1.3042328042328042</v>
      </c>
      <c r="AB12" s="257">
        <f t="shared" si="0"/>
        <v>1.4824120603015076</v>
      </c>
      <c r="AC12" s="257">
        <f t="shared" si="0"/>
        <v>0.9977777777777778</v>
      </c>
    </row>
    <row r="13" spans="2:29" ht="15">
      <c r="B13" s="252">
        <v>42177</v>
      </c>
      <c r="C13" s="253">
        <v>939</v>
      </c>
      <c r="D13" s="254">
        <v>999</v>
      </c>
      <c r="E13" s="254">
        <v>962</v>
      </c>
      <c r="F13" s="254">
        <v>950</v>
      </c>
      <c r="G13" s="254">
        <v>930</v>
      </c>
      <c r="H13" s="254">
        <v>902</v>
      </c>
      <c r="I13" s="254">
        <v>1055</v>
      </c>
      <c r="J13" s="255">
        <v>903</v>
      </c>
      <c r="K13" s="253">
        <v>567</v>
      </c>
      <c r="L13" s="254">
        <v>506</v>
      </c>
      <c r="M13" s="254">
        <v>358</v>
      </c>
      <c r="N13" s="254">
        <v>481</v>
      </c>
      <c r="O13" s="254">
        <v>438</v>
      </c>
      <c r="P13" s="254">
        <v>389</v>
      </c>
      <c r="Q13" s="254">
        <v>375</v>
      </c>
      <c r="R13" s="255">
        <v>488</v>
      </c>
      <c r="S13" s="256"/>
      <c r="T13" s="245"/>
      <c r="V13" s="257">
        <f t="shared" si="1"/>
        <v>0.656084656084656</v>
      </c>
      <c r="W13" s="257">
        <f t="shared" si="0"/>
        <v>0.974308300395257</v>
      </c>
      <c r="X13" s="257">
        <f t="shared" si="0"/>
        <v>1.687150837988827</v>
      </c>
      <c r="Y13" s="257">
        <f t="shared" si="0"/>
        <v>0.975051975051975</v>
      </c>
      <c r="Z13" s="257">
        <f t="shared" si="0"/>
        <v>1.1232876712328768</v>
      </c>
      <c r="AA13" s="257">
        <f t="shared" si="0"/>
        <v>1.3187660668380463</v>
      </c>
      <c r="AB13" s="257">
        <f t="shared" si="0"/>
        <v>1.8133333333333332</v>
      </c>
      <c r="AC13" s="257">
        <f t="shared" si="0"/>
        <v>0.8504098360655737</v>
      </c>
    </row>
    <row r="14" spans="2:29" ht="15">
      <c r="B14" s="252">
        <v>42184</v>
      </c>
      <c r="C14" s="253">
        <v>860</v>
      </c>
      <c r="D14" s="254">
        <v>983</v>
      </c>
      <c r="E14" s="254">
        <v>948</v>
      </c>
      <c r="F14" s="254">
        <v>1274</v>
      </c>
      <c r="G14" s="254">
        <v>892</v>
      </c>
      <c r="H14" s="254">
        <v>714</v>
      </c>
      <c r="I14" s="254">
        <v>884</v>
      </c>
      <c r="J14" s="255">
        <v>845</v>
      </c>
      <c r="K14" s="253">
        <v>543</v>
      </c>
      <c r="L14" s="254">
        <v>492</v>
      </c>
      <c r="M14" s="254">
        <v>389</v>
      </c>
      <c r="N14" s="254">
        <v>457</v>
      </c>
      <c r="O14" s="254">
        <v>467</v>
      </c>
      <c r="P14" s="254">
        <v>375</v>
      </c>
      <c r="Q14" s="254">
        <v>375</v>
      </c>
      <c r="R14" s="255">
        <v>463</v>
      </c>
      <c r="S14" s="256"/>
      <c r="T14" s="245"/>
      <c r="V14" s="257">
        <f t="shared" si="1"/>
        <v>0.583793738489871</v>
      </c>
      <c r="W14" s="257">
        <f t="shared" si="0"/>
        <v>0.9979674796747967</v>
      </c>
      <c r="X14" s="257">
        <f t="shared" si="0"/>
        <v>1.437017994858612</v>
      </c>
      <c r="Y14" s="257">
        <f t="shared" si="0"/>
        <v>1.787746170678337</v>
      </c>
      <c r="Z14" s="257">
        <f t="shared" si="0"/>
        <v>0.9100642398286938</v>
      </c>
      <c r="AA14" s="257">
        <f t="shared" si="0"/>
        <v>0.904</v>
      </c>
      <c r="AB14" s="257">
        <f t="shared" si="0"/>
        <v>1.3573333333333333</v>
      </c>
      <c r="AC14" s="257">
        <f t="shared" si="0"/>
        <v>0.8250539956803455</v>
      </c>
    </row>
    <row r="15" spans="2:29" ht="15">
      <c r="B15" s="252">
        <v>42191</v>
      </c>
      <c r="C15" s="253">
        <v>935</v>
      </c>
      <c r="D15" s="254">
        <v>997</v>
      </c>
      <c r="E15" s="254">
        <v>910</v>
      </c>
      <c r="F15" s="254">
        <v>970</v>
      </c>
      <c r="G15" s="254">
        <v>907</v>
      </c>
      <c r="H15" s="254">
        <v>873</v>
      </c>
      <c r="I15" s="254">
        <v>980</v>
      </c>
      <c r="J15" s="255">
        <v>904</v>
      </c>
      <c r="K15" s="253">
        <v>517</v>
      </c>
      <c r="L15" s="254">
        <v>519</v>
      </c>
      <c r="M15" s="254">
        <v>406</v>
      </c>
      <c r="N15" s="254">
        <v>519</v>
      </c>
      <c r="O15" s="254">
        <v>478</v>
      </c>
      <c r="P15" s="254">
        <v>383</v>
      </c>
      <c r="Q15" s="254">
        <v>413</v>
      </c>
      <c r="R15" s="255">
        <v>413</v>
      </c>
      <c r="S15" s="256"/>
      <c r="T15" s="245"/>
      <c r="V15" s="257">
        <f t="shared" si="1"/>
        <v>0.8085106382978723</v>
      </c>
      <c r="W15" s="257">
        <f t="shared" si="0"/>
        <v>0.9210019267822736</v>
      </c>
      <c r="X15" s="257">
        <f t="shared" si="0"/>
        <v>1.2413793103448276</v>
      </c>
      <c r="Y15" s="257">
        <f t="shared" si="0"/>
        <v>0.8689788053949904</v>
      </c>
      <c r="Z15" s="257">
        <f t="shared" si="0"/>
        <v>0.897489539748954</v>
      </c>
      <c r="AA15" s="257">
        <f t="shared" si="0"/>
        <v>1.279373368146214</v>
      </c>
      <c r="AB15" s="257">
        <f t="shared" si="0"/>
        <v>1.3728813559322033</v>
      </c>
      <c r="AC15" s="257">
        <f t="shared" si="0"/>
        <v>1.188861985472155</v>
      </c>
    </row>
    <row r="16" spans="2:29" ht="15">
      <c r="B16" s="252">
        <v>42198</v>
      </c>
      <c r="C16" s="253">
        <v>836</v>
      </c>
      <c r="D16" s="254">
        <v>978</v>
      </c>
      <c r="E16" s="254">
        <v>928</v>
      </c>
      <c r="F16" s="254">
        <v>975</v>
      </c>
      <c r="G16" s="254">
        <v>843.5</v>
      </c>
      <c r="H16" s="254">
        <v>952</v>
      </c>
      <c r="I16" s="254">
        <v>931</v>
      </c>
      <c r="J16" s="255">
        <v>962.5</v>
      </c>
      <c r="K16" s="253">
        <v>638</v>
      </c>
      <c r="L16" s="254">
        <v>492</v>
      </c>
      <c r="M16" s="254">
        <v>428</v>
      </c>
      <c r="N16" s="254">
        <v>513.5</v>
      </c>
      <c r="O16" s="254">
        <v>461</v>
      </c>
      <c r="P16" s="254">
        <v>381.5</v>
      </c>
      <c r="Q16" s="254">
        <v>394</v>
      </c>
      <c r="R16" s="255">
        <v>406.5</v>
      </c>
      <c r="S16" s="256"/>
      <c r="T16" s="245"/>
      <c r="V16" s="257">
        <f t="shared" si="1"/>
        <v>0.3103448275862069</v>
      </c>
      <c r="W16" s="257">
        <f t="shared" si="0"/>
        <v>0.9878048780487805</v>
      </c>
      <c r="X16" s="257">
        <f t="shared" si="0"/>
        <v>1.1682242990654206</v>
      </c>
      <c r="Y16" s="257">
        <f t="shared" si="0"/>
        <v>0.8987341772151899</v>
      </c>
      <c r="Z16" s="257">
        <f t="shared" si="0"/>
        <v>0.8297180043383948</v>
      </c>
      <c r="AA16" s="257">
        <f t="shared" si="0"/>
        <v>1.4954128440366972</v>
      </c>
      <c r="AB16" s="257">
        <f t="shared" si="0"/>
        <v>1.3629441624365481</v>
      </c>
      <c r="AC16" s="257">
        <f t="shared" si="0"/>
        <v>1.3677736777367773</v>
      </c>
    </row>
    <row r="17" spans="2:29" ht="15">
      <c r="B17" s="252">
        <v>42205</v>
      </c>
      <c r="C17" s="253">
        <v>849</v>
      </c>
      <c r="D17" s="254">
        <v>1067</v>
      </c>
      <c r="E17" s="254">
        <v>893</v>
      </c>
      <c r="F17" s="254">
        <v>957</v>
      </c>
      <c r="G17" s="254">
        <v>892.5</v>
      </c>
      <c r="H17" s="254">
        <v>883.5</v>
      </c>
      <c r="I17" s="254">
        <v>934</v>
      </c>
      <c r="J17" s="255">
        <v>945.5</v>
      </c>
      <c r="K17" s="253">
        <v>550</v>
      </c>
      <c r="L17" s="254">
        <v>587</v>
      </c>
      <c r="M17" s="254">
        <v>450</v>
      </c>
      <c r="N17" s="254">
        <v>548</v>
      </c>
      <c r="O17" s="254">
        <v>480.5</v>
      </c>
      <c r="P17" s="254">
        <v>369.5</v>
      </c>
      <c r="Q17" s="254">
        <v>431</v>
      </c>
      <c r="R17" s="255">
        <v>400</v>
      </c>
      <c r="S17" s="256"/>
      <c r="T17" s="245"/>
      <c r="V17" s="257">
        <f t="shared" si="1"/>
        <v>0.5436363636363636</v>
      </c>
      <c r="W17" s="257">
        <f t="shared" si="0"/>
        <v>0.817717206132879</v>
      </c>
      <c r="X17" s="257">
        <f t="shared" si="0"/>
        <v>0.9844444444444445</v>
      </c>
      <c r="Y17" s="257">
        <f t="shared" si="0"/>
        <v>0.7463503649635036</v>
      </c>
      <c r="Z17" s="257">
        <f t="shared" si="0"/>
        <v>0.8574401664932362</v>
      </c>
      <c r="AA17" s="257">
        <f t="shared" si="0"/>
        <v>1.3910690121786198</v>
      </c>
      <c r="AB17" s="257">
        <f t="shared" si="0"/>
        <v>1.1670533642691416</v>
      </c>
      <c r="AC17" s="257">
        <f t="shared" si="0"/>
        <v>1.36375</v>
      </c>
    </row>
    <row r="18" spans="2:29" ht="15">
      <c r="B18" s="252">
        <v>42212</v>
      </c>
      <c r="C18" s="253">
        <v>916</v>
      </c>
      <c r="D18" s="254">
        <v>975</v>
      </c>
      <c r="E18" s="254">
        <v>965</v>
      </c>
      <c r="F18" s="254">
        <v>955.5</v>
      </c>
      <c r="G18" s="254">
        <v>935.5</v>
      </c>
      <c r="H18" s="254">
        <v>846.5</v>
      </c>
      <c r="I18" s="254">
        <v>954.5</v>
      </c>
      <c r="J18" s="255">
        <v>852</v>
      </c>
      <c r="K18" s="253">
        <v>567</v>
      </c>
      <c r="L18" s="254">
        <v>605</v>
      </c>
      <c r="M18" s="254">
        <v>446</v>
      </c>
      <c r="N18" s="254">
        <v>563.5</v>
      </c>
      <c r="O18" s="254">
        <v>472</v>
      </c>
      <c r="P18" s="254">
        <v>367.5</v>
      </c>
      <c r="Q18" s="254">
        <v>398</v>
      </c>
      <c r="R18" s="255">
        <v>450</v>
      </c>
      <c r="S18" s="256"/>
      <c r="T18" s="245"/>
      <c r="V18" s="257">
        <f t="shared" si="1"/>
        <v>0.6155202821869489</v>
      </c>
      <c r="W18" s="257">
        <f t="shared" si="0"/>
        <v>0.6115702479338843</v>
      </c>
      <c r="X18" s="257">
        <f t="shared" si="0"/>
        <v>1.163677130044843</v>
      </c>
      <c r="Y18" s="257">
        <f t="shared" si="0"/>
        <v>0.6956521739130435</v>
      </c>
      <c r="Z18" s="257">
        <f t="shared" si="0"/>
        <v>0.9819915254237288</v>
      </c>
      <c r="AA18" s="257">
        <f t="shared" si="0"/>
        <v>1.3034013605442176</v>
      </c>
      <c r="AB18" s="257">
        <f t="shared" si="0"/>
        <v>1.3982412060301508</v>
      </c>
      <c r="AC18" s="257">
        <f t="shared" si="0"/>
        <v>0.8933333333333333</v>
      </c>
    </row>
    <row r="19" spans="2:29" ht="15">
      <c r="B19" s="252">
        <v>42219</v>
      </c>
      <c r="C19" s="253">
        <v>902</v>
      </c>
      <c r="D19" s="254">
        <v>1070</v>
      </c>
      <c r="E19" s="254">
        <v>967.6666666666666</v>
      </c>
      <c r="F19" s="254">
        <v>925.5</v>
      </c>
      <c r="G19" s="254">
        <v>934.5</v>
      </c>
      <c r="H19" s="254">
        <v>966.5</v>
      </c>
      <c r="I19" s="254">
        <v>951.5</v>
      </c>
      <c r="J19" s="255">
        <v>884</v>
      </c>
      <c r="K19" s="253">
        <v>633</v>
      </c>
      <c r="L19" s="254">
        <v>615</v>
      </c>
      <c r="M19" s="254">
        <v>534.5</v>
      </c>
      <c r="N19" s="254">
        <v>601.5</v>
      </c>
      <c r="O19" s="254">
        <v>501.5</v>
      </c>
      <c r="P19" s="254">
        <v>406.5</v>
      </c>
      <c r="Q19" s="254">
        <v>413</v>
      </c>
      <c r="R19" s="255">
        <v>525</v>
      </c>
      <c r="S19" s="256"/>
      <c r="T19" s="245"/>
      <c r="V19" s="257">
        <f t="shared" si="1"/>
        <v>0.42496050552922593</v>
      </c>
      <c r="W19" s="257">
        <f t="shared" si="0"/>
        <v>0.7398373983739838</v>
      </c>
      <c r="X19" s="257">
        <f t="shared" si="0"/>
        <v>0.8104147178048019</v>
      </c>
      <c r="Y19" s="257">
        <f t="shared" si="0"/>
        <v>0.5386533665835411</v>
      </c>
      <c r="Z19" s="257">
        <f t="shared" si="0"/>
        <v>0.8634097706879362</v>
      </c>
      <c r="AA19" s="257">
        <f t="shared" si="0"/>
        <v>1.3776137761377614</v>
      </c>
      <c r="AB19" s="257">
        <f t="shared" si="0"/>
        <v>1.3038740920096852</v>
      </c>
      <c r="AC19" s="257">
        <f t="shared" si="0"/>
        <v>0.6838095238095238</v>
      </c>
    </row>
    <row r="20" spans="2:29" ht="15">
      <c r="B20" s="252">
        <v>42226</v>
      </c>
      <c r="C20" s="253">
        <v>976</v>
      </c>
      <c r="D20" s="254">
        <v>1230.5</v>
      </c>
      <c r="E20" s="254">
        <v>1003.5</v>
      </c>
      <c r="F20" s="254">
        <v>1003.5</v>
      </c>
      <c r="G20" s="254">
        <v>1018</v>
      </c>
      <c r="H20" s="254">
        <v>887</v>
      </c>
      <c r="I20" s="254">
        <v>1002.5</v>
      </c>
      <c r="J20" s="255">
        <v>913</v>
      </c>
      <c r="K20" s="253">
        <v>775</v>
      </c>
      <c r="L20" s="254">
        <v>696</v>
      </c>
      <c r="M20" s="254">
        <v>645.5</v>
      </c>
      <c r="N20" s="254">
        <v>695</v>
      </c>
      <c r="O20" s="254">
        <v>625</v>
      </c>
      <c r="P20" s="254">
        <v>404</v>
      </c>
      <c r="Q20" s="254">
        <v>519</v>
      </c>
      <c r="R20" s="255">
        <v>400</v>
      </c>
      <c r="S20" s="256"/>
      <c r="T20" s="245"/>
      <c r="V20" s="257">
        <f t="shared" si="1"/>
        <v>0.2593548387096774</v>
      </c>
      <c r="W20" s="257">
        <f t="shared" si="0"/>
        <v>0.7679597701149425</v>
      </c>
      <c r="X20" s="257">
        <f t="shared" si="0"/>
        <v>0.5546088303640588</v>
      </c>
      <c r="Y20" s="257">
        <f t="shared" si="0"/>
        <v>0.4438848920863309</v>
      </c>
      <c r="Z20" s="257">
        <f t="shared" si="0"/>
        <v>0.6288</v>
      </c>
      <c r="AA20" s="257">
        <f t="shared" si="0"/>
        <v>1.1955445544554455</v>
      </c>
      <c r="AB20" s="257">
        <f t="shared" si="0"/>
        <v>0.9315992292870906</v>
      </c>
      <c r="AC20" s="257">
        <f t="shared" si="0"/>
        <v>1.2825</v>
      </c>
    </row>
    <row r="21" spans="2:29" ht="15">
      <c r="B21" s="252">
        <v>42233</v>
      </c>
      <c r="C21" s="253">
        <v>1088</v>
      </c>
      <c r="D21" s="254">
        <v>1172.5</v>
      </c>
      <c r="E21" s="254">
        <v>1173</v>
      </c>
      <c r="F21" s="254">
        <v>1167.5</v>
      </c>
      <c r="G21" s="254">
        <v>1164</v>
      </c>
      <c r="H21" s="254">
        <v>856.5</v>
      </c>
      <c r="I21" s="254">
        <v>1218</v>
      </c>
      <c r="J21" s="255">
        <v>1103.5</v>
      </c>
      <c r="K21" s="253">
        <v>767</v>
      </c>
      <c r="L21" s="254">
        <v>730</v>
      </c>
      <c r="M21" s="254">
        <v>640.5</v>
      </c>
      <c r="N21" s="254">
        <v>706</v>
      </c>
      <c r="O21" s="254">
        <v>616.5</v>
      </c>
      <c r="P21" s="254">
        <v>434</v>
      </c>
      <c r="Q21" s="254">
        <v>466.5</v>
      </c>
      <c r="R21" s="255">
        <v>506.5</v>
      </c>
      <c r="S21" s="256"/>
      <c r="T21" s="245"/>
      <c r="V21" s="257">
        <f t="shared" si="1"/>
        <v>0.41851368970013036</v>
      </c>
      <c r="W21" s="257">
        <f t="shared" si="0"/>
        <v>0.6061643835616438</v>
      </c>
      <c r="X21" s="257">
        <f t="shared" si="0"/>
        <v>0.8313817330210773</v>
      </c>
      <c r="Y21" s="257">
        <f t="shared" si="0"/>
        <v>0.6536827195467422</v>
      </c>
      <c r="Z21" s="257">
        <f t="shared" si="0"/>
        <v>0.8880778588807786</v>
      </c>
      <c r="AA21" s="257">
        <f t="shared" si="0"/>
        <v>0.9735023041474654</v>
      </c>
      <c r="AB21" s="257">
        <f t="shared" si="0"/>
        <v>1.6109324758842443</v>
      </c>
      <c r="AC21" s="257">
        <f t="shared" si="0"/>
        <v>1.1786771964461995</v>
      </c>
    </row>
    <row r="22" spans="2:29" ht="15">
      <c r="B22" s="252">
        <v>42240</v>
      </c>
      <c r="C22" s="253">
        <v>1329</v>
      </c>
      <c r="D22" s="254">
        <v>1117.5</v>
      </c>
      <c r="E22" s="254">
        <v>1243</v>
      </c>
      <c r="F22" s="254">
        <v>1183</v>
      </c>
      <c r="G22" s="254">
        <v>1248</v>
      </c>
      <c r="H22" s="254">
        <v>1054.5</v>
      </c>
      <c r="I22" s="254">
        <v>1230.5</v>
      </c>
      <c r="J22" s="255">
        <v>961.5</v>
      </c>
      <c r="K22" s="253">
        <v>725</v>
      </c>
      <c r="L22" s="254">
        <v>734</v>
      </c>
      <c r="M22" s="254">
        <v>645.5</v>
      </c>
      <c r="N22" s="254">
        <v>677</v>
      </c>
      <c r="O22" s="254">
        <v>579</v>
      </c>
      <c r="P22" s="254">
        <v>503</v>
      </c>
      <c r="Q22" s="254">
        <v>433</v>
      </c>
      <c r="R22" s="255">
        <v>500</v>
      </c>
      <c r="S22" s="256"/>
      <c r="T22" s="245"/>
      <c r="V22" s="257">
        <f t="shared" si="1"/>
        <v>0.833103448275862</v>
      </c>
      <c r="W22" s="257">
        <f t="shared" si="0"/>
        <v>0.5224795640326976</v>
      </c>
      <c r="X22" s="257">
        <f t="shared" si="0"/>
        <v>0.9256390395042603</v>
      </c>
      <c r="Y22" s="257">
        <f t="shared" si="0"/>
        <v>0.7474150664697193</v>
      </c>
      <c r="Z22" s="257">
        <f t="shared" si="0"/>
        <v>1.1554404145077721</v>
      </c>
      <c r="AA22" s="257">
        <f t="shared" si="0"/>
        <v>1.0964214711729623</v>
      </c>
      <c r="AB22" s="257">
        <f t="shared" si="0"/>
        <v>1.8418013856812934</v>
      </c>
      <c r="AC22" s="257">
        <f t="shared" si="0"/>
        <v>0.923</v>
      </c>
    </row>
    <row r="23" spans="2:29" ht="15">
      <c r="B23" s="252">
        <v>42247</v>
      </c>
      <c r="C23" s="253">
        <v>1332</v>
      </c>
      <c r="D23" s="254">
        <v>1290.5</v>
      </c>
      <c r="E23" s="254">
        <v>1339.5</v>
      </c>
      <c r="F23" s="254">
        <v>1245</v>
      </c>
      <c r="G23" s="254">
        <v>1284</v>
      </c>
      <c r="H23" s="254">
        <v>1149</v>
      </c>
      <c r="I23" s="254">
        <v>1267.5</v>
      </c>
      <c r="J23" s="255">
        <v>1057.5</v>
      </c>
      <c r="K23" s="253">
        <v>792</v>
      </c>
      <c r="L23" s="254">
        <v>701</v>
      </c>
      <c r="M23" s="254">
        <v>538</v>
      </c>
      <c r="N23" s="254">
        <v>686.5</v>
      </c>
      <c r="O23" s="254">
        <v>587.5</v>
      </c>
      <c r="P23" s="254">
        <v>510</v>
      </c>
      <c r="Q23" s="254">
        <v>494</v>
      </c>
      <c r="R23" s="255">
        <v>500</v>
      </c>
      <c r="S23" s="256"/>
      <c r="T23" s="245"/>
      <c r="V23" s="257">
        <f t="shared" si="1"/>
        <v>0.6818181818181818</v>
      </c>
      <c r="W23" s="257">
        <f aca="true" t="shared" si="2" ref="W23:AC26">+(D23-L23)/L23</f>
        <v>0.8409415121255349</v>
      </c>
      <c r="X23" s="257">
        <f t="shared" si="2"/>
        <v>1.4897769516728625</v>
      </c>
      <c r="Y23" s="257">
        <f t="shared" si="2"/>
        <v>0.8135469774217043</v>
      </c>
      <c r="Z23" s="257">
        <f t="shared" si="2"/>
        <v>1.185531914893617</v>
      </c>
      <c r="AA23" s="257">
        <f t="shared" si="2"/>
        <v>1.2529411764705882</v>
      </c>
      <c r="AB23" s="257">
        <f t="shared" si="2"/>
        <v>1.5657894736842106</v>
      </c>
      <c r="AC23" s="257">
        <f t="shared" si="2"/>
        <v>1.115</v>
      </c>
    </row>
    <row r="24" spans="2:29" ht="15">
      <c r="B24" s="252">
        <v>42254</v>
      </c>
      <c r="C24" s="253">
        <v>1366</v>
      </c>
      <c r="D24" s="254">
        <v>1322.5</v>
      </c>
      <c r="E24" s="254">
        <v>1315.5</v>
      </c>
      <c r="F24" s="254">
        <v>1298</v>
      </c>
      <c r="G24" s="254">
        <v>1298</v>
      </c>
      <c r="H24" s="254">
        <v>1161.5</v>
      </c>
      <c r="I24" s="254">
        <v>1274.5</v>
      </c>
      <c r="J24" s="255">
        <v>1188</v>
      </c>
      <c r="K24" s="253">
        <v>770</v>
      </c>
      <c r="L24" s="254">
        <v>719</v>
      </c>
      <c r="M24" s="254">
        <v>554.5</v>
      </c>
      <c r="N24" s="254">
        <v>632</v>
      </c>
      <c r="O24" s="254">
        <v>587.5</v>
      </c>
      <c r="P24" s="254">
        <v>517</v>
      </c>
      <c r="Q24" s="254">
        <v>458</v>
      </c>
      <c r="R24" s="255">
        <v>500</v>
      </c>
      <c r="S24" s="256"/>
      <c r="T24" s="245"/>
      <c r="V24" s="257">
        <f t="shared" si="1"/>
        <v>0.7740259740259741</v>
      </c>
      <c r="W24" s="257">
        <f t="shared" si="2"/>
        <v>0.8393602225312935</v>
      </c>
      <c r="X24" s="257">
        <f t="shared" si="2"/>
        <v>1.3724075743913435</v>
      </c>
      <c r="Y24" s="257">
        <f t="shared" si="2"/>
        <v>1.0537974683544304</v>
      </c>
      <c r="Z24" s="257">
        <f t="shared" si="2"/>
        <v>1.2093617021276595</v>
      </c>
      <c r="AA24" s="257">
        <f t="shared" si="2"/>
        <v>1.246615087040619</v>
      </c>
      <c r="AB24" s="257">
        <f t="shared" si="2"/>
        <v>1.7827510917030567</v>
      </c>
      <c r="AC24" s="257">
        <f t="shared" si="2"/>
        <v>1.376</v>
      </c>
    </row>
    <row r="25" spans="2:29" ht="15">
      <c r="B25" s="252">
        <v>42261</v>
      </c>
      <c r="C25" s="253">
        <v>1301</v>
      </c>
      <c r="D25" s="254">
        <v>1337</v>
      </c>
      <c r="E25" s="254">
        <v>1351</v>
      </c>
      <c r="F25" s="254">
        <v>1360.5</v>
      </c>
      <c r="G25" s="254">
        <v>1394</v>
      </c>
      <c r="H25" s="254">
        <v>1247.5</v>
      </c>
      <c r="I25" s="254">
        <v>1348</v>
      </c>
      <c r="J25" s="255">
        <v>1154.5</v>
      </c>
      <c r="K25" s="253">
        <v>700</v>
      </c>
      <c r="L25" s="254">
        <v>695</v>
      </c>
      <c r="M25" s="254">
        <v>576</v>
      </c>
      <c r="N25" s="254">
        <v>585.5</v>
      </c>
      <c r="O25" s="254">
        <v>596</v>
      </c>
      <c r="P25" s="254">
        <v>496</v>
      </c>
      <c r="Q25" s="254">
        <v>479</v>
      </c>
      <c r="R25" s="255">
        <v>541.5</v>
      </c>
      <c r="S25" s="256"/>
      <c r="T25" s="245"/>
      <c r="V25" s="257">
        <f t="shared" si="1"/>
        <v>0.8585714285714285</v>
      </c>
      <c r="W25" s="257">
        <f t="shared" si="2"/>
        <v>0.9237410071942446</v>
      </c>
      <c r="X25" s="257">
        <f t="shared" si="2"/>
        <v>1.3454861111111112</v>
      </c>
      <c r="Y25" s="257">
        <f t="shared" si="2"/>
        <v>1.3236549957301451</v>
      </c>
      <c r="Z25" s="257">
        <f t="shared" si="2"/>
        <v>1.3389261744966443</v>
      </c>
      <c r="AA25" s="257">
        <f t="shared" si="2"/>
        <v>1.5151209677419355</v>
      </c>
      <c r="AB25" s="257">
        <f t="shared" si="2"/>
        <v>1.81419624217119</v>
      </c>
      <c r="AC25" s="257">
        <f t="shared" si="2"/>
        <v>1.1320406278855033</v>
      </c>
    </row>
    <row r="26" spans="2:29" ht="15">
      <c r="B26" s="252">
        <v>42268</v>
      </c>
      <c r="C26" s="253">
        <v>1348</v>
      </c>
      <c r="D26" s="254">
        <v>1417</v>
      </c>
      <c r="E26" s="254">
        <v>1281</v>
      </c>
      <c r="F26" s="254">
        <v>1291</v>
      </c>
      <c r="G26" s="254">
        <v>1355</v>
      </c>
      <c r="H26" s="254">
        <v>1169.5</v>
      </c>
      <c r="I26" s="254">
        <v>1382.5</v>
      </c>
      <c r="J26" s="255">
        <v>1282</v>
      </c>
      <c r="K26" s="253">
        <v>735</v>
      </c>
      <c r="L26" s="254">
        <v>746</v>
      </c>
      <c r="M26" s="254">
        <v>571</v>
      </c>
      <c r="N26" s="254">
        <v>673</v>
      </c>
      <c r="O26" s="254">
        <v>584.5</v>
      </c>
      <c r="P26" s="254">
        <v>482.5</v>
      </c>
      <c r="Q26" s="254">
        <v>481</v>
      </c>
      <c r="R26" s="255">
        <v>581.5</v>
      </c>
      <c r="S26" s="256"/>
      <c r="T26" s="245"/>
      <c r="V26" s="257">
        <f t="shared" si="1"/>
        <v>0.8340136054421768</v>
      </c>
      <c r="W26" s="257">
        <f t="shared" si="2"/>
        <v>0.8994638069705094</v>
      </c>
      <c r="X26" s="257">
        <f t="shared" si="2"/>
        <v>1.2434325744308232</v>
      </c>
      <c r="Y26" s="257">
        <f t="shared" si="2"/>
        <v>0.9182763744427934</v>
      </c>
      <c r="Z26" s="257">
        <f t="shared" si="2"/>
        <v>1.3182207014542344</v>
      </c>
      <c r="AA26" s="257">
        <f t="shared" si="2"/>
        <v>1.4238341968911916</v>
      </c>
      <c r="AB26" s="257">
        <f t="shared" si="2"/>
        <v>1.8742203742203742</v>
      </c>
      <c r="AC26" s="257">
        <f t="shared" si="2"/>
        <v>1.2046431642304385</v>
      </c>
    </row>
    <row r="27" spans="2:30" ht="15">
      <c r="B27" s="258">
        <v>42275</v>
      </c>
      <c r="C27" s="259">
        <v>1322</v>
      </c>
      <c r="D27" s="260">
        <v>1402</v>
      </c>
      <c r="E27" s="260">
        <v>1341.5</v>
      </c>
      <c r="F27" s="260">
        <v>1362</v>
      </c>
      <c r="G27" s="260">
        <v>1355</v>
      </c>
      <c r="H27" s="260">
        <v>1204</v>
      </c>
      <c r="I27" s="260">
        <v>1375.5</v>
      </c>
      <c r="J27" s="261">
        <v>1112</v>
      </c>
      <c r="K27" s="259">
        <v>670</v>
      </c>
      <c r="L27" s="260">
        <v>772</v>
      </c>
      <c r="M27" s="260">
        <v>525</v>
      </c>
      <c r="N27" s="260">
        <v>691.5</v>
      </c>
      <c r="O27" s="260">
        <v>579</v>
      </c>
      <c r="P27" s="260">
        <v>527</v>
      </c>
      <c r="Q27" s="260">
        <v>496</v>
      </c>
      <c r="R27" s="261">
        <v>500</v>
      </c>
      <c r="S27" s="256"/>
      <c r="T27" s="262"/>
      <c r="V27" s="257"/>
      <c r="W27" s="257"/>
      <c r="X27" s="257"/>
      <c r="Y27" s="257"/>
      <c r="Z27" s="257"/>
      <c r="AA27" s="257"/>
      <c r="AB27" s="257"/>
      <c r="AC27" s="257"/>
      <c r="AD27" s="268"/>
    </row>
    <row r="28" spans="2:30" ht="15">
      <c r="B28" s="244" t="s">
        <v>225</v>
      </c>
      <c r="P28" s="263"/>
      <c r="Q28" s="263"/>
      <c r="T28" s="262"/>
      <c r="U28" s="268"/>
      <c r="V28" s="264">
        <f>+AVERAGE(V7:V26)</f>
        <v>0.6507949405495151</v>
      </c>
      <c r="W28" s="264">
        <f aca="true" t="shared" si="3" ref="W28:AC28">+AVERAGE(W7:W26)</f>
        <v>0.8615916962378674</v>
      </c>
      <c r="X28" s="264">
        <f t="shared" si="3"/>
        <v>1.234377699621125</v>
      </c>
      <c r="Y28" s="264">
        <f t="shared" si="3"/>
        <v>0.934305078536027</v>
      </c>
      <c r="Z28" s="264">
        <f t="shared" si="3"/>
        <v>1.0225762412452328</v>
      </c>
      <c r="AA28" s="264">
        <f t="shared" si="3"/>
        <v>1.299946499155778</v>
      </c>
      <c r="AB28" s="264">
        <f t="shared" si="3"/>
        <v>1.524935277454891</v>
      </c>
      <c r="AC28" s="264">
        <f t="shared" si="3"/>
        <v>1.071926411873282</v>
      </c>
      <c r="AD28" s="268"/>
    </row>
    <row r="29" spans="20:29" ht="15">
      <c r="T29" s="245"/>
      <c r="V29" s="265"/>
      <c r="W29" s="265"/>
      <c r="X29" s="265"/>
      <c r="Y29" s="265"/>
      <c r="Z29" s="265"/>
      <c r="AA29" s="265"/>
      <c r="AB29" s="265"/>
      <c r="AC29" s="265"/>
    </row>
    <row r="30" ht="15">
      <c r="T30" s="245"/>
    </row>
    <row r="31" ht="15">
      <c r="T31" s="245"/>
    </row>
    <row r="32" ht="15">
      <c r="T32" s="245"/>
    </row>
    <row r="33" ht="15">
      <c r="T33" s="245"/>
    </row>
    <row r="34" ht="15">
      <c r="T34" s="245"/>
    </row>
    <row r="35" ht="15">
      <c r="T35" s="245"/>
    </row>
    <row r="36" ht="15">
      <c r="T36" s="245"/>
    </row>
    <row r="37" ht="15">
      <c r="T37" s="245"/>
    </row>
    <row r="48" ht="15">
      <c r="C48" s="244" t="s">
        <v>225</v>
      </c>
    </row>
  </sheetData>
  <sheetProtection/>
  <mergeCells count="5">
    <mergeCell ref="B2:R2"/>
    <mergeCell ref="B3:R3"/>
    <mergeCell ref="B4:R4"/>
    <mergeCell ref="C5:J5"/>
    <mergeCell ref="K5:R5"/>
  </mergeCells>
  <hyperlinks>
    <hyperlink ref="T2" location="Índice!A1" display="Volver al índice"/>
  </hyperlinks>
  <printOptions/>
  <pageMargins left="0.25" right="0.25" top="0.75" bottom="0.75" header="0.3" footer="0.3"/>
  <pageSetup horizontalDpi="1200" verticalDpi="1200" orientation="portrait" paperSize="9" scale="45" r:id="rId2"/>
  <headerFooter differentFirst="1">
    <oddFooter>&amp;C&amp;P</oddFooter>
  </headerFooter>
  <drawing r:id="rId1"/>
</worksheet>
</file>

<file path=xl/worksheets/sheet11.xml><?xml version="1.0" encoding="utf-8"?>
<worksheet xmlns="http://schemas.openxmlformats.org/spreadsheetml/2006/main" xmlns:r="http://schemas.openxmlformats.org/officeDocument/2006/relationships">
  <dimension ref="A2:K48"/>
  <sheetViews>
    <sheetView zoomScale="90" zoomScaleNormal="90" zoomScaleSheetLayoutView="80" zoomScalePageLayoutView="60" workbookViewId="0" topLeftCell="A1">
      <selection activeCell="N38" sqref="N38"/>
    </sheetView>
  </sheetViews>
  <sheetFormatPr defaultColWidth="14.421875" defaultRowHeight="15"/>
  <cols>
    <col min="1" max="1" width="1.421875" style="28" customWidth="1"/>
    <col min="2" max="2" width="14.421875" style="28" customWidth="1"/>
    <col min="3" max="3" width="14.00390625" style="28" customWidth="1"/>
    <col min="4" max="4" width="13.421875" style="28" customWidth="1"/>
    <col min="5" max="5" width="14.421875" style="28" customWidth="1"/>
    <col min="6" max="6" width="18.28125" style="28" customWidth="1"/>
    <col min="7" max="8" width="14.421875" style="28" customWidth="1"/>
    <col min="9" max="11" width="9.28125" style="230" hidden="1" customWidth="1"/>
    <col min="12" max="16384" width="14.421875" style="28" customWidth="1"/>
  </cols>
  <sheetData>
    <row r="1" ht="6" customHeight="1"/>
    <row r="2" spans="1:8" ht="12.75">
      <c r="A2" s="2"/>
      <c r="C2" s="311" t="s">
        <v>15</v>
      </c>
      <c r="D2" s="311"/>
      <c r="E2" s="311"/>
      <c r="F2" s="311"/>
      <c r="H2" s="58" t="s">
        <v>165</v>
      </c>
    </row>
    <row r="3" spans="1:6" ht="12.75">
      <c r="A3" s="2"/>
      <c r="C3" s="311" t="s">
        <v>128</v>
      </c>
      <c r="D3" s="311"/>
      <c r="E3" s="311"/>
      <c r="F3" s="311"/>
    </row>
    <row r="4" spans="1:6" ht="12.75">
      <c r="A4" s="2"/>
      <c r="C4" s="33"/>
      <c r="D4" s="33"/>
      <c r="E4" s="33"/>
      <c r="F4" s="33"/>
    </row>
    <row r="5" spans="1:6" ht="12.75" customHeight="1">
      <c r="A5" s="2"/>
      <c r="C5" s="312" t="s">
        <v>13</v>
      </c>
      <c r="D5" s="314" t="s">
        <v>167</v>
      </c>
      <c r="E5" s="314" t="s">
        <v>168</v>
      </c>
      <c r="F5" s="314" t="s">
        <v>169</v>
      </c>
    </row>
    <row r="6" spans="1:6" ht="12.75">
      <c r="A6" s="2"/>
      <c r="C6" s="313"/>
      <c r="D6" s="315"/>
      <c r="E6" s="315"/>
      <c r="F6" s="315"/>
    </row>
    <row r="7" spans="1:8" ht="12.75">
      <c r="A7" s="2"/>
      <c r="C7" s="33" t="s">
        <v>12</v>
      </c>
      <c r="D7" s="111">
        <v>63110</v>
      </c>
      <c r="E7" s="111">
        <v>1210044.3</v>
      </c>
      <c r="F7" s="118">
        <v>19.173574710822372</v>
      </c>
      <c r="H7" s="187"/>
    </row>
    <row r="8" spans="1:11" ht="12.75">
      <c r="A8" s="2"/>
      <c r="C8" s="33" t="s">
        <v>11</v>
      </c>
      <c r="D8" s="111">
        <v>61360</v>
      </c>
      <c r="E8" s="111">
        <v>1303267.5</v>
      </c>
      <c r="F8" s="118">
        <v>21.239691981747065</v>
      </c>
      <c r="I8" s="269">
        <f aca="true" t="shared" si="0" ref="I8:I22">+(D8-D7)/D7</f>
        <v>-0.027729361432419584</v>
      </c>
      <c r="J8" s="269">
        <f aca="true" t="shared" si="1" ref="J8:K22">+(E8-E7)/E7</f>
        <v>0.07704114634480734</v>
      </c>
      <c r="K8" s="269">
        <f t="shared" si="1"/>
        <v>0.10775858451468047</v>
      </c>
    </row>
    <row r="9" spans="1:11" ht="12.75">
      <c r="A9" s="2"/>
      <c r="C9" s="33" t="s">
        <v>10</v>
      </c>
      <c r="D9" s="111">
        <v>56000</v>
      </c>
      <c r="E9" s="111">
        <v>1093728.4</v>
      </c>
      <c r="F9" s="118">
        <v>19.530864285714287</v>
      </c>
      <c r="I9" s="269">
        <f t="shared" si="0"/>
        <v>-0.08735332464146023</v>
      </c>
      <c r="J9" s="269">
        <f t="shared" si="1"/>
        <v>-0.16077980921031185</v>
      </c>
      <c r="K9" s="269">
        <f t="shared" si="1"/>
        <v>-0.08045444809187004</v>
      </c>
    </row>
    <row r="10" spans="1:11" ht="12.75">
      <c r="A10" s="2"/>
      <c r="C10" s="33" t="s">
        <v>9</v>
      </c>
      <c r="D10" s="111">
        <v>59560</v>
      </c>
      <c r="E10" s="111">
        <v>1144170</v>
      </c>
      <c r="F10" s="118">
        <v>19.210376091336467</v>
      </c>
      <c r="I10" s="269">
        <f t="shared" si="0"/>
        <v>0.06357142857142857</v>
      </c>
      <c r="J10" s="269">
        <f t="shared" si="1"/>
        <v>0.04611894506899528</v>
      </c>
      <c r="K10" s="269">
        <f t="shared" si="1"/>
        <v>-0.016409319612764834</v>
      </c>
    </row>
    <row r="11" spans="1:11" ht="12.75">
      <c r="A11" s="2"/>
      <c r="C11" s="33" t="s">
        <v>8</v>
      </c>
      <c r="D11" s="111">
        <v>55620</v>
      </c>
      <c r="E11" s="111">
        <v>1115735.7</v>
      </c>
      <c r="F11" s="118">
        <v>20.059973031283707</v>
      </c>
      <c r="G11" s="67"/>
      <c r="I11" s="269">
        <f t="shared" si="0"/>
        <v>-0.0661517797179315</v>
      </c>
      <c r="J11" s="269">
        <f t="shared" si="1"/>
        <v>-0.02485146438029318</v>
      </c>
      <c r="K11" s="269">
        <f t="shared" si="1"/>
        <v>0.04422593997680206</v>
      </c>
    </row>
    <row r="12" spans="1:11" ht="12.75">
      <c r="A12" s="2"/>
      <c r="C12" s="33" t="s">
        <v>7</v>
      </c>
      <c r="D12" s="111">
        <v>63200</v>
      </c>
      <c r="E12" s="111">
        <v>1391378.2</v>
      </c>
      <c r="F12" s="118">
        <v>22.015477848101266</v>
      </c>
      <c r="I12" s="269">
        <f t="shared" si="0"/>
        <v>0.1362819129809421</v>
      </c>
      <c r="J12" s="269">
        <f t="shared" si="1"/>
        <v>0.2470499958009769</v>
      </c>
      <c r="K12" s="269">
        <f t="shared" si="1"/>
        <v>0.09748292351978398</v>
      </c>
    </row>
    <row r="13" spans="1:11" ht="12.75">
      <c r="A13" s="2"/>
      <c r="C13" s="33" t="s">
        <v>6</v>
      </c>
      <c r="D13" s="111">
        <v>54145</v>
      </c>
      <c r="E13" s="111">
        <v>834859.9</v>
      </c>
      <c r="F13" s="118">
        <v>15.41896574014221</v>
      </c>
      <c r="I13" s="269">
        <f t="shared" si="0"/>
        <v>-0.1432753164556962</v>
      </c>
      <c r="J13" s="269">
        <f t="shared" si="1"/>
        <v>-0.39997629688319103</v>
      </c>
      <c r="K13" s="269">
        <f t="shared" si="1"/>
        <v>-0.29963065773418923</v>
      </c>
    </row>
    <row r="14" spans="1:11" ht="12.75">
      <c r="A14" s="2"/>
      <c r="C14" s="33" t="s">
        <v>5</v>
      </c>
      <c r="D14" s="111">
        <v>55976</v>
      </c>
      <c r="E14" s="111">
        <v>965939.5</v>
      </c>
      <c r="F14" s="118">
        <v>17.25631520651708</v>
      </c>
      <c r="I14" s="269">
        <f t="shared" si="0"/>
        <v>0.03381660356450272</v>
      </c>
      <c r="J14" s="269">
        <f t="shared" si="1"/>
        <v>0.1570079003674748</v>
      </c>
      <c r="K14" s="269">
        <f t="shared" si="1"/>
        <v>0.11916165437682093</v>
      </c>
    </row>
    <row r="15" spans="1:11" ht="12.75">
      <c r="A15" s="2"/>
      <c r="C15" s="33" t="s">
        <v>4</v>
      </c>
      <c r="D15" s="111">
        <v>45078</v>
      </c>
      <c r="E15" s="111">
        <v>924548.1</v>
      </c>
      <c r="F15" s="118">
        <v>20.50996273126581</v>
      </c>
      <c r="I15" s="269">
        <f t="shared" si="0"/>
        <v>-0.19469058167786193</v>
      </c>
      <c r="J15" s="269">
        <f t="shared" si="1"/>
        <v>-0.04285092389326663</v>
      </c>
      <c r="K15" s="269">
        <f t="shared" si="1"/>
        <v>0.18854822051001624</v>
      </c>
    </row>
    <row r="16" spans="1:11" ht="12.75">
      <c r="A16" s="2"/>
      <c r="C16" s="33" t="s">
        <v>3</v>
      </c>
      <c r="D16" s="111">
        <v>50771</v>
      </c>
      <c r="E16" s="111">
        <v>1081349.2</v>
      </c>
      <c r="F16" s="118">
        <v>21.3</v>
      </c>
      <c r="I16" s="269">
        <f t="shared" si="0"/>
        <v>0.12629220462309773</v>
      </c>
      <c r="J16" s="269">
        <f t="shared" si="1"/>
        <v>0.1695975579853552</v>
      </c>
      <c r="K16" s="269">
        <f t="shared" si="1"/>
        <v>0.03851968329176157</v>
      </c>
    </row>
    <row r="17" spans="1:11" ht="12.75">
      <c r="A17" s="2"/>
      <c r="C17" s="33" t="s">
        <v>2</v>
      </c>
      <c r="D17" s="111">
        <v>53653</v>
      </c>
      <c r="E17" s="111">
        <v>1676444</v>
      </c>
      <c r="F17" s="118">
        <v>31.25</v>
      </c>
      <c r="I17" s="269">
        <f t="shared" si="0"/>
        <v>0.05676468850327943</v>
      </c>
      <c r="J17" s="269">
        <f t="shared" si="1"/>
        <v>0.5503262035982457</v>
      </c>
      <c r="K17" s="269">
        <f t="shared" si="1"/>
        <v>0.46713615023474175</v>
      </c>
    </row>
    <row r="18" spans="1:11" ht="12.75">
      <c r="A18" s="2"/>
      <c r="C18" s="33" t="s">
        <v>127</v>
      </c>
      <c r="D18" s="111">
        <v>41534</v>
      </c>
      <c r="E18" s="111">
        <v>1093452</v>
      </c>
      <c r="F18" s="118">
        <v>26.33</v>
      </c>
      <c r="G18" s="65"/>
      <c r="I18" s="269">
        <f t="shared" si="0"/>
        <v>-0.22587739734963563</v>
      </c>
      <c r="J18" s="269">
        <f t="shared" si="1"/>
        <v>-0.3477551293094192</v>
      </c>
      <c r="K18" s="269">
        <f t="shared" si="1"/>
        <v>-0.15744000000000005</v>
      </c>
    </row>
    <row r="19" spans="1:11" ht="12.75">
      <c r="A19" s="2"/>
      <c r="C19" s="33" t="s">
        <v>136</v>
      </c>
      <c r="D19" s="111">
        <v>49576</v>
      </c>
      <c r="E19" s="111">
        <v>1159022.1</v>
      </c>
      <c r="F19" s="118">
        <v>23.3786933193481</v>
      </c>
      <c r="G19" s="65"/>
      <c r="I19" s="269">
        <f t="shared" si="0"/>
        <v>0.19362450040930324</v>
      </c>
      <c r="J19" s="269">
        <f t="shared" si="1"/>
        <v>0.059966143918526</v>
      </c>
      <c r="K19" s="269">
        <f t="shared" si="1"/>
        <v>-0.1120891257368743</v>
      </c>
    </row>
    <row r="20" spans="1:11" ht="12.75" customHeight="1">
      <c r="A20" s="2"/>
      <c r="C20" s="33" t="s">
        <v>159</v>
      </c>
      <c r="D20" s="111">
        <v>48965</v>
      </c>
      <c r="E20" s="111">
        <f>+D20*F20</f>
        <v>1061324.9400000002</v>
      </c>
      <c r="F20" s="118">
        <v>21.675174920861842</v>
      </c>
      <c r="G20" s="123"/>
      <c r="I20" s="269">
        <f t="shared" si="0"/>
        <v>-0.0123245118605777</v>
      </c>
      <c r="J20" s="269">
        <f t="shared" si="1"/>
        <v>-0.0842927498966585</v>
      </c>
      <c r="K20" s="269">
        <f t="shared" si="1"/>
        <v>-0.07286627936029394</v>
      </c>
    </row>
    <row r="21" spans="1:11" ht="12.75">
      <c r="A21" s="2"/>
      <c r="C21" s="33" t="s">
        <v>216</v>
      </c>
      <c r="D21" s="111">
        <v>50526.3379674093</v>
      </c>
      <c r="E21" s="111">
        <v>960502</v>
      </c>
      <c r="F21" s="118">
        <v>19.01</v>
      </c>
      <c r="G21" s="213"/>
      <c r="I21" s="269">
        <f t="shared" si="0"/>
        <v>0.03188681644867357</v>
      </c>
      <c r="J21" s="269">
        <f t="shared" si="1"/>
        <v>-0.09499723995932872</v>
      </c>
      <c r="K21" s="269">
        <f t="shared" si="1"/>
        <v>-0.12295978835661772</v>
      </c>
    </row>
    <row r="22" spans="1:11" ht="12.75" customHeight="1">
      <c r="A22" s="2"/>
      <c r="C22" s="33" t="s">
        <v>228</v>
      </c>
      <c r="D22" s="111">
        <v>50631</v>
      </c>
      <c r="E22" s="111"/>
      <c r="F22" s="118"/>
      <c r="G22" s="219"/>
      <c r="I22" s="269">
        <f t="shared" si="0"/>
        <v>0.0020714351524586706</v>
      </c>
      <c r="J22" s="269">
        <f t="shared" si="1"/>
        <v>-1</v>
      </c>
      <c r="K22" s="269">
        <f t="shared" si="1"/>
        <v>-1</v>
      </c>
    </row>
    <row r="23" spans="1:7" ht="12.75">
      <c r="A23" s="2"/>
      <c r="B23" s="219"/>
      <c r="C23" s="266" t="s">
        <v>141</v>
      </c>
      <c r="D23" s="243"/>
      <c r="E23" s="243"/>
      <c r="F23" s="243"/>
      <c r="G23" s="219"/>
    </row>
    <row r="24" spans="1:6" ht="12.75">
      <c r="A24" s="2"/>
      <c r="C24" s="61" t="s">
        <v>229</v>
      </c>
      <c r="D24" s="2"/>
      <c r="E24" s="2"/>
      <c r="F24" s="2"/>
    </row>
    <row r="25" ht="12.75">
      <c r="G25" s="66"/>
    </row>
    <row r="31" ht="15">
      <c r="J31" s="270"/>
    </row>
    <row r="43" ht="12.75">
      <c r="H43" s="66"/>
    </row>
    <row r="48" ht="12.75">
      <c r="B48" s="34" t="s">
        <v>141</v>
      </c>
    </row>
  </sheetData>
  <sheetProtection/>
  <mergeCells count="6">
    <mergeCell ref="C2:F2"/>
    <mergeCell ref="C3:F3"/>
    <mergeCell ref="C5:C6"/>
    <mergeCell ref="D5:D6"/>
    <mergeCell ref="E5:E6"/>
    <mergeCell ref="F5:F6"/>
  </mergeCells>
  <hyperlinks>
    <hyperlink ref="H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drawing r:id="rId1"/>
</worksheet>
</file>

<file path=xl/worksheets/sheet12.xml><?xml version="1.0" encoding="utf-8"?>
<worksheet xmlns="http://schemas.openxmlformats.org/spreadsheetml/2006/main" xmlns:r="http://schemas.openxmlformats.org/officeDocument/2006/relationships">
  <dimension ref="B2:AB50"/>
  <sheetViews>
    <sheetView zoomScale="80" zoomScaleNormal="80" zoomScalePageLayoutView="90" workbookViewId="0" topLeftCell="A1">
      <selection activeCell="O21" sqref="O21"/>
    </sheetView>
  </sheetViews>
  <sheetFormatPr defaultColWidth="15.8515625" defaultRowHeight="15"/>
  <cols>
    <col min="1" max="1" width="1.421875" style="28" customWidth="1"/>
    <col min="2" max="2" width="9.421875" style="28" customWidth="1"/>
    <col min="3" max="3" width="11.8515625" style="28" customWidth="1"/>
    <col min="4" max="4" width="12.421875" style="28" customWidth="1"/>
    <col min="5" max="5" width="14.8515625" style="28" customWidth="1"/>
    <col min="6" max="6" width="11.421875" style="28" customWidth="1"/>
    <col min="7" max="7" width="11.8515625" style="28" customWidth="1"/>
    <col min="8" max="8" width="11.7109375" style="28" customWidth="1"/>
    <col min="9" max="9" width="14.421875" style="28" customWidth="1"/>
    <col min="10" max="10" width="11.28125" style="28" customWidth="1"/>
    <col min="11" max="11" width="12.140625" style="28" customWidth="1"/>
    <col min="12" max="12" width="10.57421875" style="28" customWidth="1"/>
    <col min="13" max="13" width="2.00390625" style="28" customWidth="1"/>
    <col min="14" max="14" width="14.00390625" style="28" customWidth="1"/>
    <col min="15" max="16384" width="15.8515625" style="28" customWidth="1"/>
  </cols>
  <sheetData>
    <row r="1" ht="6" customHeight="1"/>
    <row r="2" spans="2:14" ht="12.75">
      <c r="B2" s="299" t="s">
        <v>112</v>
      </c>
      <c r="C2" s="299"/>
      <c r="D2" s="299"/>
      <c r="E2" s="299"/>
      <c r="F2" s="299"/>
      <c r="G2" s="299"/>
      <c r="H2" s="299"/>
      <c r="I2" s="299"/>
      <c r="J2" s="299"/>
      <c r="K2" s="299"/>
      <c r="L2" s="299"/>
      <c r="M2" s="145"/>
      <c r="N2" s="58" t="s">
        <v>165</v>
      </c>
    </row>
    <row r="3" spans="2:13" ht="12.75" customHeight="1">
      <c r="B3" s="299" t="s">
        <v>50</v>
      </c>
      <c r="C3" s="299"/>
      <c r="D3" s="299"/>
      <c r="E3" s="299"/>
      <c r="F3" s="299"/>
      <c r="G3" s="299"/>
      <c r="H3" s="299"/>
      <c r="I3" s="299"/>
      <c r="J3" s="299"/>
      <c r="K3" s="299"/>
      <c r="L3" s="299"/>
      <c r="M3" s="145"/>
    </row>
    <row r="4" spans="2:13" ht="12.75">
      <c r="B4" s="299" t="s">
        <v>28</v>
      </c>
      <c r="C4" s="299"/>
      <c r="D4" s="299"/>
      <c r="E4" s="299"/>
      <c r="F4" s="299"/>
      <c r="G4" s="299"/>
      <c r="H4" s="299"/>
      <c r="I4" s="299"/>
      <c r="J4" s="299"/>
      <c r="K4" s="299"/>
      <c r="L4" s="299"/>
      <c r="M4" s="145"/>
    </row>
    <row r="5" spans="2:11" ht="12.75">
      <c r="B5" s="2"/>
      <c r="C5" s="2"/>
      <c r="D5" s="2"/>
      <c r="E5" s="2"/>
      <c r="F5" s="2"/>
      <c r="G5" s="2"/>
      <c r="H5" s="2"/>
      <c r="I5" s="2"/>
      <c r="J5" s="63"/>
      <c r="K5" s="2"/>
    </row>
    <row r="6" spans="2:13" ht="12.75">
      <c r="B6" s="316" t="s">
        <v>13</v>
      </c>
      <c r="C6" s="90" t="s">
        <v>25</v>
      </c>
      <c r="D6" s="90" t="s">
        <v>25</v>
      </c>
      <c r="E6" s="90" t="s">
        <v>27</v>
      </c>
      <c r="F6" s="90" t="s">
        <v>25</v>
      </c>
      <c r="G6" s="90" t="s">
        <v>26</v>
      </c>
      <c r="H6" s="90" t="s">
        <v>26</v>
      </c>
      <c r="I6" s="90" t="s">
        <v>25</v>
      </c>
      <c r="J6" s="90" t="s">
        <v>25</v>
      </c>
      <c r="K6" s="90" t="s">
        <v>25</v>
      </c>
      <c r="L6" s="90" t="s">
        <v>172</v>
      </c>
      <c r="M6" s="169"/>
    </row>
    <row r="7" spans="2:13" ht="12.75">
      <c r="B7" s="317"/>
      <c r="C7" s="91" t="s">
        <v>24</v>
      </c>
      <c r="D7" s="91" t="s">
        <v>23</v>
      </c>
      <c r="E7" s="91" t="s">
        <v>22</v>
      </c>
      <c r="F7" s="91" t="s">
        <v>21</v>
      </c>
      <c r="G7" s="91" t="s">
        <v>20</v>
      </c>
      <c r="H7" s="91" t="s">
        <v>19</v>
      </c>
      <c r="I7" s="91" t="s">
        <v>18</v>
      </c>
      <c r="J7" s="91" t="s">
        <v>17</v>
      </c>
      <c r="K7" s="91" t="s">
        <v>16</v>
      </c>
      <c r="L7" s="91" t="s">
        <v>173</v>
      </c>
      <c r="M7" s="169"/>
    </row>
    <row r="8" spans="2:15" ht="12.75">
      <c r="B8" s="93" t="s">
        <v>11</v>
      </c>
      <c r="C8" s="92">
        <v>5960</v>
      </c>
      <c r="D8" s="92">
        <v>1480</v>
      </c>
      <c r="E8" s="92">
        <v>4280</v>
      </c>
      <c r="F8" s="92">
        <v>2960</v>
      </c>
      <c r="G8" s="92">
        <v>4170</v>
      </c>
      <c r="H8" s="92">
        <v>5240</v>
      </c>
      <c r="I8" s="92">
        <v>18030</v>
      </c>
      <c r="J8" s="93"/>
      <c r="K8" s="92">
        <v>17930</v>
      </c>
      <c r="L8" s="92"/>
      <c r="M8" s="92"/>
      <c r="N8" s="64"/>
      <c r="O8" s="64"/>
    </row>
    <row r="9" spans="2:15" ht="12.75">
      <c r="B9" s="93" t="s">
        <v>10</v>
      </c>
      <c r="C9" s="92">
        <v>5420</v>
      </c>
      <c r="D9" s="92">
        <v>1190</v>
      </c>
      <c r="E9" s="92">
        <v>4090</v>
      </c>
      <c r="F9" s="92">
        <v>3140</v>
      </c>
      <c r="G9" s="92">
        <v>3850</v>
      </c>
      <c r="H9" s="92">
        <v>5690</v>
      </c>
      <c r="I9" s="92">
        <v>15000</v>
      </c>
      <c r="J9" s="93"/>
      <c r="K9" s="92">
        <v>16310</v>
      </c>
      <c r="L9" s="92"/>
      <c r="M9" s="92"/>
      <c r="N9" s="64"/>
      <c r="O9" s="64"/>
    </row>
    <row r="10" spans="2:15" ht="12.75">
      <c r="B10" s="93" t="s">
        <v>9</v>
      </c>
      <c r="C10" s="92">
        <v>5400</v>
      </c>
      <c r="D10" s="92">
        <v>1200</v>
      </c>
      <c r="E10" s="92">
        <v>4000</v>
      </c>
      <c r="F10" s="92">
        <v>3450</v>
      </c>
      <c r="G10" s="92">
        <v>3800</v>
      </c>
      <c r="H10" s="92">
        <v>6400</v>
      </c>
      <c r="I10" s="92">
        <v>16800</v>
      </c>
      <c r="J10" s="93"/>
      <c r="K10" s="92">
        <v>17200</v>
      </c>
      <c r="L10" s="92"/>
      <c r="M10" s="92"/>
      <c r="N10" s="64"/>
      <c r="O10" s="64"/>
    </row>
    <row r="11" spans="2:15" ht="12.75">
      <c r="B11" s="93" t="s">
        <v>8</v>
      </c>
      <c r="C11" s="92">
        <v>4960</v>
      </c>
      <c r="D11" s="92">
        <v>1550</v>
      </c>
      <c r="E11" s="92">
        <v>3260</v>
      </c>
      <c r="F11" s="92">
        <v>2820</v>
      </c>
      <c r="G11" s="92">
        <v>2800</v>
      </c>
      <c r="H11" s="92">
        <v>6290</v>
      </c>
      <c r="I11" s="92">
        <v>15620</v>
      </c>
      <c r="J11" s="93"/>
      <c r="K11" s="92">
        <v>17010</v>
      </c>
      <c r="L11" s="92"/>
      <c r="M11" s="92"/>
      <c r="N11" s="64"/>
      <c r="O11" s="64"/>
    </row>
    <row r="12" spans="2:15" ht="12.75">
      <c r="B12" s="93" t="s">
        <v>7</v>
      </c>
      <c r="C12" s="92">
        <v>5590</v>
      </c>
      <c r="D12" s="92">
        <v>1870</v>
      </c>
      <c r="E12" s="92">
        <v>4000</v>
      </c>
      <c r="F12" s="92">
        <v>3410</v>
      </c>
      <c r="G12" s="92">
        <v>3740</v>
      </c>
      <c r="H12" s="92">
        <v>6600</v>
      </c>
      <c r="I12" s="92">
        <v>17980</v>
      </c>
      <c r="J12" s="93"/>
      <c r="K12" s="92">
        <v>18700</v>
      </c>
      <c r="L12" s="92"/>
      <c r="M12" s="92"/>
      <c r="N12" s="64"/>
      <c r="O12" s="64"/>
    </row>
    <row r="13" spans="2:15" ht="12.75">
      <c r="B13" s="93" t="s">
        <v>6</v>
      </c>
      <c r="C13" s="94">
        <v>3236.8</v>
      </c>
      <c r="D13" s="94">
        <v>2184.18</v>
      </c>
      <c r="E13" s="94">
        <v>5236.7</v>
      </c>
      <c r="F13" s="94">
        <v>1711.1</v>
      </c>
      <c r="G13" s="94">
        <v>3368.74</v>
      </c>
      <c r="H13" s="94">
        <v>8440.58</v>
      </c>
      <c r="I13" s="94">
        <v>14058.9</v>
      </c>
      <c r="J13" s="94">
        <v>3971.3</v>
      </c>
      <c r="K13" s="94">
        <v>11228.6</v>
      </c>
      <c r="L13" s="94"/>
      <c r="M13" s="94"/>
      <c r="N13" s="64"/>
      <c r="O13" s="64"/>
    </row>
    <row r="14" spans="2:17" ht="12.75">
      <c r="B14" s="93" t="s">
        <v>5</v>
      </c>
      <c r="C14" s="92">
        <v>3520</v>
      </c>
      <c r="D14" s="92">
        <v>2040</v>
      </c>
      <c r="E14" s="92">
        <v>5610</v>
      </c>
      <c r="F14" s="92">
        <v>1570</v>
      </c>
      <c r="G14" s="92">
        <v>3430</v>
      </c>
      <c r="H14" s="92">
        <v>8100</v>
      </c>
      <c r="I14" s="92">
        <v>14800</v>
      </c>
      <c r="J14" s="92">
        <v>4240</v>
      </c>
      <c r="K14" s="92">
        <v>11960</v>
      </c>
      <c r="L14" s="92"/>
      <c r="M14" s="92"/>
      <c r="N14" s="64"/>
      <c r="O14" s="64"/>
      <c r="Q14" s="64"/>
    </row>
    <row r="15" spans="2:15" ht="12.75">
      <c r="B15" s="93" t="s">
        <v>4</v>
      </c>
      <c r="C15" s="92">
        <v>2996</v>
      </c>
      <c r="D15" s="92">
        <v>606</v>
      </c>
      <c r="E15" s="92">
        <v>2760</v>
      </c>
      <c r="F15" s="92">
        <v>259</v>
      </c>
      <c r="G15" s="92">
        <v>2183</v>
      </c>
      <c r="H15" s="92">
        <v>7025</v>
      </c>
      <c r="I15" s="92">
        <v>13473</v>
      </c>
      <c r="J15" s="92">
        <v>4567</v>
      </c>
      <c r="K15" s="92">
        <v>10522</v>
      </c>
      <c r="L15" s="92"/>
      <c r="M15" s="92"/>
      <c r="N15" s="64"/>
      <c r="O15" s="64"/>
    </row>
    <row r="16" spans="2:15" ht="12.75">
      <c r="B16" s="93" t="s">
        <v>3</v>
      </c>
      <c r="C16" s="92">
        <v>3421</v>
      </c>
      <c r="D16" s="92">
        <v>447</v>
      </c>
      <c r="E16" s="92">
        <v>3493</v>
      </c>
      <c r="F16" s="92">
        <v>1981</v>
      </c>
      <c r="G16" s="92">
        <v>4589</v>
      </c>
      <c r="H16" s="92">
        <v>8958</v>
      </c>
      <c r="I16" s="92">
        <v>16756</v>
      </c>
      <c r="J16" s="92">
        <v>3767</v>
      </c>
      <c r="K16" s="92">
        <v>6672</v>
      </c>
      <c r="L16" s="92"/>
      <c r="M16" s="92"/>
      <c r="N16" s="64"/>
      <c r="O16" s="64"/>
    </row>
    <row r="17" spans="2:15" ht="12.75">
      <c r="B17" s="93" t="s">
        <v>2</v>
      </c>
      <c r="C17" s="92">
        <v>3208</v>
      </c>
      <c r="D17" s="92">
        <v>1493</v>
      </c>
      <c r="E17" s="92">
        <v>3750</v>
      </c>
      <c r="F17" s="92">
        <v>887</v>
      </c>
      <c r="G17" s="92">
        <v>4584</v>
      </c>
      <c r="H17" s="92">
        <v>9385</v>
      </c>
      <c r="I17" s="92">
        <v>17757</v>
      </c>
      <c r="J17" s="92">
        <v>3839</v>
      </c>
      <c r="K17" s="92">
        <v>8063</v>
      </c>
      <c r="L17" s="92"/>
      <c r="M17" s="92"/>
      <c r="N17" s="64"/>
      <c r="O17" s="64"/>
    </row>
    <row r="18" spans="2:28" ht="12.75">
      <c r="B18" s="93" t="s">
        <v>127</v>
      </c>
      <c r="C18" s="92">
        <v>1865</v>
      </c>
      <c r="D18" s="92">
        <v>1421</v>
      </c>
      <c r="E18" s="92">
        <v>3607</v>
      </c>
      <c r="F18" s="92">
        <v>1681</v>
      </c>
      <c r="G18" s="92">
        <v>2080</v>
      </c>
      <c r="H18" s="92">
        <v>5998</v>
      </c>
      <c r="I18" s="92">
        <v>10383</v>
      </c>
      <c r="J18" s="92">
        <v>3393</v>
      </c>
      <c r="K18" s="92">
        <v>10419</v>
      </c>
      <c r="L18" s="92">
        <v>687</v>
      </c>
      <c r="M18" s="92"/>
      <c r="N18" s="64"/>
      <c r="O18" s="64"/>
      <c r="P18" s="187"/>
      <c r="Q18" s="187"/>
      <c r="R18" s="187"/>
      <c r="S18" s="187"/>
      <c r="T18" s="187"/>
      <c r="U18" s="187"/>
      <c r="V18" s="187"/>
      <c r="W18" s="187"/>
      <c r="X18" s="187"/>
      <c r="Y18" s="187"/>
      <c r="Z18" s="187"/>
      <c r="AA18" s="187"/>
      <c r="AB18" s="187"/>
    </row>
    <row r="19" spans="2:23" ht="12.75">
      <c r="B19" s="93" t="s">
        <v>136</v>
      </c>
      <c r="C19" s="92">
        <v>2546</v>
      </c>
      <c r="D19" s="92">
        <v>1103</v>
      </c>
      <c r="E19" s="92">
        <v>5104</v>
      </c>
      <c r="F19" s="92">
        <v>942</v>
      </c>
      <c r="G19" s="92">
        <v>3017</v>
      </c>
      <c r="H19" s="92">
        <v>8372</v>
      </c>
      <c r="I19" s="92">
        <v>14459</v>
      </c>
      <c r="J19" s="92">
        <v>3334</v>
      </c>
      <c r="K19" s="92">
        <v>10012</v>
      </c>
      <c r="L19" s="92">
        <v>687</v>
      </c>
      <c r="M19" s="92"/>
      <c r="N19" s="64"/>
      <c r="O19" s="64"/>
      <c r="P19" s="187"/>
      <c r="Q19" s="187"/>
      <c r="R19" s="187"/>
      <c r="S19" s="187"/>
      <c r="T19" s="187"/>
      <c r="U19" s="187"/>
      <c r="V19" s="187"/>
      <c r="W19" s="187"/>
    </row>
    <row r="20" spans="2:23" ht="12.75">
      <c r="B20" s="93" t="s">
        <v>159</v>
      </c>
      <c r="C20" s="92">
        <v>2197</v>
      </c>
      <c r="D20" s="92">
        <v>1480</v>
      </c>
      <c r="E20" s="92">
        <v>3299</v>
      </c>
      <c r="F20" s="92">
        <v>1394</v>
      </c>
      <c r="G20" s="92">
        <v>3557</v>
      </c>
      <c r="H20" s="92">
        <v>8532</v>
      </c>
      <c r="I20" s="92">
        <v>13054</v>
      </c>
      <c r="J20" s="92">
        <v>4007</v>
      </c>
      <c r="K20" s="92">
        <v>10758</v>
      </c>
      <c r="L20" s="92">
        <v>687</v>
      </c>
      <c r="M20" s="92"/>
      <c r="N20" s="64"/>
      <c r="O20" s="64"/>
      <c r="P20" s="187"/>
      <c r="Q20" s="187"/>
      <c r="R20" s="187"/>
      <c r="S20" s="187"/>
      <c r="T20" s="187"/>
      <c r="U20" s="187"/>
      <c r="V20" s="187"/>
      <c r="W20" s="187"/>
    </row>
    <row r="21" spans="2:23" ht="12.75">
      <c r="B21" s="141" t="s">
        <v>216</v>
      </c>
      <c r="C21" s="95">
        <v>1874.8517657009927</v>
      </c>
      <c r="D21" s="95">
        <v>1451.319986235742</v>
      </c>
      <c r="E21" s="95">
        <v>4939.809486900715</v>
      </c>
      <c r="F21" s="95">
        <v>2047.895051547505</v>
      </c>
      <c r="G21" s="95">
        <v>3593.539657032328</v>
      </c>
      <c r="H21" s="95">
        <v>8685.459966446108</v>
      </c>
      <c r="I21" s="95">
        <v>16788.425585779605</v>
      </c>
      <c r="J21" s="95">
        <v>3490.6066401256444</v>
      </c>
      <c r="K21" s="95">
        <v>6967.429827640695</v>
      </c>
      <c r="L21" s="95">
        <v>687</v>
      </c>
      <c r="M21" s="95"/>
      <c r="N21" s="64"/>
      <c r="O21" s="222"/>
      <c r="P21" s="187"/>
      <c r="Q21" s="187"/>
      <c r="R21" s="222"/>
      <c r="S21" s="187"/>
      <c r="T21" s="187"/>
      <c r="U21" s="187"/>
      <c r="V21" s="187"/>
      <c r="W21" s="187"/>
    </row>
    <row r="22" spans="2:14" ht="12.75">
      <c r="B22" s="35" t="s">
        <v>142</v>
      </c>
      <c r="N22" s="64"/>
    </row>
    <row r="44" ht="12.75">
      <c r="B44" s="35" t="s">
        <v>142</v>
      </c>
    </row>
    <row r="45" ht="12.75">
      <c r="B45" s="188" t="s">
        <v>141</v>
      </c>
    </row>
    <row r="46" spans="3:12" ht="12.75">
      <c r="C46" s="229"/>
      <c r="D46" s="229"/>
      <c r="E46" s="229"/>
      <c r="F46" s="229"/>
      <c r="G46" s="229"/>
      <c r="H46" s="229"/>
      <c r="I46" s="229"/>
      <c r="J46" s="229"/>
      <c r="K46" s="229"/>
      <c r="L46" s="229"/>
    </row>
    <row r="48" spans="8:11" ht="12.75">
      <c r="H48" s="187"/>
      <c r="I48" s="187"/>
      <c r="J48" s="187"/>
      <c r="K48" s="187"/>
    </row>
    <row r="49" spans="8:11" ht="12.75">
      <c r="H49" s="187"/>
      <c r="I49" s="187"/>
      <c r="J49" s="187"/>
      <c r="K49" s="187"/>
    </row>
    <row r="50" ht="12.75">
      <c r="M50" s="117"/>
    </row>
  </sheetData>
  <sheetProtection/>
  <mergeCells count="4">
    <mergeCell ref="B6:B7"/>
    <mergeCell ref="B2:L2"/>
    <mergeCell ref="B3:L3"/>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2" r:id="rId2"/>
  <headerFooter differentFirst="1">
    <oddFooter>&amp;C&amp;P</oddFooter>
  </headerFooter>
  <drawing r:id="rId1"/>
</worksheet>
</file>

<file path=xl/worksheets/sheet13.xml><?xml version="1.0" encoding="utf-8"?>
<worksheet xmlns="http://schemas.openxmlformats.org/spreadsheetml/2006/main" xmlns:r="http://schemas.openxmlformats.org/officeDocument/2006/relationships">
  <dimension ref="B2:O47"/>
  <sheetViews>
    <sheetView zoomScale="90" zoomScaleNormal="90" zoomScalePageLayoutView="40" workbookViewId="0" topLeftCell="A1">
      <selection activeCell="A1" sqref="A1"/>
    </sheetView>
  </sheetViews>
  <sheetFormatPr defaultColWidth="10.8515625" defaultRowHeight="15"/>
  <cols>
    <col min="1" max="1" width="1.421875" style="28" customWidth="1"/>
    <col min="2" max="2" width="10.8515625" style="28" customWidth="1"/>
    <col min="3" max="4" width="11.7109375" style="28" customWidth="1"/>
    <col min="5" max="5" width="14.57421875" style="28" customWidth="1"/>
    <col min="6" max="6" width="10.8515625" style="28" customWidth="1"/>
    <col min="7" max="7" width="11.8515625" style="28" customWidth="1"/>
    <col min="8" max="8" width="12.421875" style="28" customWidth="1"/>
    <col min="9" max="9" width="13.421875" style="28" customWidth="1"/>
    <col min="10" max="10" width="10.8515625" style="28" customWidth="1"/>
    <col min="11" max="11" width="11.57421875" style="28" customWidth="1"/>
    <col min="12" max="12" width="10.8515625" style="28" customWidth="1"/>
    <col min="13" max="13" width="2.00390625" style="28" customWidth="1"/>
    <col min="14" max="14" width="12.7109375" style="28" bestFit="1" customWidth="1"/>
    <col min="15" max="16384" width="10.8515625" style="28" customWidth="1"/>
  </cols>
  <sheetData>
    <row r="1" ht="6.75" customHeight="1"/>
    <row r="2" spans="2:14" ht="12.75">
      <c r="B2" s="320" t="s">
        <v>67</v>
      </c>
      <c r="C2" s="320"/>
      <c r="D2" s="320"/>
      <c r="E2" s="320"/>
      <c r="F2" s="320"/>
      <c r="G2" s="320"/>
      <c r="H2" s="320"/>
      <c r="I2" s="320"/>
      <c r="J2" s="320"/>
      <c r="K2" s="320"/>
      <c r="L2" s="320"/>
      <c r="M2" s="145"/>
      <c r="N2" s="58" t="s">
        <v>165</v>
      </c>
    </row>
    <row r="3" spans="2:13" ht="14.25" customHeight="1">
      <c r="B3" s="320" t="s">
        <v>49</v>
      </c>
      <c r="C3" s="320"/>
      <c r="D3" s="320"/>
      <c r="E3" s="320"/>
      <c r="F3" s="320"/>
      <c r="G3" s="320"/>
      <c r="H3" s="320"/>
      <c r="I3" s="320"/>
      <c r="J3" s="320"/>
      <c r="K3" s="320"/>
      <c r="L3" s="320"/>
      <c r="M3" s="145"/>
    </row>
    <row r="4" spans="2:13" ht="12.75">
      <c r="B4" s="320" t="s">
        <v>29</v>
      </c>
      <c r="C4" s="320"/>
      <c r="D4" s="320"/>
      <c r="E4" s="320"/>
      <c r="F4" s="320"/>
      <c r="G4" s="320"/>
      <c r="H4" s="320"/>
      <c r="I4" s="320"/>
      <c r="J4" s="320"/>
      <c r="K4" s="320"/>
      <c r="L4" s="320"/>
      <c r="M4" s="145"/>
    </row>
    <row r="5" spans="2:12" ht="12.75">
      <c r="B5" s="170"/>
      <c r="C5" s="170"/>
      <c r="D5" s="170"/>
      <c r="E5" s="170"/>
      <c r="F5" s="170"/>
      <c r="G5" s="170"/>
      <c r="H5" s="170"/>
      <c r="I5" s="170"/>
      <c r="J5" s="171"/>
      <c r="K5" s="170"/>
      <c r="L5" s="172"/>
    </row>
    <row r="6" spans="2:13" ht="12.75">
      <c r="B6" s="318" t="s">
        <v>13</v>
      </c>
      <c r="C6" s="147" t="s">
        <v>25</v>
      </c>
      <c r="D6" s="147" t="s">
        <v>25</v>
      </c>
      <c r="E6" s="147" t="s">
        <v>27</v>
      </c>
      <c r="F6" s="147" t="s">
        <v>25</v>
      </c>
      <c r="G6" s="147" t="s">
        <v>26</v>
      </c>
      <c r="H6" s="147" t="s">
        <v>26</v>
      </c>
      <c r="I6" s="147" t="s">
        <v>25</v>
      </c>
      <c r="J6" s="147" t="s">
        <v>25</v>
      </c>
      <c r="K6" s="147" t="s">
        <v>25</v>
      </c>
      <c r="L6" s="147" t="s">
        <v>172</v>
      </c>
      <c r="M6" s="1"/>
    </row>
    <row r="7" spans="2:13" ht="12.75">
      <c r="B7" s="319"/>
      <c r="C7" s="148" t="s">
        <v>24</v>
      </c>
      <c r="D7" s="148" t="s">
        <v>23</v>
      </c>
      <c r="E7" s="148" t="s">
        <v>22</v>
      </c>
      <c r="F7" s="148" t="s">
        <v>21</v>
      </c>
      <c r="G7" s="148" t="s">
        <v>20</v>
      </c>
      <c r="H7" s="148" t="s">
        <v>19</v>
      </c>
      <c r="I7" s="148" t="s">
        <v>18</v>
      </c>
      <c r="J7" s="148" t="s">
        <v>17</v>
      </c>
      <c r="K7" s="148" t="s">
        <v>16</v>
      </c>
      <c r="L7" s="148" t="s">
        <v>173</v>
      </c>
      <c r="M7" s="1"/>
    </row>
    <row r="8" spans="2:13" ht="12.75">
      <c r="B8" s="173" t="s">
        <v>11</v>
      </c>
      <c r="C8" s="112">
        <v>131241.4</v>
      </c>
      <c r="D8" s="174">
        <v>21402.7</v>
      </c>
      <c r="E8" s="174">
        <v>82529.4</v>
      </c>
      <c r="F8" s="174">
        <v>49669.7</v>
      </c>
      <c r="G8" s="174">
        <v>62218.6</v>
      </c>
      <c r="H8" s="174">
        <v>104593.9</v>
      </c>
      <c r="I8" s="174">
        <v>420346.7</v>
      </c>
      <c r="J8" s="173"/>
      <c r="K8" s="174">
        <v>419319.1</v>
      </c>
      <c r="L8" s="174"/>
      <c r="M8" s="92"/>
    </row>
    <row r="9" spans="2:13" ht="12.75">
      <c r="B9" s="175" t="s">
        <v>10</v>
      </c>
      <c r="C9" s="176">
        <v>110721.3</v>
      </c>
      <c r="D9" s="176">
        <v>14420.5</v>
      </c>
      <c r="E9" s="176">
        <v>63776.2</v>
      </c>
      <c r="F9" s="176">
        <v>57186.7</v>
      </c>
      <c r="G9" s="176">
        <v>57216.7</v>
      </c>
      <c r="H9" s="176">
        <v>113195.2</v>
      </c>
      <c r="I9" s="176">
        <v>297628.6</v>
      </c>
      <c r="J9" s="175"/>
      <c r="K9" s="176">
        <v>367637.1</v>
      </c>
      <c r="L9" s="176"/>
      <c r="M9" s="92"/>
    </row>
    <row r="10" spans="2:13" ht="12.75">
      <c r="B10" s="175" t="s">
        <v>9</v>
      </c>
      <c r="C10" s="176">
        <v>109620</v>
      </c>
      <c r="D10" s="176">
        <v>15000</v>
      </c>
      <c r="E10" s="176">
        <v>63360</v>
      </c>
      <c r="F10" s="176">
        <v>65550</v>
      </c>
      <c r="G10" s="176">
        <v>57190</v>
      </c>
      <c r="H10" s="176">
        <v>128320</v>
      </c>
      <c r="I10" s="176">
        <v>302400</v>
      </c>
      <c r="J10" s="175"/>
      <c r="K10" s="176">
        <v>390784</v>
      </c>
      <c r="L10" s="176"/>
      <c r="M10" s="92"/>
    </row>
    <row r="11" spans="2:13" ht="12.75">
      <c r="B11" s="175" t="s">
        <v>8</v>
      </c>
      <c r="C11" s="176">
        <v>106540.8</v>
      </c>
      <c r="D11" s="176">
        <v>25575</v>
      </c>
      <c r="E11" s="176">
        <v>43227.6</v>
      </c>
      <c r="F11" s="176">
        <v>56512.8</v>
      </c>
      <c r="G11" s="176">
        <v>42448</v>
      </c>
      <c r="H11" s="176">
        <v>127498.3</v>
      </c>
      <c r="I11" s="176">
        <v>321303.4</v>
      </c>
      <c r="J11" s="175"/>
      <c r="K11" s="176">
        <v>380683.8</v>
      </c>
      <c r="L11" s="176"/>
      <c r="M11" s="92"/>
    </row>
    <row r="12" spans="2:13" ht="12.75">
      <c r="B12" s="175" t="s">
        <v>7</v>
      </c>
      <c r="C12" s="176">
        <v>120464.5</v>
      </c>
      <c r="D12" s="176">
        <v>31322.5</v>
      </c>
      <c r="E12" s="176">
        <v>59440</v>
      </c>
      <c r="F12" s="176">
        <v>44261.8</v>
      </c>
      <c r="G12" s="176">
        <v>63355.6</v>
      </c>
      <c r="H12" s="176">
        <v>131670</v>
      </c>
      <c r="I12" s="176">
        <v>446083.8</v>
      </c>
      <c r="J12" s="175"/>
      <c r="K12" s="176">
        <v>482834</v>
      </c>
      <c r="L12" s="176"/>
      <c r="M12" s="92"/>
    </row>
    <row r="13" spans="2:13" ht="12.75">
      <c r="B13" s="175" t="s">
        <v>6</v>
      </c>
      <c r="C13" s="176">
        <v>56405.8</v>
      </c>
      <c r="D13" s="176">
        <v>20394.8</v>
      </c>
      <c r="E13" s="176">
        <v>87051.9</v>
      </c>
      <c r="F13" s="176">
        <v>22726.8</v>
      </c>
      <c r="G13" s="176">
        <v>44973.2</v>
      </c>
      <c r="H13" s="176">
        <v>97715.5</v>
      </c>
      <c r="I13" s="176">
        <v>212544.8</v>
      </c>
      <c r="J13" s="176">
        <v>72423.3</v>
      </c>
      <c r="K13" s="176">
        <v>213984.4</v>
      </c>
      <c r="L13" s="176"/>
      <c r="M13" s="92"/>
    </row>
    <row r="14" spans="2:13" ht="12.75">
      <c r="B14" s="175" t="s">
        <v>5</v>
      </c>
      <c r="C14" s="176">
        <v>66880</v>
      </c>
      <c r="D14" s="176">
        <v>27744</v>
      </c>
      <c r="E14" s="176">
        <v>86001.3</v>
      </c>
      <c r="F14" s="176">
        <v>26690</v>
      </c>
      <c r="G14" s="176">
        <v>58550.1</v>
      </c>
      <c r="H14" s="176">
        <v>135270</v>
      </c>
      <c r="I14" s="176">
        <v>220224</v>
      </c>
      <c r="J14" s="176">
        <v>86623.2</v>
      </c>
      <c r="K14" s="176">
        <v>251518.8</v>
      </c>
      <c r="L14" s="176"/>
      <c r="M14" s="92"/>
    </row>
    <row r="15" spans="2:13" ht="12.75">
      <c r="B15" s="175" t="s">
        <v>4</v>
      </c>
      <c r="C15" s="176">
        <v>51591.1</v>
      </c>
      <c r="D15" s="176">
        <v>8350.7</v>
      </c>
      <c r="E15" s="176">
        <v>53081.5</v>
      </c>
      <c r="F15" s="176">
        <v>3752.9</v>
      </c>
      <c r="G15" s="176">
        <v>31915.5</v>
      </c>
      <c r="H15" s="176">
        <v>109800.8</v>
      </c>
      <c r="I15" s="176">
        <v>265552.8</v>
      </c>
      <c r="J15" s="176">
        <v>121619.2</v>
      </c>
      <c r="K15" s="176">
        <v>272625</v>
      </c>
      <c r="L15" s="176"/>
      <c r="M15" s="92"/>
    </row>
    <row r="16" spans="2:13" ht="12.75">
      <c r="B16" s="175" t="s">
        <v>3</v>
      </c>
      <c r="C16" s="176">
        <v>78466.3</v>
      </c>
      <c r="D16" s="176">
        <v>11764.2</v>
      </c>
      <c r="E16" s="176">
        <v>86174.8</v>
      </c>
      <c r="F16" s="176">
        <v>38358</v>
      </c>
      <c r="G16" s="176">
        <v>57455.5</v>
      </c>
      <c r="H16" s="176">
        <v>165633.4</v>
      </c>
      <c r="I16" s="176">
        <v>315519.2</v>
      </c>
      <c r="J16" s="176">
        <v>124687.7</v>
      </c>
      <c r="K16" s="176">
        <v>197024.2</v>
      </c>
      <c r="L16" s="176"/>
      <c r="M16" s="92"/>
    </row>
    <row r="17" spans="2:13" ht="12.75">
      <c r="B17" s="175" t="s">
        <v>2</v>
      </c>
      <c r="C17" s="176">
        <v>75516</v>
      </c>
      <c r="D17" s="176">
        <v>31084</v>
      </c>
      <c r="E17" s="176">
        <v>79125</v>
      </c>
      <c r="F17" s="176">
        <v>15805</v>
      </c>
      <c r="G17" s="176">
        <v>111620</v>
      </c>
      <c r="H17" s="176">
        <v>255835</v>
      </c>
      <c r="I17" s="176">
        <v>615990</v>
      </c>
      <c r="J17" s="176">
        <v>142120</v>
      </c>
      <c r="K17" s="176">
        <v>343081</v>
      </c>
      <c r="L17" s="176"/>
      <c r="M17" s="92"/>
    </row>
    <row r="18" spans="2:13" ht="12.75">
      <c r="B18" s="175" t="s">
        <v>127</v>
      </c>
      <c r="C18" s="176">
        <v>41067.3</v>
      </c>
      <c r="D18" s="176">
        <v>16000.460000000001</v>
      </c>
      <c r="E18" s="176">
        <v>88299.36</v>
      </c>
      <c r="F18" s="176">
        <v>25652.06</v>
      </c>
      <c r="G18" s="176">
        <v>34486.4</v>
      </c>
      <c r="H18" s="176">
        <v>101006.31999999999</v>
      </c>
      <c r="I18" s="176">
        <v>272034.6</v>
      </c>
      <c r="J18" s="176">
        <v>122928.38999999998</v>
      </c>
      <c r="K18" s="176">
        <v>385711.38</v>
      </c>
      <c r="L18" s="176"/>
      <c r="M18" s="92"/>
    </row>
    <row r="19" spans="2:13" ht="12.75">
      <c r="B19" s="175" t="s">
        <v>136</v>
      </c>
      <c r="C19" s="176">
        <v>51863.11990316702</v>
      </c>
      <c r="D19" s="176">
        <v>16391.720884117247</v>
      </c>
      <c r="E19" s="176">
        <v>112644.46653744439</v>
      </c>
      <c r="F19" s="176">
        <v>19220.222324539445</v>
      </c>
      <c r="G19" s="176">
        <v>69067.98620052033</v>
      </c>
      <c r="H19" s="176">
        <v>152632.15975101327</v>
      </c>
      <c r="I19" s="176">
        <v>314581.7498466616</v>
      </c>
      <c r="J19" s="176">
        <v>76034.57195077253</v>
      </c>
      <c r="K19" s="176">
        <v>340220.209903059</v>
      </c>
      <c r="L19" s="176"/>
      <c r="M19" s="92"/>
    </row>
    <row r="20" spans="2:13" ht="12.75">
      <c r="B20" s="175" t="s">
        <v>159</v>
      </c>
      <c r="C20" s="176">
        <v>47235.5</v>
      </c>
      <c r="D20" s="176">
        <v>18070.8</v>
      </c>
      <c r="E20" s="176">
        <v>77889.39</v>
      </c>
      <c r="F20" s="176">
        <v>17620.16</v>
      </c>
      <c r="G20" s="176">
        <v>45494.03</v>
      </c>
      <c r="H20" s="176">
        <v>131819.4</v>
      </c>
      <c r="I20" s="176">
        <v>272045.36</v>
      </c>
      <c r="J20" s="176">
        <v>100735.98000000001</v>
      </c>
      <c r="K20" s="176">
        <v>344148.42000000004</v>
      </c>
      <c r="L20" s="176">
        <v>6265.9</v>
      </c>
      <c r="M20" s="92"/>
    </row>
    <row r="21" spans="2:15" ht="14.25" customHeight="1">
      <c r="B21" s="177" t="s">
        <v>216</v>
      </c>
      <c r="C21" s="178">
        <v>43406.3</v>
      </c>
      <c r="D21" s="178">
        <v>21881.1</v>
      </c>
      <c r="E21" s="178">
        <v>112928.4</v>
      </c>
      <c r="F21" s="178">
        <v>33402.9</v>
      </c>
      <c r="G21" s="178">
        <v>59085.4</v>
      </c>
      <c r="H21" s="178">
        <v>137049.3</v>
      </c>
      <c r="I21" s="178">
        <v>305709.5</v>
      </c>
      <c r="J21" s="178">
        <v>62139.8</v>
      </c>
      <c r="K21" s="178">
        <v>178633.9</v>
      </c>
      <c r="L21" s="178">
        <f>+'sup región'!L21*'rend región'!L21</f>
        <v>6265.44</v>
      </c>
      <c r="M21" s="92"/>
      <c r="N21" s="231"/>
      <c r="O21" s="64"/>
    </row>
    <row r="22" spans="2:12" ht="12.75">
      <c r="B22" s="188" t="s">
        <v>141</v>
      </c>
      <c r="C22" s="170"/>
      <c r="D22" s="170"/>
      <c r="E22" s="170"/>
      <c r="F22" s="170"/>
      <c r="G22" s="170"/>
      <c r="H22" s="170"/>
      <c r="I22" s="170"/>
      <c r="J22" s="170"/>
      <c r="K22" s="170"/>
      <c r="L22" s="172"/>
    </row>
    <row r="23" spans="2:12" ht="12.75">
      <c r="B23" s="172"/>
      <c r="C23" s="172"/>
      <c r="D23" s="172"/>
      <c r="E23" s="172"/>
      <c r="F23" s="172"/>
      <c r="G23" s="172"/>
      <c r="H23" s="172"/>
      <c r="I23" s="172"/>
      <c r="J23" s="172"/>
      <c r="K23" s="172"/>
      <c r="L23" s="172"/>
    </row>
    <row r="24" spans="2:12" ht="12.75">
      <c r="B24" s="172"/>
      <c r="C24" s="172"/>
      <c r="D24" s="172"/>
      <c r="E24" s="172"/>
      <c r="F24" s="172"/>
      <c r="G24" s="172"/>
      <c r="H24" s="172"/>
      <c r="I24" s="172"/>
      <c r="J24" s="172"/>
      <c r="K24" s="172"/>
      <c r="L24" s="172"/>
    </row>
    <row r="25" spans="2:12" ht="12.75">
      <c r="B25" s="172"/>
      <c r="C25" s="172"/>
      <c r="D25" s="172"/>
      <c r="E25" s="172"/>
      <c r="F25" s="172"/>
      <c r="G25" s="172"/>
      <c r="H25" s="172"/>
      <c r="I25" s="172"/>
      <c r="J25" s="172"/>
      <c r="K25" s="172"/>
      <c r="L25" s="172"/>
    </row>
    <row r="26" spans="2:12" ht="12.75">
      <c r="B26" s="172"/>
      <c r="C26" s="172"/>
      <c r="D26" s="172"/>
      <c r="E26" s="172"/>
      <c r="F26" s="172"/>
      <c r="G26" s="172"/>
      <c r="H26" s="172"/>
      <c r="I26" s="172"/>
      <c r="J26" s="172"/>
      <c r="K26" s="172"/>
      <c r="L26" s="172"/>
    </row>
    <row r="27" spans="2:12" ht="12.75">
      <c r="B27" s="172"/>
      <c r="C27" s="172"/>
      <c r="D27" s="172"/>
      <c r="E27" s="172"/>
      <c r="F27" s="172"/>
      <c r="G27" s="172"/>
      <c r="H27" s="172"/>
      <c r="I27" s="172"/>
      <c r="J27" s="172"/>
      <c r="K27" s="172"/>
      <c r="L27" s="172"/>
    </row>
    <row r="28" spans="2:12" ht="12.75">
      <c r="B28" s="172"/>
      <c r="C28" s="172"/>
      <c r="D28" s="172"/>
      <c r="E28" s="172"/>
      <c r="F28" s="172"/>
      <c r="G28" s="172"/>
      <c r="H28" s="172"/>
      <c r="I28" s="172"/>
      <c r="J28" s="172"/>
      <c r="K28" s="172"/>
      <c r="L28" s="172"/>
    </row>
    <row r="29" spans="2:12" ht="12.75">
      <c r="B29" s="172"/>
      <c r="C29" s="172"/>
      <c r="D29" s="172"/>
      <c r="E29" s="172"/>
      <c r="F29" s="172"/>
      <c r="G29" s="172"/>
      <c r="H29" s="172"/>
      <c r="I29" s="172"/>
      <c r="J29" s="172"/>
      <c r="K29" s="172"/>
      <c r="L29" s="172"/>
    </row>
    <row r="30" spans="2:12" ht="12.75">
      <c r="B30" s="172"/>
      <c r="C30" s="172"/>
      <c r="D30" s="172"/>
      <c r="E30" s="172"/>
      <c r="F30" s="172"/>
      <c r="G30" s="172"/>
      <c r="H30" s="172"/>
      <c r="I30" s="172"/>
      <c r="J30" s="172"/>
      <c r="K30" s="172"/>
      <c r="L30" s="172"/>
    </row>
    <row r="31" spans="2:12" ht="12.75">
      <c r="B31" s="172"/>
      <c r="C31" s="172"/>
      <c r="D31" s="172"/>
      <c r="E31" s="172"/>
      <c r="F31" s="172"/>
      <c r="G31" s="172"/>
      <c r="H31" s="172"/>
      <c r="I31" s="172"/>
      <c r="J31" s="172"/>
      <c r="K31" s="172"/>
      <c r="L31" s="172"/>
    </row>
    <row r="32" spans="2:12" ht="12.75">
      <c r="B32" s="172"/>
      <c r="C32" s="172"/>
      <c r="D32" s="172"/>
      <c r="E32" s="172"/>
      <c r="F32" s="172"/>
      <c r="G32" s="172"/>
      <c r="H32" s="172"/>
      <c r="I32" s="172"/>
      <c r="J32" s="172"/>
      <c r="K32" s="172"/>
      <c r="L32" s="172"/>
    </row>
    <row r="33" spans="2:12" ht="12.75">
      <c r="B33" s="172"/>
      <c r="C33" s="172"/>
      <c r="D33" s="172"/>
      <c r="E33" s="172"/>
      <c r="F33" s="172"/>
      <c r="G33" s="172"/>
      <c r="H33" s="172"/>
      <c r="I33" s="172"/>
      <c r="J33" s="172"/>
      <c r="K33" s="172"/>
      <c r="L33" s="172"/>
    </row>
    <row r="34" spans="2:12" ht="12.75">
      <c r="B34" s="172"/>
      <c r="C34" s="172"/>
      <c r="D34" s="172"/>
      <c r="E34" s="172"/>
      <c r="F34" s="172"/>
      <c r="G34" s="172"/>
      <c r="H34" s="172"/>
      <c r="I34" s="172"/>
      <c r="J34" s="172"/>
      <c r="K34" s="172"/>
      <c r="L34" s="172"/>
    </row>
    <row r="35" spans="2:12" ht="12.75">
      <c r="B35" s="172"/>
      <c r="C35" s="172"/>
      <c r="D35" s="172"/>
      <c r="E35" s="172"/>
      <c r="F35" s="172"/>
      <c r="G35" s="172"/>
      <c r="H35" s="172"/>
      <c r="I35" s="172"/>
      <c r="J35" s="172"/>
      <c r="K35" s="172"/>
      <c r="L35" s="172"/>
    </row>
    <row r="36" spans="2:12" ht="12.75">
      <c r="B36" s="172"/>
      <c r="C36" s="172"/>
      <c r="D36" s="172"/>
      <c r="E36" s="172"/>
      <c r="F36" s="172"/>
      <c r="G36" s="172"/>
      <c r="H36" s="172"/>
      <c r="I36" s="172"/>
      <c r="J36" s="172"/>
      <c r="K36" s="172"/>
      <c r="L36" s="172"/>
    </row>
    <row r="37" spans="2:12" ht="12.75">
      <c r="B37" s="172"/>
      <c r="C37" s="172"/>
      <c r="D37" s="172"/>
      <c r="E37" s="172"/>
      <c r="F37" s="172"/>
      <c r="G37" s="172"/>
      <c r="H37" s="172"/>
      <c r="I37" s="172"/>
      <c r="J37" s="172"/>
      <c r="K37" s="172"/>
      <c r="L37" s="172"/>
    </row>
    <row r="38" spans="2:12" ht="12.75">
      <c r="B38" s="172"/>
      <c r="C38" s="172"/>
      <c r="D38" s="172"/>
      <c r="E38" s="172"/>
      <c r="F38" s="172"/>
      <c r="G38" s="172"/>
      <c r="H38" s="172"/>
      <c r="I38" s="172"/>
      <c r="J38" s="172"/>
      <c r="K38" s="172"/>
      <c r="L38" s="172"/>
    </row>
    <row r="39" spans="2:12" ht="12.75">
      <c r="B39" s="172"/>
      <c r="C39" s="172"/>
      <c r="D39" s="172"/>
      <c r="E39" s="172"/>
      <c r="F39" s="172"/>
      <c r="G39" s="172"/>
      <c r="H39" s="172"/>
      <c r="I39" s="172"/>
      <c r="J39" s="172"/>
      <c r="K39" s="172"/>
      <c r="L39" s="172"/>
    </row>
    <row r="40" spans="2:12" ht="12.75">
      <c r="B40" s="172"/>
      <c r="C40" s="172"/>
      <c r="D40" s="172"/>
      <c r="E40" s="172"/>
      <c r="F40" s="172"/>
      <c r="G40" s="172"/>
      <c r="H40" s="172"/>
      <c r="I40" s="172"/>
      <c r="J40" s="172"/>
      <c r="K40" s="172"/>
      <c r="L40" s="172"/>
    </row>
    <row r="41" spans="2:12" ht="12.75">
      <c r="B41" s="172"/>
      <c r="C41" s="172"/>
      <c r="D41" s="172"/>
      <c r="E41" s="172"/>
      <c r="F41" s="172"/>
      <c r="G41" s="172"/>
      <c r="H41" s="172"/>
      <c r="I41" s="172"/>
      <c r="J41" s="172"/>
      <c r="K41" s="172"/>
      <c r="L41" s="172"/>
    </row>
    <row r="42" spans="2:12" ht="12.75">
      <c r="B42" s="172"/>
      <c r="C42" s="172"/>
      <c r="D42" s="172"/>
      <c r="E42" s="172"/>
      <c r="F42" s="172"/>
      <c r="G42" s="172"/>
      <c r="H42" s="172"/>
      <c r="I42" s="172"/>
      <c r="J42" s="172"/>
      <c r="K42" s="172"/>
      <c r="L42" s="172"/>
    </row>
    <row r="43" spans="2:12" ht="12.75">
      <c r="B43" s="172"/>
      <c r="C43" s="172"/>
      <c r="D43" s="172"/>
      <c r="E43" s="172"/>
      <c r="F43" s="172"/>
      <c r="G43" s="172"/>
      <c r="H43" s="172"/>
      <c r="I43" s="172"/>
      <c r="J43" s="172"/>
      <c r="K43" s="172"/>
      <c r="L43" s="172"/>
    </row>
    <row r="44" spans="2:12" ht="12.75">
      <c r="B44" s="172"/>
      <c r="C44" s="172"/>
      <c r="D44" s="172"/>
      <c r="E44" s="172"/>
      <c r="F44" s="172"/>
      <c r="G44" s="172"/>
      <c r="H44" s="172"/>
      <c r="I44" s="172"/>
      <c r="J44" s="172"/>
      <c r="K44" s="172"/>
      <c r="L44" s="172"/>
    </row>
    <row r="45" spans="3:12" ht="12.75">
      <c r="C45" s="172"/>
      <c r="D45" s="172"/>
      <c r="E45" s="172"/>
      <c r="F45" s="172"/>
      <c r="G45" s="172"/>
      <c r="H45" s="172"/>
      <c r="I45" s="172"/>
      <c r="J45" s="172"/>
      <c r="K45" s="172"/>
      <c r="L45" s="172"/>
    </row>
    <row r="46" spans="2:12" ht="12.75">
      <c r="B46" s="172"/>
      <c r="C46" s="172"/>
      <c r="D46" s="172"/>
      <c r="E46" s="172"/>
      <c r="F46" s="172"/>
      <c r="G46" s="172"/>
      <c r="H46" s="172"/>
      <c r="I46" s="172"/>
      <c r="J46" s="172"/>
      <c r="K46" s="172"/>
      <c r="L46" s="172"/>
    </row>
    <row r="47" ht="12.75">
      <c r="B47" s="188" t="s">
        <v>141</v>
      </c>
    </row>
  </sheetData>
  <sheetProtection/>
  <mergeCells count="4">
    <mergeCell ref="B6:B7"/>
    <mergeCell ref="B2:L2"/>
    <mergeCell ref="B3:L3"/>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1" r:id="rId2"/>
  <headerFooter differentFirst="1">
    <oddFooter>&amp;C&amp;P</oddFooter>
  </headerFooter>
  <drawing r:id="rId1"/>
</worksheet>
</file>

<file path=xl/worksheets/sheet14.xml><?xml version="1.0" encoding="utf-8"?>
<worksheet xmlns="http://schemas.openxmlformats.org/spreadsheetml/2006/main" xmlns:r="http://schemas.openxmlformats.org/officeDocument/2006/relationships">
  <dimension ref="B2:S48"/>
  <sheetViews>
    <sheetView zoomScale="90" zoomScaleNormal="90" zoomScalePageLayoutView="60" workbookViewId="0" topLeftCell="A1">
      <selection activeCell="A1" sqref="A1"/>
    </sheetView>
  </sheetViews>
  <sheetFormatPr defaultColWidth="10.8515625" defaultRowHeight="15"/>
  <cols>
    <col min="1" max="1" width="1.421875" style="28" customWidth="1"/>
    <col min="2" max="2" width="11.421875" style="28" customWidth="1"/>
    <col min="3" max="4" width="12.00390625" style="28" customWidth="1"/>
    <col min="5" max="5" width="14.8515625" style="28" customWidth="1"/>
    <col min="6" max="8" width="12.00390625" style="28" customWidth="1"/>
    <col min="9" max="9" width="13.7109375" style="28" customWidth="1"/>
    <col min="10" max="11" width="12.00390625" style="28" customWidth="1"/>
    <col min="12" max="12" width="10.8515625" style="28" customWidth="1"/>
    <col min="13" max="13" width="1.28515625" style="28" customWidth="1"/>
    <col min="14" max="16384" width="10.8515625" style="28" customWidth="1"/>
  </cols>
  <sheetData>
    <row r="1" ht="6.75" customHeight="1"/>
    <row r="2" spans="2:19" ht="12.75">
      <c r="B2" s="299" t="s">
        <v>153</v>
      </c>
      <c r="C2" s="299"/>
      <c r="D2" s="299"/>
      <c r="E2" s="299"/>
      <c r="F2" s="299"/>
      <c r="G2" s="299"/>
      <c r="H2" s="299"/>
      <c r="I2" s="299"/>
      <c r="J2" s="299"/>
      <c r="K2" s="299"/>
      <c r="L2" s="299"/>
      <c r="M2" s="145"/>
      <c r="N2" s="58" t="s">
        <v>165</v>
      </c>
      <c r="O2" s="44"/>
      <c r="P2" s="44"/>
      <c r="Q2" s="44"/>
      <c r="R2" s="44"/>
      <c r="S2" s="44"/>
    </row>
    <row r="3" spans="2:19" ht="12.75">
      <c r="B3" s="299" t="s">
        <v>48</v>
      </c>
      <c r="C3" s="299"/>
      <c r="D3" s="299"/>
      <c r="E3" s="299"/>
      <c r="F3" s="299"/>
      <c r="G3" s="299"/>
      <c r="H3" s="299"/>
      <c r="I3" s="299"/>
      <c r="J3" s="299"/>
      <c r="K3" s="299"/>
      <c r="L3" s="299"/>
      <c r="M3" s="145"/>
      <c r="N3" s="44"/>
      <c r="O3" s="44"/>
      <c r="P3" s="44"/>
      <c r="Q3" s="44"/>
      <c r="R3" s="44"/>
      <c r="S3" s="44"/>
    </row>
    <row r="4" spans="2:19" ht="15" customHeight="1">
      <c r="B4" s="299" t="s">
        <v>30</v>
      </c>
      <c r="C4" s="299"/>
      <c r="D4" s="299"/>
      <c r="E4" s="299"/>
      <c r="F4" s="299"/>
      <c r="G4" s="299"/>
      <c r="H4" s="299"/>
      <c r="I4" s="299"/>
      <c r="J4" s="299"/>
      <c r="K4" s="299"/>
      <c r="L4" s="299"/>
      <c r="M4" s="145"/>
      <c r="N4" s="44"/>
      <c r="O4" s="44"/>
      <c r="P4" s="44"/>
      <c r="Q4" s="44"/>
      <c r="R4" s="44"/>
      <c r="S4" s="44"/>
    </row>
    <row r="5" spans="2:19" ht="12.75">
      <c r="B5" s="2"/>
      <c r="C5" s="2"/>
      <c r="D5" s="2"/>
      <c r="E5" s="2"/>
      <c r="F5" s="2"/>
      <c r="G5" s="2"/>
      <c r="H5" s="2"/>
      <c r="I5" s="2"/>
      <c r="J5" s="2"/>
      <c r="K5" s="2"/>
      <c r="L5" s="2"/>
      <c r="M5" s="2"/>
      <c r="N5" s="2"/>
      <c r="O5" s="2"/>
      <c r="P5" s="2"/>
      <c r="Q5" s="2"/>
      <c r="R5" s="2"/>
      <c r="S5" s="2"/>
    </row>
    <row r="6" spans="2:19" ht="15" customHeight="1">
      <c r="B6" s="318" t="s">
        <v>13</v>
      </c>
      <c r="C6" s="4" t="s">
        <v>25</v>
      </c>
      <c r="D6" s="4" t="s">
        <v>25</v>
      </c>
      <c r="E6" s="4" t="s">
        <v>27</v>
      </c>
      <c r="F6" s="4" t="s">
        <v>25</v>
      </c>
      <c r="G6" s="4" t="s">
        <v>26</v>
      </c>
      <c r="H6" s="4" t="s">
        <v>26</v>
      </c>
      <c r="I6" s="4" t="s">
        <v>25</v>
      </c>
      <c r="J6" s="4" t="s">
        <v>25</v>
      </c>
      <c r="K6" s="4" t="s">
        <v>25</v>
      </c>
      <c r="L6" s="4" t="s">
        <v>172</v>
      </c>
      <c r="M6" s="1"/>
      <c r="N6" s="1"/>
      <c r="O6" s="1"/>
      <c r="P6" s="1"/>
      <c r="Q6" s="1"/>
      <c r="R6" s="1"/>
      <c r="S6" s="1"/>
    </row>
    <row r="7" spans="2:19" ht="15" customHeight="1">
      <c r="B7" s="319"/>
      <c r="C7" s="3" t="s">
        <v>24</v>
      </c>
      <c r="D7" s="3" t="s">
        <v>23</v>
      </c>
      <c r="E7" s="3" t="s">
        <v>22</v>
      </c>
      <c r="F7" s="3" t="s">
        <v>21</v>
      </c>
      <c r="G7" s="3" t="s">
        <v>20</v>
      </c>
      <c r="H7" s="3" t="s">
        <v>19</v>
      </c>
      <c r="I7" s="3" t="s">
        <v>18</v>
      </c>
      <c r="J7" s="3" t="s">
        <v>17</v>
      </c>
      <c r="K7" s="3" t="s">
        <v>16</v>
      </c>
      <c r="L7" s="3" t="s">
        <v>173</v>
      </c>
      <c r="M7" s="1"/>
      <c r="N7" s="1"/>
      <c r="O7" s="1"/>
      <c r="P7" s="1"/>
      <c r="Q7" s="1"/>
      <c r="R7" s="1"/>
      <c r="S7" s="1"/>
    </row>
    <row r="8" spans="2:19" ht="12.75" customHeight="1">
      <c r="B8" s="93" t="s">
        <v>11</v>
      </c>
      <c r="C8" s="113">
        <v>22.020369127516776</v>
      </c>
      <c r="D8" s="114">
        <v>14.461283783783784</v>
      </c>
      <c r="E8" s="114">
        <v>19.28257009345794</v>
      </c>
      <c r="F8" s="114">
        <v>16.780304054054053</v>
      </c>
      <c r="G8" s="114">
        <v>14.920527577937651</v>
      </c>
      <c r="H8" s="114">
        <v>19.960667938931298</v>
      </c>
      <c r="I8" s="114">
        <v>23.313738214087632</v>
      </c>
      <c r="J8" s="114"/>
      <c r="K8" s="114">
        <v>23.38645287228109</v>
      </c>
      <c r="L8" s="114"/>
      <c r="M8" s="114"/>
      <c r="N8" s="59"/>
      <c r="O8" s="59"/>
      <c r="P8" s="59"/>
      <c r="Q8" s="59"/>
      <c r="R8" s="59"/>
      <c r="S8" s="59"/>
    </row>
    <row r="9" spans="2:19" ht="12.75" customHeight="1">
      <c r="B9" s="93" t="s">
        <v>10</v>
      </c>
      <c r="C9" s="114">
        <v>20.42828413284133</v>
      </c>
      <c r="D9" s="114">
        <v>12.118067226890757</v>
      </c>
      <c r="E9" s="114">
        <v>15.59320293398533</v>
      </c>
      <c r="F9" s="114">
        <v>18.21232484076433</v>
      </c>
      <c r="G9" s="114">
        <v>14.86148051948052</v>
      </c>
      <c r="H9" s="114">
        <v>19.89370826010545</v>
      </c>
      <c r="I9" s="114">
        <v>19.841906666666667</v>
      </c>
      <c r="J9" s="114"/>
      <c r="K9" s="114">
        <v>22.54059472716125</v>
      </c>
      <c r="L9" s="114"/>
      <c r="M9" s="114"/>
      <c r="N9" s="59"/>
      <c r="O9" s="59"/>
      <c r="P9" s="59"/>
      <c r="Q9" s="59"/>
      <c r="R9" s="59"/>
      <c r="S9" s="59"/>
    </row>
    <row r="10" spans="2:19" ht="12.75" customHeight="1">
      <c r="B10" s="93" t="s">
        <v>9</v>
      </c>
      <c r="C10" s="114">
        <v>20.3</v>
      </c>
      <c r="D10" s="114">
        <v>12.5</v>
      </c>
      <c r="E10" s="114">
        <v>15.84</v>
      </c>
      <c r="F10" s="114">
        <v>19</v>
      </c>
      <c r="G10" s="114">
        <v>15.05</v>
      </c>
      <c r="H10" s="114">
        <v>20.05</v>
      </c>
      <c r="I10" s="114">
        <v>18</v>
      </c>
      <c r="J10" s="114"/>
      <c r="K10" s="114">
        <v>22.72</v>
      </c>
      <c r="L10" s="114"/>
      <c r="M10" s="114"/>
      <c r="N10" s="59"/>
      <c r="O10" s="59"/>
      <c r="P10" s="59"/>
      <c r="Q10" s="59"/>
      <c r="R10" s="59"/>
      <c r="S10" s="59"/>
    </row>
    <row r="11" spans="2:19" ht="12.75" customHeight="1">
      <c r="B11" s="93" t="s">
        <v>8</v>
      </c>
      <c r="C11" s="114">
        <v>21.48</v>
      </c>
      <c r="D11" s="114">
        <v>16.5</v>
      </c>
      <c r="E11" s="114">
        <v>13.26</v>
      </c>
      <c r="F11" s="114">
        <v>20.04</v>
      </c>
      <c r="G11" s="114">
        <v>15.16</v>
      </c>
      <c r="H11" s="114">
        <v>20.27</v>
      </c>
      <c r="I11" s="114">
        <v>20.57</v>
      </c>
      <c r="J11" s="93"/>
      <c r="K11" s="114">
        <v>22.380000000000003</v>
      </c>
      <c r="L11" s="114"/>
      <c r="M11" s="114"/>
      <c r="N11" s="59"/>
      <c r="O11" s="59"/>
      <c r="P11" s="59"/>
      <c r="Q11" s="59"/>
      <c r="R11" s="59"/>
      <c r="S11" s="59"/>
    </row>
    <row r="12" spans="2:19" ht="12.75" customHeight="1">
      <c r="B12" s="93" t="s">
        <v>7</v>
      </c>
      <c r="C12" s="114">
        <v>21.55</v>
      </c>
      <c r="D12" s="114">
        <v>16.75</v>
      </c>
      <c r="E12" s="114">
        <v>14.86</v>
      </c>
      <c r="F12" s="114">
        <v>12.98</v>
      </c>
      <c r="G12" s="114">
        <v>16.94</v>
      </c>
      <c r="H12" s="114">
        <v>19.95</v>
      </c>
      <c r="I12" s="114">
        <v>24.81</v>
      </c>
      <c r="J12" s="93"/>
      <c r="K12" s="114">
        <v>25.82</v>
      </c>
      <c r="L12" s="114"/>
      <c r="M12" s="114"/>
      <c r="N12" s="59"/>
      <c r="O12" s="59"/>
      <c r="P12" s="59"/>
      <c r="Q12" s="59"/>
      <c r="R12" s="59"/>
      <c r="S12" s="59"/>
    </row>
    <row r="13" spans="2:19" ht="12.75" customHeight="1">
      <c r="B13" s="93" t="s">
        <v>6</v>
      </c>
      <c r="C13" s="114">
        <v>17.426408798813643</v>
      </c>
      <c r="D13" s="114">
        <v>9.337508813376187</v>
      </c>
      <c r="E13" s="114">
        <v>16.623426967364942</v>
      </c>
      <c r="F13" s="114">
        <v>13.281982350534744</v>
      </c>
      <c r="G13" s="114">
        <v>13.350154657230894</v>
      </c>
      <c r="H13" s="114">
        <v>11.576870309860222</v>
      </c>
      <c r="I13" s="114">
        <v>15.118167139676645</v>
      </c>
      <c r="J13" s="114">
        <v>18.236673129705636</v>
      </c>
      <c r="K13" s="114">
        <v>19.057086368736975</v>
      </c>
      <c r="L13" s="114"/>
      <c r="M13" s="114"/>
      <c r="N13" s="59"/>
      <c r="O13" s="59"/>
      <c r="P13" s="59"/>
      <c r="Q13" s="59"/>
      <c r="R13" s="59"/>
      <c r="S13" s="59"/>
    </row>
    <row r="14" spans="2:19" ht="12.75" customHeight="1">
      <c r="B14" s="93" t="s">
        <v>5</v>
      </c>
      <c r="C14" s="114">
        <v>19</v>
      </c>
      <c r="D14" s="114">
        <v>13.6</v>
      </c>
      <c r="E14" s="114">
        <v>15.330000000000002</v>
      </c>
      <c r="F14" s="114">
        <v>17</v>
      </c>
      <c r="G14" s="114">
        <v>17.07</v>
      </c>
      <c r="H14" s="114">
        <v>16.7</v>
      </c>
      <c r="I14" s="114">
        <v>14.88</v>
      </c>
      <c r="J14" s="114">
        <v>20.43</v>
      </c>
      <c r="K14" s="114">
        <v>21.03</v>
      </c>
      <c r="L14" s="114"/>
      <c r="M14" s="114"/>
      <c r="N14" s="59"/>
      <c r="O14" s="59"/>
      <c r="P14" s="59"/>
      <c r="Q14" s="59"/>
      <c r="R14" s="59"/>
      <c r="S14" s="59"/>
    </row>
    <row r="15" spans="2:19" ht="12.75" customHeight="1">
      <c r="B15" s="93" t="s">
        <v>4</v>
      </c>
      <c r="C15" s="114">
        <v>17.22</v>
      </c>
      <c r="D15" s="114">
        <v>13.780000000000001</v>
      </c>
      <c r="E15" s="114">
        <v>19.23</v>
      </c>
      <c r="F15" s="114">
        <v>14.49</v>
      </c>
      <c r="G15" s="114">
        <v>14.62</v>
      </c>
      <c r="H15" s="114">
        <v>15.63</v>
      </c>
      <c r="I15" s="114">
        <v>19.71</v>
      </c>
      <c r="J15" s="114">
        <v>26.630000000000003</v>
      </c>
      <c r="K15" s="114">
        <v>25.910000000000004</v>
      </c>
      <c r="L15" s="114"/>
      <c r="M15" s="114"/>
      <c r="N15" s="59"/>
      <c r="O15" s="59"/>
      <c r="P15" s="59"/>
      <c r="Q15" s="59"/>
      <c r="R15" s="59"/>
      <c r="S15" s="59"/>
    </row>
    <row r="16" spans="2:19" ht="12.75" customHeight="1">
      <c r="B16" s="93" t="s">
        <v>3</v>
      </c>
      <c r="C16" s="114">
        <v>22.94</v>
      </c>
      <c r="D16" s="114">
        <v>26.330000000000002</v>
      </c>
      <c r="E16" s="114">
        <v>24.669999999999998</v>
      </c>
      <c r="F16" s="114">
        <v>19.36</v>
      </c>
      <c r="G16" s="114">
        <v>12.52</v>
      </c>
      <c r="H16" s="114">
        <v>18.490000000000002</v>
      </c>
      <c r="I16" s="114">
        <v>18.830000000000002</v>
      </c>
      <c r="J16" s="114">
        <v>33.1</v>
      </c>
      <c r="K16" s="114">
        <v>29.53</v>
      </c>
      <c r="L16" s="114"/>
      <c r="M16" s="114"/>
      <c r="N16" s="59"/>
      <c r="O16" s="59"/>
      <c r="P16" s="59"/>
      <c r="Q16" s="59"/>
      <c r="R16" s="59"/>
      <c r="S16" s="59"/>
    </row>
    <row r="17" spans="2:19" ht="12.75" customHeight="1">
      <c r="B17" s="93" t="s">
        <v>2</v>
      </c>
      <c r="C17" s="114">
        <v>23.54</v>
      </c>
      <c r="D17" s="114">
        <v>20.52</v>
      </c>
      <c r="E17" s="114">
        <v>21.1</v>
      </c>
      <c r="F17" s="114">
        <v>17.82</v>
      </c>
      <c r="G17" s="114">
        <v>24.35</v>
      </c>
      <c r="H17" s="114">
        <v>27.26</v>
      </c>
      <c r="I17" s="114">
        <v>34.69</v>
      </c>
      <c r="J17" s="114">
        <v>37.019999999999996</v>
      </c>
      <c r="K17" s="114">
        <v>42.55</v>
      </c>
      <c r="L17" s="114"/>
      <c r="M17" s="114"/>
      <c r="N17" s="59"/>
      <c r="O17" s="59"/>
      <c r="P17" s="59"/>
      <c r="Q17" s="59"/>
      <c r="R17" s="59"/>
      <c r="S17" s="59"/>
    </row>
    <row r="18" spans="2:19" ht="12.75" customHeight="1">
      <c r="B18" s="93" t="s">
        <v>127</v>
      </c>
      <c r="C18" s="114">
        <v>22.02</v>
      </c>
      <c r="D18" s="114">
        <v>11.26</v>
      </c>
      <c r="E18" s="114">
        <v>24.48</v>
      </c>
      <c r="F18" s="114">
        <v>15.260000000000002</v>
      </c>
      <c r="G18" s="114">
        <v>16.580000000000002</v>
      </c>
      <c r="H18" s="114">
        <v>16.84</v>
      </c>
      <c r="I18" s="114">
        <v>26.2</v>
      </c>
      <c r="J18" s="114">
        <v>36.230000000000004</v>
      </c>
      <c r="K18" s="114">
        <v>37.019999999999996</v>
      </c>
      <c r="L18" s="114"/>
      <c r="M18" s="114"/>
      <c r="N18" s="59"/>
      <c r="O18" s="59"/>
      <c r="P18" s="59"/>
      <c r="Q18" s="59"/>
      <c r="R18" s="59"/>
      <c r="S18" s="59"/>
    </row>
    <row r="19" spans="2:19" ht="12.75" customHeight="1">
      <c r="B19" s="93" t="s">
        <v>136</v>
      </c>
      <c r="C19" s="114">
        <v>20.37043201224156</v>
      </c>
      <c r="D19" s="114">
        <v>14.861034346434494</v>
      </c>
      <c r="E19" s="114">
        <v>22.069840622540045</v>
      </c>
      <c r="F19" s="114">
        <v>20.40363304091236</v>
      </c>
      <c r="G19" s="114">
        <v>22.892935432721355</v>
      </c>
      <c r="H19" s="114">
        <v>18.231266095438755</v>
      </c>
      <c r="I19" s="114">
        <v>21.75681235539536</v>
      </c>
      <c r="J19" s="114">
        <v>22.80581042314713</v>
      </c>
      <c r="K19" s="114">
        <v>33.98124349810817</v>
      </c>
      <c r="L19" s="114"/>
      <c r="M19" s="114"/>
      <c r="N19" s="59"/>
      <c r="O19" s="59"/>
      <c r="P19" s="59"/>
      <c r="Q19" s="59"/>
      <c r="R19" s="59"/>
      <c r="S19" s="59"/>
    </row>
    <row r="20" spans="2:19" ht="12.75" customHeight="1">
      <c r="B20" s="93" t="s">
        <v>159</v>
      </c>
      <c r="C20" s="114">
        <v>21.5</v>
      </c>
      <c r="D20" s="114">
        <v>12.209999999999999</v>
      </c>
      <c r="E20" s="114">
        <v>23.61</v>
      </c>
      <c r="F20" s="114">
        <v>12.64</v>
      </c>
      <c r="G20" s="114">
        <v>12.79</v>
      </c>
      <c r="H20" s="114">
        <v>15.45</v>
      </c>
      <c r="I20" s="114">
        <v>20.84</v>
      </c>
      <c r="J20" s="114">
        <v>25.14</v>
      </c>
      <c r="K20" s="114">
        <v>31.990000000000002</v>
      </c>
      <c r="L20" s="114">
        <v>9.120669577874818</v>
      </c>
      <c r="M20" s="114"/>
      <c r="N20" s="59"/>
      <c r="O20" s="59"/>
      <c r="P20" s="59"/>
      <c r="Q20" s="59"/>
      <c r="R20" s="59"/>
      <c r="S20" s="59"/>
    </row>
    <row r="21" spans="2:19" ht="12.75" customHeight="1">
      <c r="B21" s="141" t="s">
        <v>216</v>
      </c>
      <c r="C21" s="191">
        <v>23.15</v>
      </c>
      <c r="D21" s="191">
        <v>15.08</v>
      </c>
      <c r="E21" s="191">
        <v>22.86</v>
      </c>
      <c r="F21" s="191">
        <v>16.31</v>
      </c>
      <c r="G21" s="191">
        <v>16.44</v>
      </c>
      <c r="H21" s="191">
        <v>15.78</v>
      </c>
      <c r="I21" s="191">
        <v>18.21</v>
      </c>
      <c r="J21" s="191">
        <v>17.8</v>
      </c>
      <c r="K21" s="191">
        <v>25.64</v>
      </c>
      <c r="L21" s="191">
        <v>9.12</v>
      </c>
      <c r="M21" s="113"/>
      <c r="N21" s="231"/>
      <c r="O21" s="59"/>
      <c r="P21" s="59"/>
      <c r="Q21" s="59"/>
      <c r="R21" s="59"/>
      <c r="S21" s="59"/>
    </row>
    <row r="22" spans="2:11" ht="12.75" customHeight="1">
      <c r="B22" s="35" t="s">
        <v>141</v>
      </c>
      <c r="C22" s="60"/>
      <c r="D22" s="60"/>
      <c r="E22" s="60"/>
      <c r="F22" s="60"/>
      <c r="G22" s="60"/>
      <c r="H22" s="60"/>
      <c r="I22" s="60"/>
      <c r="J22" s="60"/>
      <c r="K22" s="60"/>
    </row>
    <row r="23" spans="2:11" ht="12.75">
      <c r="B23" s="2"/>
      <c r="C23" s="2"/>
      <c r="D23" s="2"/>
      <c r="E23" s="2"/>
      <c r="F23" s="2"/>
      <c r="G23" s="2"/>
      <c r="H23" s="2"/>
      <c r="I23" s="2"/>
      <c r="J23" s="2"/>
      <c r="K23" s="2"/>
    </row>
    <row r="24" ht="12.75">
      <c r="Q24" s="2"/>
    </row>
    <row r="28" ht="12.75">
      <c r="P28" s="2"/>
    </row>
    <row r="43" ht="12.75">
      <c r="N43" s="2"/>
    </row>
    <row r="45" ht="12.75">
      <c r="B45" s="62" t="s">
        <v>175</v>
      </c>
    </row>
    <row r="48" spans="3:12" ht="12.75">
      <c r="C48" s="229"/>
      <c r="D48" s="229"/>
      <c r="E48" s="229"/>
      <c r="F48" s="229"/>
      <c r="G48" s="229"/>
      <c r="H48" s="229"/>
      <c r="I48" s="229"/>
      <c r="J48" s="229"/>
      <c r="K48" s="229"/>
      <c r="L48" s="229"/>
    </row>
  </sheetData>
  <sheetProtection/>
  <mergeCells count="4">
    <mergeCell ref="B6:B7"/>
    <mergeCell ref="B3:L3"/>
    <mergeCell ref="B2:L2"/>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1" r:id="rId2"/>
  <headerFooter differentFirst="1">
    <oddFooter>&amp;C&amp;P</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O43"/>
  <sheetViews>
    <sheetView zoomScale="80" zoomScaleNormal="80" zoomScalePageLayoutView="70" workbookViewId="0" topLeftCell="A1">
      <selection activeCell="A1" sqref="A1"/>
    </sheetView>
  </sheetViews>
  <sheetFormatPr defaultColWidth="10.8515625" defaultRowHeight="15"/>
  <cols>
    <col min="1" max="1" width="1.421875" style="45" customWidth="1"/>
    <col min="2" max="2" width="15.8515625" style="45" customWidth="1"/>
    <col min="3" max="3" width="23.00390625" style="45" customWidth="1"/>
    <col min="4" max="4" width="9.8515625" style="45" bestFit="1" customWidth="1"/>
    <col min="5" max="6" width="10.421875" style="45" customWidth="1"/>
    <col min="7" max="7" width="10.57421875" style="45" customWidth="1"/>
    <col min="8" max="9" width="11.28125" style="45" customWidth="1"/>
    <col min="10" max="10" width="11.00390625" style="45" customWidth="1"/>
    <col min="11" max="11" width="10.00390625" style="45" customWidth="1"/>
    <col min="12" max="12" width="2.140625" style="45" customWidth="1"/>
    <col min="13" max="13" width="10.8515625" style="45" customWidth="1"/>
    <col min="14" max="14" width="13.57421875" style="239" customWidth="1"/>
    <col min="15" max="15" width="10.8515625" style="241" hidden="1" customWidth="1"/>
    <col min="16" max="16" width="10.8515625" style="239" customWidth="1"/>
    <col min="17" max="16384" width="10.8515625" style="45" customWidth="1"/>
  </cols>
  <sheetData>
    <row r="1" ht="5.25" customHeight="1"/>
    <row r="2" spans="2:13" ht="12.75">
      <c r="B2" s="321" t="s">
        <v>156</v>
      </c>
      <c r="C2" s="322"/>
      <c r="D2" s="322"/>
      <c r="E2" s="322"/>
      <c r="F2" s="322"/>
      <c r="G2" s="322"/>
      <c r="H2" s="322"/>
      <c r="I2" s="322"/>
      <c r="J2" s="322"/>
      <c r="K2" s="323"/>
      <c r="L2" s="159"/>
      <c r="M2" s="58" t="s">
        <v>165</v>
      </c>
    </row>
    <row r="3" spans="2:12" ht="12.75">
      <c r="B3" s="327" t="s">
        <v>72</v>
      </c>
      <c r="C3" s="328" t="s">
        <v>73</v>
      </c>
      <c r="D3" s="324" t="s">
        <v>74</v>
      </c>
      <c r="E3" s="325"/>
      <c r="F3" s="325"/>
      <c r="G3" s="326"/>
      <c r="H3" s="324" t="s">
        <v>75</v>
      </c>
      <c r="I3" s="325"/>
      <c r="J3" s="325"/>
      <c r="K3" s="326"/>
      <c r="L3" s="159"/>
    </row>
    <row r="4" spans="2:15" ht="27.75" customHeight="1">
      <c r="B4" s="327"/>
      <c r="C4" s="328"/>
      <c r="D4" s="46" t="s">
        <v>186</v>
      </c>
      <c r="E4" s="47" t="s">
        <v>230</v>
      </c>
      <c r="F4" s="47" t="s">
        <v>231</v>
      </c>
      <c r="G4" s="48" t="s">
        <v>45</v>
      </c>
      <c r="H4" s="46" t="str">
        <f>+D4</f>
        <v>2014</v>
      </c>
      <c r="I4" s="49" t="str">
        <f>+E4</f>
        <v>Ene-sept 2014</v>
      </c>
      <c r="J4" s="49" t="str">
        <f>+F4</f>
        <v>Ene-sept 2015</v>
      </c>
      <c r="K4" s="50" t="s">
        <v>45</v>
      </c>
      <c r="L4" s="160"/>
      <c r="M4" s="54"/>
      <c r="O4" s="271"/>
    </row>
    <row r="5" spans="2:15" ht="12.75" customHeight="1">
      <c r="B5" s="329" t="s">
        <v>94</v>
      </c>
      <c r="C5" s="85" t="s">
        <v>95</v>
      </c>
      <c r="D5" s="51">
        <v>216585.41</v>
      </c>
      <c r="E5" s="52">
        <v>155810.46</v>
      </c>
      <c r="F5" s="52">
        <v>174122.87</v>
      </c>
      <c r="G5" s="53">
        <v>11.753004259149225</v>
      </c>
      <c r="H5" s="51">
        <v>835262.22</v>
      </c>
      <c r="I5" s="52">
        <v>600300.07</v>
      </c>
      <c r="J5" s="52">
        <v>695688.05</v>
      </c>
      <c r="K5" s="53">
        <v>15.890049787933581</v>
      </c>
      <c r="L5" s="161"/>
      <c r="O5" s="242">
        <f aca="true" t="shared" si="0" ref="O5:O42">+J5-I5</f>
        <v>95387.9800000001</v>
      </c>
    </row>
    <row r="6" spans="2:15" ht="12.75">
      <c r="B6" s="330"/>
      <c r="C6" s="119" t="s">
        <v>80</v>
      </c>
      <c r="D6" s="55">
        <v>47040</v>
      </c>
      <c r="E6" s="56">
        <v>47040</v>
      </c>
      <c r="F6" s="56">
        <v>273398.44</v>
      </c>
      <c r="G6" s="57">
        <v>481.20416666666665</v>
      </c>
      <c r="H6" s="55">
        <v>510300</v>
      </c>
      <c r="I6" s="56">
        <v>510300</v>
      </c>
      <c r="J6" s="56">
        <v>1824513.06</v>
      </c>
      <c r="K6" s="57">
        <v>257.53734273956496</v>
      </c>
      <c r="L6" s="161"/>
      <c r="O6" s="242">
        <f t="shared" si="0"/>
        <v>1314213.06</v>
      </c>
    </row>
    <row r="7" spans="2:15" ht="12.75" customHeight="1">
      <c r="B7" s="330"/>
      <c r="C7" s="119" t="s">
        <v>93</v>
      </c>
      <c r="D7" s="55">
        <v>18857.86</v>
      </c>
      <c r="E7" s="56">
        <v>18857.86</v>
      </c>
      <c r="F7" s="56">
        <v>12144.99</v>
      </c>
      <c r="G7" s="57">
        <v>-35.597199258028226</v>
      </c>
      <c r="H7" s="55">
        <v>169612.14</v>
      </c>
      <c r="I7" s="56">
        <v>169612.14</v>
      </c>
      <c r="J7" s="56">
        <v>70235.63</v>
      </c>
      <c r="K7" s="57">
        <v>-58.5904464149795</v>
      </c>
      <c r="L7" s="161"/>
      <c r="O7" s="242">
        <f t="shared" si="0"/>
        <v>-99376.51000000001</v>
      </c>
    </row>
    <row r="8" spans="2:15" ht="12.75" customHeight="1">
      <c r="B8" s="330"/>
      <c r="C8" s="119" t="s">
        <v>88</v>
      </c>
      <c r="D8" s="55">
        <v>14675</v>
      </c>
      <c r="E8" s="56">
        <v>14675</v>
      </c>
      <c r="F8" s="56">
        <v>0</v>
      </c>
      <c r="G8" s="57">
        <v>-100</v>
      </c>
      <c r="H8" s="55">
        <v>46470.51</v>
      </c>
      <c r="I8" s="56">
        <v>46470.51</v>
      </c>
      <c r="J8" s="56">
        <v>0</v>
      </c>
      <c r="K8" s="57">
        <v>-100</v>
      </c>
      <c r="L8" s="161"/>
      <c r="O8" s="242">
        <f t="shared" si="0"/>
        <v>-46470.51</v>
      </c>
    </row>
    <row r="9" spans="2:15" ht="12.75">
      <c r="B9" s="330"/>
      <c r="C9" s="119" t="s">
        <v>78</v>
      </c>
      <c r="D9" s="55">
        <v>6845.44</v>
      </c>
      <c r="E9" s="56">
        <v>6845.44</v>
      </c>
      <c r="F9" s="56">
        <v>3989.3</v>
      </c>
      <c r="G9" s="57">
        <v>-41.72324934554973</v>
      </c>
      <c r="H9" s="55">
        <v>43681.71</v>
      </c>
      <c r="I9" s="56">
        <v>43681.71</v>
      </c>
      <c r="J9" s="56">
        <v>20166.44</v>
      </c>
      <c r="K9" s="57">
        <v>-53.833217609841746</v>
      </c>
      <c r="L9" s="161"/>
      <c r="O9" s="242">
        <f t="shared" si="0"/>
        <v>-23515.27</v>
      </c>
    </row>
    <row r="10" spans="2:15" ht="12.75">
      <c r="B10" s="330"/>
      <c r="C10" s="119" t="s">
        <v>90</v>
      </c>
      <c r="D10" s="55">
        <v>777</v>
      </c>
      <c r="E10" s="56">
        <v>777</v>
      </c>
      <c r="F10" s="56">
        <v>2753.8</v>
      </c>
      <c r="G10" s="57">
        <v>254.41441441441444</v>
      </c>
      <c r="H10" s="55">
        <v>5068.43</v>
      </c>
      <c r="I10" s="56">
        <v>5068.43</v>
      </c>
      <c r="J10" s="56">
        <v>19158.26</v>
      </c>
      <c r="K10" s="57">
        <v>277.99200146791014</v>
      </c>
      <c r="L10" s="161"/>
      <c r="O10" s="242">
        <f t="shared" si="0"/>
        <v>14089.829999999998</v>
      </c>
    </row>
    <row r="11" spans="2:15" ht="12.75">
      <c r="B11" s="330"/>
      <c r="C11" s="119" t="s">
        <v>126</v>
      </c>
      <c r="D11" s="55">
        <v>30.48</v>
      </c>
      <c r="E11" s="56">
        <v>0</v>
      </c>
      <c r="F11" s="56">
        <v>91.2</v>
      </c>
      <c r="G11" s="57" t="s">
        <v>206</v>
      </c>
      <c r="H11" s="55">
        <v>492.72</v>
      </c>
      <c r="I11" s="56">
        <v>0</v>
      </c>
      <c r="J11" s="56">
        <v>1260.56</v>
      </c>
      <c r="K11" s="57" t="s">
        <v>206</v>
      </c>
      <c r="L11" s="161"/>
      <c r="O11" s="242">
        <f t="shared" si="0"/>
        <v>1260.56</v>
      </c>
    </row>
    <row r="12" spans="2:15" ht="12.75">
      <c r="B12" s="330"/>
      <c r="C12" s="119" t="s">
        <v>98</v>
      </c>
      <c r="D12" s="55">
        <v>0</v>
      </c>
      <c r="E12" s="56">
        <v>0</v>
      </c>
      <c r="F12" s="56">
        <v>826.4</v>
      </c>
      <c r="G12" s="57" t="s">
        <v>206</v>
      </c>
      <c r="H12" s="55">
        <v>0</v>
      </c>
      <c r="I12" s="56">
        <v>0</v>
      </c>
      <c r="J12" s="56">
        <v>4804.8</v>
      </c>
      <c r="K12" s="57" t="s">
        <v>206</v>
      </c>
      <c r="L12" s="161"/>
      <c r="O12" s="242">
        <f t="shared" si="0"/>
        <v>4804.8</v>
      </c>
    </row>
    <row r="13" spans="2:15" ht="12.75">
      <c r="B13" s="330"/>
      <c r="C13" s="119" t="s">
        <v>222</v>
      </c>
      <c r="D13" s="55">
        <v>0</v>
      </c>
      <c r="E13" s="56">
        <v>0</v>
      </c>
      <c r="F13" s="56">
        <v>509.6</v>
      </c>
      <c r="G13" s="57" t="s">
        <v>206</v>
      </c>
      <c r="H13" s="55">
        <v>0</v>
      </c>
      <c r="I13" s="56">
        <v>0</v>
      </c>
      <c r="J13" s="56">
        <v>3562</v>
      </c>
      <c r="K13" s="57" t="s">
        <v>206</v>
      </c>
      <c r="L13" s="162"/>
      <c r="O13" s="242">
        <f t="shared" si="0"/>
        <v>3562</v>
      </c>
    </row>
    <row r="14" spans="2:15" ht="12.75" customHeight="1">
      <c r="B14" s="330"/>
      <c r="C14" s="119" t="s">
        <v>217</v>
      </c>
      <c r="D14" s="55">
        <v>0</v>
      </c>
      <c r="E14" s="56">
        <v>0</v>
      </c>
      <c r="F14" s="56">
        <v>25.56</v>
      </c>
      <c r="G14" s="57" t="s">
        <v>206</v>
      </c>
      <c r="H14" s="55">
        <v>0</v>
      </c>
      <c r="I14" s="56">
        <v>0</v>
      </c>
      <c r="J14" s="56">
        <v>648</v>
      </c>
      <c r="K14" s="57" t="s">
        <v>206</v>
      </c>
      <c r="L14" s="161"/>
      <c r="O14" s="242">
        <f t="shared" si="0"/>
        <v>648</v>
      </c>
    </row>
    <row r="15" spans="2:15" ht="12.75">
      <c r="B15" s="330"/>
      <c r="C15" s="120" t="s">
        <v>106</v>
      </c>
      <c r="D15" s="121">
        <v>0</v>
      </c>
      <c r="E15" s="89">
        <v>0</v>
      </c>
      <c r="F15" s="89">
        <v>20</v>
      </c>
      <c r="G15" s="218" t="s">
        <v>206</v>
      </c>
      <c r="H15" s="121">
        <v>0</v>
      </c>
      <c r="I15" s="89">
        <v>0</v>
      </c>
      <c r="J15" s="89">
        <v>100</v>
      </c>
      <c r="K15" s="218" t="s">
        <v>206</v>
      </c>
      <c r="L15" s="161"/>
      <c r="O15" s="242">
        <f t="shared" si="0"/>
        <v>100</v>
      </c>
    </row>
    <row r="16" spans="2:15" ht="12.75">
      <c r="B16" s="180" t="s">
        <v>119</v>
      </c>
      <c r="C16" s="181"/>
      <c r="D16" s="80">
        <v>304811.19</v>
      </c>
      <c r="E16" s="81">
        <v>244005.76</v>
      </c>
      <c r="F16" s="81">
        <v>467882.16</v>
      </c>
      <c r="G16" s="82">
        <v>91.7504570383912</v>
      </c>
      <c r="H16" s="81">
        <v>1610887.73</v>
      </c>
      <c r="I16" s="81">
        <v>1375432.8599999999</v>
      </c>
      <c r="J16" s="81">
        <v>2640136.8</v>
      </c>
      <c r="K16" s="82">
        <v>91.94952198539157</v>
      </c>
      <c r="L16" s="162"/>
      <c r="O16" s="242">
        <f t="shared" si="0"/>
        <v>1264703.94</v>
      </c>
    </row>
    <row r="17" spans="2:15" ht="12.75" customHeight="1">
      <c r="B17" s="329" t="s">
        <v>137</v>
      </c>
      <c r="C17" s="83" t="s">
        <v>77</v>
      </c>
      <c r="D17" s="51">
        <v>350000</v>
      </c>
      <c r="E17" s="52">
        <v>350000</v>
      </c>
      <c r="F17" s="52">
        <v>550000</v>
      </c>
      <c r="G17" s="53">
        <v>57.14285714285714</v>
      </c>
      <c r="H17" s="52">
        <v>381350</v>
      </c>
      <c r="I17" s="52">
        <v>381350</v>
      </c>
      <c r="J17" s="52">
        <v>560050</v>
      </c>
      <c r="K17" s="53">
        <v>46.859840041956204</v>
      </c>
      <c r="L17" s="161"/>
      <c r="O17" s="242">
        <f t="shared" si="0"/>
        <v>178700</v>
      </c>
    </row>
    <row r="18" spans="2:15" ht="12.75">
      <c r="B18" s="330"/>
      <c r="C18" s="84" t="s">
        <v>84</v>
      </c>
      <c r="D18" s="55">
        <v>216000</v>
      </c>
      <c r="E18" s="56">
        <v>216000</v>
      </c>
      <c r="F18" s="56">
        <v>192000</v>
      </c>
      <c r="G18" s="57">
        <v>-11.111111111111116</v>
      </c>
      <c r="H18" s="56">
        <v>248400</v>
      </c>
      <c r="I18" s="56">
        <v>248400</v>
      </c>
      <c r="J18" s="56">
        <v>220800</v>
      </c>
      <c r="K18" s="57">
        <v>-11.111111111111116</v>
      </c>
      <c r="L18" s="161"/>
      <c r="O18" s="242">
        <f t="shared" si="0"/>
        <v>-27600</v>
      </c>
    </row>
    <row r="19" spans="2:15" ht="12.75">
      <c r="B19" s="331"/>
      <c r="C19" s="84" t="s">
        <v>224</v>
      </c>
      <c r="D19" s="55">
        <v>25000</v>
      </c>
      <c r="E19" s="56">
        <v>0</v>
      </c>
      <c r="F19" s="56">
        <v>0</v>
      </c>
      <c r="G19" s="218" t="s">
        <v>206</v>
      </c>
      <c r="H19" s="56">
        <v>26250</v>
      </c>
      <c r="I19" s="56">
        <v>0</v>
      </c>
      <c r="J19" s="56">
        <v>0</v>
      </c>
      <c r="K19" s="218" t="s">
        <v>206</v>
      </c>
      <c r="L19" s="161"/>
      <c r="O19" s="242">
        <f t="shared" si="0"/>
        <v>0</v>
      </c>
    </row>
    <row r="20" spans="2:15" ht="12.75">
      <c r="B20" s="180" t="s">
        <v>138</v>
      </c>
      <c r="C20" s="181"/>
      <c r="D20" s="80">
        <v>591000</v>
      </c>
      <c r="E20" s="81">
        <v>566000</v>
      </c>
      <c r="F20" s="81">
        <v>742000</v>
      </c>
      <c r="G20" s="53">
        <v>31.09540636042403</v>
      </c>
      <c r="H20" s="81">
        <v>656000</v>
      </c>
      <c r="I20" s="81">
        <v>629750</v>
      </c>
      <c r="J20" s="81">
        <v>780850</v>
      </c>
      <c r="K20" s="53">
        <v>23.993648273124247</v>
      </c>
      <c r="L20" s="161"/>
      <c r="O20" s="242">
        <f t="shared" si="0"/>
        <v>151100</v>
      </c>
    </row>
    <row r="21" spans="2:15" ht="12.75">
      <c r="B21" s="335" t="s">
        <v>89</v>
      </c>
      <c r="C21" s="83" t="s">
        <v>95</v>
      </c>
      <c r="D21" s="51">
        <v>432700</v>
      </c>
      <c r="E21" s="52">
        <v>382700</v>
      </c>
      <c r="F21" s="52">
        <v>197375</v>
      </c>
      <c r="G21" s="53">
        <v>-48.425659785732954</v>
      </c>
      <c r="H21" s="52">
        <v>189671.73</v>
      </c>
      <c r="I21" s="52">
        <v>161671.73</v>
      </c>
      <c r="J21" s="52">
        <v>132348.2</v>
      </c>
      <c r="K21" s="53">
        <v>-18.13769791416223</v>
      </c>
      <c r="L21" s="161"/>
      <c r="O21" s="242">
        <f t="shared" si="0"/>
        <v>-29323.53</v>
      </c>
    </row>
    <row r="22" spans="2:15" ht="12.75">
      <c r="B22" s="336"/>
      <c r="C22" s="119" t="s">
        <v>126</v>
      </c>
      <c r="D22" s="55">
        <v>3000</v>
      </c>
      <c r="E22" s="56">
        <v>0</v>
      </c>
      <c r="F22" s="56">
        <v>600</v>
      </c>
      <c r="G22" s="57" t="s">
        <v>206</v>
      </c>
      <c r="H22" s="56">
        <v>3240</v>
      </c>
      <c r="I22" s="56">
        <v>0</v>
      </c>
      <c r="J22" s="56">
        <v>1092</v>
      </c>
      <c r="K22" s="57" t="s">
        <v>206</v>
      </c>
      <c r="L22" s="161"/>
      <c r="O22" s="242">
        <f t="shared" si="0"/>
        <v>1092</v>
      </c>
    </row>
    <row r="23" spans="2:15" ht="12.75">
      <c r="B23" s="336"/>
      <c r="C23" s="84" t="s">
        <v>106</v>
      </c>
      <c r="D23" s="55">
        <v>120</v>
      </c>
      <c r="E23" s="56">
        <v>0</v>
      </c>
      <c r="F23" s="56">
        <v>0</v>
      </c>
      <c r="G23" s="218" t="s">
        <v>206</v>
      </c>
      <c r="H23" s="56">
        <v>1200</v>
      </c>
      <c r="I23" s="56">
        <v>0</v>
      </c>
      <c r="J23" s="56">
        <v>0</v>
      </c>
      <c r="K23" s="218" t="s">
        <v>206</v>
      </c>
      <c r="L23" s="161"/>
      <c r="O23" s="242">
        <f t="shared" si="0"/>
        <v>0</v>
      </c>
    </row>
    <row r="24" spans="2:15" ht="12.75">
      <c r="B24" s="180" t="s">
        <v>123</v>
      </c>
      <c r="C24" s="181"/>
      <c r="D24" s="80">
        <v>435820</v>
      </c>
      <c r="E24" s="81">
        <v>382700</v>
      </c>
      <c r="F24" s="125">
        <v>197975</v>
      </c>
      <c r="G24" s="82">
        <v>-48.26887901750718</v>
      </c>
      <c r="H24" s="81">
        <v>194111.73</v>
      </c>
      <c r="I24" s="81">
        <v>161671.73</v>
      </c>
      <c r="J24" s="81">
        <v>133440.2</v>
      </c>
      <c r="K24" s="82">
        <v>-17.462255151225257</v>
      </c>
      <c r="L24" s="162"/>
      <c r="O24" s="242">
        <f t="shared" si="0"/>
        <v>-28231.53</v>
      </c>
    </row>
    <row r="25" spans="2:15" ht="12.75" customHeight="1">
      <c r="B25" s="329" t="s">
        <v>76</v>
      </c>
      <c r="C25" s="83" t="s">
        <v>82</v>
      </c>
      <c r="D25" s="51">
        <v>23057.4724</v>
      </c>
      <c r="E25" s="52">
        <v>19107.4724</v>
      </c>
      <c r="F25" s="52">
        <v>17456.5</v>
      </c>
      <c r="G25" s="53">
        <v>-8.640454192151537</v>
      </c>
      <c r="H25" s="52">
        <v>55027.75</v>
      </c>
      <c r="I25" s="52">
        <v>43107.76</v>
      </c>
      <c r="J25" s="52">
        <v>41475.83</v>
      </c>
      <c r="K25" s="53">
        <v>-3.785698908966739</v>
      </c>
      <c r="L25" s="161"/>
      <c r="O25" s="242">
        <f t="shared" si="0"/>
        <v>-1631.9300000000003</v>
      </c>
    </row>
    <row r="26" spans="2:15" ht="12.75">
      <c r="B26" s="330"/>
      <c r="C26" s="84" t="s">
        <v>79</v>
      </c>
      <c r="D26" s="55">
        <v>12300</v>
      </c>
      <c r="E26" s="56">
        <v>8700</v>
      </c>
      <c r="F26" s="56">
        <v>1200</v>
      </c>
      <c r="G26" s="57">
        <v>-86.20689655172413</v>
      </c>
      <c r="H26" s="56">
        <v>44954.28</v>
      </c>
      <c r="I26" s="56">
        <v>31444.28</v>
      </c>
      <c r="J26" s="56">
        <v>3526.82</v>
      </c>
      <c r="K26" s="57">
        <v>-88.78390600770632</v>
      </c>
      <c r="L26" s="161"/>
      <c r="O26" s="242">
        <f t="shared" si="0"/>
        <v>-27917.46</v>
      </c>
    </row>
    <row r="27" spans="2:15" ht="12.75" customHeight="1">
      <c r="B27" s="330"/>
      <c r="C27" s="84" t="s">
        <v>78</v>
      </c>
      <c r="D27" s="55">
        <v>10567</v>
      </c>
      <c r="E27" s="56">
        <v>10330</v>
      </c>
      <c r="F27" s="56">
        <v>495</v>
      </c>
      <c r="G27" s="57">
        <v>-95.2081316553727</v>
      </c>
      <c r="H27" s="56">
        <v>27382.16</v>
      </c>
      <c r="I27" s="56">
        <v>27118.16</v>
      </c>
      <c r="J27" s="56">
        <v>926</v>
      </c>
      <c r="K27" s="57">
        <v>-96.58531404785575</v>
      </c>
      <c r="L27" s="161"/>
      <c r="O27" s="242">
        <f t="shared" si="0"/>
        <v>-26192.16</v>
      </c>
    </row>
    <row r="28" spans="2:15" ht="12.75" customHeight="1">
      <c r="B28" s="330"/>
      <c r="C28" s="84" t="s">
        <v>81</v>
      </c>
      <c r="D28" s="55">
        <v>1284</v>
      </c>
      <c r="E28" s="56">
        <v>1284</v>
      </c>
      <c r="F28" s="56">
        <v>0</v>
      </c>
      <c r="G28" s="57">
        <v>-100</v>
      </c>
      <c r="H28" s="56">
        <v>8673.41</v>
      </c>
      <c r="I28" s="56">
        <v>8673.41</v>
      </c>
      <c r="J28" s="56">
        <v>0</v>
      </c>
      <c r="K28" s="57">
        <v>-100</v>
      </c>
      <c r="L28" s="162"/>
      <c r="O28" s="242">
        <f t="shared" si="0"/>
        <v>-8673.41</v>
      </c>
    </row>
    <row r="29" spans="2:15" ht="12.75">
      <c r="B29" s="330"/>
      <c r="C29" s="84" t="s">
        <v>86</v>
      </c>
      <c r="D29" s="55">
        <v>351.5</v>
      </c>
      <c r="E29" s="56">
        <v>351.5</v>
      </c>
      <c r="F29" s="56">
        <v>0</v>
      </c>
      <c r="G29" s="57">
        <v>-100</v>
      </c>
      <c r="H29" s="56">
        <v>1121.75</v>
      </c>
      <c r="I29" s="56">
        <v>1121.75</v>
      </c>
      <c r="J29" s="56">
        <v>0</v>
      </c>
      <c r="K29" s="57">
        <v>-100</v>
      </c>
      <c r="L29" s="161"/>
      <c r="O29" s="242">
        <f t="shared" si="0"/>
        <v>-1121.75</v>
      </c>
    </row>
    <row r="30" spans="2:15" ht="12.75" customHeight="1">
      <c r="B30" s="180" t="s">
        <v>120</v>
      </c>
      <c r="C30" s="181"/>
      <c r="D30" s="80">
        <v>47559.9724</v>
      </c>
      <c r="E30" s="81">
        <v>39772.9724</v>
      </c>
      <c r="F30" s="81">
        <v>19151.5</v>
      </c>
      <c r="G30" s="82">
        <v>-51.84795391354757</v>
      </c>
      <c r="H30" s="81">
        <v>137159.35</v>
      </c>
      <c r="I30" s="81">
        <v>111465.36000000002</v>
      </c>
      <c r="J30" s="81">
        <v>45928.65</v>
      </c>
      <c r="K30" s="82">
        <v>-58.795584565465006</v>
      </c>
      <c r="L30" s="161"/>
      <c r="O30" s="242">
        <f t="shared" si="0"/>
        <v>-65536.71000000002</v>
      </c>
    </row>
    <row r="31" spans="2:15" ht="12.75">
      <c r="B31" s="335" t="s">
        <v>87</v>
      </c>
      <c r="C31" s="85" t="s">
        <v>81</v>
      </c>
      <c r="D31" s="51">
        <v>12354</v>
      </c>
      <c r="E31" s="52">
        <v>12354</v>
      </c>
      <c r="F31" s="52">
        <v>0</v>
      </c>
      <c r="G31" s="53">
        <v>-100</v>
      </c>
      <c r="H31" s="51">
        <v>75784.53</v>
      </c>
      <c r="I31" s="52">
        <v>75784.53</v>
      </c>
      <c r="J31" s="52">
        <v>0</v>
      </c>
      <c r="K31" s="53">
        <v>-100</v>
      </c>
      <c r="L31" s="161"/>
      <c r="O31" s="242">
        <f t="shared" si="0"/>
        <v>-75784.53</v>
      </c>
    </row>
    <row r="32" spans="2:15" ht="12.75" customHeight="1">
      <c r="B32" s="336"/>
      <c r="C32" s="119" t="s">
        <v>83</v>
      </c>
      <c r="D32" s="55">
        <v>10169</v>
      </c>
      <c r="E32" s="56">
        <v>10169</v>
      </c>
      <c r="F32" s="56">
        <v>0</v>
      </c>
      <c r="G32" s="57">
        <v>-100</v>
      </c>
      <c r="H32" s="55">
        <v>24614</v>
      </c>
      <c r="I32" s="56">
        <v>24614</v>
      </c>
      <c r="J32" s="56">
        <v>0</v>
      </c>
      <c r="K32" s="57">
        <v>-100</v>
      </c>
      <c r="L32" s="162"/>
      <c r="O32" s="242">
        <f t="shared" si="0"/>
        <v>-24614</v>
      </c>
    </row>
    <row r="33" spans="2:15" ht="12.75">
      <c r="B33" s="336"/>
      <c r="C33" s="119" t="s">
        <v>78</v>
      </c>
      <c r="D33" s="55">
        <v>5210</v>
      </c>
      <c r="E33" s="56">
        <v>5210</v>
      </c>
      <c r="F33" s="56">
        <v>0</v>
      </c>
      <c r="G33" s="57">
        <v>-100</v>
      </c>
      <c r="H33" s="55">
        <v>14796.4</v>
      </c>
      <c r="I33" s="56">
        <v>14796.4</v>
      </c>
      <c r="J33" s="56">
        <v>0</v>
      </c>
      <c r="K33" s="57">
        <v>-100</v>
      </c>
      <c r="L33" s="161"/>
      <c r="O33" s="242">
        <f t="shared" si="0"/>
        <v>-14796.4</v>
      </c>
    </row>
    <row r="34" spans="2:15" ht="12.75">
      <c r="B34" s="337"/>
      <c r="C34" s="120" t="s">
        <v>217</v>
      </c>
      <c r="D34" s="121">
        <v>0</v>
      </c>
      <c r="E34" s="89">
        <v>0</v>
      </c>
      <c r="F34" s="89">
        <v>45.26</v>
      </c>
      <c r="G34" s="218" t="s">
        <v>206</v>
      </c>
      <c r="H34" s="121">
        <v>0</v>
      </c>
      <c r="I34" s="89">
        <v>0</v>
      </c>
      <c r="J34" s="89">
        <v>300</v>
      </c>
      <c r="K34" s="218" t="s">
        <v>206</v>
      </c>
      <c r="L34" s="161"/>
      <c r="O34" s="242">
        <f t="shared" si="0"/>
        <v>300</v>
      </c>
    </row>
    <row r="35" spans="2:15" ht="12.75">
      <c r="B35" s="180" t="s">
        <v>122</v>
      </c>
      <c r="C35" s="181"/>
      <c r="D35" s="80">
        <v>27733</v>
      </c>
      <c r="E35" s="81">
        <v>27733</v>
      </c>
      <c r="F35" s="81">
        <v>45.26</v>
      </c>
      <c r="G35" s="82">
        <v>-99.83680092308802</v>
      </c>
      <c r="H35" s="81">
        <v>115194.93</v>
      </c>
      <c r="I35" s="81">
        <v>115194.93</v>
      </c>
      <c r="J35" s="81">
        <v>300</v>
      </c>
      <c r="K35" s="82">
        <v>-99.7395718717829</v>
      </c>
      <c r="L35" s="161"/>
      <c r="O35" s="242">
        <f t="shared" si="0"/>
        <v>-114894.93</v>
      </c>
    </row>
    <row r="36" spans="2:15" ht="12.75" customHeight="1">
      <c r="B36" s="335" t="s">
        <v>85</v>
      </c>
      <c r="C36" s="85" t="s">
        <v>80</v>
      </c>
      <c r="D36" s="51">
        <v>17000</v>
      </c>
      <c r="E36" s="52">
        <v>17000</v>
      </c>
      <c r="F36" s="52">
        <v>0</v>
      </c>
      <c r="G36" s="53">
        <v>-100</v>
      </c>
      <c r="H36" s="51">
        <v>47515</v>
      </c>
      <c r="I36" s="52">
        <v>47515</v>
      </c>
      <c r="J36" s="52">
        <v>0</v>
      </c>
      <c r="K36" s="53">
        <v>-100</v>
      </c>
      <c r="L36" s="162"/>
      <c r="O36" s="242">
        <f t="shared" si="0"/>
        <v>-47515</v>
      </c>
    </row>
    <row r="37" spans="2:15" ht="12.75">
      <c r="B37" s="337"/>
      <c r="C37" s="120" t="s">
        <v>86</v>
      </c>
      <c r="D37" s="121">
        <v>117.32</v>
      </c>
      <c r="E37" s="89">
        <v>105.32</v>
      </c>
      <c r="F37" s="124">
        <v>0</v>
      </c>
      <c r="G37" s="218">
        <v>-100</v>
      </c>
      <c r="H37" s="121">
        <v>271.4</v>
      </c>
      <c r="I37" s="89">
        <v>237.72</v>
      </c>
      <c r="J37" s="124">
        <v>0</v>
      </c>
      <c r="K37" s="218">
        <v>-100</v>
      </c>
      <c r="L37" s="162"/>
      <c r="O37" s="242">
        <f t="shared" si="0"/>
        <v>-237.72</v>
      </c>
    </row>
    <row r="38" spans="2:15" ht="12.75">
      <c r="B38" s="180" t="s">
        <v>121</v>
      </c>
      <c r="C38" s="181"/>
      <c r="D38" s="80">
        <v>17117.32</v>
      </c>
      <c r="E38" s="81">
        <v>17105.32</v>
      </c>
      <c r="F38" s="81">
        <v>0</v>
      </c>
      <c r="G38" s="82">
        <v>-100</v>
      </c>
      <c r="H38" s="81">
        <v>47786.4</v>
      </c>
      <c r="I38" s="81">
        <v>47752.72</v>
      </c>
      <c r="J38" s="81">
        <v>0</v>
      </c>
      <c r="K38" s="82">
        <v>-100</v>
      </c>
      <c r="L38" s="163"/>
      <c r="O38" s="242">
        <f t="shared" si="0"/>
        <v>-47752.72</v>
      </c>
    </row>
    <row r="39" spans="2:15" ht="12.75">
      <c r="B39" s="329" t="s">
        <v>91</v>
      </c>
      <c r="C39" s="83" t="s">
        <v>93</v>
      </c>
      <c r="D39" s="51">
        <v>3513</v>
      </c>
      <c r="E39" s="52">
        <v>116</v>
      </c>
      <c r="F39" s="52">
        <v>2519.7</v>
      </c>
      <c r="G39" s="53">
        <v>2072.155172413793</v>
      </c>
      <c r="H39" s="52">
        <v>5574.02</v>
      </c>
      <c r="I39" s="52">
        <v>10</v>
      </c>
      <c r="J39" s="52">
        <v>5541.57</v>
      </c>
      <c r="K39" s="53">
        <v>55315.69999999999</v>
      </c>
      <c r="O39" s="242">
        <f t="shared" si="0"/>
        <v>5531.57</v>
      </c>
    </row>
    <row r="40" spans="2:15" ht="12.75">
      <c r="B40" s="330"/>
      <c r="C40" s="84" t="s">
        <v>92</v>
      </c>
      <c r="D40" s="55">
        <v>500</v>
      </c>
      <c r="E40" s="56">
        <v>500</v>
      </c>
      <c r="F40" s="56">
        <v>300</v>
      </c>
      <c r="G40" s="57">
        <v>-40</v>
      </c>
      <c r="H40" s="56">
        <v>895.6</v>
      </c>
      <c r="I40" s="56">
        <v>895.6</v>
      </c>
      <c r="J40" s="56">
        <v>561</v>
      </c>
      <c r="K40" s="57">
        <v>-37.360428762840556</v>
      </c>
      <c r="O40" s="242">
        <f t="shared" si="0"/>
        <v>-334.6</v>
      </c>
    </row>
    <row r="41" spans="2:15" ht="12.75">
      <c r="B41" s="180" t="s">
        <v>118</v>
      </c>
      <c r="C41" s="181"/>
      <c r="D41" s="80">
        <v>4013</v>
      </c>
      <c r="E41" s="81">
        <v>616</v>
      </c>
      <c r="F41" s="81">
        <v>2819.7</v>
      </c>
      <c r="G41" s="82">
        <v>357.74350649350646</v>
      </c>
      <c r="H41" s="81">
        <v>6469.620000000001</v>
      </c>
      <c r="I41" s="81">
        <v>905.6</v>
      </c>
      <c r="J41" s="81">
        <v>6102.57</v>
      </c>
      <c r="K41" s="82">
        <v>573.8703621908127</v>
      </c>
      <c r="O41" s="242">
        <f t="shared" si="0"/>
        <v>5196.969999999999</v>
      </c>
    </row>
    <row r="42" spans="2:15" ht="12.75">
      <c r="B42" s="180" t="s">
        <v>96</v>
      </c>
      <c r="C42" s="181"/>
      <c r="D42" s="77">
        <v>1428054.4824</v>
      </c>
      <c r="E42" s="78">
        <v>1277933.0524000002</v>
      </c>
      <c r="F42" s="78">
        <v>1429873.62</v>
      </c>
      <c r="G42" s="79">
        <v>11.889556132432034</v>
      </c>
      <c r="H42" s="78">
        <v>2767609.76</v>
      </c>
      <c r="I42" s="78">
        <v>2442173.1999999997</v>
      </c>
      <c r="J42" s="78">
        <v>3606758.2199999997</v>
      </c>
      <c r="K42" s="79">
        <v>47.68642207686171</v>
      </c>
      <c r="O42" s="242">
        <f t="shared" si="0"/>
        <v>1164585.02</v>
      </c>
    </row>
    <row r="43" spans="2:11" ht="12.75">
      <c r="B43" s="332" t="s">
        <v>166</v>
      </c>
      <c r="C43" s="333"/>
      <c r="D43" s="333"/>
      <c r="E43" s="333"/>
      <c r="F43" s="333"/>
      <c r="G43" s="333"/>
      <c r="H43" s="333"/>
      <c r="I43" s="333"/>
      <c r="J43" s="333"/>
      <c r="K43" s="334"/>
    </row>
  </sheetData>
  <sheetProtection/>
  <mergeCells count="13">
    <mergeCell ref="B17:B19"/>
    <mergeCell ref="B25:B29"/>
    <mergeCell ref="B43:K43"/>
    <mergeCell ref="B21:B23"/>
    <mergeCell ref="B39:B40"/>
    <mergeCell ref="B36:B37"/>
    <mergeCell ref="B31:B34"/>
    <mergeCell ref="B2:K2"/>
    <mergeCell ref="D3:G3"/>
    <mergeCell ref="H3:K3"/>
    <mergeCell ref="B3:B4"/>
    <mergeCell ref="C3:C4"/>
    <mergeCell ref="B5:B15"/>
  </mergeCells>
  <hyperlinks>
    <hyperlink ref="M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0" r:id="rId1"/>
  <headerFooter differentFirst="1">
    <oddFooter>&amp;C&amp;P</oddFooter>
  </headerFooter>
  <ignoredErrors>
    <ignoredError sqref="D4" numberStoredAsText="1"/>
  </ignoredErrors>
</worksheet>
</file>

<file path=xl/worksheets/sheet16.xml><?xml version="1.0" encoding="utf-8"?>
<worksheet xmlns="http://schemas.openxmlformats.org/spreadsheetml/2006/main" xmlns:r="http://schemas.openxmlformats.org/officeDocument/2006/relationships">
  <dimension ref="B2:O99"/>
  <sheetViews>
    <sheetView zoomScale="80" zoomScaleNormal="80" zoomScalePageLayoutView="60" workbookViewId="0" topLeftCell="A61">
      <selection activeCell="R92" sqref="R92"/>
    </sheetView>
  </sheetViews>
  <sheetFormatPr defaultColWidth="10.8515625" defaultRowHeight="15"/>
  <cols>
    <col min="1" max="1" width="1.421875" style="45" customWidth="1"/>
    <col min="2" max="2" width="12.28125" style="45" customWidth="1"/>
    <col min="3" max="3" width="24.57421875" style="45" customWidth="1"/>
    <col min="4" max="6" width="12.28125" style="45" customWidth="1"/>
    <col min="7" max="7" width="10.00390625" style="45" customWidth="1"/>
    <col min="8" max="8" width="13.28125" style="45" customWidth="1"/>
    <col min="9" max="9" width="12.421875" style="45" customWidth="1"/>
    <col min="10" max="10" width="12.57421875" style="45" customWidth="1"/>
    <col min="11" max="11" width="10.7109375" style="45" customWidth="1"/>
    <col min="12" max="12" width="2.8515625" style="45" customWidth="1"/>
    <col min="13" max="13" width="10.8515625" style="45" customWidth="1"/>
    <col min="14" max="14" width="12.140625" style="45" customWidth="1"/>
    <col min="15" max="15" width="0" style="241" hidden="1" customWidth="1"/>
    <col min="16" max="16384" width="10.8515625" style="45" customWidth="1"/>
  </cols>
  <sheetData>
    <row r="1" ht="6" customHeight="1"/>
    <row r="2" spans="2:13" ht="12.75">
      <c r="B2" s="321" t="s">
        <v>182</v>
      </c>
      <c r="C2" s="322"/>
      <c r="D2" s="322"/>
      <c r="E2" s="322"/>
      <c r="F2" s="322"/>
      <c r="G2" s="322"/>
      <c r="H2" s="322"/>
      <c r="I2" s="322"/>
      <c r="J2" s="322"/>
      <c r="K2" s="323"/>
      <c r="L2" s="159"/>
      <c r="M2" s="58" t="s">
        <v>165</v>
      </c>
    </row>
    <row r="3" spans="2:12" ht="12.75">
      <c r="B3" s="339" t="s">
        <v>72</v>
      </c>
      <c r="C3" s="339" t="s">
        <v>73</v>
      </c>
      <c r="D3" s="321" t="s">
        <v>74</v>
      </c>
      <c r="E3" s="322"/>
      <c r="F3" s="322"/>
      <c r="G3" s="323"/>
      <c r="H3" s="321" t="s">
        <v>97</v>
      </c>
      <c r="I3" s="322"/>
      <c r="J3" s="322"/>
      <c r="K3" s="323"/>
      <c r="L3" s="159"/>
    </row>
    <row r="4" spans="2:15" ht="25.5">
      <c r="B4" s="340"/>
      <c r="C4" s="340"/>
      <c r="D4" s="46" t="str">
        <f>+export!D4</f>
        <v>2014</v>
      </c>
      <c r="E4" s="47" t="str">
        <f>+export!E4</f>
        <v>Ene-sept 2014</v>
      </c>
      <c r="F4" s="47" t="str">
        <f>+export!F4</f>
        <v>Ene-sept 2015</v>
      </c>
      <c r="G4" s="48" t="s">
        <v>45</v>
      </c>
      <c r="H4" s="46" t="str">
        <f>+export!H4</f>
        <v>2014</v>
      </c>
      <c r="I4" s="49" t="str">
        <f>+export!I4</f>
        <v>Ene-sept 2014</v>
      </c>
      <c r="J4" s="49" t="str">
        <f>+export!J4</f>
        <v>Ene-sept 2015</v>
      </c>
      <c r="K4" s="50" t="s">
        <v>45</v>
      </c>
      <c r="L4" s="160"/>
      <c r="O4" s="272"/>
    </row>
    <row r="5" spans="2:15" ht="12.75" customHeight="1">
      <c r="B5" s="338" t="s">
        <v>91</v>
      </c>
      <c r="C5" s="83" t="s">
        <v>99</v>
      </c>
      <c r="D5" s="51">
        <v>36157336.68</v>
      </c>
      <c r="E5" s="52">
        <v>24819071.68</v>
      </c>
      <c r="F5" s="52">
        <v>27681061.82</v>
      </c>
      <c r="G5" s="53">
        <v>11.53141494130212</v>
      </c>
      <c r="H5" s="52">
        <v>33733727.95</v>
      </c>
      <c r="I5" s="52">
        <v>23988604.38</v>
      </c>
      <c r="J5" s="52">
        <v>19135258.07</v>
      </c>
      <c r="K5" s="53">
        <v>-20.231882743651298</v>
      </c>
      <c r="L5" s="161"/>
      <c r="N5" s="242">
        <f>+J5-I5</f>
        <v>-4853346.309999999</v>
      </c>
      <c r="O5" s="242">
        <f>+J5-I5</f>
        <v>-4853346.309999999</v>
      </c>
    </row>
    <row r="6" spans="2:15" ht="12.75">
      <c r="B6" s="338"/>
      <c r="C6" s="84" t="s">
        <v>134</v>
      </c>
      <c r="D6" s="55">
        <v>16476448.4446</v>
      </c>
      <c r="E6" s="56">
        <v>11405812.9446</v>
      </c>
      <c r="F6" s="56">
        <v>11686378.81</v>
      </c>
      <c r="G6" s="57">
        <v>2.4598497867951874</v>
      </c>
      <c r="H6" s="56">
        <v>15404715.22</v>
      </c>
      <c r="I6" s="56">
        <v>11114001.97</v>
      </c>
      <c r="J6" s="56">
        <v>8493849.13</v>
      </c>
      <c r="K6" s="57">
        <v>-23.575241817237135</v>
      </c>
      <c r="L6" s="161"/>
      <c r="N6" s="242">
        <f aca="true" t="shared" si="0" ref="N6:N51">+J6-I6</f>
        <v>-2620152.84</v>
      </c>
      <c r="O6" s="242">
        <f aca="true" t="shared" si="1" ref="O6:O69">+J6-I6</f>
        <v>-2620152.84</v>
      </c>
    </row>
    <row r="7" spans="2:15" ht="12.75">
      <c r="B7" s="338"/>
      <c r="C7" s="84" t="s">
        <v>80</v>
      </c>
      <c r="D7" s="55">
        <v>5896188.6531</v>
      </c>
      <c r="E7" s="56">
        <v>4714687.0454</v>
      </c>
      <c r="F7" s="56">
        <v>6659031.2692</v>
      </c>
      <c r="G7" s="57">
        <v>41.24015454423527</v>
      </c>
      <c r="H7" s="56">
        <v>7299587.35</v>
      </c>
      <c r="I7" s="56">
        <v>5879066.82</v>
      </c>
      <c r="J7" s="56">
        <v>7549570.41</v>
      </c>
      <c r="K7" s="57">
        <v>28.414434486730332</v>
      </c>
      <c r="L7" s="161"/>
      <c r="N7" s="242">
        <f t="shared" si="0"/>
        <v>1670503.5899999999</v>
      </c>
      <c r="O7" s="242">
        <f t="shared" si="1"/>
        <v>1670503.5899999999</v>
      </c>
    </row>
    <row r="8" spans="2:15" ht="12.75">
      <c r="B8" s="338"/>
      <c r="C8" s="84" t="s">
        <v>98</v>
      </c>
      <c r="D8" s="55">
        <v>8255194.0715</v>
      </c>
      <c r="E8" s="56">
        <v>5982836.0815</v>
      </c>
      <c r="F8" s="56">
        <v>5409469.88</v>
      </c>
      <c r="G8" s="57">
        <v>-9.583518480022402</v>
      </c>
      <c r="H8" s="56">
        <v>7099434.12</v>
      </c>
      <c r="I8" s="56">
        <v>5401688.39</v>
      </c>
      <c r="J8" s="56">
        <v>3470444.19</v>
      </c>
      <c r="K8" s="57">
        <v>-35.752602900516436</v>
      </c>
      <c r="L8" s="161"/>
      <c r="N8" s="242">
        <f t="shared" si="0"/>
        <v>-1931244.1999999997</v>
      </c>
      <c r="O8" s="242">
        <f t="shared" si="1"/>
        <v>-1931244.1999999997</v>
      </c>
    </row>
    <row r="9" spans="2:15" ht="12.75">
      <c r="B9" s="338"/>
      <c r="C9" s="84" t="s">
        <v>132</v>
      </c>
      <c r="D9" s="55">
        <v>2620411.8747</v>
      </c>
      <c r="E9" s="56">
        <v>2070723.2045</v>
      </c>
      <c r="F9" s="56">
        <v>1009757.0747</v>
      </c>
      <c r="G9" s="57">
        <v>-51.23650169633282</v>
      </c>
      <c r="H9" s="56">
        <v>3595171.51</v>
      </c>
      <c r="I9" s="56">
        <v>2860171.16</v>
      </c>
      <c r="J9" s="56">
        <v>1402670.56</v>
      </c>
      <c r="K9" s="57">
        <v>-50.95850976974398</v>
      </c>
      <c r="L9" s="161"/>
      <c r="N9" s="242">
        <f t="shared" si="0"/>
        <v>-1457500.6</v>
      </c>
      <c r="O9" s="242">
        <f t="shared" si="1"/>
        <v>-1457500.6</v>
      </c>
    </row>
    <row r="10" spans="2:15" ht="12.75">
      <c r="B10" s="338"/>
      <c r="C10" s="84" t="s">
        <v>103</v>
      </c>
      <c r="D10" s="55">
        <v>1606604.0369</v>
      </c>
      <c r="E10" s="56">
        <v>1325390.4754</v>
      </c>
      <c r="F10" s="56">
        <v>1516252.5754</v>
      </c>
      <c r="G10" s="57">
        <v>14.400443004722675</v>
      </c>
      <c r="H10" s="56">
        <v>1669690.44</v>
      </c>
      <c r="I10" s="56">
        <v>1368302.28</v>
      </c>
      <c r="J10" s="56">
        <v>1284414.87</v>
      </c>
      <c r="K10" s="57">
        <v>-6.130765929879168</v>
      </c>
      <c r="L10" s="161"/>
      <c r="N10" s="242">
        <f t="shared" si="0"/>
        <v>-83887.40999999992</v>
      </c>
      <c r="O10" s="242">
        <f t="shared" si="1"/>
        <v>-83887.40999999992</v>
      </c>
    </row>
    <row r="11" spans="2:15" ht="12.75">
      <c r="B11" s="338"/>
      <c r="C11" s="84" t="s">
        <v>102</v>
      </c>
      <c r="D11" s="55">
        <v>84000</v>
      </c>
      <c r="E11" s="56">
        <v>84000</v>
      </c>
      <c r="F11" s="56">
        <v>10764</v>
      </c>
      <c r="G11" s="57">
        <v>-87.18571428571428</v>
      </c>
      <c r="H11" s="56">
        <v>96840</v>
      </c>
      <c r="I11" s="56">
        <v>96840</v>
      </c>
      <c r="J11" s="56">
        <v>31921.1</v>
      </c>
      <c r="K11" s="57">
        <v>-67.03727798430401</v>
      </c>
      <c r="L11" s="161"/>
      <c r="N11" s="242">
        <f t="shared" si="0"/>
        <v>-64918.9</v>
      </c>
      <c r="O11" s="242">
        <f t="shared" si="1"/>
        <v>-64918.9</v>
      </c>
    </row>
    <row r="12" spans="2:15" ht="12.75">
      <c r="B12" s="338"/>
      <c r="C12" s="84" t="s">
        <v>78</v>
      </c>
      <c r="D12" s="55">
        <v>24691</v>
      </c>
      <c r="E12" s="56">
        <v>24691</v>
      </c>
      <c r="F12" s="56">
        <v>19205</v>
      </c>
      <c r="G12" s="57">
        <v>-22.21862217002146</v>
      </c>
      <c r="H12" s="56">
        <v>49269.72</v>
      </c>
      <c r="I12" s="56">
        <v>49269.72</v>
      </c>
      <c r="J12" s="56">
        <v>33959.96</v>
      </c>
      <c r="K12" s="57">
        <v>-31.07336514191679</v>
      </c>
      <c r="L12" s="161"/>
      <c r="N12" s="242">
        <f t="shared" si="0"/>
        <v>-15309.760000000002</v>
      </c>
      <c r="O12" s="242">
        <f t="shared" si="1"/>
        <v>-15309.760000000002</v>
      </c>
    </row>
    <row r="13" spans="2:15" ht="12.75">
      <c r="B13" s="338"/>
      <c r="C13" s="84" t="s">
        <v>83</v>
      </c>
      <c r="D13" s="55">
        <v>379.2385</v>
      </c>
      <c r="E13" s="56">
        <v>379.2385</v>
      </c>
      <c r="F13" s="56">
        <v>2530.7831</v>
      </c>
      <c r="G13" s="57">
        <v>567.332852545298</v>
      </c>
      <c r="H13" s="56">
        <v>1397.88</v>
      </c>
      <c r="I13" s="56">
        <v>1397.88</v>
      </c>
      <c r="J13" s="56">
        <v>7194.98</v>
      </c>
      <c r="K13" s="57">
        <v>414.7065556413998</v>
      </c>
      <c r="L13" s="161"/>
      <c r="N13" s="242">
        <f t="shared" si="0"/>
        <v>5797.099999999999</v>
      </c>
      <c r="O13" s="242">
        <f t="shared" si="1"/>
        <v>5797.099999999999</v>
      </c>
    </row>
    <row r="14" spans="2:15" ht="12.75">
      <c r="B14" s="338"/>
      <c r="C14" s="84" t="s">
        <v>104</v>
      </c>
      <c r="D14" s="55">
        <v>10</v>
      </c>
      <c r="E14" s="56">
        <v>0</v>
      </c>
      <c r="F14" s="56">
        <v>0</v>
      </c>
      <c r="G14" s="57" t="s">
        <v>160</v>
      </c>
      <c r="H14" s="56">
        <v>167.45</v>
      </c>
      <c r="I14" s="56">
        <v>0</v>
      </c>
      <c r="J14" s="56">
        <v>0</v>
      </c>
      <c r="K14" s="57" t="s">
        <v>160</v>
      </c>
      <c r="L14" s="161"/>
      <c r="N14" s="242">
        <f t="shared" si="0"/>
        <v>0</v>
      </c>
      <c r="O14" s="242">
        <f t="shared" si="1"/>
        <v>0</v>
      </c>
    </row>
    <row r="15" spans="2:15" ht="12.75">
      <c r="B15" s="338"/>
      <c r="C15" s="84" t="s">
        <v>95</v>
      </c>
      <c r="D15" s="55">
        <v>0</v>
      </c>
      <c r="E15" s="56">
        <v>0</v>
      </c>
      <c r="F15" s="56">
        <v>23625</v>
      </c>
      <c r="G15" s="57" t="s">
        <v>160</v>
      </c>
      <c r="H15" s="56">
        <v>0</v>
      </c>
      <c r="I15" s="56">
        <v>0</v>
      </c>
      <c r="J15" s="56">
        <v>35516.12</v>
      </c>
      <c r="K15" s="57" t="s">
        <v>160</v>
      </c>
      <c r="L15" s="162"/>
      <c r="N15" s="242">
        <f t="shared" si="0"/>
        <v>35516.12</v>
      </c>
      <c r="O15" s="242">
        <f t="shared" si="1"/>
        <v>35516.12</v>
      </c>
    </row>
    <row r="16" spans="2:15" ht="12.75" customHeight="1">
      <c r="B16" s="338"/>
      <c r="C16" s="84" t="s">
        <v>106</v>
      </c>
      <c r="D16" s="55">
        <v>0</v>
      </c>
      <c r="E16" s="56">
        <v>0</v>
      </c>
      <c r="F16" s="56">
        <v>25200</v>
      </c>
      <c r="G16" s="57" t="s">
        <v>160</v>
      </c>
      <c r="H16" s="56">
        <v>0</v>
      </c>
      <c r="I16" s="56">
        <v>0</v>
      </c>
      <c r="J16" s="56">
        <v>16701.34</v>
      </c>
      <c r="K16" s="57" t="s">
        <v>160</v>
      </c>
      <c r="L16" s="161"/>
      <c r="N16" s="242">
        <f t="shared" si="0"/>
        <v>16701.34</v>
      </c>
      <c r="O16" s="242">
        <f t="shared" si="1"/>
        <v>16701.34</v>
      </c>
    </row>
    <row r="17" spans="2:15" ht="12.75" customHeight="1">
      <c r="B17" s="338"/>
      <c r="C17" s="89" t="s">
        <v>124</v>
      </c>
      <c r="D17" s="87">
        <v>0</v>
      </c>
      <c r="E17" s="70">
        <v>0</v>
      </c>
      <c r="F17" s="70">
        <v>637</v>
      </c>
      <c r="G17" s="88" t="s">
        <v>160</v>
      </c>
      <c r="H17" s="70">
        <v>0</v>
      </c>
      <c r="I17" s="70">
        <v>0</v>
      </c>
      <c r="J17" s="70">
        <v>2191.07</v>
      </c>
      <c r="K17" s="88" t="s">
        <v>160</v>
      </c>
      <c r="L17" s="161"/>
      <c r="N17" s="242">
        <f t="shared" si="0"/>
        <v>2191.07</v>
      </c>
      <c r="O17" s="242">
        <f t="shared" si="1"/>
        <v>2191.07</v>
      </c>
    </row>
    <row r="18" spans="2:15" ht="12.75">
      <c r="B18" s="182" t="s">
        <v>118</v>
      </c>
      <c r="C18" s="183"/>
      <c r="D18" s="77">
        <v>71121263.99929999</v>
      </c>
      <c r="E18" s="78">
        <v>50427591.6699</v>
      </c>
      <c r="F18" s="78">
        <v>54043913.212400004</v>
      </c>
      <c r="G18" s="79">
        <v>7.171315192231509</v>
      </c>
      <c r="H18" s="78">
        <v>68950001.64</v>
      </c>
      <c r="I18" s="78">
        <v>50759342.6</v>
      </c>
      <c r="J18" s="78">
        <v>41463691.800000004</v>
      </c>
      <c r="K18" s="79">
        <v>-18.313182015087794</v>
      </c>
      <c r="L18" s="161"/>
      <c r="N18" s="242">
        <f t="shared" si="0"/>
        <v>-9295650.799999997</v>
      </c>
      <c r="O18" s="242">
        <f t="shared" si="1"/>
        <v>-9295650.799999997</v>
      </c>
    </row>
    <row r="19" spans="2:15" ht="12.75">
      <c r="B19" s="335" t="s">
        <v>76</v>
      </c>
      <c r="C19" s="209" t="s">
        <v>132</v>
      </c>
      <c r="D19" s="51">
        <v>4237012.8265</v>
      </c>
      <c r="E19" s="52">
        <v>3787353.0802</v>
      </c>
      <c r="F19" s="52">
        <v>2608263.5384</v>
      </c>
      <c r="G19" s="53">
        <v>-31.132284654530697</v>
      </c>
      <c r="H19" s="51">
        <v>6300006.56</v>
      </c>
      <c r="I19" s="52">
        <v>5634916.76</v>
      </c>
      <c r="J19" s="52">
        <v>4001290.94</v>
      </c>
      <c r="K19" s="53">
        <v>-28.991126037503346</v>
      </c>
      <c r="L19" s="161"/>
      <c r="N19" s="242">
        <f t="shared" si="0"/>
        <v>-1633625.8199999998</v>
      </c>
      <c r="O19" s="242">
        <f t="shared" si="1"/>
        <v>-1633625.8199999998</v>
      </c>
    </row>
    <row r="20" spans="2:15" ht="12.75">
      <c r="B20" s="336"/>
      <c r="C20" s="210" t="s">
        <v>98</v>
      </c>
      <c r="D20" s="55">
        <v>2738132.032</v>
      </c>
      <c r="E20" s="56">
        <v>2144562.032</v>
      </c>
      <c r="F20" s="56">
        <v>1921271.4</v>
      </c>
      <c r="G20" s="57">
        <v>-10.411945593933758</v>
      </c>
      <c r="H20" s="55">
        <v>4446176.84</v>
      </c>
      <c r="I20" s="56">
        <v>3538835.86</v>
      </c>
      <c r="J20" s="56">
        <v>2568182.6</v>
      </c>
      <c r="K20" s="57">
        <v>-27.428603597342317</v>
      </c>
      <c r="L20" s="161"/>
      <c r="N20" s="242">
        <f t="shared" si="0"/>
        <v>-970653.2599999998</v>
      </c>
      <c r="O20" s="242">
        <f t="shared" si="1"/>
        <v>-970653.2599999998</v>
      </c>
    </row>
    <row r="21" spans="2:15" ht="12.75">
      <c r="B21" s="336"/>
      <c r="C21" s="210" t="s">
        <v>134</v>
      </c>
      <c r="D21" s="55">
        <v>1666647</v>
      </c>
      <c r="E21" s="56">
        <v>1662647</v>
      </c>
      <c r="F21" s="56">
        <v>964615.27</v>
      </c>
      <c r="G21" s="57">
        <v>-41.98315878235127</v>
      </c>
      <c r="H21" s="55">
        <v>2755697.26</v>
      </c>
      <c r="I21" s="56">
        <v>2748034.31</v>
      </c>
      <c r="J21" s="56">
        <v>1264756.06</v>
      </c>
      <c r="K21" s="57">
        <v>-53.975972738127865</v>
      </c>
      <c r="L21" s="161"/>
      <c r="N21" s="242">
        <f t="shared" si="0"/>
        <v>-1483278.25</v>
      </c>
      <c r="O21" s="242">
        <f t="shared" si="1"/>
        <v>-1483278.25</v>
      </c>
    </row>
    <row r="22" spans="2:15" ht="12.75">
      <c r="B22" s="336"/>
      <c r="C22" s="210" t="s">
        <v>99</v>
      </c>
      <c r="D22" s="55">
        <v>270821</v>
      </c>
      <c r="E22" s="56">
        <v>234941</v>
      </c>
      <c r="F22" s="56">
        <v>119417</v>
      </c>
      <c r="G22" s="57">
        <v>-49.171494119800286</v>
      </c>
      <c r="H22" s="55">
        <v>439170.06</v>
      </c>
      <c r="I22" s="56">
        <v>391643.22</v>
      </c>
      <c r="J22" s="56">
        <v>155617.33</v>
      </c>
      <c r="K22" s="57">
        <v>-60.265537087556375</v>
      </c>
      <c r="L22" s="161"/>
      <c r="N22" s="242">
        <f t="shared" si="0"/>
        <v>-236025.88999999998</v>
      </c>
      <c r="O22" s="242">
        <f t="shared" si="1"/>
        <v>-236025.88999999998</v>
      </c>
    </row>
    <row r="23" spans="2:15" ht="12.75">
      <c r="B23" s="336"/>
      <c r="C23" s="210" t="s">
        <v>102</v>
      </c>
      <c r="D23" s="55">
        <v>198000.7</v>
      </c>
      <c r="E23" s="56">
        <v>198000</v>
      </c>
      <c r="F23" s="56">
        <v>322050</v>
      </c>
      <c r="G23" s="57">
        <v>62.65151515151515</v>
      </c>
      <c r="H23" s="55">
        <v>318285.34</v>
      </c>
      <c r="I23" s="56">
        <v>318280.82</v>
      </c>
      <c r="J23" s="56">
        <v>372096.94</v>
      </c>
      <c r="K23" s="57">
        <v>16.908376697031247</v>
      </c>
      <c r="L23" s="161"/>
      <c r="N23" s="242">
        <f t="shared" si="0"/>
        <v>53816.119999999995</v>
      </c>
      <c r="O23" s="242">
        <f t="shared" si="1"/>
        <v>53816.119999999995</v>
      </c>
    </row>
    <row r="24" spans="2:15" ht="12.75">
      <c r="B24" s="336"/>
      <c r="C24" s="210" t="s">
        <v>202</v>
      </c>
      <c r="D24" s="55">
        <v>110000</v>
      </c>
      <c r="E24" s="56">
        <v>110000</v>
      </c>
      <c r="F24" s="56">
        <v>0</v>
      </c>
      <c r="G24" s="57">
        <v>-100</v>
      </c>
      <c r="H24" s="55">
        <v>159512.4</v>
      </c>
      <c r="I24" s="56">
        <v>159512.4</v>
      </c>
      <c r="J24" s="56">
        <v>0</v>
      </c>
      <c r="K24" s="57">
        <v>-100</v>
      </c>
      <c r="L24" s="161"/>
      <c r="N24" s="242">
        <f t="shared" si="0"/>
        <v>-159512.4</v>
      </c>
      <c r="O24" s="242">
        <f t="shared" si="1"/>
        <v>-159512.4</v>
      </c>
    </row>
    <row r="25" spans="2:15" ht="12.75">
      <c r="B25" s="336"/>
      <c r="C25" s="210" t="s">
        <v>80</v>
      </c>
      <c r="D25" s="55">
        <v>20000</v>
      </c>
      <c r="E25" s="56">
        <v>20000</v>
      </c>
      <c r="F25" s="56">
        <v>0</v>
      </c>
      <c r="G25" s="57">
        <v>-100</v>
      </c>
      <c r="H25" s="55">
        <v>45896</v>
      </c>
      <c r="I25" s="56">
        <v>45896</v>
      </c>
      <c r="J25" s="56">
        <v>0</v>
      </c>
      <c r="K25" s="57">
        <v>-100</v>
      </c>
      <c r="L25" s="161"/>
      <c r="N25" s="242">
        <f t="shared" si="0"/>
        <v>-45896</v>
      </c>
      <c r="O25" s="242">
        <f t="shared" si="1"/>
        <v>-45896</v>
      </c>
    </row>
    <row r="26" spans="2:15" ht="12.75">
      <c r="B26" s="336"/>
      <c r="C26" s="210" t="s">
        <v>203</v>
      </c>
      <c r="D26" s="55">
        <v>2000</v>
      </c>
      <c r="E26" s="56">
        <v>2000</v>
      </c>
      <c r="F26" s="56">
        <v>0</v>
      </c>
      <c r="G26" s="57">
        <v>-100</v>
      </c>
      <c r="H26" s="55">
        <v>3982.3</v>
      </c>
      <c r="I26" s="56">
        <v>3982.3</v>
      </c>
      <c r="J26" s="56">
        <v>0</v>
      </c>
      <c r="K26" s="57">
        <v>-100</v>
      </c>
      <c r="L26" s="161"/>
      <c r="N26" s="242">
        <f t="shared" si="0"/>
        <v>-3982.3</v>
      </c>
      <c r="O26" s="242">
        <f t="shared" si="1"/>
        <v>-3982.3</v>
      </c>
    </row>
    <row r="27" spans="2:15" ht="12.75">
      <c r="B27" s="336"/>
      <c r="C27" s="84" t="s">
        <v>115</v>
      </c>
      <c r="D27" s="55">
        <v>360</v>
      </c>
      <c r="E27" s="56">
        <v>360</v>
      </c>
      <c r="F27" s="56">
        <v>0</v>
      </c>
      <c r="G27" s="57">
        <v>-100</v>
      </c>
      <c r="H27" s="56">
        <v>2420.32</v>
      </c>
      <c r="I27" s="56">
        <v>2420.32</v>
      </c>
      <c r="J27" s="56">
        <v>0</v>
      </c>
      <c r="K27" s="57">
        <v>-100</v>
      </c>
      <c r="L27" s="161"/>
      <c r="N27" s="242">
        <f t="shared" si="0"/>
        <v>-2420.32</v>
      </c>
      <c r="O27" s="242">
        <f t="shared" si="1"/>
        <v>-2420.32</v>
      </c>
    </row>
    <row r="28" spans="2:15" ht="12.75">
      <c r="B28" s="336"/>
      <c r="C28" s="84" t="s">
        <v>104</v>
      </c>
      <c r="D28" s="55">
        <v>0</v>
      </c>
      <c r="E28" s="56">
        <v>0</v>
      </c>
      <c r="F28" s="56">
        <v>278100</v>
      </c>
      <c r="G28" s="57" t="s">
        <v>160</v>
      </c>
      <c r="H28" s="56">
        <v>0</v>
      </c>
      <c r="I28" s="56">
        <v>0</v>
      </c>
      <c r="J28" s="56">
        <v>323957.01</v>
      </c>
      <c r="K28" s="57" t="s">
        <v>160</v>
      </c>
      <c r="L28" s="161"/>
      <c r="N28" s="242">
        <f t="shared" si="0"/>
        <v>323957.01</v>
      </c>
      <c r="O28" s="242">
        <f t="shared" si="1"/>
        <v>323957.01</v>
      </c>
    </row>
    <row r="29" spans="2:15" ht="12.75">
      <c r="B29" s="336"/>
      <c r="C29" s="84" t="s">
        <v>78</v>
      </c>
      <c r="D29" s="55">
        <v>0</v>
      </c>
      <c r="E29" s="56">
        <v>0</v>
      </c>
      <c r="F29" s="56">
        <v>1232.5</v>
      </c>
      <c r="G29" s="57" t="s">
        <v>160</v>
      </c>
      <c r="H29" s="56">
        <v>0</v>
      </c>
      <c r="I29" s="56">
        <v>0</v>
      </c>
      <c r="J29" s="56">
        <v>725.35</v>
      </c>
      <c r="K29" s="57" t="s">
        <v>160</v>
      </c>
      <c r="L29" s="161"/>
      <c r="N29" s="242">
        <f t="shared" si="0"/>
        <v>725.35</v>
      </c>
      <c r="O29" s="242">
        <f t="shared" si="1"/>
        <v>725.35</v>
      </c>
    </row>
    <row r="30" spans="2:15" ht="12.75">
      <c r="B30" s="336"/>
      <c r="C30" s="84" t="s">
        <v>101</v>
      </c>
      <c r="D30" s="55">
        <v>0</v>
      </c>
      <c r="E30" s="56">
        <v>0</v>
      </c>
      <c r="F30" s="56">
        <v>20</v>
      </c>
      <c r="G30" s="57" t="s">
        <v>160</v>
      </c>
      <c r="H30" s="56">
        <v>0</v>
      </c>
      <c r="I30" s="56">
        <v>0</v>
      </c>
      <c r="J30" s="56">
        <v>525.56</v>
      </c>
      <c r="K30" s="57" t="s">
        <v>160</v>
      </c>
      <c r="L30" s="161"/>
      <c r="N30" s="242">
        <f t="shared" si="0"/>
        <v>525.56</v>
      </c>
      <c r="O30" s="242">
        <f t="shared" si="1"/>
        <v>525.56</v>
      </c>
    </row>
    <row r="31" spans="2:15" ht="12.75" customHeight="1">
      <c r="B31" s="337"/>
      <c r="C31" s="89" t="s">
        <v>220</v>
      </c>
      <c r="D31" s="87">
        <v>0</v>
      </c>
      <c r="E31" s="70">
        <v>0</v>
      </c>
      <c r="F31" s="70">
        <v>5</v>
      </c>
      <c r="G31" s="88" t="s">
        <v>160</v>
      </c>
      <c r="H31" s="70">
        <v>0</v>
      </c>
      <c r="I31" s="70">
        <v>0</v>
      </c>
      <c r="J31" s="70">
        <v>120.56</v>
      </c>
      <c r="K31" s="88" t="s">
        <v>160</v>
      </c>
      <c r="L31" s="162"/>
      <c r="N31" s="242">
        <f t="shared" si="0"/>
        <v>120.56</v>
      </c>
      <c r="O31" s="242">
        <f t="shared" si="1"/>
        <v>120.56</v>
      </c>
    </row>
    <row r="32" spans="2:15" ht="15" customHeight="1">
      <c r="B32" s="182" t="s">
        <v>120</v>
      </c>
      <c r="C32" s="183"/>
      <c r="D32" s="77">
        <v>9242973.5585</v>
      </c>
      <c r="E32" s="78">
        <v>8159863.112199999</v>
      </c>
      <c r="F32" s="78">
        <v>6214974.7084</v>
      </c>
      <c r="G32" s="79">
        <v>-23.83481655338252</v>
      </c>
      <c r="H32" s="78">
        <v>14471147.08</v>
      </c>
      <c r="I32" s="78">
        <v>12843521.990000002</v>
      </c>
      <c r="J32" s="78">
        <v>8687272.350000001</v>
      </c>
      <c r="K32" s="79">
        <v>-32.36066900680411</v>
      </c>
      <c r="L32" s="161"/>
      <c r="N32" s="242">
        <f t="shared" si="0"/>
        <v>-4156249.6400000006</v>
      </c>
      <c r="O32" s="242">
        <f t="shared" si="1"/>
        <v>-4156249.6400000006</v>
      </c>
    </row>
    <row r="33" spans="2:15" ht="12.75" customHeight="1">
      <c r="B33" s="335" t="s">
        <v>94</v>
      </c>
      <c r="C33" s="209" t="s">
        <v>132</v>
      </c>
      <c r="D33" s="51">
        <v>513279.2021</v>
      </c>
      <c r="E33" s="52">
        <v>414590.532</v>
      </c>
      <c r="F33" s="52">
        <v>395230.4918</v>
      </c>
      <c r="G33" s="53">
        <v>-4.6696773577067585</v>
      </c>
      <c r="H33" s="51">
        <v>3575951.71</v>
      </c>
      <c r="I33" s="52">
        <v>2861534.72</v>
      </c>
      <c r="J33" s="52">
        <v>2808087.45</v>
      </c>
      <c r="K33" s="53">
        <v>-1.8677833830372026</v>
      </c>
      <c r="L33" s="161"/>
      <c r="N33" s="242">
        <f t="shared" si="0"/>
        <v>-53447.27000000002</v>
      </c>
      <c r="O33" s="242">
        <f t="shared" si="1"/>
        <v>-53447.27000000002</v>
      </c>
    </row>
    <row r="34" spans="2:15" ht="12.75">
      <c r="B34" s="336"/>
      <c r="C34" s="210" t="s">
        <v>86</v>
      </c>
      <c r="D34" s="55">
        <v>401825.0651</v>
      </c>
      <c r="E34" s="56">
        <v>316996.9451</v>
      </c>
      <c r="F34" s="56">
        <v>176841.6014</v>
      </c>
      <c r="G34" s="57">
        <v>-44.21346825780499</v>
      </c>
      <c r="H34" s="55">
        <v>2267833.68</v>
      </c>
      <c r="I34" s="56">
        <v>1786522.83</v>
      </c>
      <c r="J34" s="56">
        <v>939351.2</v>
      </c>
      <c r="K34" s="57">
        <v>-47.420140161321086</v>
      </c>
      <c r="L34" s="161"/>
      <c r="N34" s="242">
        <f t="shared" si="0"/>
        <v>-847171.6300000001</v>
      </c>
      <c r="O34" s="242">
        <f t="shared" si="1"/>
        <v>-847171.6300000001</v>
      </c>
    </row>
    <row r="35" spans="2:15" ht="12.75">
      <c r="B35" s="336"/>
      <c r="C35" s="210" t="s">
        <v>80</v>
      </c>
      <c r="D35" s="55">
        <v>440501.181</v>
      </c>
      <c r="E35" s="56">
        <v>440501.181</v>
      </c>
      <c r="F35" s="56">
        <v>40000</v>
      </c>
      <c r="G35" s="57">
        <v>-90.91943410703365</v>
      </c>
      <c r="H35" s="55">
        <v>1001411.48</v>
      </c>
      <c r="I35" s="56">
        <v>1001411.48</v>
      </c>
      <c r="J35" s="56">
        <v>84962</v>
      </c>
      <c r="K35" s="57">
        <v>-91.51577531346055</v>
      </c>
      <c r="L35" s="161"/>
      <c r="N35" s="242">
        <f t="shared" si="0"/>
        <v>-916449.48</v>
      </c>
      <c r="O35" s="242">
        <f t="shared" si="1"/>
        <v>-916449.48</v>
      </c>
    </row>
    <row r="36" spans="2:15" ht="12.75">
      <c r="B36" s="336"/>
      <c r="C36" s="84" t="s">
        <v>134</v>
      </c>
      <c r="D36" s="55">
        <v>788760</v>
      </c>
      <c r="E36" s="56">
        <v>483360</v>
      </c>
      <c r="F36" s="56">
        <v>1319698.08</v>
      </c>
      <c r="G36" s="57">
        <v>173.02591857000996</v>
      </c>
      <c r="H36" s="56">
        <v>837728.05</v>
      </c>
      <c r="I36" s="56">
        <v>533389.57</v>
      </c>
      <c r="J36" s="56">
        <v>976746.28</v>
      </c>
      <c r="K36" s="57">
        <v>83.12061857527513</v>
      </c>
      <c r="L36" s="161"/>
      <c r="N36" s="242">
        <f t="shared" si="0"/>
        <v>443356.7100000001</v>
      </c>
      <c r="O36" s="242">
        <f t="shared" si="1"/>
        <v>443356.7100000001</v>
      </c>
    </row>
    <row r="37" spans="2:15" ht="12.75">
      <c r="B37" s="336"/>
      <c r="C37" s="84" t="s">
        <v>78</v>
      </c>
      <c r="D37" s="55">
        <v>53107.5904</v>
      </c>
      <c r="E37" s="56">
        <v>48745.2804</v>
      </c>
      <c r="F37" s="56">
        <v>31922.9533</v>
      </c>
      <c r="G37" s="57">
        <v>-34.51067869947057</v>
      </c>
      <c r="H37" s="56">
        <v>326550.52</v>
      </c>
      <c r="I37" s="56">
        <v>295906.44</v>
      </c>
      <c r="J37" s="56">
        <v>190171.81</v>
      </c>
      <c r="K37" s="57">
        <v>-35.73245313620076</v>
      </c>
      <c r="L37" s="161"/>
      <c r="N37" s="242">
        <f t="shared" si="0"/>
        <v>-105734.63</v>
      </c>
      <c r="O37" s="242">
        <f t="shared" si="1"/>
        <v>-105734.63</v>
      </c>
    </row>
    <row r="38" spans="2:15" ht="12.75">
      <c r="B38" s="336"/>
      <c r="C38" s="84" t="s">
        <v>98</v>
      </c>
      <c r="D38" s="55">
        <v>13196.4</v>
      </c>
      <c r="E38" s="56">
        <v>8448</v>
      </c>
      <c r="F38" s="56">
        <v>0</v>
      </c>
      <c r="G38" s="57">
        <v>-100</v>
      </c>
      <c r="H38" s="56">
        <v>48252.17</v>
      </c>
      <c r="I38" s="56">
        <v>32398.8</v>
      </c>
      <c r="J38" s="56">
        <v>0</v>
      </c>
      <c r="K38" s="57">
        <v>-100</v>
      </c>
      <c r="L38" s="161"/>
      <c r="N38" s="242">
        <f t="shared" si="0"/>
        <v>-32398.8</v>
      </c>
      <c r="O38" s="242">
        <f t="shared" si="1"/>
        <v>-32398.8</v>
      </c>
    </row>
    <row r="39" spans="2:15" ht="12.75">
      <c r="B39" s="336"/>
      <c r="C39" s="84" t="s">
        <v>83</v>
      </c>
      <c r="D39" s="55">
        <v>6464.9</v>
      </c>
      <c r="E39" s="56">
        <v>3899.42</v>
      </c>
      <c r="F39" s="56">
        <v>1492.5854</v>
      </c>
      <c r="G39" s="57">
        <v>-61.72288699345031</v>
      </c>
      <c r="H39" s="56">
        <v>37197.09</v>
      </c>
      <c r="I39" s="56">
        <v>22132.93</v>
      </c>
      <c r="J39" s="56">
        <v>7229.36</v>
      </c>
      <c r="K39" s="57">
        <v>-67.33663369468029</v>
      </c>
      <c r="L39" s="161"/>
      <c r="N39" s="242">
        <f t="shared" si="0"/>
        <v>-14903.57</v>
      </c>
      <c r="O39" s="242">
        <f t="shared" si="1"/>
        <v>-14903.57</v>
      </c>
    </row>
    <row r="40" spans="2:15" ht="12.75">
      <c r="B40" s="336"/>
      <c r="C40" s="84" t="s">
        <v>106</v>
      </c>
      <c r="D40" s="55">
        <v>2268.12</v>
      </c>
      <c r="E40" s="56">
        <v>1498.52</v>
      </c>
      <c r="F40" s="56">
        <v>1200</v>
      </c>
      <c r="G40" s="57">
        <v>-19.92098870885941</v>
      </c>
      <c r="H40" s="56">
        <v>15624.25</v>
      </c>
      <c r="I40" s="56">
        <v>11933.02</v>
      </c>
      <c r="J40" s="56">
        <v>4842.71</v>
      </c>
      <c r="K40" s="57">
        <v>-59.41756571261927</v>
      </c>
      <c r="L40" s="161"/>
      <c r="N40" s="242">
        <f t="shared" si="0"/>
        <v>-7090.31</v>
      </c>
      <c r="O40" s="242">
        <f t="shared" si="1"/>
        <v>-7090.31</v>
      </c>
    </row>
    <row r="41" spans="2:15" ht="12.75">
      <c r="B41" s="336"/>
      <c r="C41" s="84" t="s">
        <v>79</v>
      </c>
      <c r="D41" s="55">
        <v>300</v>
      </c>
      <c r="E41" s="56">
        <v>300</v>
      </c>
      <c r="F41" s="56">
        <v>3764.76</v>
      </c>
      <c r="G41" s="57">
        <v>1154.92</v>
      </c>
      <c r="H41" s="56">
        <v>3582.51</v>
      </c>
      <c r="I41" s="56">
        <v>3582.51</v>
      </c>
      <c r="J41" s="56">
        <v>42976.84</v>
      </c>
      <c r="K41" s="57">
        <v>1099.6293101763845</v>
      </c>
      <c r="L41" s="161"/>
      <c r="N41" s="242">
        <f t="shared" si="0"/>
        <v>39394.329999999994</v>
      </c>
      <c r="O41" s="242">
        <f t="shared" si="1"/>
        <v>39394.329999999994</v>
      </c>
    </row>
    <row r="42" spans="2:15" ht="12.75">
      <c r="B42" s="336"/>
      <c r="C42" s="84" t="s">
        <v>102</v>
      </c>
      <c r="D42" s="55">
        <v>400</v>
      </c>
      <c r="E42" s="56">
        <v>320</v>
      </c>
      <c r="F42" s="56">
        <v>447.36</v>
      </c>
      <c r="G42" s="57">
        <v>39.80000000000001</v>
      </c>
      <c r="H42" s="56">
        <v>3505.43</v>
      </c>
      <c r="I42" s="56">
        <v>2834.98</v>
      </c>
      <c r="J42" s="56">
        <v>2632.47</v>
      </c>
      <c r="K42" s="57">
        <v>-7.143260269913732</v>
      </c>
      <c r="L42" s="161"/>
      <c r="N42" s="242">
        <f t="shared" si="0"/>
        <v>-202.51000000000022</v>
      </c>
      <c r="O42" s="242">
        <f t="shared" si="1"/>
        <v>-202.51000000000022</v>
      </c>
    </row>
    <row r="43" spans="2:15" ht="12.75">
      <c r="B43" s="336"/>
      <c r="C43" s="84" t="s">
        <v>77</v>
      </c>
      <c r="D43" s="55">
        <v>125.86</v>
      </c>
      <c r="E43" s="56">
        <v>16</v>
      </c>
      <c r="F43" s="56">
        <v>0</v>
      </c>
      <c r="G43" s="57">
        <v>-100</v>
      </c>
      <c r="H43" s="56">
        <v>2274.5</v>
      </c>
      <c r="I43" s="56">
        <v>160.51</v>
      </c>
      <c r="J43" s="56">
        <v>0</v>
      </c>
      <c r="K43" s="57">
        <v>-100</v>
      </c>
      <c r="L43" s="161"/>
      <c r="N43" s="242">
        <f t="shared" si="0"/>
        <v>-160.51</v>
      </c>
      <c r="O43" s="242">
        <f t="shared" si="1"/>
        <v>-160.51</v>
      </c>
    </row>
    <row r="44" spans="2:15" ht="12.75" customHeight="1">
      <c r="B44" s="336"/>
      <c r="C44" s="84" t="s">
        <v>105</v>
      </c>
      <c r="D44" s="55">
        <v>415</v>
      </c>
      <c r="E44" s="56">
        <v>199</v>
      </c>
      <c r="F44" s="56">
        <v>494</v>
      </c>
      <c r="G44" s="57">
        <v>148.24120603015075</v>
      </c>
      <c r="H44" s="56">
        <v>2048.42</v>
      </c>
      <c r="I44" s="56">
        <v>981.69</v>
      </c>
      <c r="J44" s="56">
        <v>1511.26</v>
      </c>
      <c r="K44" s="57">
        <v>53.94472796911447</v>
      </c>
      <c r="L44" s="162"/>
      <c r="N44" s="242">
        <f t="shared" si="0"/>
        <v>529.5699999999999</v>
      </c>
      <c r="O44" s="242">
        <f t="shared" si="1"/>
        <v>529.5699999999999</v>
      </c>
    </row>
    <row r="45" spans="2:15" ht="12.75" customHeight="1">
      <c r="B45" s="336"/>
      <c r="C45" s="84" t="s">
        <v>101</v>
      </c>
      <c r="D45" s="55">
        <v>240</v>
      </c>
      <c r="E45" s="56">
        <v>0</v>
      </c>
      <c r="F45" s="56">
        <v>1159.3693</v>
      </c>
      <c r="G45" s="57" t="s">
        <v>160</v>
      </c>
      <c r="H45" s="56">
        <v>326.15</v>
      </c>
      <c r="I45" s="56">
        <v>0</v>
      </c>
      <c r="J45" s="56">
        <v>2331.1</v>
      </c>
      <c r="K45" s="57" t="s">
        <v>160</v>
      </c>
      <c r="L45" s="161"/>
      <c r="N45" s="242">
        <f t="shared" si="0"/>
        <v>2331.1</v>
      </c>
      <c r="O45" s="242">
        <f t="shared" si="1"/>
        <v>2331.1</v>
      </c>
    </row>
    <row r="46" spans="2:15" ht="12.75">
      <c r="B46" s="336"/>
      <c r="C46" s="84" t="s">
        <v>204</v>
      </c>
      <c r="D46" s="55">
        <v>45</v>
      </c>
      <c r="E46" s="56">
        <v>36</v>
      </c>
      <c r="F46" s="56">
        <v>0</v>
      </c>
      <c r="G46" s="57">
        <v>-100</v>
      </c>
      <c r="H46" s="56">
        <v>110.37</v>
      </c>
      <c r="I46" s="56">
        <v>101.61</v>
      </c>
      <c r="J46" s="56">
        <v>0</v>
      </c>
      <c r="K46" s="57">
        <v>-100</v>
      </c>
      <c r="L46" s="161"/>
      <c r="N46" s="242">
        <f t="shared" si="0"/>
        <v>-101.61</v>
      </c>
      <c r="O46" s="242">
        <f t="shared" si="1"/>
        <v>-101.61</v>
      </c>
    </row>
    <row r="47" spans="2:15" ht="12.75">
      <c r="B47" s="336"/>
      <c r="C47" s="84" t="s">
        <v>124</v>
      </c>
      <c r="D47" s="55">
        <v>0.2</v>
      </c>
      <c r="E47" s="56">
        <v>0.2</v>
      </c>
      <c r="F47" s="56">
        <v>0</v>
      </c>
      <c r="G47" s="57">
        <v>-100</v>
      </c>
      <c r="H47" s="56">
        <v>81.28</v>
      </c>
      <c r="I47" s="56">
        <v>81.28</v>
      </c>
      <c r="J47" s="56">
        <v>0</v>
      </c>
      <c r="K47" s="57">
        <v>-100</v>
      </c>
      <c r="L47" s="161"/>
      <c r="N47" s="242">
        <f t="shared" si="0"/>
        <v>-81.28</v>
      </c>
      <c r="O47" s="242">
        <f t="shared" si="1"/>
        <v>-81.28</v>
      </c>
    </row>
    <row r="48" spans="2:15" ht="12.75">
      <c r="B48" s="336"/>
      <c r="C48" s="84" t="s">
        <v>205</v>
      </c>
      <c r="D48" s="55">
        <v>96</v>
      </c>
      <c r="E48" s="56">
        <v>96</v>
      </c>
      <c r="F48" s="56">
        <v>0</v>
      </c>
      <c r="G48" s="57">
        <v>-100</v>
      </c>
      <c r="H48" s="56">
        <v>36</v>
      </c>
      <c r="I48" s="56">
        <v>36</v>
      </c>
      <c r="J48" s="56">
        <v>0</v>
      </c>
      <c r="K48" s="57">
        <v>-100</v>
      </c>
      <c r="L48" s="162"/>
      <c r="N48" s="242">
        <f t="shared" si="0"/>
        <v>-36</v>
      </c>
      <c r="O48" s="242">
        <f t="shared" si="1"/>
        <v>-36</v>
      </c>
    </row>
    <row r="49" spans="2:15" ht="12.75" customHeight="1">
      <c r="B49" s="336"/>
      <c r="C49" s="84" t="s">
        <v>93</v>
      </c>
      <c r="D49" s="55">
        <v>0</v>
      </c>
      <c r="E49" s="56">
        <v>0</v>
      </c>
      <c r="F49" s="56">
        <v>12965.68</v>
      </c>
      <c r="G49" s="57" t="s">
        <v>160</v>
      </c>
      <c r="H49" s="56">
        <v>0</v>
      </c>
      <c r="I49" s="56">
        <v>0</v>
      </c>
      <c r="J49" s="56">
        <v>130285.58</v>
      </c>
      <c r="K49" s="57" t="s">
        <v>160</v>
      </c>
      <c r="L49" s="161"/>
      <c r="N49" s="242">
        <f t="shared" si="0"/>
        <v>130285.58</v>
      </c>
      <c r="O49" s="242">
        <f t="shared" si="1"/>
        <v>130285.58</v>
      </c>
    </row>
    <row r="50" spans="2:15" ht="12.75">
      <c r="B50" s="336"/>
      <c r="C50" s="84" t="s">
        <v>95</v>
      </c>
      <c r="D50" s="55">
        <v>0</v>
      </c>
      <c r="E50" s="56">
        <v>0</v>
      </c>
      <c r="F50" s="56">
        <v>19240</v>
      </c>
      <c r="G50" s="57" t="s">
        <v>160</v>
      </c>
      <c r="H50" s="56">
        <v>0</v>
      </c>
      <c r="I50" s="56">
        <v>0</v>
      </c>
      <c r="J50" s="56">
        <v>110573.94</v>
      </c>
      <c r="K50" s="57" t="s">
        <v>160</v>
      </c>
      <c r="L50" s="161"/>
      <c r="N50" s="242">
        <f t="shared" si="0"/>
        <v>110573.94</v>
      </c>
      <c r="O50" s="242">
        <f t="shared" si="1"/>
        <v>110573.94</v>
      </c>
    </row>
    <row r="51" spans="2:15" ht="12.75">
      <c r="B51" s="336"/>
      <c r="C51" s="84" t="s">
        <v>99</v>
      </c>
      <c r="D51" s="55">
        <v>0</v>
      </c>
      <c r="E51" s="56">
        <v>0</v>
      </c>
      <c r="F51" s="56">
        <v>78000</v>
      </c>
      <c r="G51" s="57" t="s">
        <v>160</v>
      </c>
      <c r="H51" s="56">
        <v>0</v>
      </c>
      <c r="I51" s="56">
        <v>0</v>
      </c>
      <c r="J51" s="56">
        <v>74619.97</v>
      </c>
      <c r="K51" s="57" t="s">
        <v>160</v>
      </c>
      <c r="L51" s="161"/>
      <c r="N51" s="242">
        <f t="shared" si="0"/>
        <v>74619.97</v>
      </c>
      <c r="O51" s="242">
        <f t="shared" si="1"/>
        <v>74619.97</v>
      </c>
    </row>
    <row r="52" spans="2:15" ht="12.75">
      <c r="B52" s="337"/>
      <c r="C52" s="84" t="s">
        <v>220</v>
      </c>
      <c r="D52" s="55">
        <v>0</v>
      </c>
      <c r="E52" s="56">
        <v>0</v>
      </c>
      <c r="F52" s="56">
        <v>0.4231</v>
      </c>
      <c r="G52" s="57" t="s">
        <v>160</v>
      </c>
      <c r="H52" s="56">
        <v>0</v>
      </c>
      <c r="I52" s="56">
        <v>0</v>
      </c>
      <c r="J52" s="56">
        <v>74.3</v>
      </c>
      <c r="K52" s="57" t="s">
        <v>160</v>
      </c>
      <c r="L52" s="161"/>
      <c r="N52" s="242">
        <f aca="true" t="shared" si="2" ref="N52:N88">+J53-I53</f>
        <v>-1176612.0999999996</v>
      </c>
      <c r="O52" s="242">
        <f t="shared" si="1"/>
        <v>74.3</v>
      </c>
    </row>
    <row r="53" spans="2:15" ht="12.75">
      <c r="B53" s="182" t="s">
        <v>119</v>
      </c>
      <c r="C53" s="183"/>
      <c r="D53" s="77">
        <v>2221024.5186</v>
      </c>
      <c r="E53" s="78">
        <v>1719007.0784999998</v>
      </c>
      <c r="F53" s="78">
        <v>2082457.3043</v>
      </c>
      <c r="G53" s="79">
        <v>21.143032529985017</v>
      </c>
      <c r="H53" s="78">
        <v>8122513.61</v>
      </c>
      <c r="I53" s="78">
        <v>6553008.37</v>
      </c>
      <c r="J53" s="78">
        <v>5376396.2700000005</v>
      </c>
      <c r="K53" s="79">
        <v>-17.955296767002295</v>
      </c>
      <c r="L53" s="161"/>
      <c r="N53" s="242">
        <f t="shared" si="2"/>
        <v>-97544.19000000003</v>
      </c>
      <c r="O53" s="242">
        <f t="shared" si="1"/>
        <v>-1176612.0999999996</v>
      </c>
    </row>
    <row r="54" spans="2:15" ht="12.75">
      <c r="B54" s="335" t="s">
        <v>85</v>
      </c>
      <c r="C54" s="84" t="s">
        <v>98</v>
      </c>
      <c r="D54" s="55">
        <v>542135</v>
      </c>
      <c r="E54" s="56">
        <v>382135</v>
      </c>
      <c r="F54" s="56">
        <v>384036</v>
      </c>
      <c r="G54" s="57">
        <v>0.4974681722427876</v>
      </c>
      <c r="H54" s="56">
        <v>478507.71</v>
      </c>
      <c r="I54" s="56">
        <v>353407.71</v>
      </c>
      <c r="J54" s="56">
        <v>255863.52</v>
      </c>
      <c r="K54" s="57">
        <v>-27.60103620829325</v>
      </c>
      <c r="L54" s="161"/>
      <c r="N54" s="242">
        <f t="shared" si="2"/>
        <v>80252.18000000002</v>
      </c>
      <c r="O54" s="242">
        <f t="shared" si="1"/>
        <v>-97544.19000000003</v>
      </c>
    </row>
    <row r="55" spans="2:15" ht="12.75">
      <c r="B55" s="336"/>
      <c r="C55" s="84" t="s">
        <v>134</v>
      </c>
      <c r="D55" s="55">
        <v>362040</v>
      </c>
      <c r="E55" s="56">
        <v>259540</v>
      </c>
      <c r="F55" s="56">
        <v>336800</v>
      </c>
      <c r="G55" s="57">
        <v>29.768051167450093</v>
      </c>
      <c r="H55" s="56">
        <v>347116.81</v>
      </c>
      <c r="I55" s="56">
        <v>249421.21</v>
      </c>
      <c r="J55" s="56">
        <v>329673.39</v>
      </c>
      <c r="K55" s="57">
        <v>32.17536311366624</v>
      </c>
      <c r="L55" s="161"/>
      <c r="N55" s="242">
        <f t="shared" si="2"/>
        <v>3411.9099999999744</v>
      </c>
      <c r="O55" s="242">
        <f t="shared" si="1"/>
        <v>80252.18000000002</v>
      </c>
    </row>
    <row r="56" spans="2:15" ht="12.75">
      <c r="B56" s="336"/>
      <c r="C56" s="84" t="s">
        <v>104</v>
      </c>
      <c r="D56" s="55">
        <v>316475</v>
      </c>
      <c r="E56" s="56">
        <v>253475</v>
      </c>
      <c r="F56" s="56">
        <v>294336</v>
      </c>
      <c r="G56" s="57">
        <v>16.12032744846632</v>
      </c>
      <c r="H56" s="56">
        <v>263668.85</v>
      </c>
      <c r="I56" s="56">
        <v>212534.14</v>
      </c>
      <c r="J56" s="56">
        <v>215946.05</v>
      </c>
      <c r="K56" s="57">
        <v>1.6053467927552578</v>
      </c>
      <c r="L56" s="161"/>
      <c r="N56" s="242">
        <f t="shared" si="2"/>
        <v>292308.87</v>
      </c>
      <c r="O56" s="242">
        <f t="shared" si="1"/>
        <v>3411.9099999999744</v>
      </c>
    </row>
    <row r="57" spans="2:15" ht="12.75">
      <c r="B57" s="336"/>
      <c r="C57" s="84" t="s">
        <v>132</v>
      </c>
      <c r="D57" s="55">
        <v>191646.2096</v>
      </c>
      <c r="E57" s="56">
        <v>115668</v>
      </c>
      <c r="F57" s="56">
        <v>323140</v>
      </c>
      <c r="G57" s="57">
        <v>179.3685375384722</v>
      </c>
      <c r="H57" s="56">
        <v>249376.98</v>
      </c>
      <c r="I57" s="56">
        <v>150440.29</v>
      </c>
      <c r="J57" s="56">
        <v>442749.16</v>
      </c>
      <c r="K57" s="57">
        <v>194.30225107914904</v>
      </c>
      <c r="L57" s="161"/>
      <c r="N57" s="242">
        <f t="shared" si="2"/>
        <v>4829.889999999999</v>
      </c>
      <c r="O57" s="242">
        <f t="shared" si="1"/>
        <v>292308.87</v>
      </c>
    </row>
    <row r="58" spans="2:15" ht="12.75" customHeight="1">
      <c r="B58" s="336"/>
      <c r="C58" s="84" t="s">
        <v>102</v>
      </c>
      <c r="D58" s="55">
        <v>147001.1</v>
      </c>
      <c r="E58" s="56">
        <v>84000</v>
      </c>
      <c r="F58" s="56">
        <v>124320</v>
      </c>
      <c r="G58" s="57">
        <v>48</v>
      </c>
      <c r="H58" s="56">
        <v>128594.68</v>
      </c>
      <c r="I58" s="56">
        <v>78438.65</v>
      </c>
      <c r="J58" s="56">
        <v>83268.54</v>
      </c>
      <c r="K58" s="57">
        <v>6.157538407405028</v>
      </c>
      <c r="L58" s="161"/>
      <c r="N58" s="242">
        <f t="shared" si="2"/>
        <v>11423.48</v>
      </c>
      <c r="O58" s="242">
        <f t="shared" si="1"/>
        <v>4829.889999999999</v>
      </c>
    </row>
    <row r="59" spans="2:15" ht="12.75" customHeight="1">
      <c r="B59" s="336"/>
      <c r="C59" s="84" t="s">
        <v>115</v>
      </c>
      <c r="D59" s="55">
        <v>52500</v>
      </c>
      <c r="E59" s="56">
        <v>0</v>
      </c>
      <c r="F59" s="56">
        <v>17500</v>
      </c>
      <c r="G59" s="57" t="s">
        <v>160</v>
      </c>
      <c r="H59" s="56">
        <v>42819.34</v>
      </c>
      <c r="I59" s="56">
        <v>0</v>
      </c>
      <c r="J59" s="56">
        <v>11423.48</v>
      </c>
      <c r="K59" s="57" t="s">
        <v>160</v>
      </c>
      <c r="L59" s="161"/>
      <c r="N59" s="242">
        <f t="shared" si="2"/>
        <v>16307.239999999998</v>
      </c>
      <c r="O59" s="242">
        <f t="shared" si="1"/>
        <v>11423.48</v>
      </c>
    </row>
    <row r="60" spans="2:15" ht="12.75">
      <c r="B60" s="336"/>
      <c r="C60" s="84" t="s">
        <v>103</v>
      </c>
      <c r="D60" s="55">
        <v>21000</v>
      </c>
      <c r="E60" s="56">
        <v>21000</v>
      </c>
      <c r="F60" s="56">
        <v>52050</v>
      </c>
      <c r="G60" s="57">
        <v>147.85714285714286</v>
      </c>
      <c r="H60" s="56">
        <v>19845</v>
      </c>
      <c r="I60" s="56">
        <v>19845</v>
      </c>
      <c r="J60" s="56">
        <v>36152.24</v>
      </c>
      <c r="K60" s="57">
        <v>82.17304106827916</v>
      </c>
      <c r="L60" s="161"/>
      <c r="N60" s="242">
        <f t="shared" si="2"/>
        <v>950.23</v>
      </c>
      <c r="O60" s="242">
        <f t="shared" si="1"/>
        <v>16307.239999999998</v>
      </c>
    </row>
    <row r="61" spans="2:15" ht="12.75">
      <c r="B61" s="336"/>
      <c r="C61" s="84" t="s">
        <v>100</v>
      </c>
      <c r="D61" s="55">
        <v>24000</v>
      </c>
      <c r="E61" s="56">
        <v>0</v>
      </c>
      <c r="F61" s="56">
        <v>10</v>
      </c>
      <c r="G61" s="57" t="s">
        <v>160</v>
      </c>
      <c r="H61" s="56">
        <v>19504.15</v>
      </c>
      <c r="I61" s="56">
        <v>0</v>
      </c>
      <c r="J61" s="56">
        <v>950.23</v>
      </c>
      <c r="K61" s="57" t="s">
        <v>160</v>
      </c>
      <c r="L61" s="162"/>
      <c r="N61" s="242">
        <f t="shared" si="2"/>
        <v>-1587.4500000000003</v>
      </c>
      <c r="O61" s="242">
        <f t="shared" si="1"/>
        <v>950.23</v>
      </c>
    </row>
    <row r="62" spans="2:15" ht="12.75">
      <c r="B62" s="336"/>
      <c r="C62" s="84" t="s">
        <v>105</v>
      </c>
      <c r="D62" s="55">
        <v>6000</v>
      </c>
      <c r="E62" s="56">
        <v>4000</v>
      </c>
      <c r="F62" s="56">
        <v>3000</v>
      </c>
      <c r="G62" s="57">
        <v>-25</v>
      </c>
      <c r="H62" s="56">
        <v>5461.58</v>
      </c>
      <c r="I62" s="56">
        <v>3782.32</v>
      </c>
      <c r="J62" s="56">
        <v>2194.87</v>
      </c>
      <c r="K62" s="57">
        <v>-41.970272213879326</v>
      </c>
      <c r="L62" s="162"/>
      <c r="N62" s="242">
        <f t="shared" si="2"/>
        <v>-4190.34</v>
      </c>
      <c r="O62" s="242">
        <f t="shared" si="1"/>
        <v>-1587.4500000000003</v>
      </c>
    </row>
    <row r="63" spans="2:15" ht="12.75">
      <c r="B63" s="336"/>
      <c r="C63" s="84" t="s">
        <v>77</v>
      </c>
      <c r="D63" s="55">
        <v>3000</v>
      </c>
      <c r="E63" s="56">
        <v>3000</v>
      </c>
      <c r="F63" s="56">
        <v>0</v>
      </c>
      <c r="G63" s="57">
        <v>-100</v>
      </c>
      <c r="H63" s="56">
        <v>4190.34</v>
      </c>
      <c r="I63" s="56">
        <v>4190.34</v>
      </c>
      <c r="J63" s="56">
        <v>0</v>
      </c>
      <c r="K63" s="57">
        <v>-100</v>
      </c>
      <c r="L63" s="162"/>
      <c r="N63" s="242">
        <f t="shared" si="2"/>
        <v>-77.1</v>
      </c>
      <c r="O63" s="242">
        <f t="shared" si="1"/>
        <v>-4190.34</v>
      </c>
    </row>
    <row r="64" spans="2:15" ht="12.75" customHeight="1">
      <c r="B64" s="336"/>
      <c r="C64" s="84" t="s">
        <v>101</v>
      </c>
      <c r="D64" s="55">
        <v>2098</v>
      </c>
      <c r="E64" s="56">
        <v>155.5</v>
      </c>
      <c r="F64" s="56">
        <v>40</v>
      </c>
      <c r="G64" s="57">
        <v>-74.27652733118971</v>
      </c>
      <c r="H64" s="56">
        <v>2008.97</v>
      </c>
      <c r="I64" s="56">
        <v>137.5</v>
      </c>
      <c r="J64" s="56">
        <v>60.4</v>
      </c>
      <c r="K64" s="57">
        <v>-56.07272727272728</v>
      </c>
      <c r="L64" s="161"/>
      <c r="N64" s="242">
        <f t="shared" si="2"/>
        <v>282.1700000000001</v>
      </c>
      <c r="O64" s="242">
        <f t="shared" si="1"/>
        <v>-77.1</v>
      </c>
    </row>
    <row r="65" spans="2:15" ht="12.75">
      <c r="B65" s="336"/>
      <c r="C65" s="84" t="s">
        <v>82</v>
      </c>
      <c r="D65" s="55">
        <v>3650</v>
      </c>
      <c r="E65" s="56">
        <v>3650</v>
      </c>
      <c r="F65" s="56">
        <v>4725</v>
      </c>
      <c r="G65" s="57">
        <v>29.452054794520556</v>
      </c>
      <c r="H65" s="56">
        <v>569.3</v>
      </c>
      <c r="I65" s="56">
        <v>569.3</v>
      </c>
      <c r="J65" s="56">
        <v>851.47</v>
      </c>
      <c r="K65" s="57">
        <v>49.564377305462855</v>
      </c>
      <c r="L65" s="161"/>
      <c r="N65" s="242">
        <f t="shared" si="2"/>
        <v>35415.13</v>
      </c>
      <c r="O65" s="242">
        <f t="shared" si="1"/>
        <v>282.1700000000001</v>
      </c>
    </row>
    <row r="66" spans="2:15" ht="12.75">
      <c r="B66" s="336"/>
      <c r="C66" s="84" t="s">
        <v>217</v>
      </c>
      <c r="D66" s="55">
        <v>0</v>
      </c>
      <c r="E66" s="56">
        <v>0</v>
      </c>
      <c r="F66" s="56">
        <v>60000</v>
      </c>
      <c r="G66" s="57" t="s">
        <v>160</v>
      </c>
      <c r="H66" s="56">
        <v>0</v>
      </c>
      <c r="I66" s="56">
        <v>0</v>
      </c>
      <c r="J66" s="56">
        <v>35415.13</v>
      </c>
      <c r="K66" s="57" t="s">
        <v>160</v>
      </c>
      <c r="L66" s="161"/>
      <c r="N66" s="242">
        <f t="shared" si="2"/>
        <v>336.99</v>
      </c>
      <c r="O66" s="242">
        <f t="shared" si="1"/>
        <v>35415.13</v>
      </c>
    </row>
    <row r="67" spans="2:15" ht="12.75" customHeight="1">
      <c r="B67" s="336"/>
      <c r="C67" s="84" t="s">
        <v>223</v>
      </c>
      <c r="D67" s="55">
        <v>0</v>
      </c>
      <c r="E67" s="56">
        <v>0</v>
      </c>
      <c r="F67" s="56">
        <v>1.4593</v>
      </c>
      <c r="G67" s="57" t="s">
        <v>160</v>
      </c>
      <c r="H67" s="56">
        <v>0</v>
      </c>
      <c r="I67" s="56">
        <v>0</v>
      </c>
      <c r="J67" s="56">
        <v>336.99</v>
      </c>
      <c r="K67" s="57" t="s">
        <v>160</v>
      </c>
      <c r="L67" s="161"/>
      <c r="N67" s="242">
        <f t="shared" si="2"/>
        <v>139.98</v>
      </c>
      <c r="O67" s="242">
        <f t="shared" si="1"/>
        <v>336.99</v>
      </c>
    </row>
    <row r="68" spans="2:15" ht="12.75" customHeight="1">
      <c r="B68" s="337"/>
      <c r="C68" s="89" t="s">
        <v>204</v>
      </c>
      <c r="D68" s="87">
        <v>0</v>
      </c>
      <c r="E68" s="70">
        <v>0</v>
      </c>
      <c r="F68" s="70">
        <v>30</v>
      </c>
      <c r="G68" s="88" t="s">
        <v>160</v>
      </c>
      <c r="H68" s="70">
        <v>0</v>
      </c>
      <c r="I68" s="70">
        <v>0</v>
      </c>
      <c r="J68" s="70">
        <v>139.98</v>
      </c>
      <c r="K68" s="88" t="s">
        <v>160</v>
      </c>
      <c r="L68" s="161"/>
      <c r="N68" s="242">
        <f t="shared" si="2"/>
        <v>342258.98999999976</v>
      </c>
      <c r="O68" s="242">
        <f t="shared" si="1"/>
        <v>139.98</v>
      </c>
    </row>
    <row r="69" spans="2:15" ht="12.75">
      <c r="B69" s="182" t="s">
        <v>121</v>
      </c>
      <c r="C69" s="183"/>
      <c r="D69" s="77">
        <v>1671545.3096</v>
      </c>
      <c r="E69" s="78">
        <v>1126623.5</v>
      </c>
      <c r="F69" s="78">
        <v>1599988.4593</v>
      </c>
      <c r="G69" s="79">
        <v>42.01625115222609</v>
      </c>
      <c r="H69" s="78">
        <v>1561663.71</v>
      </c>
      <c r="I69" s="78">
        <v>1072766.46</v>
      </c>
      <c r="J69" s="78">
        <v>1415025.4499999997</v>
      </c>
      <c r="K69" s="79">
        <v>31.90433358626814</v>
      </c>
      <c r="L69" s="161"/>
      <c r="N69" s="242">
        <f t="shared" si="2"/>
        <v>6526.149999999994</v>
      </c>
      <c r="O69" s="242">
        <f t="shared" si="1"/>
        <v>342258.98999999976</v>
      </c>
    </row>
    <row r="70" spans="2:15" ht="12.75" customHeight="1">
      <c r="B70" s="338" t="s">
        <v>130</v>
      </c>
      <c r="C70" s="83" t="s">
        <v>99</v>
      </c>
      <c r="D70" s="51">
        <v>103421</v>
      </c>
      <c r="E70" s="52">
        <v>103421</v>
      </c>
      <c r="F70" s="52">
        <v>166088</v>
      </c>
      <c r="G70" s="53">
        <v>60.59407663820695</v>
      </c>
      <c r="H70" s="52">
        <v>117172.94</v>
      </c>
      <c r="I70" s="52">
        <v>117172.94</v>
      </c>
      <c r="J70" s="52">
        <v>123699.09</v>
      </c>
      <c r="K70" s="53">
        <v>5.569673339253911</v>
      </c>
      <c r="L70" s="162"/>
      <c r="N70" s="242">
        <f t="shared" si="2"/>
        <v>-25794.17</v>
      </c>
      <c r="O70" s="242">
        <f aca="true" t="shared" si="3" ref="O70:O98">+J70-I70</f>
        <v>6526.149999999994</v>
      </c>
    </row>
    <row r="71" spans="2:15" ht="12.75">
      <c r="B71" s="338"/>
      <c r="C71" s="84" t="s">
        <v>132</v>
      </c>
      <c r="D71" s="55">
        <v>48224.0028</v>
      </c>
      <c r="E71" s="56">
        <v>46308</v>
      </c>
      <c r="F71" s="56">
        <v>2335.91</v>
      </c>
      <c r="G71" s="57">
        <v>-94.95570959661399</v>
      </c>
      <c r="H71" s="56">
        <v>57798.14</v>
      </c>
      <c r="I71" s="56">
        <v>49781.1</v>
      </c>
      <c r="J71" s="56">
        <v>23986.93</v>
      </c>
      <c r="K71" s="57">
        <v>-51.81518688819653</v>
      </c>
      <c r="L71" s="161"/>
      <c r="N71" s="242">
        <f t="shared" si="2"/>
        <v>12750.119999999999</v>
      </c>
      <c r="O71" s="242">
        <f t="shared" si="3"/>
        <v>-25794.17</v>
      </c>
    </row>
    <row r="72" spans="2:15" ht="12.75" customHeight="1">
      <c r="B72" s="338"/>
      <c r="C72" s="84" t="s">
        <v>78</v>
      </c>
      <c r="D72" s="55">
        <v>18108.64</v>
      </c>
      <c r="E72" s="56">
        <v>13853.64</v>
      </c>
      <c r="F72" s="56">
        <v>36795.42</v>
      </c>
      <c r="G72" s="57">
        <v>165.60109833949775</v>
      </c>
      <c r="H72" s="56">
        <v>30880.79</v>
      </c>
      <c r="I72" s="56">
        <v>21387.45</v>
      </c>
      <c r="J72" s="56">
        <v>34137.57</v>
      </c>
      <c r="K72" s="57">
        <v>59.61496111037079</v>
      </c>
      <c r="L72" s="161"/>
      <c r="N72" s="242">
        <f t="shared" si="2"/>
        <v>-23837.66</v>
      </c>
      <c r="O72" s="242">
        <f t="shared" si="3"/>
        <v>12750.119999999999</v>
      </c>
    </row>
    <row r="73" spans="2:15" ht="12.75" customHeight="1">
      <c r="B73" s="338"/>
      <c r="C73" s="84" t="s">
        <v>98</v>
      </c>
      <c r="D73" s="55">
        <v>24850</v>
      </c>
      <c r="E73" s="56">
        <v>24850</v>
      </c>
      <c r="F73" s="56">
        <v>0</v>
      </c>
      <c r="G73" s="57">
        <v>-100</v>
      </c>
      <c r="H73" s="56">
        <v>23837.66</v>
      </c>
      <c r="I73" s="56">
        <v>23837.66</v>
      </c>
      <c r="J73" s="56">
        <v>0</v>
      </c>
      <c r="K73" s="57">
        <v>-100</v>
      </c>
      <c r="L73" s="161"/>
      <c r="N73" s="242">
        <f t="shared" si="2"/>
        <v>-7173.529999999999</v>
      </c>
      <c r="O73" s="242">
        <f t="shared" si="3"/>
        <v>-23837.66</v>
      </c>
    </row>
    <row r="74" spans="2:15" ht="12.75">
      <c r="B74" s="338"/>
      <c r="C74" s="84" t="s">
        <v>124</v>
      </c>
      <c r="D74" s="55">
        <v>23998</v>
      </c>
      <c r="E74" s="56">
        <v>23998</v>
      </c>
      <c r="F74" s="56">
        <v>21212</v>
      </c>
      <c r="G74" s="57">
        <v>-11.60930077506459</v>
      </c>
      <c r="H74" s="56">
        <v>23651.68</v>
      </c>
      <c r="I74" s="56">
        <v>23651.68</v>
      </c>
      <c r="J74" s="56">
        <v>16478.15</v>
      </c>
      <c r="K74" s="57">
        <v>-30.329896227244735</v>
      </c>
      <c r="L74" s="161"/>
      <c r="N74" s="242">
        <f t="shared" si="2"/>
        <v>0</v>
      </c>
      <c r="O74" s="242">
        <f t="shared" si="3"/>
        <v>-7173.529999999999</v>
      </c>
    </row>
    <row r="75" spans="2:15" ht="12.75" customHeight="1">
      <c r="B75" s="338"/>
      <c r="C75" s="89" t="s">
        <v>134</v>
      </c>
      <c r="D75" s="87">
        <v>60</v>
      </c>
      <c r="E75" s="70">
        <v>0</v>
      </c>
      <c r="F75" s="70">
        <v>0</v>
      </c>
      <c r="G75" s="88" t="s">
        <v>160</v>
      </c>
      <c r="H75" s="70">
        <v>879.29</v>
      </c>
      <c r="I75" s="70">
        <v>0</v>
      </c>
      <c r="J75" s="70">
        <v>0</v>
      </c>
      <c r="K75" s="88" t="s">
        <v>160</v>
      </c>
      <c r="L75" s="161"/>
      <c r="N75" s="242">
        <f t="shared" si="2"/>
        <v>-37529.090000000026</v>
      </c>
      <c r="O75" s="242">
        <f t="shared" si="3"/>
        <v>0</v>
      </c>
    </row>
    <row r="76" spans="2:15" ht="12.75" customHeight="1">
      <c r="B76" s="182" t="s">
        <v>131</v>
      </c>
      <c r="C76" s="183"/>
      <c r="D76" s="77">
        <v>218661.64280000003</v>
      </c>
      <c r="E76" s="78">
        <v>212430.64</v>
      </c>
      <c r="F76" s="78">
        <v>226431.33</v>
      </c>
      <c r="G76" s="79">
        <v>6.590711208138322</v>
      </c>
      <c r="H76" s="78">
        <v>254220.5</v>
      </c>
      <c r="I76" s="78">
        <v>235830.83000000002</v>
      </c>
      <c r="J76" s="78">
        <v>198301.74</v>
      </c>
      <c r="K76" s="79">
        <v>-15.913563972954691</v>
      </c>
      <c r="L76" s="161"/>
      <c r="N76" s="242">
        <f t="shared" si="2"/>
        <v>-40412.32</v>
      </c>
      <c r="O76" s="242">
        <f t="shared" si="3"/>
        <v>-37529.090000000026</v>
      </c>
    </row>
    <row r="77" spans="2:15" ht="12.75" customHeight="1">
      <c r="B77" s="335" t="s">
        <v>87</v>
      </c>
      <c r="C77" s="84" t="s">
        <v>132</v>
      </c>
      <c r="D77" s="55">
        <v>82527.1077</v>
      </c>
      <c r="E77" s="56">
        <v>76986.2462</v>
      </c>
      <c r="F77" s="56">
        <v>17045.3933</v>
      </c>
      <c r="G77" s="57">
        <v>-77.85917077224633</v>
      </c>
      <c r="H77" s="56">
        <v>82093.04</v>
      </c>
      <c r="I77" s="56">
        <v>74448.25</v>
      </c>
      <c r="J77" s="56">
        <v>34035.93</v>
      </c>
      <c r="K77" s="57">
        <v>-54.28243108467963</v>
      </c>
      <c r="L77" s="161"/>
      <c r="N77" s="242">
        <f t="shared" si="2"/>
        <v>-43050</v>
      </c>
      <c r="O77" s="242">
        <f t="shared" si="3"/>
        <v>-40412.32</v>
      </c>
    </row>
    <row r="78" spans="2:15" ht="12.75">
      <c r="B78" s="336"/>
      <c r="C78" s="84" t="s">
        <v>98</v>
      </c>
      <c r="D78" s="55">
        <v>52500</v>
      </c>
      <c r="E78" s="56">
        <v>52500</v>
      </c>
      <c r="F78" s="56">
        <v>0</v>
      </c>
      <c r="G78" s="57">
        <v>-100</v>
      </c>
      <c r="H78" s="56">
        <v>43050</v>
      </c>
      <c r="I78" s="56">
        <v>43050</v>
      </c>
      <c r="J78" s="56">
        <v>0</v>
      </c>
      <c r="K78" s="57">
        <v>-100</v>
      </c>
      <c r="L78" s="161"/>
      <c r="N78" s="242">
        <f t="shared" si="2"/>
        <v>-16546.4</v>
      </c>
      <c r="O78" s="242">
        <f t="shared" si="3"/>
        <v>-43050</v>
      </c>
    </row>
    <row r="79" spans="2:15" ht="12.75">
      <c r="B79" s="336"/>
      <c r="C79" s="84" t="s">
        <v>134</v>
      </c>
      <c r="D79" s="55">
        <v>20161</v>
      </c>
      <c r="E79" s="56">
        <v>20160</v>
      </c>
      <c r="F79" s="56">
        <v>20000</v>
      </c>
      <c r="G79" s="57">
        <v>-0.7936507936507908</v>
      </c>
      <c r="H79" s="56">
        <v>31149.28</v>
      </c>
      <c r="I79" s="56">
        <v>31046.4</v>
      </c>
      <c r="J79" s="56">
        <v>14500</v>
      </c>
      <c r="K79" s="57">
        <v>-53.295712224283655</v>
      </c>
      <c r="L79" s="162"/>
      <c r="N79" s="242">
        <f t="shared" si="2"/>
        <v>-23234.68</v>
      </c>
      <c r="O79" s="242">
        <f t="shared" si="3"/>
        <v>-16546.4</v>
      </c>
    </row>
    <row r="80" spans="2:15" ht="12.75">
      <c r="B80" s="336"/>
      <c r="C80" s="84" t="s">
        <v>100</v>
      </c>
      <c r="D80" s="55">
        <v>16232</v>
      </c>
      <c r="E80" s="56">
        <v>16232</v>
      </c>
      <c r="F80" s="56">
        <v>0</v>
      </c>
      <c r="G80" s="57">
        <v>-100</v>
      </c>
      <c r="H80" s="56">
        <v>23234.68</v>
      </c>
      <c r="I80" s="56">
        <v>23234.68</v>
      </c>
      <c r="J80" s="56">
        <v>0</v>
      </c>
      <c r="K80" s="57">
        <v>-100</v>
      </c>
      <c r="L80" s="161"/>
      <c r="N80" s="242">
        <f t="shared" si="2"/>
        <v>0</v>
      </c>
      <c r="O80" s="242">
        <f t="shared" si="3"/>
        <v>-23234.68</v>
      </c>
    </row>
    <row r="81" spans="2:15" ht="12.75">
      <c r="B81" s="336"/>
      <c r="C81" s="84" t="s">
        <v>105</v>
      </c>
      <c r="D81" s="55">
        <v>411.6623</v>
      </c>
      <c r="E81" s="56">
        <v>0</v>
      </c>
      <c r="F81" s="56">
        <v>0</v>
      </c>
      <c r="G81" s="57" t="s">
        <v>160</v>
      </c>
      <c r="H81" s="56">
        <v>1043.78</v>
      </c>
      <c r="I81" s="56">
        <v>0</v>
      </c>
      <c r="J81" s="56">
        <v>0</v>
      </c>
      <c r="K81" s="57" t="s">
        <v>160</v>
      </c>
      <c r="L81" s="161"/>
      <c r="N81" s="242">
        <f t="shared" si="2"/>
        <v>-413.21</v>
      </c>
      <c r="O81" s="242">
        <f t="shared" si="3"/>
        <v>0</v>
      </c>
    </row>
    <row r="82" spans="2:15" ht="12.75">
      <c r="B82" s="336"/>
      <c r="C82" s="84" t="s">
        <v>99</v>
      </c>
      <c r="D82" s="55">
        <v>441</v>
      </c>
      <c r="E82" s="56">
        <v>441</v>
      </c>
      <c r="F82" s="56">
        <v>0</v>
      </c>
      <c r="G82" s="57">
        <v>-100</v>
      </c>
      <c r="H82" s="56">
        <v>413.21</v>
      </c>
      <c r="I82" s="56">
        <v>413.21</v>
      </c>
      <c r="J82" s="56">
        <v>0</v>
      </c>
      <c r="K82" s="57">
        <v>-100</v>
      </c>
      <c r="L82" s="161"/>
      <c r="N82" s="242">
        <f t="shared" si="2"/>
        <v>-48.31999999999999</v>
      </c>
      <c r="O82" s="242">
        <f t="shared" si="3"/>
        <v>-413.21</v>
      </c>
    </row>
    <row r="83" spans="2:15" ht="12.75">
      <c r="B83" s="336"/>
      <c r="C83" s="84" t="s">
        <v>101</v>
      </c>
      <c r="D83" s="55">
        <v>176.4</v>
      </c>
      <c r="E83" s="56">
        <v>176.4</v>
      </c>
      <c r="F83" s="56">
        <v>152.6277</v>
      </c>
      <c r="G83" s="57">
        <v>-13.476360544217691</v>
      </c>
      <c r="H83" s="56">
        <v>260.77</v>
      </c>
      <c r="I83" s="56">
        <v>260.77</v>
      </c>
      <c r="J83" s="56">
        <v>212.45</v>
      </c>
      <c r="K83" s="57">
        <v>-18.52973885032787</v>
      </c>
      <c r="L83" s="161"/>
      <c r="N83" s="242">
        <f t="shared" si="2"/>
        <v>1443.24</v>
      </c>
      <c r="O83" s="242">
        <f t="shared" si="3"/>
        <v>-48.31999999999999</v>
      </c>
    </row>
    <row r="84" spans="2:15" ht="12.75">
      <c r="B84" s="336"/>
      <c r="C84" s="84" t="s">
        <v>103</v>
      </c>
      <c r="D84" s="55">
        <v>0</v>
      </c>
      <c r="E84" s="56">
        <v>0</v>
      </c>
      <c r="F84" s="56">
        <v>541.8</v>
      </c>
      <c r="G84" s="57" t="s">
        <v>160</v>
      </c>
      <c r="H84" s="56">
        <v>0</v>
      </c>
      <c r="I84" s="56">
        <v>0</v>
      </c>
      <c r="J84" s="56">
        <v>1443.24</v>
      </c>
      <c r="K84" s="57" t="s">
        <v>160</v>
      </c>
      <c r="L84" s="162"/>
      <c r="N84" s="242">
        <f t="shared" si="2"/>
        <v>113.08</v>
      </c>
      <c r="O84" s="242">
        <f t="shared" si="3"/>
        <v>1443.24</v>
      </c>
    </row>
    <row r="85" spans="2:15" ht="12.75">
      <c r="B85" s="337"/>
      <c r="C85" s="89" t="s">
        <v>86</v>
      </c>
      <c r="D85" s="87">
        <v>0</v>
      </c>
      <c r="E85" s="70">
        <v>0</v>
      </c>
      <c r="F85" s="70">
        <v>30</v>
      </c>
      <c r="G85" s="88" t="s">
        <v>160</v>
      </c>
      <c r="H85" s="70">
        <v>0</v>
      </c>
      <c r="I85" s="70">
        <v>0</v>
      </c>
      <c r="J85" s="70">
        <v>113.08</v>
      </c>
      <c r="K85" s="88" t="s">
        <v>160</v>
      </c>
      <c r="L85" s="162"/>
      <c r="N85" s="242">
        <f t="shared" si="2"/>
        <v>-122148.61</v>
      </c>
      <c r="O85" s="242">
        <f t="shared" si="3"/>
        <v>113.08</v>
      </c>
    </row>
    <row r="86" spans="2:15" ht="12.75">
      <c r="B86" s="182" t="s">
        <v>122</v>
      </c>
      <c r="C86" s="183"/>
      <c r="D86" s="77">
        <v>172449.16999999998</v>
      </c>
      <c r="E86" s="78">
        <v>166495.6462</v>
      </c>
      <c r="F86" s="78">
        <v>37769.820999999996</v>
      </c>
      <c r="G86" s="79">
        <v>-77.3148296294609</v>
      </c>
      <c r="H86" s="78">
        <v>181244.76</v>
      </c>
      <c r="I86" s="78">
        <v>172453.31</v>
      </c>
      <c r="J86" s="78">
        <v>50304.7</v>
      </c>
      <c r="K86" s="79">
        <v>-70.82995971489326</v>
      </c>
      <c r="L86" s="163"/>
      <c r="N86" s="242">
        <f t="shared" si="2"/>
        <v>300360.61</v>
      </c>
      <c r="O86" s="242">
        <f t="shared" si="3"/>
        <v>-122148.61</v>
      </c>
    </row>
    <row r="87" spans="2:15" ht="12.75" customHeight="1">
      <c r="B87" s="335" t="s">
        <v>89</v>
      </c>
      <c r="C87" s="84" t="s">
        <v>80</v>
      </c>
      <c r="D87" s="55">
        <v>633800</v>
      </c>
      <c r="E87" s="56">
        <v>518600</v>
      </c>
      <c r="F87" s="56">
        <v>2069800</v>
      </c>
      <c r="G87" s="57">
        <v>299.11299652911686</v>
      </c>
      <c r="H87" s="56">
        <v>126726.8</v>
      </c>
      <c r="I87" s="56">
        <v>103101.2</v>
      </c>
      <c r="J87" s="56">
        <v>403461.81</v>
      </c>
      <c r="K87" s="57">
        <v>291.3260078447196</v>
      </c>
      <c r="N87" s="242">
        <f t="shared" si="2"/>
        <v>2147.17</v>
      </c>
      <c r="O87" s="242">
        <f t="shared" si="3"/>
        <v>300360.61</v>
      </c>
    </row>
    <row r="88" spans="2:15" ht="12.75">
      <c r="B88" s="336"/>
      <c r="C88" s="84" t="s">
        <v>78</v>
      </c>
      <c r="D88" s="55">
        <v>4891.56</v>
      </c>
      <c r="E88" s="56">
        <v>0</v>
      </c>
      <c r="F88" s="56">
        <v>6485.9346</v>
      </c>
      <c r="G88" s="57" t="s">
        <v>160</v>
      </c>
      <c r="H88" s="56">
        <v>1772.86</v>
      </c>
      <c r="I88" s="56">
        <v>0</v>
      </c>
      <c r="J88" s="56">
        <v>2147.17</v>
      </c>
      <c r="K88" s="57" t="s">
        <v>160</v>
      </c>
      <c r="N88" s="242">
        <f t="shared" si="2"/>
        <v>-350.94</v>
      </c>
      <c r="O88" s="242">
        <f t="shared" si="3"/>
        <v>2147.17</v>
      </c>
    </row>
    <row r="89" spans="2:15" ht="12.75">
      <c r="B89" s="336"/>
      <c r="C89" s="84" t="s">
        <v>82</v>
      </c>
      <c r="D89" s="55">
        <v>2250</v>
      </c>
      <c r="E89" s="56">
        <v>2250</v>
      </c>
      <c r="F89" s="56">
        <v>0</v>
      </c>
      <c r="G89" s="57">
        <v>-100</v>
      </c>
      <c r="H89" s="56">
        <v>350.94</v>
      </c>
      <c r="I89" s="56">
        <v>350.94</v>
      </c>
      <c r="J89" s="56">
        <v>0</v>
      </c>
      <c r="K89" s="57">
        <v>-100</v>
      </c>
      <c r="N89" s="242">
        <f aca="true" t="shared" si="4" ref="N89:N96">+J91-I91</f>
        <v>307506.83999999997</v>
      </c>
      <c r="O89" s="242">
        <f t="shared" si="3"/>
        <v>-350.94</v>
      </c>
    </row>
    <row r="90" spans="2:15" ht="12.75">
      <c r="B90" s="337"/>
      <c r="C90" s="89" t="s">
        <v>77</v>
      </c>
      <c r="D90" s="87">
        <v>0</v>
      </c>
      <c r="E90" s="70">
        <v>0</v>
      </c>
      <c r="F90" s="70">
        <v>2880</v>
      </c>
      <c r="G90" s="88" t="s">
        <v>160</v>
      </c>
      <c r="H90" s="70">
        <v>0</v>
      </c>
      <c r="I90" s="70">
        <v>0</v>
      </c>
      <c r="J90" s="70">
        <v>5350</v>
      </c>
      <c r="K90" s="88" t="s">
        <v>160</v>
      </c>
      <c r="N90" s="242">
        <f t="shared" si="4"/>
        <v>0</v>
      </c>
      <c r="O90" s="242">
        <f t="shared" si="3"/>
        <v>5350</v>
      </c>
    </row>
    <row r="91" spans="2:15" ht="12.75">
      <c r="B91" s="182" t="s">
        <v>123</v>
      </c>
      <c r="C91" s="183"/>
      <c r="D91" s="77">
        <v>640941.56</v>
      </c>
      <c r="E91" s="78">
        <v>520850</v>
      </c>
      <c r="F91" s="78">
        <v>2079165.9346</v>
      </c>
      <c r="G91" s="79">
        <v>299.1870854564654</v>
      </c>
      <c r="H91" s="78">
        <v>128850.6</v>
      </c>
      <c r="I91" s="78">
        <v>103452.14</v>
      </c>
      <c r="J91" s="78">
        <v>410958.98</v>
      </c>
      <c r="K91" s="79">
        <v>297.24550888942457</v>
      </c>
      <c r="N91" s="242">
        <f t="shared" si="4"/>
        <v>0</v>
      </c>
      <c r="O91" s="242">
        <f t="shared" si="3"/>
        <v>307506.83999999997</v>
      </c>
    </row>
    <row r="92" spans="2:15" ht="38.25">
      <c r="B92" s="217" t="s">
        <v>201</v>
      </c>
      <c r="C92" s="192" t="s">
        <v>132</v>
      </c>
      <c r="D92" s="193">
        <v>555</v>
      </c>
      <c r="E92" s="194">
        <v>0</v>
      </c>
      <c r="F92" s="194">
        <v>0</v>
      </c>
      <c r="G92" s="195" t="s">
        <v>160</v>
      </c>
      <c r="H92" s="193">
        <v>47552.25</v>
      </c>
      <c r="I92" s="194">
        <v>0</v>
      </c>
      <c r="J92" s="194">
        <v>0</v>
      </c>
      <c r="K92" s="195" t="s">
        <v>160</v>
      </c>
      <c r="N92" s="242">
        <f t="shared" si="4"/>
        <v>-836.71</v>
      </c>
      <c r="O92" s="242">
        <f t="shared" si="3"/>
        <v>0</v>
      </c>
    </row>
    <row r="93" spans="2:15" ht="12.75">
      <c r="B93" s="182" t="s">
        <v>200</v>
      </c>
      <c r="C93" s="183"/>
      <c r="D93" s="77">
        <v>555</v>
      </c>
      <c r="E93" s="78">
        <v>0</v>
      </c>
      <c r="F93" s="78">
        <v>0</v>
      </c>
      <c r="G93" s="79" t="s">
        <v>160</v>
      </c>
      <c r="H93" s="78">
        <v>47552.25</v>
      </c>
      <c r="I93" s="78">
        <v>0</v>
      </c>
      <c r="J93" s="78">
        <v>0</v>
      </c>
      <c r="K93" s="79" t="s">
        <v>160</v>
      </c>
      <c r="N93" s="242">
        <f t="shared" si="4"/>
        <v>-63.389999999999986</v>
      </c>
      <c r="O93" s="242">
        <f t="shared" si="3"/>
        <v>0</v>
      </c>
    </row>
    <row r="94" spans="2:15" ht="12.75">
      <c r="B94" s="335" t="s">
        <v>150</v>
      </c>
      <c r="C94" s="85" t="s">
        <v>132</v>
      </c>
      <c r="D94" s="56">
        <v>0.5</v>
      </c>
      <c r="E94" s="56">
        <v>0.5</v>
      </c>
      <c r="F94" s="56">
        <v>0</v>
      </c>
      <c r="G94" s="57">
        <v>-100</v>
      </c>
      <c r="H94" s="56">
        <v>836.71</v>
      </c>
      <c r="I94" s="56">
        <v>836.71</v>
      </c>
      <c r="J94" s="56">
        <v>0</v>
      </c>
      <c r="K94" s="57">
        <v>-100</v>
      </c>
      <c r="N94" s="242">
        <f t="shared" si="4"/>
        <v>0</v>
      </c>
      <c r="O94" s="242">
        <f t="shared" si="3"/>
        <v>-836.71</v>
      </c>
    </row>
    <row r="95" spans="2:15" ht="12.75">
      <c r="B95" s="336"/>
      <c r="C95" s="119" t="s">
        <v>98</v>
      </c>
      <c r="D95" s="56">
        <v>1.2385</v>
      </c>
      <c r="E95" s="56">
        <v>0.5385</v>
      </c>
      <c r="F95" s="56">
        <v>0.8</v>
      </c>
      <c r="G95" s="57">
        <v>48.560817084493976</v>
      </c>
      <c r="H95" s="56">
        <v>282.8</v>
      </c>
      <c r="I95" s="56">
        <v>164.79</v>
      </c>
      <c r="J95" s="56">
        <v>101.4</v>
      </c>
      <c r="K95" s="57">
        <v>-38.467139996359</v>
      </c>
      <c r="N95" s="242">
        <f t="shared" si="4"/>
        <v>-900.1</v>
      </c>
      <c r="O95" s="242">
        <f t="shared" si="3"/>
        <v>-63.389999999999986</v>
      </c>
    </row>
    <row r="96" spans="2:15" ht="12.75">
      <c r="B96" s="337"/>
      <c r="C96" s="119" t="s">
        <v>106</v>
      </c>
      <c r="D96" s="56">
        <v>0.2769</v>
      </c>
      <c r="E96" s="56">
        <v>0</v>
      </c>
      <c r="F96" s="56">
        <v>0</v>
      </c>
      <c r="G96" s="57" t="s">
        <v>160</v>
      </c>
      <c r="H96" s="56">
        <v>99.87</v>
      </c>
      <c r="I96" s="56">
        <v>0</v>
      </c>
      <c r="J96" s="56">
        <v>0</v>
      </c>
      <c r="K96" s="57" t="s">
        <v>160</v>
      </c>
      <c r="N96" s="242">
        <f t="shared" si="4"/>
        <v>-14139324.509999983</v>
      </c>
      <c r="O96" s="242">
        <f t="shared" si="3"/>
        <v>0</v>
      </c>
    </row>
    <row r="97" spans="2:15" ht="12.75">
      <c r="B97" s="182" t="s">
        <v>238</v>
      </c>
      <c r="C97" s="183"/>
      <c r="D97" s="77">
        <v>2.0153999999999996</v>
      </c>
      <c r="E97" s="78">
        <v>1.0385</v>
      </c>
      <c r="F97" s="78">
        <v>0.8</v>
      </c>
      <c r="G97" s="79">
        <v>-22.965816080885894</v>
      </c>
      <c r="H97" s="78">
        <v>1219.38</v>
      </c>
      <c r="I97" s="78">
        <v>1001.5</v>
      </c>
      <c r="J97" s="78">
        <v>101.4</v>
      </c>
      <c r="K97" s="79">
        <v>-89.87518721917125</v>
      </c>
      <c r="O97" s="242">
        <f t="shared" si="3"/>
        <v>-900.1</v>
      </c>
    </row>
    <row r="98" spans="2:15" ht="12.75">
      <c r="B98" s="182" t="s">
        <v>96</v>
      </c>
      <c r="C98" s="183"/>
      <c r="D98" s="77">
        <v>85289416.7742</v>
      </c>
      <c r="E98" s="78">
        <v>62332862.685300015</v>
      </c>
      <c r="F98" s="78">
        <v>66284701.57</v>
      </c>
      <c r="G98" s="79">
        <v>6.339896347536023</v>
      </c>
      <c r="H98" s="78">
        <v>93718413.53000006</v>
      </c>
      <c r="I98" s="78">
        <v>71741377.19999999</v>
      </c>
      <c r="J98" s="78">
        <v>57602052.690000005</v>
      </c>
      <c r="K98" s="79">
        <v>-19.708744188981065</v>
      </c>
      <c r="O98" s="242">
        <f t="shared" si="3"/>
        <v>-14139324.509999983</v>
      </c>
    </row>
    <row r="99" spans="2:11" ht="12.75">
      <c r="B99" s="214" t="s">
        <v>166</v>
      </c>
      <c r="C99" s="215"/>
      <c r="D99" s="215"/>
      <c r="E99" s="215"/>
      <c r="F99" s="215"/>
      <c r="G99" s="215"/>
      <c r="H99" s="215"/>
      <c r="I99" s="215"/>
      <c r="J99" s="215"/>
      <c r="K99" s="216"/>
    </row>
  </sheetData>
  <sheetProtection/>
  <mergeCells count="13">
    <mergeCell ref="B19:B31"/>
    <mergeCell ref="B5:B17"/>
    <mergeCell ref="B2:K2"/>
    <mergeCell ref="D3:G3"/>
    <mergeCell ref="H3:K3"/>
    <mergeCell ref="B3:B4"/>
    <mergeCell ref="C3:C4"/>
    <mergeCell ref="B94:B96"/>
    <mergeCell ref="B70:B75"/>
    <mergeCell ref="B54:B68"/>
    <mergeCell ref="B77:B85"/>
    <mergeCell ref="B33:B52"/>
    <mergeCell ref="B87:B90"/>
  </mergeCells>
  <hyperlinks>
    <hyperlink ref="M2" location="Índice!A1" display="Volver al índice"/>
  </hyperlinks>
  <printOptions horizontalCentered="1" verticalCentered="1"/>
  <pageMargins left="0.7086614173228347" right="0.7086614173228347" top="1.313031496062992" bottom="0.7480314960629921" header="0.31496062992125984" footer="0.31496062992125984"/>
  <pageSetup orientation="portrait" paperSize="9" scale="54"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dimension ref="B1:H29"/>
  <sheetViews>
    <sheetView zoomScale="90" zoomScaleNormal="90" zoomScalePageLayoutView="90" workbookViewId="0" topLeftCell="A1">
      <selection activeCell="A1" sqref="A1"/>
    </sheetView>
  </sheetViews>
  <sheetFormatPr defaultColWidth="10.8515625" defaultRowHeight="15"/>
  <cols>
    <col min="1" max="9" width="10.57421875" style="150" customWidth="1"/>
    <col min="10" max="23" width="10.8515625" style="150" customWidth="1"/>
    <col min="24" max="16384" width="10.8515625" style="150" customWidth="1"/>
  </cols>
  <sheetData>
    <row r="1" spans="2:3" ht="15">
      <c r="B1" s="149"/>
      <c r="C1" s="149"/>
    </row>
    <row r="5" spans="2:8" ht="15">
      <c r="B5" s="97"/>
      <c r="C5" s="97"/>
      <c r="D5" s="98"/>
      <c r="E5" s="179" t="s">
        <v>116</v>
      </c>
      <c r="F5" s="98"/>
      <c r="G5" s="97"/>
      <c r="H5" s="97"/>
    </row>
    <row r="6" spans="2:8" ht="15" customHeight="1">
      <c r="B6" s="97"/>
      <c r="C6" s="97"/>
      <c r="E6" s="190" t="str">
        <f>+Portada!E42</f>
        <v>Octubre 2015</v>
      </c>
      <c r="F6" s="189"/>
      <c r="G6" s="97"/>
      <c r="H6" s="97"/>
    </row>
    <row r="7" spans="2:8" ht="15">
      <c r="B7" s="97"/>
      <c r="C7" s="97"/>
      <c r="D7" s="98"/>
      <c r="E7" s="142" t="s">
        <v>227</v>
      </c>
      <c r="F7" s="98"/>
      <c r="G7" s="97"/>
      <c r="H7" s="97"/>
    </row>
    <row r="8" spans="2:8" ht="15">
      <c r="B8" s="97"/>
      <c r="D8" s="153"/>
      <c r="F8" s="153"/>
      <c r="G8" s="153"/>
      <c r="H8" s="97"/>
    </row>
    <row r="9" spans="2:8" ht="15">
      <c r="B9" s="97"/>
      <c r="C9" s="97"/>
      <c r="D9" s="97"/>
      <c r="E9" s="97"/>
      <c r="F9" s="97"/>
      <c r="G9" s="97"/>
      <c r="H9" s="97"/>
    </row>
    <row r="10" spans="2:8" ht="15">
      <c r="B10" s="97"/>
      <c r="C10" s="97"/>
      <c r="D10" s="98"/>
      <c r="E10" s="143" t="s">
        <v>158</v>
      </c>
      <c r="F10" s="98"/>
      <c r="G10" s="97"/>
      <c r="H10" s="97"/>
    </row>
    <row r="11" spans="2:8" ht="15">
      <c r="B11" s="97"/>
      <c r="C11" s="97"/>
      <c r="D11" s="97"/>
      <c r="E11" s="97"/>
      <c r="F11" s="97"/>
      <c r="G11" s="97"/>
      <c r="H11" s="97"/>
    </row>
    <row r="12" spans="2:8" ht="15">
      <c r="B12" s="97"/>
      <c r="C12" s="97"/>
      <c r="D12" s="97"/>
      <c r="E12" s="97"/>
      <c r="F12" s="97"/>
      <c r="G12" s="97"/>
      <c r="H12" s="97"/>
    </row>
    <row r="13" spans="2:8" ht="15">
      <c r="B13" s="97"/>
      <c r="C13" s="97"/>
      <c r="D13" s="97"/>
      <c r="E13" s="97"/>
      <c r="F13" s="97"/>
      <c r="G13" s="97"/>
      <c r="H13" s="97"/>
    </row>
    <row r="14" spans="2:8" ht="15">
      <c r="B14" s="97"/>
      <c r="C14" s="97"/>
      <c r="D14" s="97"/>
      <c r="E14" s="97"/>
      <c r="F14" s="97"/>
      <c r="G14" s="97"/>
      <c r="H14" s="97"/>
    </row>
    <row r="15" spans="2:8" ht="15">
      <c r="B15" s="97"/>
      <c r="C15" s="97"/>
      <c r="D15" s="97"/>
      <c r="E15" s="97"/>
      <c r="F15" s="97"/>
      <c r="G15" s="97"/>
      <c r="H15" s="97"/>
    </row>
    <row r="16" spans="2:8" ht="15">
      <c r="B16" s="98"/>
      <c r="D16" s="154"/>
      <c r="E16" s="152" t="s">
        <v>125</v>
      </c>
      <c r="F16" s="154"/>
      <c r="G16" s="154"/>
      <c r="H16" s="98"/>
    </row>
    <row r="17" spans="2:8" ht="15">
      <c r="B17" s="97"/>
      <c r="D17" s="154"/>
      <c r="E17" s="152" t="s">
        <v>0</v>
      </c>
      <c r="F17" s="154"/>
      <c r="G17" s="154"/>
      <c r="H17" s="97"/>
    </row>
    <row r="18" spans="2:8" ht="15">
      <c r="B18" s="98"/>
      <c r="D18" s="155"/>
      <c r="E18" s="156" t="s">
        <v>1</v>
      </c>
      <c r="F18" s="155"/>
      <c r="G18" s="155"/>
      <c r="H18" s="98"/>
    </row>
    <row r="19" spans="2:8" ht="15">
      <c r="B19" s="98"/>
      <c r="C19" s="98"/>
      <c r="D19" s="98"/>
      <c r="E19" s="98"/>
      <c r="F19" s="98"/>
      <c r="G19" s="98"/>
      <c r="H19" s="98"/>
    </row>
    <row r="20" spans="2:8" ht="15">
      <c r="B20" s="98"/>
      <c r="E20" s="179" t="s">
        <v>176</v>
      </c>
      <c r="F20" s="179"/>
      <c r="G20" s="179"/>
      <c r="H20" s="151"/>
    </row>
    <row r="21" spans="2:8" ht="15">
      <c r="B21" s="98"/>
      <c r="E21" s="179" t="s">
        <v>157</v>
      </c>
      <c r="F21" s="179"/>
      <c r="G21" s="179"/>
      <c r="H21" s="151"/>
    </row>
    <row r="22" spans="2:8" ht="15">
      <c r="B22" s="98"/>
      <c r="C22" s="98"/>
      <c r="D22" s="98"/>
      <c r="E22" s="98"/>
      <c r="F22" s="98"/>
      <c r="G22" s="98"/>
      <c r="H22" s="98"/>
    </row>
    <row r="23" spans="2:8" ht="15">
      <c r="B23" s="98"/>
      <c r="C23" s="98"/>
      <c r="D23" s="97"/>
      <c r="E23" s="97"/>
      <c r="F23" s="97"/>
      <c r="G23" s="98"/>
      <c r="H23" s="98"/>
    </row>
    <row r="24" spans="2:8" ht="15">
      <c r="B24" s="98"/>
      <c r="C24" s="98"/>
      <c r="D24" s="97"/>
      <c r="E24" s="97"/>
      <c r="F24" s="97"/>
      <c r="G24" s="98"/>
      <c r="H24" s="98"/>
    </row>
    <row r="25" spans="2:8" ht="15">
      <c r="B25" s="98"/>
      <c r="C25" s="98"/>
      <c r="D25" s="98"/>
      <c r="E25" s="98"/>
      <c r="F25" s="98"/>
      <c r="G25" s="98"/>
      <c r="H25" s="98"/>
    </row>
    <row r="26" spans="2:8" ht="15">
      <c r="B26" s="97"/>
      <c r="C26" s="97"/>
      <c r="D26" s="97"/>
      <c r="E26" s="97"/>
      <c r="F26" s="97"/>
      <c r="G26" s="97"/>
      <c r="H26" s="97"/>
    </row>
    <row r="27" spans="2:8" ht="15">
      <c r="B27" s="97"/>
      <c r="C27" s="97"/>
      <c r="D27" s="97"/>
      <c r="E27" s="97"/>
      <c r="F27" s="97"/>
      <c r="G27" s="97"/>
      <c r="H27" s="97"/>
    </row>
    <row r="28" spans="4:8" ht="15">
      <c r="D28" s="157"/>
      <c r="E28" s="158" t="s">
        <v>113</v>
      </c>
      <c r="F28" s="157"/>
      <c r="G28" s="157"/>
      <c r="H28" s="151"/>
    </row>
    <row r="29" spans="2:8" ht="15">
      <c r="B29" s="97"/>
      <c r="C29" s="97"/>
      <c r="D29" s="97"/>
      <c r="E29" s="97"/>
      <c r="F29" s="97"/>
      <c r="G29" s="97"/>
      <c r="H29" s="97"/>
    </row>
  </sheetData>
  <sheetProtection/>
  <hyperlinks>
    <hyperlink ref="E18" r:id="rId1" display="www.odepa.gob.cl"/>
  </hyperlinks>
  <printOptions/>
  <pageMargins left="0.7086614173228347" right="0.7086614173228347" top="1.313031496062992" bottom="0.7480314960629921" header="0.31496062992125984" footer="0.31496062992125984"/>
  <pageSetup horizontalDpi="600" verticalDpi="600" orientation="portrait" paperSize="9" scale="80" r:id="rId3"/>
  <headerFooter differentFirst="1">
    <oddFooter>&amp;C&amp;P</oddFooter>
  </headerFooter>
  <drawing r:id="rId2"/>
</worksheet>
</file>

<file path=xl/worksheets/sheet3.xml><?xml version="1.0" encoding="utf-8"?>
<worksheet xmlns="http://schemas.openxmlformats.org/spreadsheetml/2006/main" xmlns:r="http://schemas.openxmlformats.org/officeDocument/2006/relationships">
  <dimension ref="B2:K9"/>
  <sheetViews>
    <sheetView zoomScale="90" zoomScaleNormal="90" zoomScalePageLayoutView="70" workbookViewId="0" topLeftCell="A1">
      <selection activeCell="A1" sqref="A1"/>
    </sheetView>
  </sheetViews>
  <sheetFormatPr defaultColWidth="10.8515625" defaultRowHeight="15"/>
  <cols>
    <col min="1" max="1" width="1.28515625" style="28" customWidth="1"/>
    <col min="2" max="9" width="11.00390625" style="28" customWidth="1"/>
    <col min="10" max="10" width="2.00390625" style="28" customWidth="1"/>
    <col min="11" max="26" width="10.8515625" style="28" customWidth="1"/>
    <col min="27" max="16384" width="10.8515625" style="28" customWidth="1"/>
  </cols>
  <sheetData>
    <row r="2" spans="2:11" ht="12.75">
      <c r="B2" s="280" t="s">
        <v>181</v>
      </c>
      <c r="C2" s="280"/>
      <c r="D2" s="280"/>
      <c r="E2" s="280"/>
      <c r="F2" s="280"/>
      <c r="G2" s="280"/>
      <c r="H2" s="280"/>
      <c r="I2" s="280"/>
      <c r="J2" s="164"/>
      <c r="K2" s="86" t="s">
        <v>165</v>
      </c>
    </row>
    <row r="3" spans="2:10" ht="12.75">
      <c r="B3" s="2"/>
      <c r="C3" s="2"/>
      <c r="D3" s="2"/>
      <c r="E3" s="2"/>
      <c r="F3" s="2"/>
      <c r="G3" s="2"/>
      <c r="H3" s="2"/>
      <c r="I3" s="2"/>
      <c r="J3" s="2"/>
    </row>
    <row r="4" spans="2:10" ht="30.75" customHeight="1">
      <c r="B4" s="281" t="s">
        <v>197</v>
      </c>
      <c r="C4" s="281"/>
      <c r="D4" s="281"/>
      <c r="E4" s="281"/>
      <c r="F4" s="281"/>
      <c r="G4" s="281"/>
      <c r="H4" s="281"/>
      <c r="I4" s="281"/>
      <c r="J4" s="144"/>
    </row>
    <row r="5" spans="2:10" ht="29.25" customHeight="1">
      <c r="B5" s="281" t="s">
        <v>185</v>
      </c>
      <c r="C5" s="281"/>
      <c r="D5" s="281"/>
      <c r="E5" s="281"/>
      <c r="F5" s="281"/>
      <c r="G5" s="281"/>
      <c r="H5" s="281"/>
      <c r="I5" s="281"/>
      <c r="J5" s="144"/>
    </row>
    <row r="6" spans="2:10" ht="15" customHeight="1">
      <c r="B6" s="279" t="s">
        <v>184</v>
      </c>
      <c r="C6" s="279"/>
      <c r="D6" s="279"/>
      <c r="E6" s="279"/>
      <c r="F6" s="279"/>
      <c r="G6" s="279"/>
      <c r="H6" s="279"/>
      <c r="I6" s="279"/>
      <c r="J6" s="144"/>
    </row>
    <row r="7" spans="2:10" ht="28.5" customHeight="1">
      <c r="B7" s="279" t="s">
        <v>198</v>
      </c>
      <c r="C7" s="279"/>
      <c r="D7" s="279"/>
      <c r="E7" s="279"/>
      <c r="F7" s="279"/>
      <c r="G7" s="279"/>
      <c r="H7" s="279"/>
      <c r="I7" s="279"/>
      <c r="J7" s="144"/>
    </row>
    <row r="8" spans="2:10" ht="28.5" customHeight="1">
      <c r="B8" s="279" t="s">
        <v>207</v>
      </c>
      <c r="C8" s="279"/>
      <c r="D8" s="279"/>
      <c r="E8" s="279"/>
      <c r="F8" s="279"/>
      <c r="G8" s="279"/>
      <c r="H8" s="279"/>
      <c r="I8" s="279"/>
      <c r="J8" s="144"/>
    </row>
    <row r="9" spans="2:9" ht="12.75">
      <c r="B9" s="279" t="s">
        <v>221</v>
      </c>
      <c r="C9" s="279"/>
      <c r="D9" s="279"/>
      <c r="E9" s="279"/>
      <c r="F9" s="279"/>
      <c r="G9" s="279"/>
      <c r="H9" s="279"/>
      <c r="I9" s="279"/>
    </row>
  </sheetData>
  <sheetProtection/>
  <mergeCells count="7">
    <mergeCell ref="B9:I9"/>
    <mergeCell ref="B7:I7"/>
    <mergeCell ref="B8:I8"/>
    <mergeCell ref="B2:I2"/>
    <mergeCell ref="B4:I4"/>
    <mergeCell ref="B5:I5"/>
    <mergeCell ref="B6:I6"/>
  </mergeCells>
  <hyperlinks>
    <hyperlink ref="K2" location="Índice!A1" display="Volver al índice"/>
  </hyperlinks>
  <printOptions/>
  <pageMargins left="0.7086614173228347" right="0.7086614173228347" top="1.313031496062992" bottom="0.7480314960629921" header="0.31496062992125984" footer="0.31496062992125984"/>
  <pageSetup fitToHeight="0" horizontalDpi="600" verticalDpi="600" orientation="portrait" paperSize="9" scale="80" r:id="rId1"/>
  <headerFooter differentFirst="1">
    <oddFooter>&amp;C&amp;P</oddFooter>
  </headerFooter>
</worksheet>
</file>

<file path=xl/worksheets/sheet4.xml><?xml version="1.0" encoding="utf-8"?>
<worksheet xmlns="http://schemas.openxmlformats.org/spreadsheetml/2006/main" xmlns:r="http://schemas.openxmlformats.org/officeDocument/2006/relationships">
  <dimension ref="B2:D55"/>
  <sheetViews>
    <sheetView zoomScale="90" zoomScaleNormal="90" zoomScalePageLayoutView="90" workbookViewId="0" topLeftCell="A1">
      <selection activeCell="A1" sqref="A1"/>
    </sheetView>
  </sheetViews>
  <sheetFormatPr defaultColWidth="10.8515625" defaultRowHeight="15"/>
  <cols>
    <col min="1" max="1" width="1.421875" style="13" customWidth="1"/>
    <col min="2" max="2" width="14.57421875" style="15" customWidth="1"/>
    <col min="3" max="3" width="76.28125" style="14" customWidth="1"/>
    <col min="4" max="4" width="7.421875" style="14" customWidth="1"/>
    <col min="5" max="5" width="1.8515625" style="13" customWidth="1"/>
    <col min="6" max="7" width="9.421875" style="13" customWidth="1"/>
    <col min="8" max="14" width="10.8515625" style="13" customWidth="1"/>
    <col min="15" max="16384" width="10.8515625" style="13" customWidth="1"/>
  </cols>
  <sheetData>
    <row r="1" ht="4.5" customHeight="1"/>
    <row r="2" spans="2:4" ht="12.75">
      <c r="B2" s="282" t="s">
        <v>57</v>
      </c>
      <c r="C2" s="282"/>
      <c r="D2" s="282"/>
    </row>
    <row r="3" spans="2:3" ht="12.75">
      <c r="B3" s="14"/>
      <c r="C3" s="75"/>
    </row>
    <row r="4" spans="2:4" ht="12.75">
      <c r="B4" s="30" t="s">
        <v>56</v>
      </c>
      <c r="C4" s="30" t="s">
        <v>53</v>
      </c>
      <c r="D4" s="29" t="s">
        <v>52</v>
      </c>
    </row>
    <row r="5" spans="2:4" ht="8.25" customHeight="1">
      <c r="B5" s="43"/>
      <c r="C5" s="27"/>
      <c r="D5" s="26"/>
    </row>
    <row r="6" spans="2:4" ht="12.75">
      <c r="B6" s="17">
        <v>1</v>
      </c>
      <c r="C6" s="84" t="s">
        <v>109</v>
      </c>
      <c r="D6" s="36">
        <v>5</v>
      </c>
    </row>
    <row r="7" spans="2:4" ht="12.75">
      <c r="B7" s="17">
        <v>2</v>
      </c>
      <c r="C7" s="84" t="s">
        <v>110</v>
      </c>
      <c r="D7" s="36">
        <v>5</v>
      </c>
    </row>
    <row r="8" spans="2:4" ht="12.75">
      <c r="B8" s="17">
        <v>3</v>
      </c>
      <c r="C8" s="84" t="s">
        <v>133</v>
      </c>
      <c r="D8" s="36">
        <v>5</v>
      </c>
    </row>
    <row r="9" spans="2:4" ht="12.75">
      <c r="B9" s="17">
        <v>4</v>
      </c>
      <c r="C9" s="115" t="s">
        <v>108</v>
      </c>
      <c r="D9" s="36">
        <v>5</v>
      </c>
    </row>
    <row r="10" spans="2:4" ht="7.5" customHeight="1">
      <c r="B10" s="25"/>
      <c r="C10" s="24"/>
      <c r="D10" s="23"/>
    </row>
    <row r="11" spans="2:4" ht="12.75">
      <c r="B11" s="30" t="s">
        <v>55</v>
      </c>
      <c r="C11" s="30" t="s">
        <v>53</v>
      </c>
      <c r="D11" s="29" t="s">
        <v>52</v>
      </c>
    </row>
    <row r="12" spans="2:4" ht="8.25" customHeight="1">
      <c r="B12" s="18"/>
      <c r="C12" s="20"/>
      <c r="D12" s="22"/>
    </row>
    <row r="13" spans="2:4" ht="12.75">
      <c r="B13" s="18">
        <v>1</v>
      </c>
      <c r="C13" s="16" t="s">
        <v>145</v>
      </c>
      <c r="D13" s="37">
        <v>6</v>
      </c>
    </row>
    <row r="14" spans="2:4" ht="12.75">
      <c r="B14" s="18">
        <v>2</v>
      </c>
      <c r="C14" s="16" t="s">
        <v>152</v>
      </c>
      <c r="D14" s="38">
        <v>7</v>
      </c>
    </row>
    <row r="15" spans="2:4" ht="12.75">
      <c r="B15" s="18">
        <v>3</v>
      </c>
      <c r="C15" s="16" t="s">
        <v>151</v>
      </c>
      <c r="D15" s="38">
        <v>8</v>
      </c>
    </row>
    <row r="16" spans="2:4" ht="12.75">
      <c r="B16" s="18">
        <v>4</v>
      </c>
      <c r="C16" s="16" t="s">
        <v>111</v>
      </c>
      <c r="D16" s="38">
        <v>9</v>
      </c>
    </row>
    <row r="17" spans="2:4" ht="12.75">
      <c r="B17" s="18">
        <v>5</v>
      </c>
      <c r="C17" s="16" t="s">
        <v>161</v>
      </c>
      <c r="D17" s="38">
        <v>10</v>
      </c>
    </row>
    <row r="18" spans="2:4" ht="12.75">
      <c r="B18" s="18">
        <v>6</v>
      </c>
      <c r="C18" s="16" t="s">
        <v>14</v>
      </c>
      <c r="D18" s="38">
        <v>11</v>
      </c>
    </row>
    <row r="19" spans="2:4" ht="12.75">
      <c r="B19" s="18">
        <v>7</v>
      </c>
      <c r="C19" s="16" t="s">
        <v>50</v>
      </c>
      <c r="D19" s="37">
        <v>12</v>
      </c>
    </row>
    <row r="20" spans="2:4" ht="12.75">
      <c r="B20" s="18">
        <v>8</v>
      </c>
      <c r="C20" s="16" t="s">
        <v>49</v>
      </c>
      <c r="D20" s="37">
        <v>13</v>
      </c>
    </row>
    <row r="21" spans="2:4" ht="12.75">
      <c r="B21" s="18">
        <v>9</v>
      </c>
      <c r="C21" s="16" t="s">
        <v>48</v>
      </c>
      <c r="D21" s="37">
        <v>14</v>
      </c>
    </row>
    <row r="22" spans="2:4" ht="12.75">
      <c r="B22" s="18">
        <v>10</v>
      </c>
      <c r="C22" s="16" t="s">
        <v>107</v>
      </c>
      <c r="D22" s="37">
        <v>15</v>
      </c>
    </row>
    <row r="23" spans="2:4" ht="12.75">
      <c r="B23" s="18">
        <v>11</v>
      </c>
      <c r="C23" s="16" t="s">
        <v>183</v>
      </c>
      <c r="D23" s="37">
        <v>16</v>
      </c>
    </row>
    <row r="24" spans="2:4" ht="6.75" customHeight="1">
      <c r="B24" s="18"/>
      <c r="C24" s="20"/>
      <c r="D24" s="19"/>
    </row>
    <row r="25" spans="2:4" ht="12.75">
      <c r="B25" s="30" t="s">
        <v>54</v>
      </c>
      <c r="C25" s="31" t="s">
        <v>53</v>
      </c>
      <c r="D25" s="29" t="s">
        <v>52</v>
      </c>
    </row>
    <row r="26" spans="2:4" ht="7.5" customHeight="1">
      <c r="B26" s="21"/>
      <c r="C26" s="20"/>
      <c r="D26" s="19"/>
    </row>
    <row r="27" spans="2:4" ht="12.75">
      <c r="B27" s="18">
        <v>1</v>
      </c>
      <c r="C27" s="32" t="s">
        <v>144</v>
      </c>
      <c r="D27" s="37">
        <v>6</v>
      </c>
    </row>
    <row r="28" spans="2:4" ht="12.75">
      <c r="B28" s="18">
        <v>2</v>
      </c>
      <c r="C28" s="14" t="s">
        <v>155</v>
      </c>
      <c r="D28" s="37">
        <v>7</v>
      </c>
    </row>
    <row r="29" spans="2:4" ht="12.75">
      <c r="B29" s="18">
        <v>3</v>
      </c>
      <c r="C29" s="14" t="s">
        <v>154</v>
      </c>
      <c r="D29" s="37">
        <v>8</v>
      </c>
    </row>
    <row r="30" spans="2:4" ht="12.75">
      <c r="B30" s="18">
        <v>4</v>
      </c>
      <c r="C30" s="14" t="s">
        <v>111</v>
      </c>
      <c r="D30" s="38">
        <v>9</v>
      </c>
    </row>
    <row r="31" spans="2:4" ht="12.75">
      <c r="B31" s="18">
        <v>5</v>
      </c>
      <c r="C31" s="16" t="s">
        <v>162</v>
      </c>
      <c r="D31" s="38">
        <v>10</v>
      </c>
    </row>
    <row r="32" spans="2:4" ht="12.75">
      <c r="B32" s="18">
        <v>6</v>
      </c>
      <c r="C32" s="16" t="s">
        <v>163</v>
      </c>
      <c r="D32" s="38">
        <v>10</v>
      </c>
    </row>
    <row r="33" spans="2:4" ht="12.75">
      <c r="B33" s="18">
        <v>7</v>
      </c>
      <c r="C33" s="14" t="s">
        <v>51</v>
      </c>
      <c r="D33" s="38">
        <v>11</v>
      </c>
    </row>
    <row r="34" spans="2:4" ht="12.75">
      <c r="B34" s="18">
        <v>8</v>
      </c>
      <c r="C34" s="14" t="s">
        <v>50</v>
      </c>
      <c r="D34" s="37">
        <v>12</v>
      </c>
    </row>
    <row r="35" spans="2:4" ht="12.75">
      <c r="B35" s="18">
        <v>9</v>
      </c>
      <c r="C35" s="14" t="s">
        <v>49</v>
      </c>
      <c r="D35" s="37">
        <v>13</v>
      </c>
    </row>
    <row r="36" spans="2:4" ht="12.75">
      <c r="B36" s="18">
        <v>10</v>
      </c>
      <c r="C36" s="14" t="s">
        <v>48</v>
      </c>
      <c r="D36" s="37">
        <v>14</v>
      </c>
    </row>
    <row r="37" spans="2:4" ht="12.75">
      <c r="B37" s="18"/>
      <c r="C37" s="16"/>
      <c r="D37" s="39"/>
    </row>
    <row r="38" spans="2:4" ht="12.75">
      <c r="B38" s="18"/>
      <c r="C38" s="16"/>
      <c r="D38" s="39"/>
    </row>
    <row r="39" spans="2:4" ht="12.75">
      <c r="B39" s="18"/>
      <c r="C39" s="16"/>
      <c r="D39" s="39"/>
    </row>
    <row r="40" spans="2:4" ht="12.75">
      <c r="B40" s="18"/>
      <c r="C40" s="16"/>
      <c r="D40" s="39"/>
    </row>
    <row r="41" spans="2:4" ht="12.75">
      <c r="B41" s="18"/>
      <c r="C41" s="16"/>
      <c r="D41" s="39"/>
    </row>
    <row r="42" spans="2:4" ht="12.75">
      <c r="B42" s="18"/>
      <c r="C42" s="16"/>
      <c r="D42" s="39"/>
    </row>
    <row r="43" spans="2:4" ht="12.75">
      <c r="B43" s="18"/>
      <c r="C43" s="16"/>
      <c r="D43" s="39"/>
    </row>
    <row r="44" spans="2:4" ht="12.75">
      <c r="B44" s="18"/>
      <c r="C44" s="16"/>
      <c r="D44" s="39"/>
    </row>
    <row r="45" spans="2:4" ht="12.75">
      <c r="B45" s="18"/>
      <c r="C45" s="16"/>
      <c r="D45" s="39"/>
    </row>
    <row r="46" spans="2:4" ht="12.75">
      <c r="B46" s="18"/>
      <c r="C46" s="16"/>
      <c r="D46" s="39"/>
    </row>
    <row r="47" spans="2:4" ht="12.75">
      <c r="B47" s="18"/>
      <c r="C47" s="16"/>
      <c r="D47" s="39"/>
    </row>
    <row r="48" spans="2:4" ht="12.75">
      <c r="B48" s="18"/>
      <c r="C48" s="16"/>
      <c r="D48" s="39"/>
    </row>
    <row r="49" spans="2:4" ht="12.75">
      <c r="B49" s="18"/>
      <c r="C49" s="16"/>
      <c r="D49" s="39"/>
    </row>
    <row r="50" spans="2:3" ht="12.75">
      <c r="B50" s="13"/>
      <c r="C50" s="13"/>
    </row>
    <row r="51" spans="2:3" ht="12.75">
      <c r="B51" s="13"/>
      <c r="C51" s="13"/>
    </row>
    <row r="52" spans="2:3" ht="12.75">
      <c r="B52" s="13"/>
      <c r="C52" s="13"/>
    </row>
    <row r="53" spans="2:3" ht="12.75">
      <c r="B53" s="13"/>
      <c r="C53" s="13"/>
    </row>
    <row r="54" spans="2:3" ht="12.75">
      <c r="B54" s="13"/>
      <c r="C54" s="13"/>
    </row>
    <row r="55" spans="2:4" ht="12.75">
      <c r="B55" s="17"/>
      <c r="C55" s="16"/>
      <c r="D55" s="16"/>
    </row>
  </sheetData>
  <sheetProtection/>
  <mergeCells count="1">
    <mergeCell ref="B2:D2"/>
  </mergeCells>
  <hyperlinks>
    <hyperlink ref="D6" location="Comentario!A1" display="Comentario!A1"/>
    <hyperlink ref="D7" location="Comentario!A18" display="Comentario!A18"/>
    <hyperlink ref="D13" location="'precio mayorista'!A1" display="'precio mayorista'!A1"/>
    <hyperlink ref="D19" location="'sup región'!A1" display="'sup región'!A1"/>
    <hyperlink ref="D20" location="'prod región'!A1" display="'prod región'!A1"/>
    <hyperlink ref="D21" location="'rend región'!A1" display="'rend región'!A1"/>
    <hyperlink ref="D27" location="'precio mayorista'!A23" display="'precio mayorista'!A23"/>
    <hyperlink ref="D8" location="Comentario!A41" display="Comentario!A41"/>
    <hyperlink ref="D9" location="Comentario!A56" display="Comentario!A56"/>
    <hyperlink ref="D14" location="'precio mayorista2'!A1" display="'precio mayorista2'!A1"/>
    <hyperlink ref="D16" location="'precio minorista'!A1" display="'precio minorista'!A1"/>
    <hyperlink ref="D18" location="'sup, prod y rend'!A1" display="'sup, prod y rend'!A1"/>
    <hyperlink ref="D22" location="export!A1" display="export!A1"/>
    <hyperlink ref="D23" location="import!A1" display="import!A1"/>
    <hyperlink ref="D28" location="'precio mayorista2'!A42" display="'precio mayorista2'!A42"/>
    <hyperlink ref="D30" location="'precio minorista'!A23" display="'precio minorista'!A23"/>
    <hyperlink ref="D33" location="'sup, prod y rend'!A22" display="'sup, prod y rend'!A22"/>
    <hyperlink ref="D34" location="'sup región'!A22" display="'sup región'!A22"/>
    <hyperlink ref="D35" location="'prod región'!A22" display="'prod región'!A22"/>
    <hyperlink ref="D36" location="'rend región'!A22" display="'rend región'!A22"/>
    <hyperlink ref="D15" location="'precio mayorista3'!A1" display="'precio mayorista3'!A1"/>
    <hyperlink ref="D17" location="'precio minorista regiones'!A1" display="'precio minorista regiones'!A1"/>
    <hyperlink ref="D29" location="'precio mayorista3'!A43" display="'precio mayorista3'!A43"/>
    <hyperlink ref="D31" location="'precio minorista regiones'!A25" display="'precio minorista regiones'!A25"/>
    <hyperlink ref="D32" location="'precio minorista regiones'!A45" display="'precio minorista regiones'!A45"/>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&amp;C4</oddFooter>
  </headerFooter>
  <drawing r:id="rId1"/>
</worksheet>
</file>

<file path=xl/worksheets/sheet5.xml><?xml version="1.0" encoding="utf-8"?>
<worksheet xmlns="http://schemas.openxmlformats.org/spreadsheetml/2006/main" xmlns:r="http://schemas.openxmlformats.org/officeDocument/2006/relationships">
  <dimension ref="B2:L7"/>
  <sheetViews>
    <sheetView zoomScale="80" zoomScaleNormal="80" zoomScaleSheetLayoutView="90" zoomScalePageLayoutView="70" workbookViewId="0" topLeftCell="A1">
      <selection activeCell="M7" sqref="M7"/>
    </sheetView>
  </sheetViews>
  <sheetFormatPr defaultColWidth="10.8515625" defaultRowHeight="15"/>
  <cols>
    <col min="1" max="1" width="1.28515625" style="232" customWidth="1"/>
    <col min="2" max="10" width="15.8515625" style="232" customWidth="1"/>
    <col min="11" max="11" width="2.00390625" style="232" customWidth="1"/>
    <col min="12" max="18" width="10.8515625" style="232" customWidth="1"/>
    <col min="19" max="16384" width="10.8515625" style="232" customWidth="1"/>
  </cols>
  <sheetData>
    <row r="1" ht="7.5" customHeight="1"/>
    <row r="2" spans="2:12" ht="16.5" customHeight="1">
      <c r="B2" s="283" t="s">
        <v>174</v>
      </c>
      <c r="C2" s="284"/>
      <c r="D2" s="284"/>
      <c r="E2" s="284"/>
      <c r="F2" s="284"/>
      <c r="G2" s="284"/>
      <c r="H2" s="284"/>
      <c r="I2" s="284"/>
      <c r="J2" s="285"/>
      <c r="K2" s="233"/>
      <c r="L2" s="234" t="s">
        <v>165</v>
      </c>
    </row>
    <row r="3" spans="2:11" ht="14.25">
      <c r="B3" s="235"/>
      <c r="C3" s="236"/>
      <c r="D3" s="236"/>
      <c r="E3" s="236"/>
      <c r="F3" s="236"/>
      <c r="G3" s="236"/>
      <c r="H3" s="236"/>
      <c r="I3" s="236"/>
      <c r="J3" s="237"/>
      <c r="K3" s="236"/>
    </row>
    <row r="4" spans="2:11" ht="212.25" customHeight="1">
      <c r="B4" s="286" t="s">
        <v>233</v>
      </c>
      <c r="C4" s="287"/>
      <c r="D4" s="287"/>
      <c r="E4" s="287"/>
      <c r="F4" s="287"/>
      <c r="G4" s="287"/>
      <c r="H4" s="287"/>
      <c r="I4" s="287"/>
      <c r="J4" s="288"/>
      <c r="K4" s="238"/>
    </row>
    <row r="5" spans="2:11" ht="267" customHeight="1">
      <c r="B5" s="286" t="s">
        <v>234</v>
      </c>
      <c r="C5" s="287"/>
      <c r="D5" s="287"/>
      <c r="E5" s="287"/>
      <c r="F5" s="287"/>
      <c r="G5" s="287"/>
      <c r="H5" s="287"/>
      <c r="I5" s="287"/>
      <c r="J5" s="288"/>
      <c r="K5" s="238"/>
    </row>
    <row r="6" spans="2:11" ht="243" customHeight="1">
      <c r="B6" s="289" t="s">
        <v>235</v>
      </c>
      <c r="C6" s="290"/>
      <c r="D6" s="290"/>
      <c r="E6" s="290"/>
      <c r="F6" s="290"/>
      <c r="G6" s="290"/>
      <c r="H6" s="290"/>
      <c r="I6" s="290"/>
      <c r="J6" s="291"/>
      <c r="K6" s="238"/>
    </row>
    <row r="7" spans="2:11" ht="226.5" customHeight="1">
      <c r="B7" s="292" t="s">
        <v>236</v>
      </c>
      <c r="C7" s="293"/>
      <c r="D7" s="293"/>
      <c r="E7" s="293"/>
      <c r="F7" s="293"/>
      <c r="G7" s="293"/>
      <c r="H7" s="293"/>
      <c r="I7" s="293"/>
      <c r="J7" s="294"/>
      <c r="K7" s="238"/>
    </row>
  </sheetData>
  <sheetProtection/>
  <mergeCells count="5">
    <mergeCell ref="B2:J2"/>
    <mergeCell ref="B4:J4"/>
    <mergeCell ref="B5:J5"/>
    <mergeCell ref="B6:J6"/>
    <mergeCell ref="B7:J7"/>
  </mergeCells>
  <hyperlinks>
    <hyperlink ref="L2" location="Índice!A1" display="Volver al índice"/>
  </hyperlinks>
  <printOptions/>
  <pageMargins left="0.7086614173228347" right="0.7086614173228347" top="1.313031496062992" bottom="0.7480314960629921" header="0.31496062992125984" footer="0.31496062992125984"/>
  <pageSetup fitToHeight="0" orientation="portrait" scale="63" r:id="rId1"/>
  <headerFooter differentFirst="1">
    <oddFooter>&amp;C5</oddFooter>
  </headerFooter>
  <colBreaks count="1" manualBreakCount="1">
    <brk id="10" min="1" max="7" man="1"/>
  </colBreaks>
</worksheet>
</file>

<file path=xl/worksheets/sheet6.xml><?xml version="1.0" encoding="utf-8"?>
<worksheet xmlns="http://schemas.openxmlformats.org/spreadsheetml/2006/main" xmlns:r="http://schemas.openxmlformats.org/officeDocument/2006/relationships">
  <dimension ref="B2:Q44"/>
  <sheetViews>
    <sheetView zoomScale="80" zoomScaleNormal="80" zoomScaleSheetLayoutView="40" zoomScalePageLayoutView="80" workbookViewId="0" topLeftCell="A1">
      <selection activeCell="K22" sqref="K22"/>
    </sheetView>
  </sheetViews>
  <sheetFormatPr defaultColWidth="10.8515625" defaultRowHeight="15"/>
  <cols>
    <col min="1" max="1" width="1.421875" style="28" customWidth="1"/>
    <col min="2" max="2" width="38.421875" style="28" customWidth="1"/>
    <col min="3" max="7" width="10.8515625" style="28" customWidth="1"/>
    <col min="8" max="8" width="2.8515625" style="28" customWidth="1"/>
    <col min="9" max="11" width="10.8515625" style="28" customWidth="1"/>
    <col min="12" max="16384" width="10.8515625" style="28" customWidth="1"/>
  </cols>
  <sheetData>
    <row r="1" ht="13.5" customHeight="1"/>
    <row r="2" spans="2:9" ht="12.75" customHeight="1">
      <c r="B2" s="299" t="s">
        <v>58</v>
      </c>
      <c r="C2" s="299"/>
      <c r="D2" s="299"/>
      <c r="E2" s="299"/>
      <c r="F2" s="299"/>
      <c r="G2" s="299"/>
      <c r="I2" s="58" t="s">
        <v>165</v>
      </c>
    </row>
    <row r="3" spans="2:7" ht="12.75" customHeight="1">
      <c r="B3" s="299" t="s">
        <v>143</v>
      </c>
      <c r="C3" s="299"/>
      <c r="D3" s="299"/>
      <c r="E3" s="299"/>
      <c r="F3" s="299"/>
      <c r="G3" s="299"/>
    </row>
    <row r="4" spans="2:7" ht="12.75">
      <c r="B4" s="299" t="s">
        <v>139</v>
      </c>
      <c r="C4" s="299"/>
      <c r="D4" s="299"/>
      <c r="E4" s="299"/>
      <c r="F4" s="299"/>
      <c r="G4" s="299"/>
    </row>
    <row r="5" spans="2:7" ht="12.75">
      <c r="B5" s="2"/>
      <c r="C5" s="2"/>
      <c r="D5" s="2"/>
      <c r="E5" s="2"/>
      <c r="F5" s="2"/>
      <c r="G5" s="2"/>
    </row>
    <row r="6" spans="2:7" ht="12.75">
      <c r="B6" s="297" t="s">
        <v>47</v>
      </c>
      <c r="C6" s="296" t="s">
        <v>46</v>
      </c>
      <c r="D6" s="296"/>
      <c r="E6" s="296"/>
      <c r="F6" s="296" t="s">
        <v>45</v>
      </c>
      <c r="G6" s="296"/>
    </row>
    <row r="7" spans="2:17" ht="12.75">
      <c r="B7" s="298"/>
      <c r="C7" s="12">
        <v>2013</v>
      </c>
      <c r="D7" s="11">
        <v>2014</v>
      </c>
      <c r="E7" s="11">
        <v>2015</v>
      </c>
      <c r="F7" s="11" t="s">
        <v>44</v>
      </c>
      <c r="G7" s="11" t="s">
        <v>43</v>
      </c>
      <c r="O7" s="64"/>
      <c r="P7" s="64"/>
      <c r="Q7" s="64"/>
    </row>
    <row r="8" spans="2:7" ht="12.75">
      <c r="B8" s="134" t="s">
        <v>42</v>
      </c>
      <c r="C8" s="135">
        <v>6954.8</v>
      </c>
      <c r="D8" s="135">
        <v>9268.92</v>
      </c>
      <c r="E8" s="135">
        <v>8941.52</v>
      </c>
      <c r="F8" s="136">
        <f>(E8/D19-1)*100</f>
        <v>2.0210191467974425</v>
      </c>
      <c r="G8" s="136">
        <f aca="true" t="shared" si="0" ref="G8:G14">(E8/D8-1)*100</f>
        <v>-3.5322346076997024</v>
      </c>
    </row>
    <row r="9" spans="2:7" ht="12.75">
      <c r="B9" s="137" t="s">
        <v>41</v>
      </c>
      <c r="C9" s="138">
        <v>6859</v>
      </c>
      <c r="D9" s="138">
        <v>12026.35</v>
      </c>
      <c r="E9" s="138">
        <v>10344.36</v>
      </c>
      <c r="F9" s="139">
        <f aca="true" t="shared" si="1" ref="F9:F14">(E9/E8-1)*100</f>
        <v>15.689055104724915</v>
      </c>
      <c r="G9" s="139">
        <f t="shared" si="0"/>
        <v>-13.985872687889511</v>
      </c>
    </row>
    <row r="10" spans="2:7" ht="12.75">
      <c r="B10" s="137" t="s">
        <v>40</v>
      </c>
      <c r="C10" s="138">
        <v>7854.7</v>
      </c>
      <c r="D10" s="138">
        <v>10066.12</v>
      </c>
      <c r="E10" s="138">
        <v>10958.08</v>
      </c>
      <c r="F10" s="139">
        <f t="shared" si="1"/>
        <v>5.932894833513136</v>
      </c>
      <c r="G10" s="139">
        <f t="shared" si="0"/>
        <v>8.861010995299079</v>
      </c>
    </row>
    <row r="11" spans="2:7" ht="12.75">
      <c r="B11" s="137" t="s">
        <v>39</v>
      </c>
      <c r="C11" s="138">
        <v>8949.9</v>
      </c>
      <c r="D11" s="138">
        <v>9874.3</v>
      </c>
      <c r="E11" s="220">
        <v>12639</v>
      </c>
      <c r="F11" s="139">
        <f t="shared" si="1"/>
        <v>15.33954853404975</v>
      </c>
      <c r="G11" s="139">
        <f t="shared" si="0"/>
        <v>27.99894676078305</v>
      </c>
    </row>
    <row r="12" spans="2:7" ht="12.75">
      <c r="B12" s="137" t="s">
        <v>38</v>
      </c>
      <c r="C12" s="138">
        <v>10977.15</v>
      </c>
      <c r="D12" s="138">
        <v>10143.86</v>
      </c>
      <c r="E12" s="220">
        <v>12836.39</v>
      </c>
      <c r="F12" s="139">
        <f t="shared" si="1"/>
        <v>1.5617533032676656</v>
      </c>
      <c r="G12" s="139">
        <f t="shared" si="0"/>
        <v>26.543445986044745</v>
      </c>
    </row>
    <row r="13" spans="2:7" ht="12.75">
      <c r="B13" s="137" t="s">
        <v>37</v>
      </c>
      <c r="C13" s="138">
        <v>11813.64</v>
      </c>
      <c r="D13" s="138">
        <v>10446.05</v>
      </c>
      <c r="E13" s="138">
        <v>11885</v>
      </c>
      <c r="F13" s="139">
        <f t="shared" si="1"/>
        <v>-7.41166324800041</v>
      </c>
      <c r="G13" s="139">
        <f t="shared" si="0"/>
        <v>13.775063301439317</v>
      </c>
    </row>
    <row r="14" spans="2:7" ht="12.75">
      <c r="B14" s="137" t="s">
        <v>36</v>
      </c>
      <c r="C14" s="138">
        <v>11876.14</v>
      </c>
      <c r="D14" s="138">
        <v>11272.55</v>
      </c>
      <c r="E14" s="138">
        <v>13782.97</v>
      </c>
      <c r="F14" s="139">
        <f t="shared" si="1"/>
        <v>15.969457299116518</v>
      </c>
      <c r="G14" s="139">
        <f t="shared" si="0"/>
        <v>22.270205055644034</v>
      </c>
    </row>
    <row r="15" spans="2:7" ht="12.75">
      <c r="B15" s="137" t="s">
        <v>35</v>
      </c>
      <c r="C15" s="138">
        <v>11763.67</v>
      </c>
      <c r="D15" s="138">
        <v>11520.43</v>
      </c>
      <c r="E15" s="138">
        <v>18956.02</v>
      </c>
      <c r="F15" s="139">
        <f>(E15/E14-1)*100</f>
        <v>37.532186459086844</v>
      </c>
      <c r="G15" s="139">
        <f>(E15/D15-1)*100</f>
        <v>64.54264293954306</v>
      </c>
    </row>
    <row r="16" spans="2:7" ht="12.75">
      <c r="B16" s="137" t="s">
        <v>34</v>
      </c>
      <c r="C16" s="138">
        <v>15462.62</v>
      </c>
      <c r="D16" s="138">
        <v>11671.66</v>
      </c>
      <c r="E16" s="138">
        <v>17535.58</v>
      </c>
      <c r="F16" s="139">
        <f>(E16/E15-1)*100</f>
        <v>-7.493345122024553</v>
      </c>
      <c r="G16" s="139">
        <f>(E16/D16-1)*100</f>
        <v>50.24066842248662</v>
      </c>
    </row>
    <row r="17" spans="2:7" ht="12.75">
      <c r="B17" s="137" t="s">
        <v>33</v>
      </c>
      <c r="C17" s="138">
        <v>19589.54</v>
      </c>
      <c r="D17" s="138">
        <v>11173.91</v>
      </c>
      <c r="E17" s="138"/>
      <c r="F17" s="139"/>
      <c r="G17" s="139"/>
    </row>
    <row r="18" spans="2:7" ht="12.75">
      <c r="B18" s="137" t="s">
        <v>32</v>
      </c>
      <c r="C18" s="138">
        <v>18796.27</v>
      </c>
      <c r="D18" s="138">
        <v>9563.55</v>
      </c>
      <c r="E18" s="138"/>
      <c r="F18" s="139"/>
      <c r="G18" s="139"/>
    </row>
    <row r="19" spans="2:7" ht="12.75">
      <c r="B19" s="2" t="s">
        <v>31</v>
      </c>
      <c r="C19" s="74">
        <v>8399.39</v>
      </c>
      <c r="D19" s="74">
        <v>8764.39</v>
      </c>
      <c r="E19" s="74"/>
      <c r="F19" s="139"/>
      <c r="G19" s="139"/>
    </row>
    <row r="20" spans="2:7" ht="12.75">
      <c r="B20" s="10" t="s">
        <v>164</v>
      </c>
      <c r="C20" s="9">
        <v>11592.33</v>
      </c>
      <c r="D20" s="9">
        <v>10407.35</v>
      </c>
      <c r="E20" s="228">
        <v>13302.47</v>
      </c>
      <c r="F20" s="8"/>
      <c r="G20" s="8">
        <f>(E20/D20-1)*100</f>
        <v>27.818032448221675</v>
      </c>
    </row>
    <row r="21" spans="2:7" ht="12.75">
      <c r="B21" s="7" t="s">
        <v>232</v>
      </c>
      <c r="C21" s="6">
        <f>AVERAGE(C8:C16)</f>
        <v>10279.068888888889</v>
      </c>
      <c r="D21" s="6">
        <f>AVERAGE(D8:D16)</f>
        <v>10698.915555555557</v>
      </c>
      <c r="E21" s="6">
        <f>AVERAGE(E8:E19)</f>
        <v>13097.657777777778</v>
      </c>
      <c r="F21" s="5"/>
      <c r="G21" s="5">
        <f>(E21/D21-1)*100</f>
        <v>22.420423918353507</v>
      </c>
    </row>
    <row r="22" spans="2:8" ht="112.5" customHeight="1">
      <c r="B22" s="295" t="s">
        <v>218</v>
      </c>
      <c r="C22" s="295"/>
      <c r="D22" s="295"/>
      <c r="E22" s="295"/>
      <c r="F22" s="295"/>
      <c r="G22" s="295"/>
      <c r="H22" s="146"/>
    </row>
    <row r="40" ht="12.75"/>
    <row r="41" ht="12.75"/>
    <row r="44" ht="12.75">
      <c r="B44" s="61"/>
    </row>
  </sheetData>
  <sheetProtection/>
  <mergeCells count="7">
    <mergeCell ref="B22:G22"/>
    <mergeCell ref="F6:G6"/>
    <mergeCell ref="B6:B7"/>
    <mergeCell ref="B2:G2"/>
    <mergeCell ref="B3:G3"/>
    <mergeCell ref="B4:G4"/>
    <mergeCell ref="C6:E6"/>
  </mergeCells>
  <hyperlinks>
    <hyperlink ref="I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80" r:id="rId4"/>
  <headerFooter differentFirst="1">
    <oddFooter>&amp;C&amp;P</oddFooter>
  </headerFooter>
  <ignoredErrors>
    <ignoredError sqref="E21 C21:D21" formulaRange="1"/>
  </ignoredErrors>
  <drawing r:id="rId3"/>
  <legacyDrawing r:id="rId2"/>
</worksheet>
</file>

<file path=xl/worksheets/sheet7.xml><?xml version="1.0" encoding="utf-8"?>
<worksheet xmlns="http://schemas.openxmlformats.org/spreadsheetml/2006/main" xmlns:r="http://schemas.openxmlformats.org/officeDocument/2006/relationships">
  <dimension ref="B2:N60"/>
  <sheetViews>
    <sheetView zoomScale="90" zoomScaleNormal="90" zoomScalePageLayoutView="60" workbookViewId="0" topLeftCell="A1">
      <selection activeCell="A1" sqref="A1"/>
    </sheetView>
  </sheetViews>
  <sheetFormatPr defaultColWidth="10.8515625" defaultRowHeight="15"/>
  <cols>
    <col min="1" max="1" width="1.421875" style="45" customWidth="1"/>
    <col min="2" max="12" width="11.00390625" style="45" customWidth="1"/>
    <col min="13" max="13" width="3.57421875" style="45" customWidth="1"/>
    <col min="14" max="14" width="14.140625" style="45" customWidth="1"/>
    <col min="15" max="16384" width="10.8515625" style="45" customWidth="1"/>
  </cols>
  <sheetData>
    <row r="1" ht="6.75" customHeight="1"/>
    <row r="2" spans="2:14" ht="12.75">
      <c r="B2" s="280" t="s">
        <v>59</v>
      </c>
      <c r="C2" s="280"/>
      <c r="D2" s="280"/>
      <c r="E2" s="280"/>
      <c r="F2" s="280"/>
      <c r="G2" s="280"/>
      <c r="H2" s="280"/>
      <c r="I2" s="280"/>
      <c r="J2" s="280"/>
      <c r="K2" s="280"/>
      <c r="L2" s="280"/>
      <c r="M2" s="211"/>
      <c r="N2" s="58" t="s">
        <v>165</v>
      </c>
    </row>
    <row r="3" spans="2:14" ht="12.75">
      <c r="B3" s="280" t="s">
        <v>152</v>
      </c>
      <c r="C3" s="280"/>
      <c r="D3" s="280"/>
      <c r="E3" s="280"/>
      <c r="F3" s="280"/>
      <c r="G3" s="280"/>
      <c r="H3" s="280"/>
      <c r="I3" s="280"/>
      <c r="J3" s="280"/>
      <c r="K3" s="280"/>
      <c r="L3" s="280"/>
      <c r="M3" s="208"/>
      <c r="N3" s="145"/>
    </row>
    <row r="4" spans="2:14" ht="12.75">
      <c r="B4" s="280" t="s">
        <v>140</v>
      </c>
      <c r="C4" s="280"/>
      <c r="D4" s="280"/>
      <c r="E4" s="280"/>
      <c r="F4" s="280"/>
      <c r="G4" s="280"/>
      <c r="H4" s="280"/>
      <c r="I4" s="280"/>
      <c r="J4" s="280"/>
      <c r="K4" s="280"/>
      <c r="L4" s="280"/>
      <c r="M4" s="208"/>
      <c r="N4" s="145"/>
    </row>
    <row r="5" spans="2:14" ht="25.5">
      <c r="B5" s="72" t="s">
        <v>66</v>
      </c>
      <c r="C5" s="73" t="s">
        <v>62</v>
      </c>
      <c r="D5" s="73" t="s">
        <v>129</v>
      </c>
      <c r="E5" s="73" t="s">
        <v>63</v>
      </c>
      <c r="F5" s="73" t="s">
        <v>64</v>
      </c>
      <c r="G5" s="73" t="s">
        <v>65</v>
      </c>
      <c r="H5" s="73" t="s">
        <v>135</v>
      </c>
      <c r="I5" s="73" t="s">
        <v>171</v>
      </c>
      <c r="J5" s="73" t="s">
        <v>177</v>
      </c>
      <c r="K5" s="73" t="s">
        <v>179</v>
      </c>
      <c r="L5" s="116" t="s">
        <v>71</v>
      </c>
      <c r="M5" s="84"/>
      <c r="N5" s="165"/>
    </row>
    <row r="6" spans="2:14" ht="12.75">
      <c r="B6" s="130">
        <v>42235</v>
      </c>
      <c r="C6" s="131">
        <v>20201.523999999998</v>
      </c>
      <c r="D6" s="131">
        <v>21769.765</v>
      </c>
      <c r="E6" s="131">
        <v>16566.625</v>
      </c>
      <c r="F6" s="131">
        <v>17614.506666666668</v>
      </c>
      <c r="G6" s="131">
        <v>19129.315000000002</v>
      </c>
      <c r="H6" s="131">
        <v>18011.54</v>
      </c>
      <c r="I6" s="131">
        <v>14645.86</v>
      </c>
      <c r="J6" s="131"/>
      <c r="K6" s="131">
        <v>21066.76</v>
      </c>
      <c r="L6" s="131">
        <v>18970.98294117647</v>
      </c>
      <c r="N6" s="56"/>
    </row>
    <row r="7" spans="2:14" ht="12.75">
      <c r="B7" s="132">
        <v>42236</v>
      </c>
      <c r="C7" s="133">
        <v>21015.144285714283</v>
      </c>
      <c r="D7" s="133">
        <v>23680.80666666667</v>
      </c>
      <c r="E7" s="133">
        <v>16261.64</v>
      </c>
      <c r="F7" s="133">
        <v>18061.213333333333</v>
      </c>
      <c r="G7" s="133">
        <v>18470.416666666668</v>
      </c>
      <c r="H7" s="133">
        <v>18043.22</v>
      </c>
      <c r="I7" s="133"/>
      <c r="J7" s="133">
        <v>15932.77</v>
      </c>
      <c r="K7" s="133">
        <v>21008.4</v>
      </c>
      <c r="L7" s="133">
        <v>19949.4675</v>
      </c>
      <c r="N7" s="56"/>
    </row>
    <row r="8" spans="2:14" ht="12.75">
      <c r="B8" s="132">
        <v>42237</v>
      </c>
      <c r="C8" s="133">
        <v>19578.824285714283</v>
      </c>
      <c r="D8" s="133">
        <v>24939.975</v>
      </c>
      <c r="E8" s="133">
        <v>17564.3</v>
      </c>
      <c r="F8" s="133">
        <v>18362.627500000002</v>
      </c>
      <c r="G8" s="133">
        <v>17974.506666666668</v>
      </c>
      <c r="H8" s="133">
        <v>17082.835</v>
      </c>
      <c r="I8" s="133"/>
      <c r="J8" s="133"/>
      <c r="K8" s="133">
        <v>21008.4</v>
      </c>
      <c r="L8" s="133">
        <v>19189.669090909094</v>
      </c>
      <c r="N8" s="56"/>
    </row>
    <row r="9" spans="2:14" ht="12.75">
      <c r="B9" s="132">
        <v>42240</v>
      </c>
      <c r="C9" s="133">
        <v>22689.966666666664</v>
      </c>
      <c r="D9" s="133">
        <v>24581.675</v>
      </c>
      <c r="E9" s="133">
        <v>16316.53</v>
      </c>
      <c r="F9" s="133">
        <v>18161.36333333333</v>
      </c>
      <c r="G9" s="133">
        <v>17448.035</v>
      </c>
      <c r="H9" s="133">
        <v>18762.715</v>
      </c>
      <c r="I9" s="133"/>
      <c r="J9" s="133"/>
      <c r="K9" s="133">
        <v>19327.73</v>
      </c>
      <c r="L9" s="133">
        <v>19984.507142857143</v>
      </c>
      <c r="N9" s="56"/>
    </row>
    <row r="10" spans="2:14" ht="12.75">
      <c r="B10" s="132">
        <v>42241</v>
      </c>
      <c r="C10" s="133">
        <v>20008.9625</v>
      </c>
      <c r="D10" s="133">
        <v>20798.32</v>
      </c>
      <c r="E10" s="133">
        <v>16386.55</v>
      </c>
      <c r="F10" s="133">
        <v>17607.747499999998</v>
      </c>
      <c r="G10" s="133">
        <v>17190.873333333333</v>
      </c>
      <c r="H10" s="133">
        <v>19093.975</v>
      </c>
      <c r="I10" s="133"/>
      <c r="J10" s="133"/>
      <c r="K10" s="133">
        <v>19327.73</v>
      </c>
      <c r="L10" s="133">
        <v>18592.22</v>
      </c>
      <c r="N10" s="56"/>
    </row>
    <row r="11" spans="2:14" ht="12.75">
      <c r="B11" s="132">
        <v>42242</v>
      </c>
      <c r="C11" s="133">
        <v>21116.399999999998</v>
      </c>
      <c r="D11" s="133">
        <v>20798.32</v>
      </c>
      <c r="E11" s="133">
        <v>16386.55</v>
      </c>
      <c r="F11" s="133">
        <v>17967.626666666667</v>
      </c>
      <c r="G11" s="133">
        <v>17844.010000000002</v>
      </c>
      <c r="H11" s="133">
        <v>18464.05</v>
      </c>
      <c r="I11" s="133">
        <v>16418.875</v>
      </c>
      <c r="J11" s="133">
        <v>15563.49</v>
      </c>
      <c r="K11" s="133">
        <v>20168.07</v>
      </c>
      <c r="L11" s="133">
        <v>18476.39875</v>
      </c>
      <c r="N11" s="56"/>
    </row>
    <row r="12" spans="2:14" ht="12.75">
      <c r="B12" s="132">
        <v>42243</v>
      </c>
      <c r="C12" s="133">
        <v>20111.7425</v>
      </c>
      <c r="D12" s="133">
        <v>22562.77</v>
      </c>
      <c r="E12" s="133">
        <v>16386.55</v>
      </c>
      <c r="F12" s="133">
        <v>16864.194</v>
      </c>
      <c r="G12" s="133">
        <v>17857.14</v>
      </c>
      <c r="H12" s="133">
        <v>18598.379999999997</v>
      </c>
      <c r="I12" s="133"/>
      <c r="J12" s="133"/>
      <c r="K12" s="133">
        <v>18487.39</v>
      </c>
      <c r="L12" s="133">
        <v>18880.453684210523</v>
      </c>
      <c r="N12" s="56"/>
    </row>
    <row r="13" spans="2:14" ht="12.75">
      <c r="B13" s="132">
        <v>42244</v>
      </c>
      <c r="C13" s="133">
        <v>20046.602857142858</v>
      </c>
      <c r="D13" s="133">
        <v>24647.245</v>
      </c>
      <c r="E13" s="133">
        <v>17160.256666666668</v>
      </c>
      <c r="F13" s="133">
        <v>16766.1275</v>
      </c>
      <c r="G13" s="133">
        <v>17864.385000000002</v>
      </c>
      <c r="H13" s="133">
        <v>16989.66</v>
      </c>
      <c r="I13" s="133"/>
      <c r="J13" s="133"/>
      <c r="K13" s="133">
        <v>18067.225</v>
      </c>
      <c r="L13" s="133">
        <v>18739.05173913044</v>
      </c>
      <c r="N13" s="56"/>
    </row>
    <row r="14" spans="2:14" ht="12.75">
      <c r="B14" s="132">
        <v>42247</v>
      </c>
      <c r="C14" s="133">
        <v>18884.14</v>
      </c>
      <c r="D14" s="133">
        <v>20781.515</v>
      </c>
      <c r="E14" s="133">
        <v>15966.39</v>
      </c>
      <c r="F14" s="133">
        <v>16270.279999999999</v>
      </c>
      <c r="G14" s="133">
        <v>17794.12</v>
      </c>
      <c r="H14" s="133">
        <v>16225.26</v>
      </c>
      <c r="I14" s="133"/>
      <c r="J14" s="133"/>
      <c r="K14" s="133">
        <v>17647.06</v>
      </c>
      <c r="L14" s="133">
        <v>17555.807692307695</v>
      </c>
      <c r="N14" s="56"/>
    </row>
    <row r="15" spans="2:14" ht="12.75">
      <c r="B15" s="132">
        <v>42248</v>
      </c>
      <c r="C15" s="133">
        <v>22470.4675</v>
      </c>
      <c r="D15" s="133">
        <v>25853.89</v>
      </c>
      <c r="E15" s="133"/>
      <c r="F15" s="133">
        <v>17062.193333333333</v>
      </c>
      <c r="G15" s="133">
        <v>16203.575</v>
      </c>
      <c r="H15" s="133">
        <v>17077.49666666667</v>
      </c>
      <c r="I15" s="133"/>
      <c r="J15" s="133"/>
      <c r="K15" s="133">
        <v>17226.89</v>
      </c>
      <c r="L15" s="133">
        <v>19429.353124999998</v>
      </c>
      <c r="N15" s="56"/>
    </row>
    <row r="16" spans="2:14" ht="12.75">
      <c r="B16" s="132">
        <v>42249</v>
      </c>
      <c r="C16" s="133">
        <v>20308.24</v>
      </c>
      <c r="D16" s="133">
        <v>25420.17</v>
      </c>
      <c r="E16" s="133">
        <v>17265.09</v>
      </c>
      <c r="F16" s="133">
        <v>16553.15</v>
      </c>
      <c r="G16" s="133">
        <v>17425.915</v>
      </c>
      <c r="H16" s="133">
        <v>19188.672499999997</v>
      </c>
      <c r="I16" s="133"/>
      <c r="J16" s="133"/>
      <c r="K16" s="133">
        <v>18865.55</v>
      </c>
      <c r="L16" s="133">
        <v>19014.88722222222</v>
      </c>
      <c r="N16" s="56"/>
    </row>
    <row r="17" spans="2:14" ht="12.75">
      <c r="B17" s="132">
        <v>42250</v>
      </c>
      <c r="C17" s="133">
        <v>20265.326666666668</v>
      </c>
      <c r="D17" s="133">
        <v>20992.245000000003</v>
      </c>
      <c r="E17" s="133">
        <v>16363.21</v>
      </c>
      <c r="F17" s="133">
        <v>16692.440000000002</v>
      </c>
      <c r="G17" s="133">
        <v>17613.62</v>
      </c>
      <c r="H17" s="133">
        <v>16878.573333333334</v>
      </c>
      <c r="I17" s="133"/>
      <c r="J17" s="133"/>
      <c r="K17" s="133">
        <v>18935.57</v>
      </c>
      <c r="L17" s="133">
        <v>18038.26666666667</v>
      </c>
      <c r="N17" s="56"/>
    </row>
    <row r="18" spans="2:14" ht="12.75">
      <c r="B18" s="132">
        <v>42251</v>
      </c>
      <c r="C18" s="133">
        <v>20459.206666666665</v>
      </c>
      <c r="D18" s="133">
        <v>24710.17</v>
      </c>
      <c r="E18" s="133">
        <v>16344.535</v>
      </c>
      <c r="F18" s="133">
        <v>16287.9</v>
      </c>
      <c r="G18" s="133">
        <v>17262.289999999997</v>
      </c>
      <c r="H18" s="133">
        <v>17651.516666666666</v>
      </c>
      <c r="I18" s="133"/>
      <c r="J18" s="133"/>
      <c r="K18" s="133"/>
      <c r="L18" s="133">
        <v>18701.105454545454</v>
      </c>
      <c r="N18" s="56"/>
    </row>
    <row r="19" spans="2:14" ht="12.75">
      <c r="B19" s="132">
        <v>42254</v>
      </c>
      <c r="C19" s="133">
        <v>18693.010000000002</v>
      </c>
      <c r="D19" s="133">
        <v>22412.65</v>
      </c>
      <c r="E19" s="133">
        <v>14443.275</v>
      </c>
      <c r="F19" s="133">
        <v>15720.696000000002</v>
      </c>
      <c r="G19" s="133">
        <v>16262.833333333334</v>
      </c>
      <c r="H19" s="133">
        <v>16675.078</v>
      </c>
      <c r="I19" s="133"/>
      <c r="J19" s="133"/>
      <c r="K19" s="133"/>
      <c r="L19" s="133">
        <v>16636.254999999997</v>
      </c>
      <c r="N19" s="56"/>
    </row>
    <row r="20" spans="2:14" ht="12.75">
      <c r="B20" s="132">
        <v>42255</v>
      </c>
      <c r="C20" s="133">
        <v>18815.38</v>
      </c>
      <c r="D20" s="133">
        <v>26072.035</v>
      </c>
      <c r="E20" s="133">
        <v>16638.66</v>
      </c>
      <c r="F20" s="133">
        <v>16028.462</v>
      </c>
      <c r="G20" s="133">
        <v>15150.470000000001</v>
      </c>
      <c r="H20" s="133">
        <v>18716.5775</v>
      </c>
      <c r="I20" s="133"/>
      <c r="J20" s="133">
        <v>12981.74</v>
      </c>
      <c r="K20" s="133"/>
      <c r="L20" s="133">
        <v>17919.114285714284</v>
      </c>
      <c r="N20" s="56"/>
    </row>
    <row r="21" spans="2:14" ht="12.75">
      <c r="B21" s="132">
        <v>42256</v>
      </c>
      <c r="C21" s="133">
        <v>17747.858</v>
      </c>
      <c r="D21" s="133">
        <v>23006.35</v>
      </c>
      <c r="E21" s="133">
        <v>15546.22</v>
      </c>
      <c r="F21" s="133">
        <v>16294.692</v>
      </c>
      <c r="G21" s="133">
        <v>14685.366666666667</v>
      </c>
      <c r="H21" s="133">
        <v>19245.197500000002</v>
      </c>
      <c r="I21" s="133">
        <v>15966.39</v>
      </c>
      <c r="J21" s="133"/>
      <c r="K21" s="133"/>
      <c r="L21" s="133">
        <v>17288.43</v>
      </c>
      <c r="N21" s="56"/>
    </row>
    <row r="22" spans="2:14" ht="12.75">
      <c r="B22" s="132">
        <v>42257</v>
      </c>
      <c r="C22" s="133">
        <v>19118.38666666667</v>
      </c>
      <c r="D22" s="133">
        <v>21003.275</v>
      </c>
      <c r="E22" s="133">
        <v>14600.84</v>
      </c>
      <c r="F22" s="133">
        <v>14902.635</v>
      </c>
      <c r="G22" s="133">
        <v>15659.023333333333</v>
      </c>
      <c r="H22" s="133">
        <v>20297.35</v>
      </c>
      <c r="I22" s="133"/>
      <c r="J22" s="133"/>
      <c r="K22" s="133">
        <v>16806.72</v>
      </c>
      <c r="L22" s="133">
        <v>17783.46166666667</v>
      </c>
      <c r="N22" s="56"/>
    </row>
    <row r="23" spans="2:14" ht="12.75">
      <c r="B23" s="132">
        <v>42258</v>
      </c>
      <c r="C23" s="133">
        <v>17777.70875</v>
      </c>
      <c r="D23" s="133">
        <v>23109.24</v>
      </c>
      <c r="E23" s="133">
        <v>16222.14</v>
      </c>
      <c r="F23" s="133">
        <v>15835.648000000001</v>
      </c>
      <c r="G23" s="133">
        <v>14531.349999999999</v>
      </c>
      <c r="H23" s="133">
        <v>16386.55</v>
      </c>
      <c r="I23" s="133"/>
      <c r="J23" s="133"/>
      <c r="K23" s="133"/>
      <c r="L23" s="133">
        <v>17010.03</v>
      </c>
      <c r="N23" s="56"/>
    </row>
    <row r="24" spans="2:14" ht="12.75">
      <c r="B24" s="132">
        <v>42261</v>
      </c>
      <c r="C24" s="133">
        <v>19955.785</v>
      </c>
      <c r="D24" s="133">
        <v>22899.16</v>
      </c>
      <c r="E24" s="133">
        <v>15924.369999999999</v>
      </c>
      <c r="F24" s="133">
        <v>15024.966666666665</v>
      </c>
      <c r="G24" s="133">
        <v>14279.715</v>
      </c>
      <c r="H24" s="133">
        <v>21036.415</v>
      </c>
      <c r="I24" s="133"/>
      <c r="J24" s="133">
        <v>10462.78</v>
      </c>
      <c r="K24" s="133">
        <v>15584.42</v>
      </c>
      <c r="L24" s="133">
        <v>17270.337499999998</v>
      </c>
      <c r="N24" s="56"/>
    </row>
    <row r="25" spans="2:14" ht="12.75">
      <c r="B25" s="132">
        <v>42262</v>
      </c>
      <c r="C25" s="133">
        <v>17054.951666666664</v>
      </c>
      <c r="D25" s="133">
        <v>22899.16</v>
      </c>
      <c r="E25" s="133">
        <v>14705.88</v>
      </c>
      <c r="F25" s="133">
        <v>14762.17</v>
      </c>
      <c r="G25" s="133">
        <v>13715.49</v>
      </c>
      <c r="H25" s="133">
        <v>15995.863333333333</v>
      </c>
      <c r="I25" s="133">
        <v>14621.85</v>
      </c>
      <c r="J25" s="133"/>
      <c r="K25" s="133">
        <v>14939.31</v>
      </c>
      <c r="L25" s="133">
        <v>15998.061052631578</v>
      </c>
      <c r="N25" s="56"/>
    </row>
    <row r="26" spans="2:14" ht="12.75">
      <c r="B26" s="132">
        <v>42263</v>
      </c>
      <c r="C26" s="133">
        <v>20687.34</v>
      </c>
      <c r="D26" s="133">
        <v>25805.32</v>
      </c>
      <c r="E26" s="133">
        <v>14705.88</v>
      </c>
      <c r="F26" s="133">
        <v>15160.422499999999</v>
      </c>
      <c r="G26" s="133">
        <v>13688.634999999998</v>
      </c>
      <c r="H26" s="133">
        <v>18857.545</v>
      </c>
      <c r="I26" s="133"/>
      <c r="J26" s="133"/>
      <c r="K26" s="133">
        <v>15126.05</v>
      </c>
      <c r="L26" s="133">
        <v>18056.10176470588</v>
      </c>
      <c r="N26" s="56"/>
    </row>
    <row r="27" spans="2:14" ht="12.75">
      <c r="B27" s="132">
        <v>42264</v>
      </c>
      <c r="C27" s="133">
        <v>17011.035</v>
      </c>
      <c r="D27" s="133">
        <v>22899.16</v>
      </c>
      <c r="E27" s="133">
        <v>15546.22</v>
      </c>
      <c r="F27" s="133">
        <v>15445.059999999998</v>
      </c>
      <c r="G27" s="133">
        <v>13865.55</v>
      </c>
      <c r="H27" s="133">
        <v>14841.465</v>
      </c>
      <c r="I27" s="133">
        <v>14621.85</v>
      </c>
      <c r="J27" s="133"/>
      <c r="K27" s="133">
        <v>15126.05</v>
      </c>
      <c r="L27" s="133">
        <v>15933.926470588236</v>
      </c>
      <c r="N27" s="56"/>
    </row>
    <row r="28" spans="2:14" ht="12.75">
      <c r="B28" s="132">
        <v>42268</v>
      </c>
      <c r="C28" s="133">
        <v>16204.275000000001</v>
      </c>
      <c r="D28" s="133">
        <v>23109.24</v>
      </c>
      <c r="E28" s="133">
        <v>14677.87</v>
      </c>
      <c r="F28" s="133">
        <v>15192.057499999999</v>
      </c>
      <c r="G28" s="133">
        <v>15529.805</v>
      </c>
      <c r="H28" s="133">
        <v>14705.88</v>
      </c>
      <c r="I28" s="133"/>
      <c r="J28" s="133"/>
      <c r="K28" s="133">
        <v>15558.95</v>
      </c>
      <c r="L28" s="133">
        <v>16024.027500000002</v>
      </c>
      <c r="N28" s="56"/>
    </row>
    <row r="29" spans="2:14" ht="12.75">
      <c r="B29" s="132">
        <v>42269</v>
      </c>
      <c r="C29" s="133">
        <v>15971.816666666668</v>
      </c>
      <c r="D29" s="133">
        <v>20779.505</v>
      </c>
      <c r="E29" s="133">
        <v>15126.05</v>
      </c>
      <c r="F29" s="133">
        <v>14590.394</v>
      </c>
      <c r="G29" s="133">
        <v>13851.0575</v>
      </c>
      <c r="H29" s="133"/>
      <c r="I29" s="133">
        <v>14621.85</v>
      </c>
      <c r="J29" s="133"/>
      <c r="K29" s="133">
        <v>15526.21</v>
      </c>
      <c r="L29" s="133">
        <v>15551.010999999999</v>
      </c>
      <c r="N29" s="56"/>
    </row>
    <row r="30" spans="2:14" ht="12.75">
      <c r="B30" s="132">
        <v>42270</v>
      </c>
      <c r="C30" s="133">
        <v>17346.57</v>
      </c>
      <c r="D30" s="133">
        <v>21994.88</v>
      </c>
      <c r="E30" s="133">
        <v>15126.05</v>
      </c>
      <c r="F30" s="133">
        <v>15919.08</v>
      </c>
      <c r="G30" s="133">
        <v>14984.647500000001</v>
      </c>
      <c r="H30" s="133"/>
      <c r="I30" s="133"/>
      <c r="J30" s="133"/>
      <c r="K30" s="133">
        <v>15546.22</v>
      </c>
      <c r="L30" s="133">
        <v>16575.82176470588</v>
      </c>
      <c r="N30" s="56"/>
    </row>
    <row r="31" spans="2:14" ht="12.75">
      <c r="B31" s="132">
        <v>42271</v>
      </c>
      <c r="C31" s="133">
        <v>19194.84857142857</v>
      </c>
      <c r="D31" s="133">
        <v>25275.285</v>
      </c>
      <c r="E31" s="133">
        <v>15126.05</v>
      </c>
      <c r="F31" s="133">
        <v>15331.599999999999</v>
      </c>
      <c r="G31" s="133">
        <v>16042.74</v>
      </c>
      <c r="H31" s="133">
        <v>26330.53</v>
      </c>
      <c r="I31" s="133"/>
      <c r="J31" s="133"/>
      <c r="K31" s="133">
        <v>15526.21</v>
      </c>
      <c r="L31" s="133">
        <v>18525.616315789473</v>
      </c>
      <c r="N31" s="56"/>
    </row>
    <row r="32" spans="2:14" ht="12.75">
      <c r="B32" s="132">
        <v>42272</v>
      </c>
      <c r="C32" s="133">
        <v>17308.952857142856</v>
      </c>
      <c r="D32" s="133">
        <v>21976.52</v>
      </c>
      <c r="E32" s="133">
        <v>15126.05</v>
      </c>
      <c r="F32" s="133">
        <v>15112.582</v>
      </c>
      <c r="G32" s="133">
        <v>14251.9075</v>
      </c>
      <c r="H32" s="133">
        <v>12184.87</v>
      </c>
      <c r="I32" s="133"/>
      <c r="J32" s="133"/>
      <c r="K32" s="133">
        <v>15660.81</v>
      </c>
      <c r="L32" s="133">
        <v>15934.072999999999</v>
      </c>
      <c r="N32" s="56"/>
    </row>
    <row r="33" spans="2:14" ht="12.75">
      <c r="B33" s="132">
        <v>42275</v>
      </c>
      <c r="C33" s="133">
        <v>17937.895</v>
      </c>
      <c r="D33" s="133">
        <v>22338.934999999998</v>
      </c>
      <c r="E33" s="133">
        <v>14957.98</v>
      </c>
      <c r="F33" s="133">
        <v>15803.866666666667</v>
      </c>
      <c r="G33" s="133">
        <v>15719.593333333332</v>
      </c>
      <c r="H33" s="133">
        <v>20759.705</v>
      </c>
      <c r="I33" s="133"/>
      <c r="J33" s="133"/>
      <c r="K33" s="133">
        <v>15966.39</v>
      </c>
      <c r="L33" s="133">
        <v>17715.225625000003</v>
      </c>
      <c r="N33" s="56"/>
    </row>
    <row r="34" spans="2:14" ht="14.25" customHeight="1">
      <c r="B34" s="132">
        <v>42276</v>
      </c>
      <c r="C34" s="133">
        <v>16926.973333333335</v>
      </c>
      <c r="D34" s="133">
        <v>22268.91</v>
      </c>
      <c r="E34" s="133">
        <v>13655.46</v>
      </c>
      <c r="F34" s="133">
        <v>14857.433333333334</v>
      </c>
      <c r="G34" s="133">
        <v>14063.715</v>
      </c>
      <c r="H34" s="133">
        <v>16581.63</v>
      </c>
      <c r="I34" s="133"/>
      <c r="J34" s="133"/>
      <c r="K34" s="133"/>
      <c r="L34" s="133">
        <v>15840.671666666665</v>
      </c>
      <c r="N34" s="56"/>
    </row>
    <row r="35" spans="2:14" ht="12.75">
      <c r="B35" s="122">
        <v>42277</v>
      </c>
      <c r="C35" s="54">
        <v>21205.82</v>
      </c>
      <c r="D35" s="54">
        <v>22268.91</v>
      </c>
      <c r="E35" s="54">
        <v>15966.39</v>
      </c>
      <c r="F35" s="54">
        <v>15393.676666666666</v>
      </c>
      <c r="G35" s="54">
        <v>14464.873333333335</v>
      </c>
      <c r="H35" s="54">
        <v>15891.93</v>
      </c>
      <c r="I35" s="54"/>
      <c r="J35" s="54"/>
      <c r="K35" s="54">
        <v>16361.84</v>
      </c>
      <c r="L35" s="54">
        <v>17492</v>
      </c>
      <c r="M35" s="84"/>
      <c r="N35" s="54"/>
    </row>
    <row r="36" spans="2:14" ht="78" customHeight="1">
      <c r="B36" s="300" t="s">
        <v>199</v>
      </c>
      <c r="C36" s="300"/>
      <c r="D36" s="300"/>
      <c r="E36" s="300"/>
      <c r="F36" s="300"/>
      <c r="G36" s="300"/>
      <c r="H36" s="300"/>
      <c r="I36" s="300"/>
      <c r="J36" s="300"/>
      <c r="K36" s="300"/>
      <c r="L36" s="300"/>
      <c r="M36" s="301"/>
      <c r="N36" s="166"/>
    </row>
    <row r="60" ht="12.75">
      <c r="B60" s="140"/>
    </row>
  </sheetData>
  <sheetProtection/>
  <mergeCells count="4">
    <mergeCell ref="B36:M36"/>
    <mergeCell ref="B2:L2"/>
    <mergeCell ref="B3:L3"/>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1" r:id="rId2"/>
  <headerFooter differentFirst="1">
    <oddFooter>&amp;C&amp;P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Z58"/>
  <sheetViews>
    <sheetView zoomScale="80" zoomScaleNormal="80" zoomScalePageLayoutView="60" workbookViewId="0" topLeftCell="A22">
      <selection activeCell="P46" sqref="P46"/>
    </sheetView>
  </sheetViews>
  <sheetFormatPr defaultColWidth="10.8515625" defaultRowHeight="15"/>
  <cols>
    <col min="1" max="1" width="1.8515625" style="45" customWidth="1"/>
    <col min="2" max="2" width="12.28125" style="45" customWidth="1"/>
    <col min="3" max="3" width="10.57421875" style="71" customWidth="1"/>
    <col min="4" max="4" width="12.57421875" style="71" customWidth="1"/>
    <col min="5" max="5" width="10.00390625" style="71" customWidth="1"/>
    <col min="6" max="6" width="12.8515625" style="45" customWidth="1"/>
    <col min="7" max="7" width="13.00390625" style="45" customWidth="1"/>
    <col min="8" max="8" width="12.57421875" style="45" customWidth="1"/>
    <col min="9" max="9" width="14.28125" style="45" customWidth="1"/>
    <col min="10" max="10" width="15.00390625" style="45" customWidth="1"/>
    <col min="11" max="11" width="12.57421875" style="45" customWidth="1"/>
    <col min="12" max="12" width="14.140625" style="45" customWidth="1"/>
    <col min="13" max="13" width="12.28125" style="45" customWidth="1"/>
    <col min="14" max="14" width="1.8515625" style="45" customWidth="1"/>
    <col min="15" max="15" width="10.8515625" style="45" customWidth="1"/>
    <col min="16" max="16" width="13.00390625" style="239" customWidth="1"/>
    <col min="17" max="26" width="10.8515625" style="241" hidden="1" customWidth="1"/>
    <col min="27" max="27" width="10.8515625" style="239" customWidth="1"/>
    <col min="28" max="16384" width="10.8515625" style="45" customWidth="1"/>
  </cols>
  <sheetData>
    <row r="1" ht="4.5" customHeight="1"/>
    <row r="2" spans="2:16" ht="12.75">
      <c r="B2" s="299" t="s">
        <v>117</v>
      </c>
      <c r="C2" s="299"/>
      <c r="D2" s="299"/>
      <c r="E2" s="299"/>
      <c r="F2" s="299"/>
      <c r="G2" s="299"/>
      <c r="H2" s="299"/>
      <c r="I2" s="299"/>
      <c r="J2" s="299"/>
      <c r="K2" s="299"/>
      <c r="L2" s="299"/>
      <c r="M2" s="299"/>
      <c r="N2" s="145"/>
      <c r="O2" s="58" t="s">
        <v>165</v>
      </c>
      <c r="P2" s="240"/>
    </row>
    <row r="3" spans="2:14" ht="12.75">
      <c r="B3" s="299" t="s">
        <v>151</v>
      </c>
      <c r="C3" s="299"/>
      <c r="D3" s="299"/>
      <c r="E3" s="299"/>
      <c r="F3" s="299"/>
      <c r="G3" s="299"/>
      <c r="H3" s="299"/>
      <c r="I3" s="299"/>
      <c r="J3" s="299"/>
      <c r="K3" s="299"/>
      <c r="L3" s="299"/>
      <c r="M3" s="299"/>
      <c r="N3" s="145"/>
    </row>
    <row r="4" spans="2:14" ht="12.75">
      <c r="B4" s="299" t="s">
        <v>140</v>
      </c>
      <c r="C4" s="299"/>
      <c r="D4" s="299"/>
      <c r="E4" s="299"/>
      <c r="F4" s="299"/>
      <c r="G4" s="299"/>
      <c r="H4" s="299"/>
      <c r="I4" s="299"/>
      <c r="J4" s="299"/>
      <c r="K4" s="299"/>
      <c r="L4" s="299"/>
      <c r="M4" s="299"/>
      <c r="N4" s="145"/>
    </row>
    <row r="5" spans="2:26" ht="39" customHeight="1">
      <c r="B5" s="40" t="s">
        <v>66</v>
      </c>
      <c r="C5" s="41" t="s">
        <v>208</v>
      </c>
      <c r="D5" s="41" t="s">
        <v>219</v>
      </c>
      <c r="E5" s="41" t="s">
        <v>209</v>
      </c>
      <c r="F5" s="41" t="s">
        <v>210</v>
      </c>
      <c r="G5" s="41" t="s">
        <v>211</v>
      </c>
      <c r="H5" s="41" t="s">
        <v>212</v>
      </c>
      <c r="I5" s="41" t="s">
        <v>213</v>
      </c>
      <c r="J5" s="41" t="s">
        <v>178</v>
      </c>
      <c r="K5" s="41" t="s">
        <v>214</v>
      </c>
      <c r="L5" s="41" t="s">
        <v>215</v>
      </c>
      <c r="M5" s="41" t="s">
        <v>71</v>
      </c>
      <c r="N5" s="167"/>
      <c r="Q5" s="223" t="s">
        <v>187</v>
      </c>
      <c r="R5" s="223" t="s">
        <v>188</v>
      </c>
      <c r="S5" s="223" t="s">
        <v>189</v>
      </c>
      <c r="T5" s="223" t="s">
        <v>190</v>
      </c>
      <c r="U5" s="223" t="s">
        <v>191</v>
      </c>
      <c r="V5" s="223" t="s">
        <v>192</v>
      </c>
      <c r="W5" s="223" t="s">
        <v>193</v>
      </c>
      <c r="X5" s="223" t="s">
        <v>194</v>
      </c>
      <c r="Y5" s="223" t="s">
        <v>195</v>
      </c>
      <c r="Z5" s="223" t="s">
        <v>196</v>
      </c>
    </row>
    <row r="6" spans="2:26" ht="12.75">
      <c r="B6" s="128">
        <v>42235</v>
      </c>
      <c r="C6" s="129"/>
      <c r="D6" s="129">
        <v>21323.53</v>
      </c>
      <c r="E6" s="129">
        <v>21165.316666666666</v>
      </c>
      <c r="F6" s="129">
        <v>18508.234</v>
      </c>
      <c r="G6" s="129">
        <v>24817.93</v>
      </c>
      <c r="H6" s="129">
        <v>16106.44</v>
      </c>
      <c r="I6" s="129">
        <v>19012.61</v>
      </c>
      <c r="J6" s="129"/>
      <c r="K6" s="129">
        <v>16806.72</v>
      </c>
      <c r="L6" s="129">
        <v>15486.195</v>
      </c>
      <c r="M6" s="129">
        <v>18970.98294117647</v>
      </c>
      <c r="N6" s="168"/>
      <c r="Q6" s="224" t="str">
        <f>+IF(C6=0,"--",(C6-$M6)/$M6)</f>
        <v>--</v>
      </c>
      <c r="R6" s="224">
        <f>+IF(D6=0,"--",(D6-$M6)/$M6)</f>
        <v>0.1240076524299293</v>
      </c>
      <c r="S6" s="224">
        <f>+IF(E6=0,"--",(E6-$M6)/$M6)</f>
        <v>0.1156678982999558</v>
      </c>
      <c r="T6" s="224">
        <f>+IF(F6=0,"--",(F6-$M6)/$M6)</f>
        <v>-0.024392459927422828</v>
      </c>
      <c r="U6" s="224">
        <f>+IF(G6=0,"--",(G6-$M6)/$M6)</f>
        <v>0.3082047502205459</v>
      </c>
      <c r="V6" s="224">
        <f aca="true" t="shared" si="0" ref="V6:Z21">+IF(H6=0,"--",(H6-$M6)/$M6)</f>
        <v>-0.15099602113704852</v>
      </c>
      <c r="W6" s="224">
        <f t="shared" si="0"/>
        <v>0.0021942489196582265</v>
      </c>
      <c r="X6" s="224" t="str">
        <f t="shared" si="0"/>
        <v>--</v>
      </c>
      <c r="Y6" s="224">
        <f t="shared" si="0"/>
        <v>-0.11408280466474624</v>
      </c>
      <c r="Z6" s="224">
        <f t="shared" si="0"/>
        <v>-0.18369042616198586</v>
      </c>
    </row>
    <row r="7" spans="2:26" ht="12.75">
      <c r="B7" s="128">
        <v>42236</v>
      </c>
      <c r="C7" s="129">
        <v>26768.21</v>
      </c>
      <c r="D7" s="129">
        <v>21218.485</v>
      </c>
      <c r="E7" s="129">
        <v>21524.062500000004</v>
      </c>
      <c r="F7" s="129">
        <v>18171.125714285714</v>
      </c>
      <c r="G7" s="129">
        <v>23996.27</v>
      </c>
      <c r="H7" s="129">
        <v>15966.385</v>
      </c>
      <c r="I7" s="129">
        <v>17531.15</v>
      </c>
      <c r="J7" s="129"/>
      <c r="K7" s="129">
        <v>16261.64</v>
      </c>
      <c r="L7" s="129"/>
      <c r="M7" s="129">
        <v>19949.467500000002</v>
      </c>
      <c r="N7" s="168"/>
      <c r="Q7" s="224">
        <f>+IF(C7=0,"--",(C7-$M7)/$M7)</f>
        <v>0.3418007272625195</v>
      </c>
      <c r="R7" s="224">
        <f aca="true" t="shared" si="1" ref="R7:R35">+IF(D7=0,"--",(D7-$M7)/$M7)</f>
        <v>0.06361159765291971</v>
      </c>
      <c r="S7" s="224">
        <f aca="true" t="shared" si="2" ref="S7:S35">+IF(E7=0,"--",(E7-$M7)/$M7)</f>
        <v>0.07892917442533245</v>
      </c>
      <c r="T7" s="224">
        <f aca="true" t="shared" si="3" ref="T7:T35">+IF(F7=0,"--",(F7-$M7)/$M7)</f>
        <v>-0.08914231849618484</v>
      </c>
      <c r="U7" s="224">
        <f aca="true" t="shared" si="4" ref="U7:U35">+IF(G7=0,"--",(G7-$M7)/$M7)</f>
        <v>0.20285265759599835</v>
      </c>
      <c r="V7" s="224">
        <f t="shared" si="0"/>
        <v>-0.19965858737833486</v>
      </c>
      <c r="W7" s="224">
        <f t="shared" si="0"/>
        <v>-0.12122215793479203</v>
      </c>
      <c r="X7" s="224" t="str">
        <f t="shared" si="0"/>
        <v>--</v>
      </c>
      <c r="Y7" s="224">
        <f t="shared" si="0"/>
        <v>-0.18485844296345266</v>
      </c>
      <c r="Z7" s="224" t="str">
        <f t="shared" si="0"/>
        <v>--</v>
      </c>
    </row>
    <row r="8" spans="2:26" ht="12.75">
      <c r="B8" s="128">
        <v>42237</v>
      </c>
      <c r="C8" s="129">
        <v>28451.38</v>
      </c>
      <c r="D8" s="129">
        <v>20903.36</v>
      </c>
      <c r="E8" s="129">
        <v>21142.684999999998</v>
      </c>
      <c r="F8" s="129">
        <v>19882.1175</v>
      </c>
      <c r="G8" s="129">
        <v>24313.73</v>
      </c>
      <c r="H8" s="129">
        <v>16844.920000000002</v>
      </c>
      <c r="I8" s="129">
        <v>17983.19</v>
      </c>
      <c r="J8" s="129">
        <v>15950.413333333336</v>
      </c>
      <c r="K8" s="129">
        <v>16491.595</v>
      </c>
      <c r="L8" s="129">
        <v>15497.11</v>
      </c>
      <c r="M8" s="129">
        <v>19189.66909090909</v>
      </c>
      <c r="N8" s="168"/>
      <c r="Q8" s="224">
        <f aca="true" t="shared" si="5" ref="Q8:Q35">+IF(C8=0,"--",(C8-$M8)/$M8)</f>
        <v>0.48264046999531385</v>
      </c>
      <c r="R8" s="224">
        <f t="shared" si="1"/>
        <v>0.08930278583609104</v>
      </c>
      <c r="S8" s="224">
        <f t="shared" si="2"/>
        <v>0.10177434013263567</v>
      </c>
      <c r="T8" s="224">
        <f t="shared" si="3"/>
        <v>0.03608443719433132</v>
      </c>
      <c r="U8" s="224">
        <f t="shared" si="4"/>
        <v>0.2670218483089102</v>
      </c>
      <c r="V8" s="224">
        <f t="shared" si="0"/>
        <v>-0.12218809401043237</v>
      </c>
      <c r="W8" s="224">
        <f t="shared" si="0"/>
        <v>-0.06287128168774149</v>
      </c>
      <c r="X8" s="224">
        <f t="shared" si="0"/>
        <v>-0.16880206439361264</v>
      </c>
      <c r="Y8" s="224">
        <f t="shared" si="0"/>
        <v>-0.14060034480674158</v>
      </c>
      <c r="Z8" s="224">
        <f t="shared" si="0"/>
        <v>-0.19242432339067284</v>
      </c>
    </row>
    <row r="9" spans="2:26" ht="12.75">
      <c r="B9" s="128">
        <v>42240</v>
      </c>
      <c r="C9" s="129">
        <v>28468.23</v>
      </c>
      <c r="D9" s="129">
        <v>19957.985</v>
      </c>
      <c r="E9" s="129">
        <v>19154.6675</v>
      </c>
      <c r="F9" s="129">
        <v>18681.963333333333</v>
      </c>
      <c r="G9" s="129"/>
      <c r="H9" s="129">
        <v>15966.39</v>
      </c>
      <c r="I9" s="129">
        <v>17983.19</v>
      </c>
      <c r="J9" s="129"/>
      <c r="K9" s="129">
        <v>16316.53</v>
      </c>
      <c r="L9" s="129"/>
      <c r="M9" s="129">
        <v>19984.507142857146</v>
      </c>
      <c r="N9" s="168"/>
      <c r="Q9" s="224">
        <f t="shared" si="5"/>
        <v>0.4245149903621767</v>
      </c>
      <c r="R9" s="224">
        <f t="shared" si="1"/>
        <v>-0.0013271351986593946</v>
      </c>
      <c r="S9" s="224">
        <f t="shared" si="2"/>
        <v>-0.04152414852791342</v>
      </c>
      <c r="T9" s="224">
        <f t="shared" si="3"/>
        <v>-0.06517767990037061</v>
      </c>
      <c r="U9" s="224" t="str">
        <f t="shared" si="4"/>
        <v>--</v>
      </c>
      <c r="V9" s="224">
        <f t="shared" si="0"/>
        <v>-0.20106160808140322</v>
      </c>
      <c r="W9" s="224">
        <f t="shared" si="0"/>
        <v>-0.10014343253756236</v>
      </c>
      <c r="X9" s="224" t="str">
        <f t="shared" si="0"/>
        <v>--</v>
      </c>
      <c r="Y9" s="224">
        <f t="shared" si="0"/>
        <v>-0.18354103589530615</v>
      </c>
      <c r="Z9" s="224" t="str">
        <f t="shared" si="0"/>
        <v>--</v>
      </c>
    </row>
    <row r="10" spans="2:26" ht="12.75">
      <c r="B10" s="128">
        <v>42241</v>
      </c>
      <c r="C10" s="129"/>
      <c r="D10" s="129">
        <v>19852.940000000002</v>
      </c>
      <c r="E10" s="129">
        <v>19344.463333333333</v>
      </c>
      <c r="F10" s="129">
        <v>19320.355</v>
      </c>
      <c r="G10" s="129">
        <v>23919.57</v>
      </c>
      <c r="H10" s="129">
        <v>17366.945</v>
      </c>
      <c r="I10" s="129">
        <v>18034.91</v>
      </c>
      <c r="J10" s="129">
        <v>15990.710000000001</v>
      </c>
      <c r="K10" s="129">
        <v>16386.55</v>
      </c>
      <c r="L10" s="129"/>
      <c r="M10" s="129">
        <v>18592.22</v>
      </c>
      <c r="N10" s="168"/>
      <c r="Q10" s="224" t="str">
        <f t="shared" si="5"/>
        <v>--</v>
      </c>
      <c r="R10" s="224">
        <f t="shared" si="1"/>
        <v>0.0678090082841103</v>
      </c>
      <c r="S10" s="224">
        <f t="shared" si="2"/>
        <v>0.040460113603073326</v>
      </c>
      <c r="T10" s="224">
        <f t="shared" si="3"/>
        <v>0.039163424271012194</v>
      </c>
      <c r="U10" s="224">
        <f t="shared" si="4"/>
        <v>0.28653651903860855</v>
      </c>
      <c r="V10" s="224">
        <f t="shared" si="0"/>
        <v>-0.06590256569683456</v>
      </c>
      <c r="W10" s="224">
        <f t="shared" si="0"/>
        <v>-0.02997544134051777</v>
      </c>
      <c r="X10" s="224">
        <f t="shared" si="0"/>
        <v>-0.1399246566574621</v>
      </c>
      <c r="Y10" s="224">
        <f t="shared" si="0"/>
        <v>-0.11863403079352555</v>
      </c>
      <c r="Z10" s="224" t="str">
        <f t="shared" si="0"/>
        <v>--</v>
      </c>
    </row>
    <row r="11" spans="2:26" ht="12.75">
      <c r="B11" s="126">
        <v>42242</v>
      </c>
      <c r="C11" s="127"/>
      <c r="D11" s="127">
        <v>21113.445</v>
      </c>
      <c r="E11" s="127">
        <v>20177.662500000002</v>
      </c>
      <c r="F11" s="127">
        <v>16824.674</v>
      </c>
      <c r="G11" s="127">
        <v>23214.29</v>
      </c>
      <c r="H11" s="127">
        <v>15966.385</v>
      </c>
      <c r="I11" s="127">
        <v>17027.86</v>
      </c>
      <c r="J11" s="127"/>
      <c r="K11" s="127">
        <v>16386.55</v>
      </c>
      <c r="L11" s="127"/>
      <c r="M11" s="127">
        <v>18476.398749999997</v>
      </c>
      <c r="N11" s="168"/>
      <c r="Q11" s="224" t="str">
        <f t="shared" si="5"/>
        <v>--</v>
      </c>
      <c r="R11" s="224">
        <f t="shared" si="1"/>
        <v>0.14272512114948827</v>
      </c>
      <c r="S11" s="224">
        <f t="shared" si="2"/>
        <v>0.09207767016827377</v>
      </c>
      <c r="T11" s="224">
        <f t="shared" si="3"/>
        <v>-0.08939646585620468</v>
      </c>
      <c r="U11" s="224">
        <f t="shared" si="4"/>
        <v>0.25642936776302283</v>
      </c>
      <c r="V11" s="224">
        <f t="shared" si="0"/>
        <v>-0.13584972829188355</v>
      </c>
      <c r="W11" s="224">
        <f t="shared" si="0"/>
        <v>-0.07839940940871913</v>
      </c>
      <c r="X11" s="224" t="str">
        <f t="shared" si="0"/>
        <v>--</v>
      </c>
      <c r="Y11" s="224">
        <f t="shared" si="0"/>
        <v>-0.11310909546158164</v>
      </c>
      <c r="Z11" s="224" t="str">
        <f t="shared" si="0"/>
        <v>--</v>
      </c>
    </row>
    <row r="12" spans="2:26" ht="12.75">
      <c r="B12" s="126">
        <v>42243</v>
      </c>
      <c r="C12" s="127">
        <v>30532.21</v>
      </c>
      <c r="D12" s="127">
        <v>21113.445</v>
      </c>
      <c r="E12" s="127">
        <v>18788.8375</v>
      </c>
      <c r="F12" s="127">
        <v>17324.1375</v>
      </c>
      <c r="G12" s="127">
        <v>23062.56</v>
      </c>
      <c r="H12" s="127">
        <v>16806.72</v>
      </c>
      <c r="I12" s="127">
        <v>18034.91</v>
      </c>
      <c r="J12" s="127"/>
      <c r="K12" s="127">
        <v>16386.55</v>
      </c>
      <c r="L12" s="127">
        <v>16806.72</v>
      </c>
      <c r="M12" s="127">
        <v>18880.453684210526</v>
      </c>
      <c r="N12" s="168"/>
      <c r="Q12" s="224">
        <f t="shared" si="5"/>
        <v>0.6171332803053182</v>
      </c>
      <c r="R12" s="224">
        <f t="shared" si="1"/>
        <v>0.11827000310150887</v>
      </c>
      <c r="S12" s="224">
        <f t="shared" si="2"/>
        <v>-0.0048524355263317755</v>
      </c>
      <c r="T12" s="224">
        <f t="shared" si="3"/>
        <v>-0.08243002049850381</v>
      </c>
      <c r="U12" s="224">
        <f t="shared" si="4"/>
        <v>0.22150454569250713</v>
      </c>
      <c r="V12" s="224">
        <f t="shared" si="0"/>
        <v>-0.10983494988495754</v>
      </c>
      <c r="W12" s="224">
        <f t="shared" si="0"/>
        <v>-0.044784076609220645</v>
      </c>
      <c r="X12" s="224" t="str">
        <f t="shared" si="0"/>
        <v>--</v>
      </c>
      <c r="Y12" s="224">
        <f t="shared" si="0"/>
        <v>-0.13208918206749162</v>
      </c>
      <c r="Z12" s="224">
        <f t="shared" si="0"/>
        <v>-0.10983494988495754</v>
      </c>
    </row>
    <row r="13" spans="2:26" ht="12.75">
      <c r="B13" s="126">
        <v>42244</v>
      </c>
      <c r="C13" s="127">
        <v>27640.94</v>
      </c>
      <c r="D13" s="127">
        <v>21113.445</v>
      </c>
      <c r="E13" s="127">
        <v>18309.58</v>
      </c>
      <c r="F13" s="127">
        <v>16100.28</v>
      </c>
      <c r="G13" s="127">
        <v>22258.13</v>
      </c>
      <c r="H13" s="127">
        <v>16806.72</v>
      </c>
      <c r="I13" s="127">
        <v>18910.504999999997</v>
      </c>
      <c r="J13" s="127">
        <v>18200.555</v>
      </c>
      <c r="K13" s="127">
        <v>16386.55</v>
      </c>
      <c r="L13" s="127">
        <v>16281.509999999998</v>
      </c>
      <c r="M13" s="127">
        <v>18739.05173913043</v>
      </c>
      <c r="N13" s="168"/>
      <c r="Q13" s="224">
        <f t="shared" si="5"/>
        <v>0.47504475598841867</v>
      </c>
      <c r="R13" s="224">
        <f t="shared" si="1"/>
        <v>0.1267082931369157</v>
      </c>
      <c r="S13" s="224">
        <f t="shared" si="2"/>
        <v>-0.022918541722877946</v>
      </c>
      <c r="T13" s="224">
        <f t="shared" si="3"/>
        <v>-0.14081671665488876</v>
      </c>
      <c r="U13" s="224">
        <f t="shared" si="4"/>
        <v>0.1877938280900904</v>
      </c>
      <c r="V13" s="224">
        <f t="shared" si="0"/>
        <v>-0.10311790404502603</v>
      </c>
      <c r="W13" s="224">
        <f t="shared" si="0"/>
        <v>0.009149516381959807</v>
      </c>
      <c r="X13" s="224">
        <f t="shared" si="0"/>
        <v>-0.02873660559920196</v>
      </c>
      <c r="Y13" s="224">
        <f t="shared" si="0"/>
        <v>-0.12554006317288696</v>
      </c>
      <c r="Z13" s="224">
        <f t="shared" si="0"/>
        <v>-0.1311454695436191</v>
      </c>
    </row>
    <row r="14" spans="2:26" ht="12.75">
      <c r="B14" s="126">
        <v>42247</v>
      </c>
      <c r="C14" s="127"/>
      <c r="D14" s="127">
        <v>21848.739999999998</v>
      </c>
      <c r="E14" s="127">
        <v>17924.464999999997</v>
      </c>
      <c r="F14" s="127">
        <v>16103.464999999997</v>
      </c>
      <c r="G14" s="127"/>
      <c r="H14" s="127"/>
      <c r="I14" s="127">
        <v>16418.88</v>
      </c>
      <c r="J14" s="127"/>
      <c r="K14" s="127">
        <v>15998.71</v>
      </c>
      <c r="L14" s="127"/>
      <c r="M14" s="127">
        <v>17555.8076923077</v>
      </c>
      <c r="N14" s="168"/>
      <c r="Q14" s="224" t="str">
        <f t="shared" si="5"/>
        <v>--</v>
      </c>
      <c r="R14" s="224">
        <f t="shared" si="1"/>
        <v>0.2445306067902135</v>
      </c>
      <c r="S14" s="224">
        <f t="shared" si="2"/>
        <v>0.020999165299231983</v>
      </c>
      <c r="T14" s="224">
        <f t="shared" si="3"/>
        <v>-0.08272719306124916</v>
      </c>
      <c r="U14" s="224" t="str">
        <f t="shared" si="4"/>
        <v>--</v>
      </c>
      <c r="V14" s="224" t="str">
        <f t="shared" si="0"/>
        <v>--</v>
      </c>
      <c r="W14" s="224">
        <f t="shared" si="0"/>
        <v>-0.06476077388372493</v>
      </c>
      <c r="X14" s="224" t="str">
        <f t="shared" si="0"/>
        <v>--</v>
      </c>
      <c r="Y14" s="224">
        <f t="shared" si="0"/>
        <v>-0.08869416432431997</v>
      </c>
      <c r="Z14" s="224" t="str">
        <f t="shared" si="0"/>
        <v>--</v>
      </c>
    </row>
    <row r="15" spans="2:26" ht="12.75">
      <c r="B15" s="126">
        <v>42248</v>
      </c>
      <c r="C15" s="127">
        <v>29392.995</v>
      </c>
      <c r="D15" s="127">
        <v>21848.739999999998</v>
      </c>
      <c r="E15" s="127">
        <v>17856.190000000002</v>
      </c>
      <c r="F15" s="127">
        <v>16013.064999999999</v>
      </c>
      <c r="G15" s="127">
        <v>22222.22</v>
      </c>
      <c r="H15" s="127">
        <v>16106.44</v>
      </c>
      <c r="I15" s="127">
        <v>18007.2</v>
      </c>
      <c r="J15" s="127"/>
      <c r="K15" s="127">
        <v>16386.55</v>
      </c>
      <c r="L15" s="127"/>
      <c r="M15" s="127">
        <v>19429.353124999998</v>
      </c>
      <c r="N15" s="168"/>
      <c r="Q15" s="224">
        <f t="shared" si="5"/>
        <v>0.5128138755262858</v>
      </c>
      <c r="R15" s="224">
        <f t="shared" si="1"/>
        <v>0.12452225554987438</v>
      </c>
      <c r="S15" s="224">
        <f t="shared" si="2"/>
        <v>-0.08096837372191183</v>
      </c>
      <c r="T15" s="224">
        <f t="shared" si="3"/>
        <v>-0.17583128491314604</v>
      </c>
      <c r="U15" s="224">
        <f t="shared" si="4"/>
        <v>0.14374471744025208</v>
      </c>
      <c r="V15" s="224">
        <f t="shared" si="0"/>
        <v>-0.1710254120979644</v>
      </c>
      <c r="W15" s="224">
        <f t="shared" si="0"/>
        <v>-0.07319611290455648</v>
      </c>
      <c r="X15" s="224" t="str">
        <f t="shared" si="0"/>
        <v>--</v>
      </c>
      <c r="Y15" s="224">
        <f t="shared" si="0"/>
        <v>-0.15660856568018133</v>
      </c>
      <c r="Z15" s="224" t="str">
        <f t="shared" si="0"/>
        <v>--</v>
      </c>
    </row>
    <row r="16" spans="2:26" ht="12.75">
      <c r="B16" s="126">
        <v>42249</v>
      </c>
      <c r="C16" s="127">
        <v>27731.095</v>
      </c>
      <c r="D16" s="127">
        <v>21848.739999999998</v>
      </c>
      <c r="E16" s="127">
        <v>18246.6875</v>
      </c>
      <c r="F16" s="127">
        <v>15982.14</v>
      </c>
      <c r="G16" s="127">
        <v>22163.87</v>
      </c>
      <c r="H16" s="127">
        <v>15966.385</v>
      </c>
      <c r="I16" s="127">
        <v>17296.92</v>
      </c>
      <c r="J16" s="127"/>
      <c r="K16" s="127">
        <v>16386.55</v>
      </c>
      <c r="L16" s="127">
        <v>17197.510000000002</v>
      </c>
      <c r="M16" s="127">
        <v>19014.887222222223</v>
      </c>
      <c r="N16" s="168"/>
      <c r="Q16" s="224">
        <f t="shared" si="5"/>
        <v>0.45838861287546123</v>
      </c>
      <c r="R16" s="224">
        <f t="shared" si="1"/>
        <v>0.14903337288616267</v>
      </c>
      <c r="S16" s="224">
        <f t="shared" si="2"/>
        <v>-0.040399909462752306</v>
      </c>
      <c r="T16" s="224">
        <f t="shared" si="3"/>
        <v>-0.1594933057861068</v>
      </c>
      <c r="U16" s="224">
        <f t="shared" si="4"/>
        <v>0.165606176937912</v>
      </c>
      <c r="V16" s="224">
        <f t="shared" si="0"/>
        <v>-0.16032186710313565</v>
      </c>
      <c r="W16" s="224">
        <f t="shared" si="0"/>
        <v>-0.09034853597314424</v>
      </c>
      <c r="X16" s="224" t="str">
        <f t="shared" si="0"/>
        <v>--</v>
      </c>
      <c r="Y16" s="224">
        <f t="shared" si="0"/>
        <v>-0.13822523328723993</v>
      </c>
      <c r="Z16" s="224">
        <f t="shared" si="0"/>
        <v>-0.09557654489258806</v>
      </c>
    </row>
    <row r="17" spans="2:26" ht="12.75">
      <c r="B17" s="126">
        <v>42250</v>
      </c>
      <c r="C17" s="127"/>
      <c r="D17" s="127">
        <v>21848.739999999998</v>
      </c>
      <c r="E17" s="127">
        <v>18710.2575</v>
      </c>
      <c r="F17" s="127">
        <v>16705.285</v>
      </c>
      <c r="G17" s="127">
        <v>20401.489999999998</v>
      </c>
      <c r="H17" s="127">
        <v>15837.1</v>
      </c>
      <c r="I17" s="127">
        <v>17273.58</v>
      </c>
      <c r="J17" s="127"/>
      <c r="K17" s="127">
        <v>16386.55</v>
      </c>
      <c r="L17" s="127">
        <v>16321.195</v>
      </c>
      <c r="M17" s="127">
        <v>18038.26666666667</v>
      </c>
      <c r="N17" s="168"/>
      <c r="Q17" s="224" t="str">
        <f t="shared" si="5"/>
        <v>--</v>
      </c>
      <c r="R17" s="224">
        <f t="shared" si="1"/>
        <v>0.21124387413424758</v>
      </c>
      <c r="S17" s="224">
        <f t="shared" si="2"/>
        <v>0.03725362562552183</v>
      </c>
      <c r="T17" s="224">
        <f t="shared" si="3"/>
        <v>-0.07389743656079316</v>
      </c>
      <c r="U17" s="224">
        <f t="shared" si="4"/>
        <v>0.13101166409189322</v>
      </c>
      <c r="V17" s="224">
        <f t="shared" si="0"/>
        <v>-0.12202761536585201</v>
      </c>
      <c r="W17" s="224">
        <f t="shared" si="0"/>
        <v>-0.042392469342952474</v>
      </c>
      <c r="X17" s="224" t="str">
        <f t="shared" si="0"/>
        <v>--</v>
      </c>
      <c r="Y17" s="224">
        <f t="shared" si="0"/>
        <v>-0.09156737158780984</v>
      </c>
      <c r="Z17" s="224">
        <f t="shared" si="0"/>
        <v>-0.09519050241338801</v>
      </c>
    </row>
    <row r="18" spans="2:26" ht="12.75">
      <c r="B18" s="126">
        <v>42251</v>
      </c>
      <c r="C18" s="127">
        <v>27577.035</v>
      </c>
      <c r="D18" s="127">
        <v>20170.923333333332</v>
      </c>
      <c r="E18" s="127">
        <v>18644.769999999997</v>
      </c>
      <c r="F18" s="127">
        <v>17237.205</v>
      </c>
      <c r="G18" s="127">
        <v>21017.74</v>
      </c>
      <c r="H18" s="127">
        <v>16483.515</v>
      </c>
      <c r="I18" s="127">
        <v>16768.525</v>
      </c>
      <c r="J18" s="127">
        <v>15951.970000000001</v>
      </c>
      <c r="K18" s="127">
        <v>16386.55</v>
      </c>
      <c r="L18" s="127">
        <v>16302.52</v>
      </c>
      <c r="M18" s="127">
        <v>18701.105454545454</v>
      </c>
      <c r="N18" s="168"/>
      <c r="Q18" s="224">
        <f t="shared" si="5"/>
        <v>0.4746205814960089</v>
      </c>
      <c r="R18" s="224">
        <f t="shared" si="1"/>
        <v>0.07859524039155812</v>
      </c>
      <c r="S18" s="224">
        <f t="shared" si="2"/>
        <v>-0.00301241307271298</v>
      </c>
      <c r="T18" s="224">
        <f t="shared" si="3"/>
        <v>-0.07827881929779927</v>
      </c>
      <c r="U18" s="224">
        <f t="shared" si="4"/>
        <v>0.12387687728328763</v>
      </c>
      <c r="V18" s="224">
        <f t="shared" si="0"/>
        <v>-0.11858071491738746</v>
      </c>
      <c r="W18" s="224">
        <f t="shared" si="0"/>
        <v>-0.10334043937898457</v>
      </c>
      <c r="X18" s="224">
        <f t="shared" si="0"/>
        <v>-0.14700390098475452</v>
      </c>
      <c r="Y18" s="224">
        <f t="shared" si="0"/>
        <v>-0.1237657025233705</v>
      </c>
      <c r="Z18" s="224">
        <f t="shared" si="0"/>
        <v>-0.12825901978764884</v>
      </c>
    </row>
    <row r="19" spans="2:26" ht="12.75">
      <c r="B19" s="126">
        <v>42254</v>
      </c>
      <c r="C19" s="127"/>
      <c r="D19" s="127">
        <v>20426.066666666666</v>
      </c>
      <c r="E19" s="127">
        <v>18582.513333333332</v>
      </c>
      <c r="F19" s="127">
        <v>14158.630000000001</v>
      </c>
      <c r="G19" s="127"/>
      <c r="H19" s="127">
        <v>14889.705</v>
      </c>
      <c r="I19" s="127">
        <v>16418.88</v>
      </c>
      <c r="J19" s="127"/>
      <c r="K19" s="127">
        <v>16398.91</v>
      </c>
      <c r="L19" s="127">
        <v>17016.81</v>
      </c>
      <c r="M19" s="127">
        <v>16636.255</v>
      </c>
      <c r="N19" s="168"/>
      <c r="Q19" s="224" t="str">
        <f t="shared" si="5"/>
        <v>--</v>
      </c>
      <c r="R19" s="224">
        <f t="shared" si="1"/>
        <v>0.22780437464240988</v>
      </c>
      <c r="S19" s="224">
        <f t="shared" si="2"/>
        <v>0.11698896977314494</v>
      </c>
      <c r="T19" s="224">
        <f t="shared" si="3"/>
        <v>-0.14892925120467315</v>
      </c>
      <c r="U19" s="224" t="str">
        <f t="shared" si="4"/>
        <v>--</v>
      </c>
      <c r="V19" s="224">
        <f t="shared" si="0"/>
        <v>-0.10498456533636934</v>
      </c>
      <c r="W19" s="224">
        <f t="shared" si="0"/>
        <v>-0.013066342154529368</v>
      </c>
      <c r="X19" s="224" t="str">
        <f t="shared" si="0"/>
        <v>--</v>
      </c>
      <c r="Y19" s="224">
        <f t="shared" si="0"/>
        <v>-0.014266732506805236</v>
      </c>
      <c r="Z19" s="224">
        <f t="shared" si="0"/>
        <v>0.02287504008564429</v>
      </c>
    </row>
    <row r="20" spans="2:26" ht="12.75">
      <c r="B20" s="126">
        <v>42255</v>
      </c>
      <c r="C20" s="127">
        <v>27553.82</v>
      </c>
      <c r="D20" s="127">
        <v>22435.965</v>
      </c>
      <c r="E20" s="127">
        <v>17500.489999999998</v>
      </c>
      <c r="F20" s="127">
        <v>15125.673999999999</v>
      </c>
      <c r="G20" s="127">
        <v>21008.4</v>
      </c>
      <c r="H20" s="127">
        <v>15449.256666666668</v>
      </c>
      <c r="I20" s="127">
        <v>15054.02</v>
      </c>
      <c r="J20" s="127">
        <v>16655.15</v>
      </c>
      <c r="K20" s="127">
        <v>16512.605</v>
      </c>
      <c r="L20" s="127">
        <v>16946.78</v>
      </c>
      <c r="M20" s="127">
        <v>17919.11428571428</v>
      </c>
      <c r="N20" s="168"/>
      <c r="Q20" s="224">
        <f t="shared" si="5"/>
        <v>0.5376775637826491</v>
      </c>
      <c r="R20" s="224">
        <f t="shared" si="1"/>
        <v>0.252068860227467</v>
      </c>
      <c r="S20" s="224">
        <f t="shared" si="2"/>
        <v>-0.023361884914592224</v>
      </c>
      <c r="T20" s="224">
        <f t="shared" si="3"/>
        <v>-0.15589164961916147</v>
      </c>
      <c r="U20" s="224">
        <f t="shared" si="4"/>
        <v>0.17240169715021034</v>
      </c>
      <c r="V20" s="224">
        <f t="shared" si="0"/>
        <v>-0.13783368863363218</v>
      </c>
      <c r="W20" s="224">
        <f t="shared" si="0"/>
        <v>-0.15989039636844268</v>
      </c>
      <c r="X20" s="224">
        <f t="shared" si="0"/>
        <v>-0.07053720767448611</v>
      </c>
      <c r="Y20" s="224">
        <f t="shared" si="0"/>
        <v>-0.0784921209434775</v>
      </c>
      <c r="Z20" s="224">
        <f t="shared" si="0"/>
        <v>-0.05426240774017827</v>
      </c>
    </row>
    <row r="21" spans="2:26" ht="12.75">
      <c r="B21" s="126">
        <v>42256</v>
      </c>
      <c r="C21" s="127">
        <v>25630.25</v>
      </c>
      <c r="D21" s="127">
        <v>23057.795</v>
      </c>
      <c r="E21" s="127">
        <v>17098.446666666667</v>
      </c>
      <c r="F21" s="127">
        <v>15121.549999999997</v>
      </c>
      <c r="G21" s="127">
        <v>19777.91</v>
      </c>
      <c r="H21" s="127">
        <v>14957.984</v>
      </c>
      <c r="I21" s="127">
        <v>17207.795</v>
      </c>
      <c r="J21" s="127"/>
      <c r="K21" s="127">
        <v>15576.23</v>
      </c>
      <c r="L21" s="127">
        <v>17226.89</v>
      </c>
      <c r="M21" s="127">
        <v>17288.429999999997</v>
      </c>
      <c r="N21" s="168"/>
      <c r="Q21" s="224">
        <f t="shared" si="5"/>
        <v>0.48250882237427023</v>
      </c>
      <c r="R21" s="224">
        <f t="shared" si="1"/>
        <v>0.33371248864124753</v>
      </c>
      <c r="S21" s="224">
        <f t="shared" si="2"/>
        <v>-0.010989044889173278</v>
      </c>
      <c r="T21" s="224">
        <f t="shared" si="3"/>
        <v>-0.12533700283947122</v>
      </c>
      <c r="U21" s="224">
        <f t="shared" si="4"/>
        <v>0.14399688115115158</v>
      </c>
      <c r="V21" s="224">
        <f t="shared" si="0"/>
        <v>-0.13479801231228034</v>
      </c>
      <c r="W21" s="224">
        <f t="shared" si="0"/>
        <v>-0.004664101945636383</v>
      </c>
      <c r="X21" s="224" t="str">
        <f t="shared" si="0"/>
        <v>--</v>
      </c>
      <c r="Y21" s="224">
        <f t="shared" si="0"/>
        <v>-0.09903733306031823</v>
      </c>
      <c r="Z21" s="224">
        <f t="shared" si="0"/>
        <v>-0.0035596060486693844</v>
      </c>
    </row>
    <row r="22" spans="2:26" ht="12.75">
      <c r="B22" s="126">
        <v>42257</v>
      </c>
      <c r="C22" s="127">
        <v>25468.65</v>
      </c>
      <c r="D22" s="127">
        <v>23109.24</v>
      </c>
      <c r="E22" s="127">
        <v>15755.793333333335</v>
      </c>
      <c r="F22" s="127">
        <v>17267.3975</v>
      </c>
      <c r="G22" s="127">
        <v>21008.4</v>
      </c>
      <c r="H22" s="127">
        <v>15223.012499999999</v>
      </c>
      <c r="I22" s="127">
        <v>18875.24</v>
      </c>
      <c r="J22" s="127"/>
      <c r="K22" s="127">
        <v>15756.3</v>
      </c>
      <c r="L22" s="127">
        <v>15546.22</v>
      </c>
      <c r="M22" s="127">
        <v>17783.461666666662</v>
      </c>
      <c r="N22" s="168"/>
      <c r="Q22" s="224">
        <f t="shared" si="5"/>
        <v>0.43215367611686445</v>
      </c>
      <c r="R22" s="224">
        <f t="shared" si="1"/>
        <v>0.29947928210827385</v>
      </c>
      <c r="S22" s="224">
        <f t="shared" si="2"/>
        <v>-0.1140198894534685</v>
      </c>
      <c r="T22" s="224">
        <f t="shared" si="3"/>
        <v>-0.029019331350654553</v>
      </c>
      <c r="U22" s="224">
        <f t="shared" si="4"/>
        <v>0.1813448019166126</v>
      </c>
      <c r="V22" s="224">
        <f aca="true" t="shared" si="6" ref="V22:V35">+IF(H22=0,"--",(H22-$M22)/$M22)</f>
        <v>-0.1439792327646744</v>
      </c>
      <c r="W22" s="224">
        <f aca="true" t="shared" si="7" ref="W22:W35">+IF(I22=0,"--",(I22-$M22)/$M22)</f>
        <v>0.06139290278786213</v>
      </c>
      <c r="X22" s="224" t="str">
        <f aca="true" t="shared" si="8" ref="X22:X35">+IF(J22=0,"--",(J22-$M22)/$M22)</f>
        <v>--</v>
      </c>
      <c r="Y22" s="224">
        <f aca="true" t="shared" si="9" ref="Y22:Y35">+IF(K22=0,"--",(K22-$M22)/$M22)</f>
        <v>-0.11399139856254066</v>
      </c>
      <c r="Z22" s="224">
        <f aca="true" t="shared" si="10" ref="Z22:Z35">+IF(L22=0,"--",(L22-$M22)/$M22)</f>
        <v>-0.12580462165362052</v>
      </c>
    </row>
    <row r="23" spans="2:26" ht="12.75">
      <c r="B23" s="126">
        <v>42258</v>
      </c>
      <c r="C23" s="127"/>
      <c r="D23" s="127">
        <v>23109.24</v>
      </c>
      <c r="E23" s="127">
        <v>15508.02</v>
      </c>
      <c r="F23" s="127">
        <v>15699.045</v>
      </c>
      <c r="G23" s="127">
        <v>21008.4</v>
      </c>
      <c r="H23" s="127">
        <v>15126.046666666667</v>
      </c>
      <c r="I23" s="127">
        <v>18823.53</v>
      </c>
      <c r="J23" s="127">
        <v>15972.265</v>
      </c>
      <c r="K23" s="127">
        <v>16222.14</v>
      </c>
      <c r="L23" s="127">
        <v>16386.55</v>
      </c>
      <c r="M23" s="127">
        <v>17010.03</v>
      </c>
      <c r="N23" s="168"/>
      <c r="Q23" s="224" t="str">
        <f t="shared" si="5"/>
        <v>--</v>
      </c>
      <c r="R23" s="224">
        <f t="shared" si="1"/>
        <v>0.3585655051754761</v>
      </c>
      <c r="S23" s="224">
        <f t="shared" si="2"/>
        <v>-0.08830143156714</v>
      </c>
      <c r="T23" s="224">
        <f t="shared" si="3"/>
        <v>-0.07707129264322278</v>
      </c>
      <c r="U23" s="224">
        <f t="shared" si="4"/>
        <v>0.2350595501595237</v>
      </c>
      <c r="V23" s="224">
        <f t="shared" si="6"/>
        <v>-0.11075720227026829</v>
      </c>
      <c r="W23" s="224">
        <f t="shared" si="7"/>
        <v>0.10661356858277146</v>
      </c>
      <c r="X23" s="224">
        <f t="shared" si="8"/>
        <v>-0.061009004687234504</v>
      </c>
      <c r="Y23" s="224">
        <f t="shared" si="9"/>
        <v>-0.046319142294281634</v>
      </c>
      <c r="Z23" s="224">
        <f t="shared" si="10"/>
        <v>-0.03665366845325961</v>
      </c>
    </row>
    <row r="24" spans="2:26" ht="12.75">
      <c r="B24" s="126">
        <v>42261</v>
      </c>
      <c r="C24" s="127">
        <v>27170.870000000003</v>
      </c>
      <c r="D24" s="127">
        <v>22899.16</v>
      </c>
      <c r="E24" s="127">
        <v>15134.783333333333</v>
      </c>
      <c r="F24" s="127">
        <v>14205.4275</v>
      </c>
      <c r="G24" s="127"/>
      <c r="H24" s="127">
        <v>14915.97</v>
      </c>
      <c r="I24" s="127">
        <v>18875.24</v>
      </c>
      <c r="J24" s="127"/>
      <c r="K24" s="127">
        <v>15546.22</v>
      </c>
      <c r="L24" s="127">
        <v>16302.52</v>
      </c>
      <c r="M24" s="127">
        <v>17270.337499999998</v>
      </c>
      <c r="N24" s="168"/>
      <c r="Q24" s="224">
        <f t="shared" si="5"/>
        <v>0.5732680383345147</v>
      </c>
      <c r="R24" s="224">
        <f t="shared" si="1"/>
        <v>0.32592429070943185</v>
      </c>
      <c r="S24" s="224">
        <f t="shared" si="2"/>
        <v>-0.12365445473585361</v>
      </c>
      <c r="T24" s="224">
        <f t="shared" si="3"/>
        <v>-0.17746671134828712</v>
      </c>
      <c r="U24" s="224" t="str">
        <f t="shared" si="4"/>
        <v>--</v>
      </c>
      <c r="V24" s="224">
        <f t="shared" si="6"/>
        <v>-0.13632434803315216</v>
      </c>
      <c r="W24" s="224">
        <f t="shared" si="7"/>
        <v>0.09292826500929724</v>
      </c>
      <c r="X24" s="224" t="str">
        <f t="shared" si="8"/>
        <v>--</v>
      </c>
      <c r="Y24" s="224">
        <f t="shared" si="9"/>
        <v>-0.09983114111116813</v>
      </c>
      <c r="Z24" s="224">
        <f t="shared" si="10"/>
        <v>-0.056039292804787255</v>
      </c>
    </row>
    <row r="25" spans="2:26" ht="12.75">
      <c r="B25" s="126">
        <v>42262</v>
      </c>
      <c r="C25" s="127"/>
      <c r="D25" s="127">
        <v>21008.405</v>
      </c>
      <c r="E25" s="127">
        <v>15287.4925</v>
      </c>
      <c r="F25" s="127">
        <v>15516.035</v>
      </c>
      <c r="G25" s="127">
        <v>21008.4</v>
      </c>
      <c r="H25" s="127">
        <v>13165.27</v>
      </c>
      <c r="I25" s="127">
        <v>17212.4</v>
      </c>
      <c r="J25" s="127">
        <v>15115.66</v>
      </c>
      <c r="K25" s="127">
        <v>14705.88</v>
      </c>
      <c r="L25" s="127">
        <v>14621.85</v>
      </c>
      <c r="M25" s="127">
        <v>15998.061052631574</v>
      </c>
      <c r="N25" s="168"/>
      <c r="Q25" s="224" t="str">
        <f t="shared" si="5"/>
        <v>--</v>
      </c>
      <c r="R25" s="224">
        <f t="shared" si="1"/>
        <v>0.31318444972081516</v>
      </c>
      <c r="S25" s="224">
        <f t="shared" si="2"/>
        <v>-0.04441591704731555</v>
      </c>
      <c r="T25" s="224">
        <f t="shared" si="3"/>
        <v>-0.030130279603620098</v>
      </c>
      <c r="U25" s="224">
        <f t="shared" si="4"/>
        <v>0.3131841371829407</v>
      </c>
      <c r="V25" s="224">
        <f t="shared" si="6"/>
        <v>-0.17707089898657427</v>
      </c>
      <c r="W25" s="224">
        <f t="shared" si="7"/>
        <v>0.07590538274440932</v>
      </c>
      <c r="X25" s="224">
        <f t="shared" si="8"/>
        <v>-0.055156749916667254</v>
      </c>
      <c r="Y25" s="224">
        <f t="shared" si="9"/>
        <v>-0.08077110397194164</v>
      </c>
      <c r="Z25" s="224">
        <f t="shared" si="10"/>
        <v>-0.08602361549340357</v>
      </c>
    </row>
    <row r="26" spans="2:26" ht="12.75">
      <c r="B26" s="126">
        <v>42263</v>
      </c>
      <c r="C26" s="127">
        <v>27735.76</v>
      </c>
      <c r="D26" s="127">
        <v>21008.405</v>
      </c>
      <c r="E26" s="127">
        <v>15568.333333333334</v>
      </c>
      <c r="F26" s="127">
        <v>15440.953333333333</v>
      </c>
      <c r="G26" s="127"/>
      <c r="H26" s="127">
        <v>13445.38</v>
      </c>
      <c r="I26" s="127">
        <v>16229.64</v>
      </c>
      <c r="J26" s="127"/>
      <c r="K26" s="127">
        <v>14705.88</v>
      </c>
      <c r="L26" s="127">
        <v>14645.86</v>
      </c>
      <c r="M26" s="127">
        <v>18056.101764705876</v>
      </c>
      <c r="N26" s="168"/>
      <c r="Q26" s="224">
        <f t="shared" si="5"/>
        <v>0.5360879309073721</v>
      </c>
      <c r="R26" s="224">
        <f t="shared" si="1"/>
        <v>0.1635072328327794</v>
      </c>
      <c r="S26" s="224">
        <f t="shared" si="2"/>
        <v>-0.13777992967648</v>
      </c>
      <c r="T26" s="224">
        <f t="shared" si="3"/>
        <v>-0.1448346085689633</v>
      </c>
      <c r="U26" s="224" t="str">
        <f t="shared" si="4"/>
        <v>--</v>
      </c>
      <c r="V26" s="224">
        <f t="shared" si="6"/>
        <v>-0.25535532668066924</v>
      </c>
      <c r="W26" s="224">
        <f t="shared" si="7"/>
        <v>-0.1011548222593676</v>
      </c>
      <c r="X26" s="224" t="str">
        <f t="shared" si="8"/>
        <v>--</v>
      </c>
      <c r="Y26" s="224">
        <f t="shared" si="9"/>
        <v>-0.18554513085734428</v>
      </c>
      <c r="Z26" s="224">
        <f t="shared" si="10"/>
        <v>-0.18886921491392172</v>
      </c>
    </row>
    <row r="27" spans="2:26" ht="12.75">
      <c r="B27" s="126">
        <v>42264</v>
      </c>
      <c r="C27" s="127"/>
      <c r="D27" s="127">
        <v>22899.16</v>
      </c>
      <c r="E27" s="127">
        <v>15638.130000000001</v>
      </c>
      <c r="F27" s="127">
        <v>15804.669999999998</v>
      </c>
      <c r="G27" s="127">
        <v>20624.25</v>
      </c>
      <c r="H27" s="127">
        <v>13445.38</v>
      </c>
      <c r="I27" s="127">
        <v>15530.135</v>
      </c>
      <c r="J27" s="127"/>
      <c r="K27" s="127">
        <v>15546.22</v>
      </c>
      <c r="L27" s="127">
        <v>14629.853333333333</v>
      </c>
      <c r="M27" s="127">
        <v>15933.926470588236</v>
      </c>
      <c r="N27" s="168"/>
      <c r="Q27" s="224" t="str">
        <f t="shared" si="5"/>
        <v>--</v>
      </c>
      <c r="R27" s="224">
        <f t="shared" si="1"/>
        <v>0.4371322751029757</v>
      </c>
      <c r="S27" s="224">
        <f t="shared" si="2"/>
        <v>-0.01856394098053818</v>
      </c>
      <c r="T27" s="224">
        <f t="shared" si="3"/>
        <v>-0.008112028810150898</v>
      </c>
      <c r="U27" s="224">
        <f t="shared" si="4"/>
        <v>0.2943608116975709</v>
      </c>
      <c r="V27" s="224">
        <f t="shared" si="6"/>
        <v>-0.15617911097944</v>
      </c>
      <c r="W27" s="224">
        <f t="shared" si="7"/>
        <v>-0.025341617543772246</v>
      </c>
      <c r="X27" s="224" t="str">
        <f t="shared" si="8"/>
        <v>--</v>
      </c>
      <c r="Y27" s="224">
        <f t="shared" si="9"/>
        <v>-0.02433213629445873</v>
      </c>
      <c r="Z27" s="224">
        <f t="shared" si="10"/>
        <v>-0.08184254770235304</v>
      </c>
    </row>
    <row r="28" spans="2:26" ht="12.75">
      <c r="B28" s="126">
        <v>42268</v>
      </c>
      <c r="C28" s="127"/>
      <c r="D28" s="127">
        <v>23109.24</v>
      </c>
      <c r="E28" s="127">
        <v>15949.083333333334</v>
      </c>
      <c r="F28" s="127">
        <v>15765.385000000002</v>
      </c>
      <c r="G28" s="127"/>
      <c r="H28" s="127">
        <v>14285.71</v>
      </c>
      <c r="I28" s="127"/>
      <c r="J28" s="127"/>
      <c r="K28" s="127">
        <v>14677.87</v>
      </c>
      <c r="L28" s="127">
        <v>14653.36</v>
      </c>
      <c r="M28" s="127">
        <v>16024.027499999998</v>
      </c>
      <c r="N28" s="168"/>
      <c r="Q28" s="224" t="str">
        <f t="shared" si="5"/>
        <v>--</v>
      </c>
      <c r="R28" s="224">
        <f t="shared" si="1"/>
        <v>0.44216177861651845</v>
      </c>
      <c r="S28" s="224">
        <f t="shared" si="2"/>
        <v>-0.004676986897748672</v>
      </c>
      <c r="T28" s="224">
        <f t="shared" si="3"/>
        <v>-0.016140917132100297</v>
      </c>
      <c r="U28" s="224" t="str">
        <f t="shared" si="4"/>
        <v>--</v>
      </c>
      <c r="V28" s="224">
        <f t="shared" si="6"/>
        <v>-0.1084819343950826</v>
      </c>
      <c r="W28" s="224" t="str">
        <f t="shared" si="7"/>
        <v>--</v>
      </c>
      <c r="X28" s="224" t="str">
        <f t="shared" si="8"/>
        <v>--</v>
      </c>
      <c r="Y28" s="224">
        <f t="shared" si="9"/>
        <v>-0.08400868633057436</v>
      </c>
      <c r="Z28" s="224">
        <f t="shared" si="10"/>
        <v>-0.08553826433460614</v>
      </c>
    </row>
    <row r="29" spans="2:26" ht="12.75">
      <c r="B29" s="126">
        <v>42269</v>
      </c>
      <c r="C29" s="127"/>
      <c r="D29" s="127">
        <v>23109.24</v>
      </c>
      <c r="E29" s="127">
        <v>15664.626666666665</v>
      </c>
      <c r="F29" s="127">
        <v>15917.864000000001</v>
      </c>
      <c r="G29" s="127">
        <v>20457.84</v>
      </c>
      <c r="H29" s="127">
        <v>14332.400000000001</v>
      </c>
      <c r="I29" s="127">
        <v>16839.46</v>
      </c>
      <c r="J29" s="127">
        <v>12732.936666666668</v>
      </c>
      <c r="K29" s="127">
        <v>15126.05</v>
      </c>
      <c r="L29" s="127">
        <v>14013.606666666668</v>
      </c>
      <c r="M29" s="127">
        <v>15551.011000000002</v>
      </c>
      <c r="N29" s="168"/>
      <c r="Q29" s="224" t="str">
        <f t="shared" si="5"/>
        <v>--</v>
      </c>
      <c r="R29" s="224">
        <f t="shared" si="1"/>
        <v>0.486028143122013</v>
      </c>
      <c r="S29" s="224">
        <f t="shared" si="2"/>
        <v>0.007305998733243963</v>
      </c>
      <c r="T29" s="224">
        <f t="shared" si="3"/>
        <v>0.02359029904872417</v>
      </c>
      <c r="U29" s="224">
        <f t="shared" si="4"/>
        <v>0.31553118957989273</v>
      </c>
      <c r="V29" s="224">
        <f t="shared" si="6"/>
        <v>-0.07836217208000178</v>
      </c>
      <c r="W29" s="224">
        <f t="shared" si="7"/>
        <v>0.08285306981005908</v>
      </c>
      <c r="X29" s="224">
        <f t="shared" si="8"/>
        <v>-0.1812148633508994</v>
      </c>
      <c r="Y29" s="224">
        <f t="shared" si="9"/>
        <v>-0.02732690498386265</v>
      </c>
      <c r="Z29" s="224">
        <f t="shared" si="10"/>
        <v>-0.09886201825291832</v>
      </c>
    </row>
    <row r="30" spans="2:26" ht="12.75">
      <c r="B30" s="126">
        <v>42270</v>
      </c>
      <c r="C30" s="127"/>
      <c r="D30" s="127">
        <v>20566.920000000002</v>
      </c>
      <c r="E30" s="127">
        <v>15667.8475</v>
      </c>
      <c r="F30" s="127">
        <v>15556.185</v>
      </c>
      <c r="G30" s="127">
        <v>20648.26</v>
      </c>
      <c r="H30" s="127">
        <v>14705.880000000001</v>
      </c>
      <c r="I30" s="127">
        <v>15840.34</v>
      </c>
      <c r="J30" s="127"/>
      <c r="K30" s="127">
        <v>15126.05</v>
      </c>
      <c r="L30" s="127">
        <v>14165.67</v>
      </c>
      <c r="M30" s="127">
        <v>16575.821764705885</v>
      </c>
      <c r="N30" s="168"/>
      <c r="Q30" s="224" t="str">
        <f t="shared" si="5"/>
        <v>--</v>
      </c>
      <c r="R30" s="224">
        <f t="shared" si="1"/>
        <v>0.24077830299745226</v>
      </c>
      <c r="S30" s="224">
        <f t="shared" si="2"/>
        <v>-0.05477702871052773</v>
      </c>
      <c r="T30" s="224">
        <f t="shared" si="3"/>
        <v>-0.06151349713936654</v>
      </c>
      <c r="U30" s="224">
        <f t="shared" si="4"/>
        <v>0.2456854503566975</v>
      </c>
      <c r="V30" s="224">
        <f t="shared" si="6"/>
        <v>-0.11281140635135582</v>
      </c>
      <c r="W30" s="224">
        <f t="shared" si="7"/>
        <v>-0.044370757308208456</v>
      </c>
      <c r="X30" s="224" t="str">
        <f t="shared" si="8"/>
        <v>--</v>
      </c>
      <c r="Y30" s="224">
        <f t="shared" si="9"/>
        <v>-0.08746304016086949</v>
      </c>
      <c r="Z30" s="224">
        <f t="shared" si="10"/>
        <v>-0.14540164577768971</v>
      </c>
    </row>
    <row r="31" spans="2:26" ht="12.75">
      <c r="B31" s="126">
        <v>42271</v>
      </c>
      <c r="C31" s="127">
        <v>27544.350000000002</v>
      </c>
      <c r="D31" s="127">
        <v>20561.673333333336</v>
      </c>
      <c r="E31" s="127">
        <v>15756.305</v>
      </c>
      <c r="F31" s="127">
        <v>15606.4625</v>
      </c>
      <c r="G31" s="127">
        <v>20535.71</v>
      </c>
      <c r="H31" s="127">
        <v>16176.47</v>
      </c>
      <c r="I31" s="127">
        <v>15883.54</v>
      </c>
      <c r="J31" s="127"/>
      <c r="K31" s="127">
        <v>15126.05</v>
      </c>
      <c r="L31" s="127">
        <v>14495.8</v>
      </c>
      <c r="M31" s="127">
        <v>18525.616315789473</v>
      </c>
      <c r="N31" s="168"/>
      <c r="Q31" s="224">
        <f t="shared" si="5"/>
        <v>0.4868250281381364</v>
      </c>
      <c r="R31" s="224">
        <f t="shared" si="1"/>
        <v>0.10990495446073344</v>
      </c>
      <c r="S31" s="224">
        <f t="shared" si="2"/>
        <v>-0.14948551608667268</v>
      </c>
      <c r="T31" s="224">
        <f t="shared" si="3"/>
        <v>-0.15757391095817228</v>
      </c>
      <c r="U31" s="224">
        <f t="shared" si="4"/>
        <v>0.10850347162255071</v>
      </c>
      <c r="V31" s="224">
        <f t="shared" si="6"/>
        <v>-0.12680529898415768</v>
      </c>
      <c r="W31" s="224">
        <f t="shared" si="7"/>
        <v>-0.14261745848302051</v>
      </c>
      <c r="X31" s="224" t="str">
        <f t="shared" si="8"/>
        <v>--</v>
      </c>
      <c r="Y31" s="224">
        <f t="shared" si="9"/>
        <v>-0.18350624658527592</v>
      </c>
      <c r="Z31" s="224">
        <f t="shared" si="10"/>
        <v>-0.21752670718732536</v>
      </c>
    </row>
    <row r="32" spans="2:26" ht="12.75">
      <c r="B32" s="126">
        <v>42272</v>
      </c>
      <c r="C32" s="127"/>
      <c r="D32" s="127">
        <v>22122.715</v>
      </c>
      <c r="E32" s="127">
        <v>15719.557499999999</v>
      </c>
      <c r="F32" s="127">
        <v>16171.105</v>
      </c>
      <c r="G32" s="127">
        <v>20563.52</v>
      </c>
      <c r="H32" s="127">
        <v>14422.18</v>
      </c>
      <c r="I32" s="127">
        <v>15736.295</v>
      </c>
      <c r="J32" s="127">
        <v>12548.279999999999</v>
      </c>
      <c r="K32" s="127">
        <v>15126.05</v>
      </c>
      <c r="L32" s="127">
        <v>12885.150000000001</v>
      </c>
      <c r="M32" s="127">
        <v>15934.072999999995</v>
      </c>
      <c r="N32" s="168"/>
      <c r="Q32" s="224" t="str">
        <f t="shared" si="5"/>
        <v>--</v>
      </c>
      <c r="R32" s="224">
        <f t="shared" si="1"/>
        <v>0.38839046363098795</v>
      </c>
      <c r="S32" s="224">
        <f t="shared" si="2"/>
        <v>-0.013462690926544391</v>
      </c>
      <c r="T32" s="224">
        <f t="shared" si="3"/>
        <v>0.014875794782665095</v>
      </c>
      <c r="U32" s="224">
        <f t="shared" si="4"/>
        <v>0.2905375794374738</v>
      </c>
      <c r="V32" s="224">
        <f t="shared" si="6"/>
        <v>-0.09488427723407537</v>
      </c>
      <c r="W32" s="224">
        <f t="shared" si="7"/>
        <v>-0.01241226897855902</v>
      </c>
      <c r="X32" s="224">
        <f t="shared" si="8"/>
        <v>-0.21248760439342768</v>
      </c>
      <c r="Y32" s="224">
        <f t="shared" si="9"/>
        <v>-0.05071038647808353</v>
      </c>
      <c r="Z32" s="224">
        <f t="shared" si="10"/>
        <v>-0.1913461172168594</v>
      </c>
    </row>
    <row r="33" spans="2:26" ht="12.75">
      <c r="B33" s="126">
        <v>42275</v>
      </c>
      <c r="C33" s="127">
        <v>24169.665</v>
      </c>
      <c r="D33" s="127">
        <v>22268.91</v>
      </c>
      <c r="E33" s="127">
        <v>16552.49</v>
      </c>
      <c r="F33" s="127">
        <v>15627.178</v>
      </c>
      <c r="G33" s="127"/>
      <c r="H33" s="127">
        <v>16176.470000000001</v>
      </c>
      <c r="I33" s="127">
        <v>15462.18</v>
      </c>
      <c r="J33" s="127"/>
      <c r="K33" s="127">
        <v>14957.98</v>
      </c>
      <c r="L33" s="127"/>
      <c r="M33" s="127">
        <v>17715.225625000003</v>
      </c>
      <c r="N33" s="168"/>
      <c r="Q33" s="224">
        <f t="shared" si="5"/>
        <v>0.36434418119357126</v>
      </c>
      <c r="R33" s="224">
        <f t="shared" si="1"/>
        <v>0.25704918872575727</v>
      </c>
      <c r="S33" s="224">
        <f t="shared" si="2"/>
        <v>-0.0656348188622069</v>
      </c>
      <c r="T33" s="224">
        <f t="shared" si="3"/>
        <v>-0.11786740226742116</v>
      </c>
      <c r="U33" s="224" t="str">
        <f t="shared" si="4"/>
        <v>--</v>
      </c>
      <c r="V33" s="224">
        <f t="shared" si="6"/>
        <v>-0.08686062811576532</v>
      </c>
      <c r="W33" s="224">
        <f t="shared" si="7"/>
        <v>-0.1271813113020965</v>
      </c>
      <c r="X33" s="224" t="str">
        <f t="shared" si="8"/>
        <v>--</v>
      </c>
      <c r="Y33" s="224">
        <f t="shared" si="9"/>
        <v>-0.15564270438130548</v>
      </c>
      <c r="Z33" s="224" t="str">
        <f t="shared" si="10"/>
        <v>--</v>
      </c>
    </row>
    <row r="34" spans="2:26" ht="12.75">
      <c r="B34" s="126">
        <v>42276</v>
      </c>
      <c r="C34" s="127"/>
      <c r="D34" s="127">
        <v>22268.91</v>
      </c>
      <c r="E34" s="127">
        <v>16526.61</v>
      </c>
      <c r="F34" s="127">
        <v>15195.6125</v>
      </c>
      <c r="G34" s="127">
        <v>19723.18</v>
      </c>
      <c r="H34" s="127">
        <v>12324.93</v>
      </c>
      <c r="I34" s="127"/>
      <c r="J34" s="127">
        <v>12817.435000000001</v>
      </c>
      <c r="K34" s="127">
        <v>16596.635000000002</v>
      </c>
      <c r="L34" s="127">
        <v>14705.88</v>
      </c>
      <c r="M34" s="127">
        <v>15840.671666666665</v>
      </c>
      <c r="N34" s="168"/>
      <c r="Q34" s="224" t="str">
        <f t="shared" si="5"/>
        <v>--</v>
      </c>
      <c r="R34" s="224">
        <f t="shared" si="1"/>
        <v>0.4058059196353523</v>
      </c>
      <c r="S34" s="224">
        <f t="shared" si="2"/>
        <v>0.04330235155222282</v>
      </c>
      <c r="T34" s="224">
        <f t="shared" si="3"/>
        <v>-0.040721705508489026</v>
      </c>
      <c r="U34" s="224">
        <f t="shared" si="4"/>
        <v>0.2450974564104659</v>
      </c>
      <c r="V34" s="224">
        <f t="shared" si="6"/>
        <v>-0.22194397691259504</v>
      </c>
      <c r="W34" s="224" t="str">
        <f t="shared" si="7"/>
        <v>--</v>
      </c>
      <c r="X34" s="224">
        <f t="shared" si="8"/>
        <v>-0.19085280790387346</v>
      </c>
      <c r="Y34" s="224">
        <f t="shared" si="9"/>
        <v>0.04772293430739438</v>
      </c>
      <c r="Z34" s="224">
        <f t="shared" si="10"/>
        <v>-0.07163785037313755</v>
      </c>
    </row>
    <row r="35" spans="2:26" ht="12.75">
      <c r="B35" s="69">
        <v>42277</v>
      </c>
      <c r="C35" s="42">
        <v>27219.58</v>
      </c>
      <c r="D35" s="42">
        <v>22268.91</v>
      </c>
      <c r="E35" s="42">
        <v>16707.246666666666</v>
      </c>
      <c r="F35" s="42">
        <v>14886.1675</v>
      </c>
      <c r="G35" s="42">
        <v>19766.71</v>
      </c>
      <c r="H35" s="42">
        <v>13865.545</v>
      </c>
      <c r="I35" s="42"/>
      <c r="J35" s="42"/>
      <c r="K35" s="42">
        <v>15966.39</v>
      </c>
      <c r="L35" s="42"/>
      <c r="M35" s="42">
        <v>17492</v>
      </c>
      <c r="N35" s="168"/>
      <c r="Q35" s="224">
        <f t="shared" si="5"/>
        <v>0.5561159387148412</v>
      </c>
      <c r="R35" s="224">
        <f t="shared" si="1"/>
        <v>0.2730911273725131</v>
      </c>
      <c r="S35" s="224">
        <f t="shared" si="2"/>
        <v>-0.04486355667352698</v>
      </c>
      <c r="T35" s="224">
        <f t="shared" si="3"/>
        <v>-0.14897281614452323</v>
      </c>
      <c r="U35" s="224">
        <f t="shared" si="4"/>
        <v>0.1300428767436542</v>
      </c>
      <c r="V35" s="224">
        <f t="shared" si="6"/>
        <v>-0.20732077521152525</v>
      </c>
      <c r="W35" s="224" t="str">
        <f t="shared" si="7"/>
        <v>--</v>
      </c>
      <c r="X35" s="224" t="str">
        <f t="shared" si="8"/>
        <v>--</v>
      </c>
      <c r="Y35" s="224">
        <f t="shared" si="9"/>
        <v>-0.08721758518179742</v>
      </c>
      <c r="Z35" s="224" t="str">
        <f t="shared" si="10"/>
        <v>--</v>
      </c>
    </row>
    <row r="36" spans="2:26" ht="12.75">
      <c r="B36" s="68" t="s">
        <v>170</v>
      </c>
      <c r="F36" s="71"/>
      <c r="G36" s="71"/>
      <c r="H36" s="71"/>
      <c r="I36" s="71"/>
      <c r="J36" s="71"/>
      <c r="K36" s="71"/>
      <c r="L36" s="71"/>
      <c r="Q36" s="225"/>
      <c r="R36" s="225"/>
      <c r="S36" s="225"/>
      <c r="T36" s="225"/>
      <c r="U36" s="225"/>
      <c r="V36" s="225"/>
      <c r="W36" s="225"/>
      <c r="X36" s="225"/>
      <c r="Y36" s="225"/>
      <c r="Z36" s="225"/>
    </row>
    <row r="37" spans="17:26" ht="12.75">
      <c r="Q37" s="226">
        <f>+_xlfn.AVERAGEIF(Q15:Q35,"&lt;&gt;#¡DIV/0!")</f>
        <v>0.4922549317690887</v>
      </c>
      <c r="R37" s="226">
        <f aca="true" t="shared" si="11" ref="R37:Z37">+_xlfn.AVERAGEIF(R15:R35,"&lt;&gt;#¡DIV/0!")</f>
        <v>0.2799039705087642</v>
      </c>
      <c r="S37" s="226">
        <f t="shared" si="11"/>
        <v>-0.03873889723785868</v>
      </c>
      <c r="T37" s="226">
        <f t="shared" si="11"/>
        <v>-0.0899341503745111</v>
      </c>
      <c r="U37" s="226">
        <f t="shared" si="11"/>
        <v>0.20249908369763062</v>
      </c>
      <c r="V37" s="226">
        <f t="shared" si="11"/>
        <v>-0.1412718316555218</v>
      </c>
      <c r="W37" s="226">
        <f t="shared" si="11"/>
        <v>-0.02890463583382618</v>
      </c>
      <c r="X37" s="226">
        <f t="shared" si="11"/>
        <v>-0.13118030555876328</v>
      </c>
      <c r="Y37" s="226">
        <f t="shared" si="11"/>
        <v>-0.08956693964168154</v>
      </c>
      <c r="Z37" s="226">
        <f t="shared" si="11"/>
        <v>-0.09663992249781725</v>
      </c>
    </row>
    <row r="38" spans="17:26" ht="12.75">
      <c r="Q38" s="224">
        <f>+_xlfn.STDEV.S(Q6:Q35)</f>
        <v>0.07253070524615576</v>
      </c>
      <c r="R38" s="224">
        <f aca="true" t="shared" si="12" ref="R38:Z38">+_xlfn.STDEV.S(R6:R35)</f>
        <v>0.1300046912018009</v>
      </c>
      <c r="S38" s="224">
        <f t="shared" si="12"/>
        <v>0.0723198795522268</v>
      </c>
      <c r="T38" s="224">
        <f t="shared" si="12"/>
        <v>0.06561246210427882</v>
      </c>
      <c r="U38" s="224">
        <f t="shared" si="12"/>
        <v>0.06827499381493995</v>
      </c>
      <c r="V38" s="224">
        <f t="shared" si="12"/>
        <v>0.044943436050092996</v>
      </c>
      <c r="W38" s="224">
        <f t="shared" si="12"/>
        <v>0.07385271193476114</v>
      </c>
      <c r="X38" s="224">
        <f t="shared" si="12"/>
        <v>0.06581017127576112</v>
      </c>
      <c r="Y38" s="224">
        <f t="shared" si="12"/>
        <v>0.05505982375959728</v>
      </c>
      <c r="Z38" s="224">
        <f t="shared" si="12"/>
        <v>0.06290475661941863</v>
      </c>
    </row>
    <row r="58" ht="12.75">
      <c r="B58" s="68"/>
    </row>
  </sheetData>
  <sheetProtection/>
  <mergeCells count="3">
    <mergeCell ref="B2:M2"/>
    <mergeCell ref="B3:M3"/>
    <mergeCell ref="B4:M4"/>
  </mergeCells>
  <hyperlinks>
    <hyperlink ref="O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6" r:id="rId2"/>
  <headerFooter differentFirst="1">
    <oddFooter>&amp;C&amp;P</oddFooter>
  </headerFooter>
  <drawing r:id="rId1"/>
</worksheet>
</file>

<file path=xl/worksheets/sheet9.xml><?xml version="1.0" encoding="utf-8"?>
<worksheet xmlns="http://schemas.openxmlformats.org/spreadsheetml/2006/main" xmlns:r="http://schemas.openxmlformats.org/officeDocument/2006/relationships">
  <dimension ref="B2:N46"/>
  <sheetViews>
    <sheetView zoomScale="80" zoomScaleNormal="80" zoomScalePageLayoutView="90" workbookViewId="0" topLeftCell="A10">
      <selection activeCell="M28" sqref="M28"/>
    </sheetView>
  </sheetViews>
  <sheetFormatPr defaultColWidth="10.8515625" defaultRowHeight="15"/>
  <cols>
    <col min="1" max="1" width="1.7109375" style="28" customWidth="1"/>
    <col min="2" max="2" width="29.140625" style="28" customWidth="1"/>
    <col min="3" max="10" width="10.8515625" style="28" customWidth="1"/>
    <col min="11" max="11" width="2.421875" style="28" customWidth="1"/>
    <col min="12" max="13" width="10.8515625" style="28" customWidth="1"/>
    <col min="14" max="14" width="14.140625" style="230" hidden="1" customWidth="1"/>
    <col min="15" max="16384" width="10.8515625" style="28" customWidth="1"/>
  </cols>
  <sheetData>
    <row r="1" ht="6.75" customHeight="1"/>
    <row r="2" spans="2:12" ht="12.75">
      <c r="B2" s="299" t="s">
        <v>60</v>
      </c>
      <c r="C2" s="299"/>
      <c r="D2" s="299"/>
      <c r="E2" s="299"/>
      <c r="F2" s="299"/>
      <c r="G2" s="299"/>
      <c r="H2" s="299"/>
      <c r="I2" s="299"/>
      <c r="J2" s="299"/>
      <c r="K2" s="145"/>
      <c r="L2" s="58" t="s">
        <v>165</v>
      </c>
    </row>
    <row r="3" spans="2:11" ht="12.75">
      <c r="B3" s="299" t="s">
        <v>111</v>
      </c>
      <c r="C3" s="299"/>
      <c r="D3" s="299"/>
      <c r="E3" s="299"/>
      <c r="F3" s="299"/>
      <c r="G3" s="299"/>
      <c r="H3" s="299"/>
      <c r="I3" s="299"/>
      <c r="J3" s="299"/>
      <c r="K3" s="145"/>
    </row>
    <row r="4" spans="2:11" ht="12.75">
      <c r="B4" s="299" t="s">
        <v>114</v>
      </c>
      <c r="C4" s="299"/>
      <c r="D4" s="299"/>
      <c r="E4" s="299"/>
      <c r="F4" s="299"/>
      <c r="G4" s="299"/>
      <c r="H4" s="299"/>
      <c r="I4" s="299"/>
      <c r="J4" s="299"/>
      <c r="K4" s="145"/>
    </row>
    <row r="5" spans="2:11" ht="15" customHeight="1">
      <c r="B5" s="303" t="s">
        <v>47</v>
      </c>
      <c r="C5" s="306" t="s">
        <v>68</v>
      </c>
      <c r="D5" s="307"/>
      <c r="E5" s="307"/>
      <c r="F5" s="308"/>
      <c r="G5" s="306" t="s">
        <v>69</v>
      </c>
      <c r="H5" s="307"/>
      <c r="I5" s="307"/>
      <c r="J5" s="308"/>
      <c r="K5" s="145"/>
    </row>
    <row r="6" spans="2:11" ht="12.75">
      <c r="B6" s="304"/>
      <c r="C6" s="306" t="s">
        <v>46</v>
      </c>
      <c r="D6" s="307"/>
      <c r="E6" s="307" t="s">
        <v>45</v>
      </c>
      <c r="F6" s="308"/>
      <c r="G6" s="306" t="s">
        <v>46</v>
      </c>
      <c r="H6" s="307"/>
      <c r="I6" s="307" t="s">
        <v>45</v>
      </c>
      <c r="J6" s="308"/>
      <c r="K6" s="145"/>
    </row>
    <row r="7" spans="2:12" ht="21.75" customHeight="1">
      <c r="B7" s="305"/>
      <c r="C7" s="108">
        <v>2014</v>
      </c>
      <c r="D7" s="109">
        <v>2015</v>
      </c>
      <c r="E7" s="109" t="s">
        <v>44</v>
      </c>
      <c r="F7" s="110" t="s">
        <v>43</v>
      </c>
      <c r="G7" s="108">
        <f>+C7</f>
        <v>2014</v>
      </c>
      <c r="H7" s="109">
        <f>+D7</f>
        <v>2015</v>
      </c>
      <c r="I7" s="109" t="s">
        <v>44</v>
      </c>
      <c r="J7" s="110" t="s">
        <v>43</v>
      </c>
      <c r="K7" s="227"/>
      <c r="L7" s="230"/>
    </row>
    <row r="8" spans="2:14" ht="12.75" customHeight="1">
      <c r="B8" s="76" t="s">
        <v>42</v>
      </c>
      <c r="C8" s="105">
        <v>941</v>
      </c>
      <c r="D8" s="92">
        <v>1057</v>
      </c>
      <c r="E8" s="106">
        <f>+(D8/C19-1)*100</f>
        <v>-1.3071895424836555</v>
      </c>
      <c r="F8" s="107">
        <f aca="true" t="shared" si="0" ref="F8:F13">(D8/C8-1)*100</f>
        <v>12.327311370882033</v>
      </c>
      <c r="G8" s="105">
        <v>387</v>
      </c>
      <c r="H8" s="92">
        <v>418</v>
      </c>
      <c r="I8" s="106">
        <f>+(H8/G19-1)*100</f>
        <v>-0.7125890736342066</v>
      </c>
      <c r="J8" s="107">
        <f aca="true" t="shared" si="1" ref="J8:J13">(H8/G8-1)*100</f>
        <v>8.010335917312661</v>
      </c>
      <c r="K8" s="106"/>
      <c r="N8" s="212">
        <f aca="true" t="shared" si="2" ref="N8:N16">+(D8-H8)/H8</f>
        <v>1.5287081339712918</v>
      </c>
    </row>
    <row r="9" spans="2:14" ht="12.75" customHeight="1">
      <c r="B9" s="76" t="s">
        <v>41</v>
      </c>
      <c r="C9" s="105">
        <v>886</v>
      </c>
      <c r="D9" s="92">
        <v>981</v>
      </c>
      <c r="E9" s="106">
        <f aca="true" t="shared" si="3" ref="E9:E14">+(D9/D8-1)*100</f>
        <v>-7.190160832544934</v>
      </c>
      <c r="F9" s="107">
        <f t="shared" si="0"/>
        <v>10.722347629796847</v>
      </c>
      <c r="G9" s="105">
        <v>462</v>
      </c>
      <c r="H9" s="92">
        <v>408</v>
      </c>
      <c r="I9" s="106">
        <f aca="true" t="shared" si="4" ref="I9:I14">+(H9/H8-1)*100</f>
        <v>-2.392344497607657</v>
      </c>
      <c r="J9" s="107">
        <f t="shared" si="1"/>
        <v>-11.688311688311693</v>
      </c>
      <c r="K9" s="106"/>
      <c r="N9" s="212">
        <f t="shared" si="2"/>
        <v>1.4044117647058822</v>
      </c>
    </row>
    <row r="10" spans="2:14" ht="12.75" customHeight="1">
      <c r="B10" s="76" t="s">
        <v>40</v>
      </c>
      <c r="C10" s="105">
        <v>902</v>
      </c>
      <c r="D10" s="92">
        <v>1002</v>
      </c>
      <c r="E10" s="106">
        <f t="shared" si="3"/>
        <v>2.1406727828746197</v>
      </c>
      <c r="F10" s="107">
        <f t="shared" si="0"/>
        <v>11.086474501108645</v>
      </c>
      <c r="G10" s="105">
        <v>445</v>
      </c>
      <c r="H10" s="92">
        <v>442</v>
      </c>
      <c r="I10" s="106">
        <f t="shared" si="4"/>
        <v>8.333333333333325</v>
      </c>
      <c r="J10" s="107">
        <f t="shared" si="1"/>
        <v>-0.6741573033707815</v>
      </c>
      <c r="K10" s="106"/>
      <c r="N10" s="212">
        <f t="shared" si="2"/>
        <v>1.2669683257918551</v>
      </c>
    </row>
    <row r="11" spans="2:14" ht="12.75">
      <c r="B11" s="76" t="s">
        <v>39</v>
      </c>
      <c r="C11" s="105">
        <v>816</v>
      </c>
      <c r="D11" s="92">
        <v>991</v>
      </c>
      <c r="E11" s="106">
        <f t="shared" si="3"/>
        <v>-1.0978043912175606</v>
      </c>
      <c r="F11" s="107">
        <f t="shared" si="0"/>
        <v>21.44607843137254</v>
      </c>
      <c r="G11" s="105">
        <v>442</v>
      </c>
      <c r="H11" s="92">
        <v>482</v>
      </c>
      <c r="I11" s="106">
        <f t="shared" si="4"/>
        <v>9.049773755656098</v>
      </c>
      <c r="J11" s="107">
        <f t="shared" si="1"/>
        <v>9.049773755656098</v>
      </c>
      <c r="K11" s="106"/>
      <c r="N11" s="212">
        <f t="shared" si="2"/>
        <v>1.0560165975103735</v>
      </c>
    </row>
    <row r="12" spans="2:14" ht="12.75">
      <c r="B12" s="76" t="s">
        <v>38</v>
      </c>
      <c r="C12" s="105">
        <v>851</v>
      </c>
      <c r="D12" s="92">
        <v>970</v>
      </c>
      <c r="E12" s="106">
        <f t="shared" si="3"/>
        <v>-2.1190716448032276</v>
      </c>
      <c r="F12" s="107">
        <f t="shared" si="0"/>
        <v>13.983548766157462</v>
      </c>
      <c r="G12" s="105">
        <v>462</v>
      </c>
      <c r="H12" s="92">
        <v>479</v>
      </c>
      <c r="I12" s="106">
        <f t="shared" si="4"/>
        <v>-0.6224066390041472</v>
      </c>
      <c r="J12" s="107">
        <f t="shared" si="1"/>
        <v>3.6796536796536827</v>
      </c>
      <c r="K12" s="106"/>
      <c r="N12" s="212">
        <f t="shared" si="2"/>
        <v>1.0250521920668059</v>
      </c>
    </row>
    <row r="13" spans="2:14" ht="12.75">
      <c r="B13" s="76" t="s">
        <v>37</v>
      </c>
      <c r="C13" s="105">
        <v>904</v>
      </c>
      <c r="D13" s="92">
        <v>954</v>
      </c>
      <c r="E13" s="106">
        <f t="shared" si="3"/>
        <v>-1.6494845360824795</v>
      </c>
      <c r="F13" s="107">
        <f t="shared" si="0"/>
        <v>5.530973451327426</v>
      </c>
      <c r="G13" s="105">
        <v>468</v>
      </c>
      <c r="H13" s="92">
        <v>455</v>
      </c>
      <c r="I13" s="106">
        <f t="shared" si="4"/>
        <v>-5.0104384133611735</v>
      </c>
      <c r="J13" s="107">
        <f t="shared" si="1"/>
        <v>-2.777777777777779</v>
      </c>
      <c r="K13" s="106"/>
      <c r="M13" s="229"/>
      <c r="N13" s="212">
        <f t="shared" si="2"/>
        <v>1.0967032967032968</v>
      </c>
    </row>
    <row r="14" spans="2:14" ht="12.75">
      <c r="B14" s="76" t="s">
        <v>36</v>
      </c>
      <c r="C14" s="105">
        <v>944</v>
      </c>
      <c r="D14" s="92">
        <v>974</v>
      </c>
      <c r="E14" s="106">
        <f t="shared" si="3"/>
        <v>2.0964360587002018</v>
      </c>
      <c r="F14" s="107">
        <f>(D14/C14-1)*100</f>
        <v>3.177966101694918</v>
      </c>
      <c r="G14" s="105">
        <v>449</v>
      </c>
      <c r="H14" s="92">
        <v>525</v>
      </c>
      <c r="I14" s="106">
        <f t="shared" si="4"/>
        <v>15.384615384615374</v>
      </c>
      <c r="J14" s="107">
        <f>(H14/G14-1)*100</f>
        <v>16.92650334075725</v>
      </c>
      <c r="K14" s="106"/>
      <c r="N14" s="212">
        <f t="shared" si="2"/>
        <v>0.8552380952380952</v>
      </c>
    </row>
    <row r="15" spans="2:14" ht="13.5" customHeight="1">
      <c r="B15" s="76" t="s">
        <v>35</v>
      </c>
      <c r="C15" s="105">
        <v>848</v>
      </c>
      <c r="D15" s="92">
        <v>1094</v>
      </c>
      <c r="E15" s="106">
        <f>+(D15/D14-1)*100</f>
        <v>12.320328542094462</v>
      </c>
      <c r="F15" s="107">
        <f>(D15/C15-1)*100</f>
        <v>29.00943396226414</v>
      </c>
      <c r="G15" s="105">
        <v>435</v>
      </c>
      <c r="H15" s="92">
        <v>651</v>
      </c>
      <c r="I15" s="106">
        <f>+(H15/H14-1)*100</f>
        <v>24</v>
      </c>
      <c r="J15" s="107">
        <f>(H15/G15-1)*100</f>
        <v>49.65517241379311</v>
      </c>
      <c r="K15" s="106"/>
      <c r="N15" s="212">
        <f t="shared" si="2"/>
        <v>0.6804915514592934</v>
      </c>
    </row>
    <row r="16" spans="2:14" ht="12.75">
      <c r="B16" s="76" t="s">
        <v>34</v>
      </c>
      <c r="C16" s="105">
        <v>979</v>
      </c>
      <c r="D16" s="92">
        <v>1299</v>
      </c>
      <c r="E16" s="106">
        <f>+(D16/D15-1)*100</f>
        <v>18.73857404021937</v>
      </c>
      <c r="F16" s="107">
        <f>(D16/C16-1)*100</f>
        <v>32.68641470888662</v>
      </c>
      <c r="G16" s="105">
        <v>467</v>
      </c>
      <c r="H16" s="92">
        <v>624</v>
      </c>
      <c r="I16" s="106">
        <f>+(H16/H15-1)*100</f>
        <v>-4.147465437788023</v>
      </c>
      <c r="J16" s="107">
        <f>(H16/G16-1)*100</f>
        <v>33.61884368308352</v>
      </c>
      <c r="K16" s="106"/>
      <c r="N16" s="212">
        <f t="shared" si="2"/>
        <v>1.0817307692307692</v>
      </c>
    </row>
    <row r="17" spans="2:11" ht="12.75" customHeight="1">
      <c r="B17" s="76" t="s">
        <v>33</v>
      </c>
      <c r="C17" s="105">
        <v>939</v>
      </c>
      <c r="D17" s="92"/>
      <c r="E17" s="106"/>
      <c r="F17" s="107"/>
      <c r="G17" s="105">
        <v>456</v>
      </c>
      <c r="H17" s="92"/>
      <c r="I17" s="106"/>
      <c r="J17" s="107"/>
      <c r="K17" s="106"/>
    </row>
    <row r="18" spans="2:11" ht="12.75">
      <c r="B18" s="76" t="s">
        <v>32</v>
      </c>
      <c r="C18" s="105">
        <v>1081</v>
      </c>
      <c r="D18" s="92"/>
      <c r="E18" s="106"/>
      <c r="F18" s="107"/>
      <c r="G18" s="105">
        <v>418</v>
      </c>
      <c r="H18" s="92"/>
      <c r="I18" s="106"/>
      <c r="J18" s="107"/>
      <c r="K18" s="106"/>
    </row>
    <row r="19" spans="2:11" ht="12.75">
      <c r="B19" s="76" t="s">
        <v>31</v>
      </c>
      <c r="C19" s="105">
        <v>1071</v>
      </c>
      <c r="D19" s="92"/>
      <c r="E19" s="106"/>
      <c r="F19" s="107"/>
      <c r="G19" s="105">
        <v>421</v>
      </c>
      <c r="H19" s="92"/>
      <c r="I19" s="106"/>
      <c r="J19" s="107"/>
      <c r="K19" s="106"/>
    </row>
    <row r="20" spans="2:11" ht="12.75">
      <c r="B20" s="196" t="s">
        <v>70</v>
      </c>
      <c r="C20" s="198">
        <f>AVERAGE(C8:C19)</f>
        <v>930.1666666666666</v>
      </c>
      <c r="D20" s="199"/>
      <c r="E20" s="200"/>
      <c r="F20" s="201"/>
      <c r="G20" s="198">
        <f>AVERAGE(G8:G19)</f>
        <v>442.6666666666667</v>
      </c>
      <c r="H20" s="199"/>
      <c r="I20" s="202"/>
      <c r="J20" s="201"/>
      <c r="K20" s="106"/>
    </row>
    <row r="21" spans="2:11" ht="12.75" customHeight="1">
      <c r="B21" s="197" t="str">
        <f>+'precio mayorista'!B21</f>
        <v>Promedio simple enero-septiembre</v>
      </c>
      <c r="C21" s="203">
        <f>AVERAGE(C8:C16)</f>
        <v>896.7777777777778</v>
      </c>
      <c r="D21" s="204">
        <f>AVERAGE(D8:D19)</f>
        <v>1035.7777777777778</v>
      </c>
      <c r="E21" s="205"/>
      <c r="F21" s="206">
        <f>(D21/C21-1)*100</f>
        <v>15.499938049807959</v>
      </c>
      <c r="G21" s="203">
        <f>AVERAGE(G8:G16)</f>
        <v>446.3333333333333</v>
      </c>
      <c r="H21" s="204">
        <f>AVERAGE(H8:H19)</f>
        <v>498.22222222222223</v>
      </c>
      <c r="I21" s="207"/>
      <c r="J21" s="206">
        <f>(H21/G21-1)*100</f>
        <v>11.62559123724174</v>
      </c>
      <c r="K21" s="106"/>
    </row>
    <row r="22" spans="2:11" ht="12.75">
      <c r="B22" s="302" t="s">
        <v>237</v>
      </c>
      <c r="C22" s="302"/>
      <c r="D22" s="302"/>
      <c r="E22" s="302"/>
      <c r="F22" s="302"/>
      <c r="G22" s="302"/>
      <c r="H22" s="302"/>
      <c r="I22" s="302"/>
      <c r="J22" s="302"/>
      <c r="K22" s="146"/>
    </row>
    <row r="24" spans="4:5" ht="12.75">
      <c r="D24" s="184" t="s">
        <v>68</v>
      </c>
      <c r="E24" s="184" t="s">
        <v>69</v>
      </c>
    </row>
    <row r="25" spans="3:5" ht="12.75">
      <c r="C25" s="186">
        <v>41640</v>
      </c>
      <c r="D25" s="185">
        <f aca="true" t="shared" si="5" ref="D25:D36">+C8</f>
        <v>941</v>
      </c>
      <c r="E25" s="185">
        <f aca="true" t="shared" si="6" ref="E25:E36">+G8</f>
        <v>387</v>
      </c>
    </row>
    <row r="26" spans="3:5" ht="12.75">
      <c r="C26" s="186">
        <v>41671</v>
      </c>
      <c r="D26" s="185">
        <f t="shared" si="5"/>
        <v>886</v>
      </c>
      <c r="E26" s="185">
        <f t="shared" si="6"/>
        <v>462</v>
      </c>
    </row>
    <row r="27" spans="3:5" ht="12.75">
      <c r="C27" s="186">
        <v>41699</v>
      </c>
      <c r="D27" s="185">
        <f t="shared" si="5"/>
        <v>902</v>
      </c>
      <c r="E27" s="185">
        <f t="shared" si="6"/>
        <v>445</v>
      </c>
    </row>
    <row r="28" spans="3:5" ht="12.75">
      <c r="C28" s="186">
        <v>41730</v>
      </c>
      <c r="D28" s="185">
        <f t="shared" si="5"/>
        <v>816</v>
      </c>
      <c r="E28" s="185">
        <f t="shared" si="6"/>
        <v>442</v>
      </c>
    </row>
    <row r="29" spans="3:5" ht="12.75">
      <c r="C29" s="186">
        <v>41760</v>
      </c>
      <c r="D29" s="185">
        <f t="shared" si="5"/>
        <v>851</v>
      </c>
      <c r="E29" s="185">
        <f t="shared" si="6"/>
        <v>462</v>
      </c>
    </row>
    <row r="30" spans="3:5" ht="12.75">
      <c r="C30" s="186">
        <v>41791</v>
      </c>
      <c r="D30" s="185">
        <f t="shared" si="5"/>
        <v>904</v>
      </c>
      <c r="E30" s="185">
        <f t="shared" si="6"/>
        <v>468</v>
      </c>
    </row>
    <row r="31" spans="3:5" ht="12.75">
      <c r="C31" s="186">
        <v>41821</v>
      </c>
      <c r="D31" s="185">
        <f t="shared" si="5"/>
        <v>944</v>
      </c>
      <c r="E31" s="185">
        <f t="shared" si="6"/>
        <v>449</v>
      </c>
    </row>
    <row r="32" spans="3:5" ht="12.75">
      <c r="C32" s="186">
        <v>41852</v>
      </c>
      <c r="D32" s="185">
        <f t="shared" si="5"/>
        <v>848</v>
      </c>
      <c r="E32" s="185">
        <f t="shared" si="6"/>
        <v>435</v>
      </c>
    </row>
    <row r="33" spans="3:5" ht="12.75">
      <c r="C33" s="186">
        <v>41883</v>
      </c>
      <c r="D33" s="185">
        <f t="shared" si="5"/>
        <v>979</v>
      </c>
      <c r="E33" s="185">
        <f t="shared" si="6"/>
        <v>467</v>
      </c>
    </row>
    <row r="34" spans="3:5" ht="12.75">
      <c r="C34" s="186">
        <v>41913</v>
      </c>
      <c r="D34" s="185">
        <f t="shared" si="5"/>
        <v>939</v>
      </c>
      <c r="E34" s="185">
        <f t="shared" si="6"/>
        <v>456</v>
      </c>
    </row>
    <row r="35" spans="3:5" ht="12.75">
      <c r="C35" s="186">
        <v>41944</v>
      </c>
      <c r="D35" s="185">
        <f t="shared" si="5"/>
        <v>1081</v>
      </c>
      <c r="E35" s="185">
        <f t="shared" si="6"/>
        <v>418</v>
      </c>
    </row>
    <row r="36" spans="3:5" ht="12.75">
      <c r="C36" s="186">
        <v>41974</v>
      </c>
      <c r="D36" s="185">
        <f t="shared" si="5"/>
        <v>1071</v>
      </c>
      <c r="E36" s="185">
        <f t="shared" si="6"/>
        <v>421</v>
      </c>
    </row>
    <row r="37" spans="3:5" ht="12.75">
      <c r="C37" s="186">
        <v>42005</v>
      </c>
      <c r="D37" s="185">
        <f aca="true" t="shared" si="7" ref="D37:D45">+D8</f>
        <v>1057</v>
      </c>
      <c r="E37" s="185">
        <f aca="true" t="shared" si="8" ref="E37:E45">+H8</f>
        <v>418</v>
      </c>
    </row>
    <row r="38" spans="3:5" ht="12.75">
      <c r="C38" s="186">
        <v>42036</v>
      </c>
      <c r="D38" s="185">
        <f t="shared" si="7"/>
        <v>981</v>
      </c>
      <c r="E38" s="185">
        <f t="shared" si="8"/>
        <v>408</v>
      </c>
    </row>
    <row r="39" spans="3:5" ht="12.75">
      <c r="C39" s="186">
        <v>42064</v>
      </c>
      <c r="D39" s="185">
        <f t="shared" si="7"/>
        <v>1002</v>
      </c>
      <c r="E39" s="185">
        <f t="shared" si="8"/>
        <v>442</v>
      </c>
    </row>
    <row r="40" spans="3:5" ht="12.75">
      <c r="C40" s="186">
        <v>42095</v>
      </c>
      <c r="D40" s="64">
        <f t="shared" si="7"/>
        <v>991</v>
      </c>
      <c r="E40" s="64">
        <f t="shared" si="8"/>
        <v>482</v>
      </c>
    </row>
    <row r="41" spans="3:5" ht="12.75">
      <c r="C41" s="186">
        <v>42125</v>
      </c>
      <c r="D41" s="64">
        <f t="shared" si="7"/>
        <v>970</v>
      </c>
      <c r="E41" s="64">
        <f t="shared" si="8"/>
        <v>479</v>
      </c>
    </row>
    <row r="42" spans="3:5" ht="12.75">
      <c r="C42" s="186">
        <v>42156</v>
      </c>
      <c r="D42" s="64">
        <f t="shared" si="7"/>
        <v>954</v>
      </c>
      <c r="E42" s="64">
        <f t="shared" si="8"/>
        <v>455</v>
      </c>
    </row>
    <row r="43" spans="3:5" ht="12.75">
      <c r="C43" s="186">
        <v>42186</v>
      </c>
      <c r="D43" s="64">
        <f t="shared" si="7"/>
        <v>974</v>
      </c>
      <c r="E43" s="64">
        <f t="shared" si="8"/>
        <v>525</v>
      </c>
    </row>
    <row r="44" spans="3:5" ht="12.75">
      <c r="C44" s="186">
        <v>42217</v>
      </c>
      <c r="D44" s="64">
        <f t="shared" si="7"/>
        <v>1094</v>
      </c>
      <c r="E44" s="64">
        <f t="shared" si="8"/>
        <v>651</v>
      </c>
    </row>
    <row r="45" spans="3:5" ht="12.75">
      <c r="C45" s="186">
        <v>42248</v>
      </c>
      <c r="D45" s="64">
        <f t="shared" si="7"/>
        <v>1299</v>
      </c>
      <c r="E45" s="64">
        <f t="shared" si="8"/>
        <v>624</v>
      </c>
    </row>
    <row r="46" ht="12.75">
      <c r="B46" s="61"/>
    </row>
  </sheetData>
  <sheetProtection/>
  <mergeCells count="11">
    <mergeCell ref="E6:F6"/>
    <mergeCell ref="B22:J22"/>
    <mergeCell ref="B5:B7"/>
    <mergeCell ref="B3:J3"/>
    <mergeCell ref="B4:J4"/>
    <mergeCell ref="B2:J2"/>
    <mergeCell ref="C5:F5"/>
    <mergeCell ref="G5:J5"/>
    <mergeCell ref="G6:H6"/>
    <mergeCell ref="I6:J6"/>
    <mergeCell ref="C6:D6"/>
  </mergeCells>
  <hyperlinks>
    <hyperlink ref="L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72" r:id="rId2"/>
  <headerFooter differentFirst="1">
    <oddFooter>&amp;C&amp;P</oddFooter>
  </headerFooter>
  <ignoredErrors>
    <ignoredError sqref="C20:C21 E21:G21 H21 E20:G20 D2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José Olfos Germano</dc:creator>
  <cp:keywords/>
  <dc:description/>
  <cp:lastModifiedBy>Gastón Andrade Reyes</cp:lastModifiedBy>
  <cp:lastPrinted>2015-10-14T14:03:52Z</cp:lastPrinted>
  <dcterms:created xsi:type="dcterms:W3CDTF">2011-10-13T14:46:36Z</dcterms:created>
  <dcterms:modified xsi:type="dcterms:W3CDTF">2019-02-12T18:23:21Z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