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" sheetId="6" r:id="rId6"/>
    <sheet name="C4" sheetId="7" r:id="rId7"/>
    <sheet name="G1" sheetId="8" r:id="rId8"/>
    <sheet name="G2" sheetId="9" r:id="rId9"/>
    <sheet name="G3" sheetId="10" r:id="rId10"/>
    <sheet name="G4" sheetId="11" r:id="rId11"/>
    <sheet name="C5" sheetId="12" r:id="rId12"/>
    <sheet name="C6" sheetId="13" r:id="rId13"/>
    <sheet name="C7" sheetId="14" r:id="rId14"/>
  </sheets>
  <definedNames>
    <definedName name="_xlnm.Print_Area" localSheetId="3">'C1'!$A$1:$J$40</definedName>
    <definedName name="_xlnm.Print_Area" localSheetId="4">'C2'!$A$1:$J$40</definedName>
    <definedName name="_xlnm.Print_Area" localSheetId="5">'C3'!$A$1:$G$23</definedName>
    <definedName name="_xlnm.Print_Area" localSheetId="6">'C4'!$A$1:$F$20</definedName>
    <definedName name="_xlnm.Print_Area" localSheetId="11">'C5'!$A$1:$D$58</definedName>
    <definedName name="_xlnm.Print_Area" localSheetId="13">'C7'!$A$1:$D$19</definedName>
    <definedName name="_xlnm.Print_Area" localSheetId="7">'G1'!$A$1:$J$30</definedName>
    <definedName name="_xlnm.Print_Area" localSheetId="8">'G2'!$A$1:$J$30</definedName>
    <definedName name="_xlnm.Print_Area" localSheetId="9">'G3'!$A$1:$J$30</definedName>
    <definedName name="_xlnm.Print_Area" localSheetId="10">'G4'!$A$1:$J$30</definedName>
    <definedName name="_xlnm.Print_Area" localSheetId="1">'Indice'!$A$1:$C$21</definedName>
    <definedName name="_xlnm.Print_Area" localSheetId="2">'Introducción'!$A$1:$I$7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<sst xmlns="http://schemas.openxmlformats.org/spreadsheetml/2006/main" count="302" uniqueCount="225">
  <si>
    <t>Página</t>
  </si>
  <si>
    <t>Se puede reproducir total o parcialmente citando la fuente</t>
  </si>
  <si>
    <t>Boletín de insumos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</si>
  <si>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</si>
  <si>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</si>
  <si>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</si>
  <si>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</si>
  <si>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</si>
  <si>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</si>
  <si>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</si>
  <si>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</si>
  <si>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</si>
  <si>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</si>
  <si>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</si>
  <si>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</si>
  <si>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</si>
  <si>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</si>
  <si>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</si>
  <si>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</si>
  <si>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</si>
  <si>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</si>
  <si>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</si>
  <si>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</si>
  <si>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</si>
  <si>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</si>
  <si>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</si>
  <si>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</si>
  <si>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</si>
  <si>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</si>
  <si>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</si>
  <si>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</si>
  <si>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</si>
  <si>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</si>
  <si>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</si>
  <si>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Agrovit Fierro</t>
  </si>
  <si>
    <t>Unidad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</si>
  <si>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</si>
  <si>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</si>
  <si>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</si>
  <si>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</si>
  <si>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</si>
  <si>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</si>
  <si>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</si>
  <si>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</si>
  <si>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</si>
  <si>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</si>
  <si>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</si>
  <si>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</si>
  <si>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</si>
  <si>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</si>
  <si>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</si>
  <si>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</si>
  <si>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</si>
  <si>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</si>
  <si>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</si>
  <si>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</si>
  <si>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</si>
  <si>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</si>
  <si>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</si>
  <si>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</si>
  <si>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</si>
  <si>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</si>
  <si>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</si>
  <si>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</si>
  <si>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</si>
  <si>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</si>
  <si>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</si>
  <si>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</si>
  <si>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Ternero crecimiento</t>
  </si>
  <si>
    <t>Grano de avena envasado</t>
  </si>
  <si>
    <t>Conchuela fina (molida)</t>
  </si>
  <si>
    <t>Maíz entero granel</t>
  </si>
  <si>
    <t>Envases</t>
  </si>
  <si>
    <t>Bandeja 30 huevos</t>
  </si>
  <si>
    <t>Serie de precios internacionales de fertilizantes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</si>
  <si>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</si>
  <si>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</si>
  <si>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</si>
  <si>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</si>
  <si>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</si>
  <si>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</si>
  <si>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</si>
  <si>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</si>
  <si>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</si>
  <si>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</si>
  <si>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</si>
  <si>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</si>
  <si>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</si>
  <si>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</si>
  <si>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</si>
  <si>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Precios internacionales de fertilizantes 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</si>
  <si>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</si>
  <si>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</si>
  <si>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</si>
  <si>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</si>
  <si>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</si>
  <si>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</si>
  <si>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</si>
  <si>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</si>
  <si>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</si>
  <si>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</si>
  <si>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</si>
  <si>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Broiler final pellets</t>
  </si>
  <si>
    <t>Gráficos</t>
  </si>
  <si>
    <t>Cuadros</t>
  </si>
  <si>
    <t>Cuadro 4</t>
  </si>
  <si>
    <t>Cuadro 5</t>
  </si>
  <si>
    <t>Cuadro 6</t>
  </si>
  <si>
    <t>Cuadro 7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</si>
  <si>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</si>
  <si>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</si>
  <si>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</si>
  <si>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</si>
  <si>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</si>
  <si>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</si>
  <si>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</si>
  <si>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</si>
  <si>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</si>
  <si>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Ciko INIA</t>
  </si>
  <si>
    <t>Dollinco INIA</t>
  </si>
  <si>
    <t>Kumpa INIA</t>
  </si>
  <si>
    <t>Triticale</t>
  </si>
  <si>
    <t>Aguacero INIA</t>
  </si>
  <si>
    <t>Fosfato diamónico</t>
  </si>
  <si>
    <t>Publicación de la Oficina de Estudios y Políticas Agrarias (Odepa)</t>
  </si>
  <si>
    <t>Introducción</t>
  </si>
  <si>
    <t xml:space="preserve">kg/envase </t>
  </si>
  <si>
    <t>Precio unitario ($/kg)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</si>
  <si>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</si>
  <si>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</si>
  <si>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</si>
  <si>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</si>
  <si>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</si>
  <si>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</si>
  <si>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</si>
  <si>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</si>
  <si>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</si>
  <si>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</si>
  <si>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</si>
  <si>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Productos</t>
  </si>
  <si>
    <t>Trigo panadero invierno y alternativos</t>
  </si>
  <si>
    <t>Trigo pan primavera</t>
  </si>
  <si>
    <t>Kipa INIA</t>
  </si>
  <si>
    <t>semilla certificada</t>
  </si>
  <si>
    <t>Precios de lista de fertilizantes en Santiago</t>
  </si>
  <si>
    <t>s/i</t>
  </si>
  <si>
    <t>Precio unitario (USD/kg)</t>
  </si>
  <si>
    <t>USD/tonelada</t>
  </si>
  <si>
    <t>USD/tonelada sin IVA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</si>
  <si>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</si>
  <si>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</si>
  <si>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</si>
  <si>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</si>
  <si>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</si>
  <si>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Precios de lista de productos para la alimentación animal</t>
  </si>
  <si>
    <t>Evolución del precio promedio mensual de la urea: mercado interno, precios  internacionales y valor CIF de importación.</t>
  </si>
  <si>
    <t>s/i: sin información.</t>
  </si>
  <si>
    <t>Afrecho de soya (46% proteína, molido)</t>
  </si>
  <si>
    <t>Valor unitario ($/kg)</t>
  </si>
  <si>
    <t>Cuadro 3</t>
  </si>
  <si>
    <t>Maquinaria (unidades)</t>
  </si>
  <si>
    <t>Millán INIA</t>
  </si>
  <si>
    <t>DAP FOB Tampa</t>
  </si>
  <si>
    <t>Claudia Carbonell Piccardo</t>
  </si>
  <si>
    <t>Directora y Representante Legal</t>
  </si>
  <si>
    <t>Tabla de contenido</t>
  </si>
  <si>
    <t>Precios nominales sin IVA, en $ y USD por kg</t>
  </si>
  <si>
    <t>Precios nominales sin IVA, en $ y USD por unidad</t>
  </si>
  <si>
    <t>Precio unitario (USD)</t>
  </si>
  <si>
    <t>Precio unitario ($)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</si>
  <si>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</si>
  <si>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INIA.</t>
    </r>
  </si>
  <si>
    <t>Paquete 300 unid.</t>
  </si>
  <si>
    <t>Paquete 120 unid.</t>
  </si>
  <si>
    <t>Bandeja 6 huevos*</t>
  </si>
  <si>
    <t>11/2014</t>
  </si>
  <si>
    <t/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</si>
  <si>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 Reuters, Green Markets, ICIS pricing y Fertecon. </t>
    </r>
  </si>
  <si>
    <t>Conchuela gruesa</t>
  </si>
  <si>
    <t>03/2015</t>
  </si>
  <si>
    <t>* Bandeja de 12 huevos discontinuado.</t>
  </si>
  <si>
    <t>04/2015</t>
  </si>
  <si>
    <t>Trigo de grano forrajero</t>
  </si>
  <si>
    <t>Pionero INIA</t>
  </si>
  <si>
    <t>05/2015</t>
  </si>
  <si>
    <t xml:space="preserve">06/2015 </t>
  </si>
  <si>
    <t>Importaciones de insumos y maquinaria</t>
  </si>
  <si>
    <t>07/2015</t>
  </si>
  <si>
    <t>Bicentenario INIA</t>
  </si>
  <si>
    <t>08/2015</t>
  </si>
  <si>
    <t>Nitrato de amonio</t>
  </si>
  <si>
    <t>Fosfato monoamónico</t>
  </si>
  <si>
    <t>Otros insumos veterinarios</t>
  </si>
  <si>
    <t>Otros insumos</t>
  </si>
  <si>
    <t>09/2015</t>
  </si>
  <si>
    <t>10/2015</t>
  </si>
  <si>
    <t>12/2015</t>
  </si>
  <si>
    <t>11/2015</t>
  </si>
  <si>
    <t>Valor (miles de US$ CIF)</t>
  </si>
  <si>
    <t>Var % 16/15</t>
  </si>
  <si>
    <t>Total insumos y maquinaria</t>
  </si>
  <si>
    <t>Exportaciones de insumos y maquinaria</t>
  </si>
  <si>
    <t>Valor (miles de US$ FOB)</t>
  </si>
  <si>
    <t>01/2016</t>
  </si>
  <si>
    <t>% variación enero 2016/2015</t>
  </si>
  <si>
    <t>Patricio Riveros Villegas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</si>
  <si>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>: elaborado por Odepa con información de distribuidores.</t>
    </r>
  </si>
  <si>
    <t>02/2016</t>
  </si>
  <si>
    <t xml:space="preserve">Nota 2: dólar observado promedio de febrero USD   </t>
  </si>
  <si>
    <t>Nota 1: los precios publicados al 3 de marzo del 2016.</t>
  </si>
  <si>
    <t>% variación febrero 2016/2015</t>
  </si>
  <si>
    <r>
      <t>Plaguicidas y productos químicos</t>
    </r>
    <r>
      <rPr>
        <b/>
        <vertAlign val="superscript"/>
        <sz val="10"/>
        <rFont val="Arial"/>
        <family val="2"/>
      </rPr>
      <t>1</t>
    </r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</si>
  <si>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 * Cifras sujetas a revisión por informes de variación de valor (IVV).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/ Industria, domésticos y agrícolas</t>
    </r>
  </si>
  <si>
    <t>Marzo 2016</t>
  </si>
  <si>
    <t xml:space="preserve">        Abril 2016</t>
  </si>
  <si>
    <t>Abril 2016</t>
  </si>
  <si>
    <t>con información a marzo 2016</t>
  </si>
  <si>
    <t>enero - marzo</t>
  </si>
  <si>
    <t>Cuadro N° 2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</si>
  <si>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  <r>
      <rPr>
        <vertAlign val="superscript"/>
        <sz val="10"/>
        <rFont val="Arial"/>
        <family val="2"/>
      </rPr>
      <t xml:space="preserve"> 1</t>
    </r>
    <r>
      <rPr>
        <sz val="10"/>
        <rFont val="Arial"/>
        <family val="2"/>
      </rPr>
      <t>/ Industria, domésticos y agrícolas</t>
    </r>
  </si>
  <si>
    <t>Cuadro N° 1</t>
  </si>
  <si>
    <t>03/2016</t>
  </si>
  <si>
    <t xml:space="preserve">Nota: dólar observado promedio de marzo 2016 USD   </t>
  </si>
  <si>
    <t xml:space="preserve">Nota : dólar observado promedio marzo 2016 USD   </t>
  </si>
  <si>
    <t>Marzo 2016*</t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</si>
</sst>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a_-;\-* #,##0.00\ _p_t_a_-;_-* &quot;-&quot;??\ _p_t_a_-;_-@_-"/>
    <numFmt numFmtId="181" formatCode="#,##0.0"/>
    <numFmt numFmtId="182" formatCode="#,##0.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[$-C0A]dddd\,\ d&quot; de &quot;mmmm&quot; de &quot;yyyy"/>
    <numFmt numFmtId="189" formatCode="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340A]dddd\,\ d\ &quot;de&quot;\ mmmm\ &quot;de&quot;\ yyyy"/>
    <numFmt numFmtId="195" formatCode="0.0"/>
    <numFmt numFmtId="196" formatCode="0.0%"/>
  </numFmts>
  <fonts count="10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i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0"/>
    </font>
    <font>
      <sz val="7.75"/>
      <color indexed="8"/>
      <name val="Arial"/>
      <family val="0"/>
    </font>
    <font>
      <sz val="8.45"/>
      <color indexed="8"/>
      <name val="Arial"/>
      <family val="0"/>
    </font>
    <font>
      <sz val="5.95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63"/>
      <name val="Arial"/>
      <family val="2"/>
    </font>
    <font>
      <sz val="7"/>
      <color indexed="8"/>
      <name val="Arial"/>
      <family val="2"/>
    </font>
    <font>
      <b/>
      <sz val="7"/>
      <color indexed="30"/>
      <name val="Arial"/>
      <family val="2"/>
    </font>
    <font>
      <sz val="9"/>
      <color indexed="23"/>
      <name val="Arial"/>
      <family val="2"/>
    </font>
    <font>
      <b/>
      <sz val="10"/>
      <color indexed="10"/>
      <name val="Arial"/>
      <family val="2"/>
    </font>
    <font>
      <sz val="20"/>
      <color indexed="30"/>
      <name val="Arial"/>
      <family val="2"/>
    </font>
    <font>
      <b/>
      <sz val="12"/>
      <color indexed="63"/>
      <name val="Arial"/>
      <family val="2"/>
    </font>
    <font>
      <sz val="10"/>
      <color indexed="8"/>
      <name val="Verdana"/>
      <family val="0"/>
    </font>
    <font>
      <i/>
      <sz val="11"/>
      <color indexed="8"/>
      <name val="Calibri"/>
      <family val="0"/>
    </font>
    <font>
      <i/>
      <sz val="9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333333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rgb="FF0066CC"/>
      <name val="Arial"/>
      <family val="2"/>
    </font>
    <font>
      <sz val="9"/>
      <color theme="1"/>
      <name val="Arial"/>
      <family val="2"/>
    </font>
    <font>
      <sz val="9"/>
      <color rgb="FF666666"/>
      <name val="Arial"/>
      <family val="2"/>
    </font>
    <font>
      <sz val="11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0000"/>
      <name val="Arial"/>
      <family val="2"/>
    </font>
    <font>
      <sz val="20"/>
      <color rgb="FF0066CC"/>
      <name val="Arial"/>
      <family val="2"/>
    </font>
    <font>
      <b/>
      <sz val="12"/>
      <color rgb="FF333333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indexed="55"/>
      </top>
      <bottom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/>
    </border>
  </borders>
  <cellStyleXfs count="2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72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72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72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2" fillId="11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72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72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72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2" fillId="19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72" fillId="20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72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2" fillId="23" borderId="0" applyNumberFormat="0" applyBorder="0" applyAlignment="0" applyProtection="0"/>
    <xf numFmtId="0" fontId="6" fillId="22" borderId="0" applyNumberFormat="0" applyBorder="0" applyAlignment="0" applyProtection="0"/>
    <xf numFmtId="0" fontId="7" fillId="24" borderId="0" applyNumberFormat="0" applyBorder="0" applyAlignment="0" applyProtection="0"/>
    <xf numFmtId="0" fontId="73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3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3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3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3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3" fillId="33" borderId="0" applyNumberFormat="0" applyBorder="0" applyAlignment="0" applyProtection="0"/>
    <xf numFmtId="0" fontId="7" fillId="32" borderId="0" applyNumberFormat="0" applyBorder="0" applyAlignment="0" applyProtection="0"/>
    <xf numFmtId="0" fontId="74" fillId="3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75" fillId="36" borderId="2" applyNumberFormat="0" applyAlignment="0" applyProtection="0"/>
    <xf numFmtId="0" fontId="9" fillId="35" borderId="1" applyNumberFormat="0" applyAlignment="0" applyProtection="0"/>
    <xf numFmtId="0" fontId="10" fillId="37" borderId="3" applyNumberFormat="0" applyAlignment="0" applyProtection="0"/>
    <xf numFmtId="0" fontId="76" fillId="38" borderId="4" applyNumberFormat="0" applyAlignment="0" applyProtection="0"/>
    <xf numFmtId="0" fontId="10" fillId="37" borderId="3" applyNumberFormat="0" applyAlignment="0" applyProtection="0"/>
    <xf numFmtId="0" fontId="11" fillId="0" borderId="5" applyNumberFormat="0" applyFill="0" applyAlignment="0" applyProtection="0"/>
    <xf numFmtId="0" fontId="77" fillId="0" borderId="6" applyNumberFormat="0" applyFill="0" applyAlignment="0" applyProtection="0"/>
    <xf numFmtId="0" fontId="11" fillId="0" borderId="5" applyNumberFormat="0" applyFill="0" applyAlignment="0" applyProtection="0"/>
    <xf numFmtId="0" fontId="78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3" fillId="4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3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3" fillId="44" borderId="0" applyNumberFormat="0" applyBorder="0" applyAlignment="0" applyProtection="0"/>
    <xf numFmtId="0" fontId="7" fillId="43" borderId="0" applyNumberFormat="0" applyBorder="0" applyAlignment="0" applyProtection="0"/>
    <xf numFmtId="0" fontId="7" fillId="28" borderId="0" applyNumberFormat="0" applyBorder="0" applyAlignment="0" applyProtection="0"/>
    <xf numFmtId="0" fontId="73" fillId="45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3" fillId="46" borderId="0" applyNumberFormat="0" applyBorder="0" applyAlignment="0" applyProtection="0"/>
    <xf numFmtId="0" fontId="7" fillId="30" borderId="0" applyNumberFormat="0" applyBorder="0" applyAlignment="0" applyProtection="0"/>
    <xf numFmtId="0" fontId="7" fillId="47" borderId="0" applyNumberFormat="0" applyBorder="0" applyAlignment="0" applyProtection="0"/>
    <xf numFmtId="0" fontId="73" fillId="48" borderId="0" applyNumberFormat="0" applyBorder="0" applyAlignment="0" applyProtection="0"/>
    <xf numFmtId="0" fontId="7" fillId="47" borderId="0" applyNumberFormat="0" applyBorder="0" applyAlignment="0" applyProtection="0"/>
    <xf numFmtId="0" fontId="13" fillId="12" borderId="1" applyNumberFormat="0" applyAlignment="0" applyProtection="0"/>
    <xf numFmtId="0" fontId="80" fillId="49" borderId="2" applyNumberFormat="0" applyAlignment="0" applyProtection="0"/>
    <xf numFmtId="0" fontId="13" fillId="12" borderId="1" applyNumberFormat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3" fillId="50" borderId="0" applyNumberFormat="0" applyBorder="0" applyAlignment="0" applyProtection="0"/>
    <xf numFmtId="0" fontId="14" fillId="4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4" fillId="52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0" fillId="53" borderId="8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0" fontId="72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Border="0" applyProtection="0">
      <alignment horizontal="left" vertical="top"/>
    </xf>
    <xf numFmtId="0" fontId="16" fillId="35" borderId="10" applyNumberFormat="0" applyAlignment="0" applyProtection="0"/>
    <xf numFmtId="0" fontId="85" fillId="36" borderId="11" applyNumberFormat="0" applyAlignment="0" applyProtection="0"/>
    <xf numFmtId="0" fontId="16" fillId="35" borderId="10" applyNumberFormat="0" applyAlignment="0" applyProtection="0"/>
    <xf numFmtId="0" fontId="1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88" fillId="0" borderId="14" applyNumberFormat="0" applyFill="0" applyAlignment="0" applyProtection="0"/>
    <xf numFmtId="0" fontId="21" fillId="0" borderId="13" applyNumberFormat="0" applyFill="0" applyAlignment="0" applyProtection="0"/>
    <xf numFmtId="0" fontId="12" fillId="0" borderId="15" applyNumberFormat="0" applyFill="0" applyAlignment="0" applyProtection="0"/>
    <xf numFmtId="0" fontId="79" fillId="0" borderId="16" applyNumberFormat="0" applyFill="0" applyAlignment="0" applyProtection="0"/>
    <xf numFmtId="0" fontId="12" fillId="0" borderId="15" applyNumberFormat="0" applyFill="0" applyAlignment="0" applyProtection="0"/>
    <xf numFmtId="0" fontId="8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90" fillId="0" borderId="18" applyNumberFormat="0" applyFill="0" applyAlignment="0" applyProtection="0"/>
    <xf numFmtId="0" fontId="22" fillId="0" borderId="17" applyNumberFormat="0" applyFill="0" applyAlignment="0" applyProtection="0"/>
  </cellStyleXfs>
  <cellXfs count="307">
    <xf numFmtId="0" fontId="0" fillId="0" borderId="0" xfId="0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0" borderId="0" xfId="0" applyFont="1" applyAlignment="1">
      <alignment/>
    </xf>
    <xf numFmtId="0" fontId="26" fillId="57" borderId="0" xfId="0" applyFont="1" applyFill="1" applyAlignment="1">
      <alignment/>
    </xf>
    <xf numFmtId="0" fontId="2" fillId="57" borderId="0" xfId="0" applyFont="1" applyFill="1" applyAlignment="1">
      <alignment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4" fillId="0" borderId="0" xfId="129" applyFont="1">
      <alignment/>
      <protection/>
    </xf>
    <xf numFmtId="0" fontId="0" fillId="0" borderId="0" xfId="0" applyFill="1" applyAlignment="1">
      <alignment/>
    </xf>
    <xf numFmtId="0" fontId="9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91" fillId="0" borderId="0" xfId="0" applyFont="1" applyFill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" fillId="57" borderId="0" xfId="0" applyFont="1" applyFill="1" applyAlignment="1" quotePrefix="1">
      <alignment/>
    </xf>
    <xf numFmtId="171" fontId="3" fillId="0" borderId="0" xfId="119" applyFont="1" applyAlignment="1">
      <alignment/>
    </xf>
    <xf numFmtId="171" fontId="3" fillId="0" borderId="0" xfId="119" applyFont="1" applyFill="1" applyAlignment="1">
      <alignment/>
    </xf>
    <xf numFmtId="171" fontId="3" fillId="0" borderId="0" xfId="119" applyFont="1" applyFill="1" applyBorder="1" applyAlignment="1">
      <alignment/>
    </xf>
    <xf numFmtId="0" fontId="0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0" fontId="0" fillId="55" borderId="0" xfId="0" applyFont="1" applyFill="1" applyBorder="1" applyAlignment="1">
      <alignment/>
    </xf>
    <xf numFmtId="0" fontId="0" fillId="55" borderId="0" xfId="0" applyFont="1" applyFill="1" applyAlignment="1">
      <alignment vertical="center"/>
    </xf>
    <xf numFmtId="0" fontId="0" fillId="55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55" borderId="0" xfId="0" applyFont="1" applyFill="1" applyAlignment="1">
      <alignment horizontal="centerContinuous" vertical="center"/>
    </xf>
    <xf numFmtId="0" fontId="27" fillId="55" borderId="0" xfId="0" applyFont="1" applyFill="1" applyAlignment="1">
      <alignment horizontal="centerContinuous" vertical="center"/>
    </xf>
    <xf numFmtId="0" fontId="4" fillId="55" borderId="0" xfId="0" applyFont="1" applyFill="1" applyAlignment="1">
      <alignment horizontal="center"/>
    </xf>
    <xf numFmtId="0" fontId="0" fillId="55" borderId="0" xfId="0" applyFont="1" applyFill="1" applyAlignment="1">
      <alignment horizontal="center" vertical="center"/>
    </xf>
    <xf numFmtId="0" fontId="5" fillId="55" borderId="0" xfId="107" applyFont="1" applyFill="1" applyAlignment="1" applyProtection="1">
      <alignment horizontal="center" vertical="center"/>
      <protection/>
    </xf>
    <xf numFmtId="0" fontId="22" fillId="55" borderId="0" xfId="0" applyFont="1" applyFill="1" applyAlignment="1">
      <alignment horizontal="center" vertical="center"/>
    </xf>
    <xf numFmtId="0" fontId="29" fillId="55" borderId="0" xfId="107" applyFont="1" applyFill="1" applyAlignment="1" applyProtection="1">
      <alignment horizontal="center" vertical="center"/>
      <protection/>
    </xf>
    <xf numFmtId="0" fontId="0" fillId="55" borderId="0" xfId="107" applyFont="1" applyFill="1" applyAlignment="1" applyProtection="1">
      <alignment vertical="center"/>
      <protection/>
    </xf>
    <xf numFmtId="0" fontId="4" fillId="55" borderId="0" xfId="0" applyFont="1" applyFill="1" applyAlignment="1">
      <alignment horizontal="center" vertical="center"/>
    </xf>
    <xf numFmtId="0" fontId="0" fillId="55" borderId="0" xfId="107" applyFont="1" applyFill="1" applyAlignment="1" applyProtection="1">
      <alignment vertical="center" wrapText="1"/>
      <protection/>
    </xf>
    <xf numFmtId="0" fontId="6" fillId="55" borderId="0" xfId="107" applyFont="1" applyFill="1" applyAlignment="1" applyProtection="1">
      <alignment/>
      <protection/>
    </xf>
    <xf numFmtId="0" fontId="22" fillId="55" borderId="0" xfId="0" applyFont="1" applyFill="1" applyAlignment="1">
      <alignment horizontal="center"/>
    </xf>
    <xf numFmtId="0" fontId="4" fillId="55" borderId="0" xfId="0" applyFont="1" applyFill="1" applyAlignment="1">
      <alignment/>
    </xf>
    <xf numFmtId="0" fontId="0" fillId="55" borderId="0" xfId="0" applyFont="1" applyFill="1" applyAlignment="1">
      <alignment/>
    </xf>
    <xf numFmtId="0" fontId="92" fillId="55" borderId="0" xfId="0" applyFont="1" applyFill="1" applyAlignment="1">
      <alignment/>
    </xf>
    <xf numFmtId="0" fontId="5" fillId="55" borderId="0" xfId="107" applyFont="1" applyFill="1" applyAlignment="1" applyProtection="1">
      <alignment/>
      <protection/>
    </xf>
    <xf numFmtId="0" fontId="92" fillId="55" borderId="0" xfId="0" applyFont="1" applyFill="1" applyBorder="1" applyAlignment="1">
      <alignment vertical="center"/>
    </xf>
    <xf numFmtId="0" fontId="93" fillId="0" borderId="0" xfId="129" applyFont="1">
      <alignment/>
      <protection/>
    </xf>
    <xf numFmtId="0" fontId="94" fillId="0" borderId="0" xfId="129" applyFont="1">
      <alignment/>
      <protection/>
    </xf>
    <xf numFmtId="0" fontId="95" fillId="0" borderId="0" xfId="129" applyFont="1" applyAlignment="1">
      <alignment horizontal="center"/>
      <protection/>
    </xf>
    <xf numFmtId="17" fontId="95" fillId="0" borderId="0" xfId="129" applyNumberFormat="1" applyFont="1" applyAlignment="1" quotePrefix="1">
      <alignment horizontal="center"/>
      <protection/>
    </xf>
    <xf numFmtId="0" fontId="96" fillId="0" borderId="0" xfId="129" applyFont="1" applyAlignment="1">
      <alignment horizontal="left" indent="15"/>
      <protection/>
    </xf>
    <xf numFmtId="0" fontId="97" fillId="0" borderId="0" xfId="129" applyFont="1" applyAlignment="1">
      <alignment horizontal="center"/>
      <protection/>
    </xf>
    <xf numFmtId="0" fontId="98" fillId="0" borderId="0" xfId="129" applyFont="1">
      <alignment/>
      <protection/>
    </xf>
    <xf numFmtId="0" fontId="93" fillId="0" borderId="0" xfId="129" applyFont="1" quotePrefix="1">
      <alignment/>
      <protection/>
    </xf>
    <xf numFmtId="0" fontId="97" fillId="0" borderId="0" xfId="129" applyFont="1">
      <alignment/>
      <protection/>
    </xf>
    <xf numFmtId="0" fontId="99" fillId="0" borderId="0" xfId="129" applyFont="1">
      <alignment/>
      <protection/>
    </xf>
    <xf numFmtId="0" fontId="2" fillId="0" borderId="0" xfId="140" applyFont="1" applyBorder="1" applyAlignment="1" applyProtection="1">
      <alignment horizontal="left"/>
      <protection/>
    </xf>
    <xf numFmtId="0" fontId="2" fillId="0" borderId="0" xfId="129" applyFont="1">
      <alignment/>
      <protection/>
    </xf>
    <xf numFmtId="0" fontId="2" fillId="0" borderId="0" xfId="140" applyFont="1" applyBorder="1" applyProtection="1">
      <alignment/>
      <protection/>
    </xf>
    <xf numFmtId="0" fontId="2" fillId="0" borderId="0" xfId="140" applyFont="1" applyBorder="1" applyAlignment="1" applyProtection="1">
      <alignment horizontal="center"/>
      <protection/>
    </xf>
    <xf numFmtId="0" fontId="100" fillId="0" borderId="0" xfId="129" applyFont="1">
      <alignment/>
      <protection/>
    </xf>
    <xf numFmtId="0" fontId="2" fillId="0" borderId="0" xfId="129" applyFont="1" applyBorder="1">
      <alignment/>
      <protection/>
    </xf>
    <xf numFmtId="0" fontId="94" fillId="0" borderId="0" xfId="129" applyFont="1" applyBorder="1">
      <alignment/>
      <protection/>
    </xf>
    <xf numFmtId="0" fontId="2" fillId="0" borderId="0" xfId="140" applyFont="1" applyBorder="1" applyAlignment="1" applyProtection="1">
      <alignment horizontal="right"/>
      <protection/>
    </xf>
    <xf numFmtId="0" fontId="30" fillId="0" borderId="0" xfId="140" applyFont="1" applyBorder="1" applyAlignment="1" applyProtection="1">
      <alignment horizontal="left"/>
      <protection/>
    </xf>
    <xf numFmtId="0" fontId="30" fillId="0" borderId="0" xfId="140" applyFont="1" applyBorder="1" applyProtection="1">
      <alignment/>
      <protection/>
    </xf>
    <xf numFmtId="0" fontId="30" fillId="0" borderId="0" xfId="140" applyFont="1" applyBorder="1" applyAlignment="1" applyProtection="1">
      <alignment horizontal="center"/>
      <protection/>
    </xf>
    <xf numFmtId="0" fontId="31" fillId="0" borderId="0" xfId="140" applyFont="1" applyBorder="1" applyProtection="1">
      <alignment/>
      <protection/>
    </xf>
    <xf numFmtId="0" fontId="31" fillId="0" borderId="0" xfId="140" applyFont="1" applyBorder="1" applyAlignment="1" applyProtection="1">
      <alignment horizontal="right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31" fillId="0" borderId="0" xfId="129" applyFont="1" applyBorder="1" applyAlignment="1">
      <alignment horizontal="justify" vertical="top" wrapText="1"/>
      <protection/>
    </xf>
    <xf numFmtId="0" fontId="3" fillId="0" borderId="0" xfId="129" applyFont="1">
      <alignment/>
      <protection/>
    </xf>
    <xf numFmtId="0" fontId="4" fillId="0" borderId="21" xfId="0" applyFont="1" applyFill="1" applyBorder="1" applyAlignment="1">
      <alignment horizontal="left" vertical="center"/>
    </xf>
    <xf numFmtId="4" fontId="4" fillId="0" borderId="21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2" fillId="0" borderId="0" xfId="0" applyFont="1" applyAlignment="1">
      <alignment/>
    </xf>
    <xf numFmtId="3" fontId="0" fillId="0" borderId="1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92" fillId="0" borderId="0" xfId="0" applyNumberFormat="1" applyFont="1" applyBorder="1" applyAlignment="1">
      <alignment/>
    </xf>
    <xf numFmtId="0" fontId="92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92" fillId="0" borderId="0" xfId="0" applyFont="1" applyBorder="1" applyAlignment="1">
      <alignment horizontal="centerContinuous" vertical="center"/>
    </xf>
    <xf numFmtId="0" fontId="92" fillId="0" borderId="0" xfId="0" applyFont="1" applyAlignment="1" quotePrefix="1">
      <alignment/>
    </xf>
    <xf numFmtId="3" fontId="4" fillId="0" borderId="21" xfId="0" applyNumberFormat="1" applyFont="1" applyFill="1" applyBorder="1" applyAlignment="1">
      <alignment horizontal="center" vertical="center"/>
    </xf>
    <xf numFmtId="0" fontId="81" fillId="0" borderId="0" xfId="111" applyFont="1" applyAlignment="1">
      <alignment horizontal="center" vertical="center"/>
    </xf>
    <xf numFmtId="0" fontId="31" fillId="0" borderId="0" xfId="0" applyFont="1" applyAlignment="1">
      <alignment horizontal="left"/>
    </xf>
    <xf numFmtId="4" fontId="31" fillId="0" borderId="0" xfId="0" applyNumberFormat="1" applyFont="1" applyFill="1" applyAlignment="1">
      <alignment horizontal="center"/>
    </xf>
    <xf numFmtId="0" fontId="31" fillId="0" borderId="0" xfId="0" applyFont="1" applyAlignment="1">
      <alignment/>
    </xf>
    <xf numFmtId="3" fontId="31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3" fontId="33" fillId="0" borderId="0" xfId="0" applyNumberFormat="1" applyFont="1" applyAlignment="1">
      <alignment/>
    </xf>
    <xf numFmtId="0" fontId="25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4" fillId="0" borderId="0" xfId="0" applyFont="1" applyBorder="1" applyAlignment="1">
      <alignment/>
    </xf>
    <xf numFmtId="0" fontId="91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1" fillId="58" borderId="22" xfId="0" applyFont="1" applyFill="1" applyBorder="1" applyAlignment="1">
      <alignment horizontal="right" vertical="top" wrapText="1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4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4" fontId="0" fillId="0" borderId="27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left"/>
    </xf>
    <xf numFmtId="3" fontId="0" fillId="0" borderId="20" xfId="0" applyNumberFormat="1" applyFont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17" fontId="0" fillId="0" borderId="28" xfId="0" applyNumberFormat="1" applyFont="1" applyBorder="1" applyAlignment="1" quotePrefix="1">
      <alignment horizontal="center" vertical="center" wrapText="1"/>
    </xf>
    <xf numFmtId="0" fontId="0" fillId="59" borderId="28" xfId="0" applyFont="1" applyFill="1" applyBorder="1" applyAlignment="1">
      <alignment horizontal="center" wrapText="1"/>
    </xf>
    <xf numFmtId="4" fontId="0" fillId="59" borderId="28" xfId="0" applyNumberFormat="1" applyFont="1" applyFill="1" applyBorder="1" applyAlignment="1">
      <alignment horizontal="right" vertical="center" wrapText="1"/>
    </xf>
    <xf numFmtId="4" fontId="0" fillId="59" borderId="28" xfId="0" applyNumberFormat="1" applyFont="1" applyFill="1" applyBorder="1" applyAlignment="1">
      <alignment vertical="center" wrapText="1"/>
    </xf>
    <xf numFmtId="0" fontId="0" fillId="59" borderId="28" xfId="0" applyFont="1" applyFill="1" applyBorder="1" applyAlignment="1">
      <alignment horizontal="center" vertical="center" wrapText="1"/>
    </xf>
    <xf numFmtId="17" fontId="0" fillId="0" borderId="29" xfId="0" applyNumberFormat="1" applyFont="1" applyBorder="1" applyAlignment="1" quotePrefix="1">
      <alignment horizontal="center" wrapText="1"/>
    </xf>
    <xf numFmtId="17" fontId="0" fillId="0" borderId="29" xfId="0" applyNumberFormat="1" applyFont="1" applyBorder="1" applyAlignment="1" quotePrefix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102" fillId="0" borderId="0" xfId="0" applyFont="1" applyBorder="1" applyAlignment="1">
      <alignment horizontal="right" vertical="center"/>
    </xf>
    <xf numFmtId="0" fontId="102" fillId="0" borderId="19" xfId="0" applyFont="1" applyBorder="1" applyAlignment="1">
      <alignment horizontal="right" vertical="center"/>
    </xf>
    <xf numFmtId="0" fontId="102" fillId="0" borderId="20" xfId="0" applyFont="1" applyBorder="1" applyAlignment="1">
      <alignment horizontal="right" vertical="center"/>
    </xf>
    <xf numFmtId="0" fontId="4" fillId="5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horizontal="center"/>
    </xf>
    <xf numFmtId="0" fontId="0" fillId="55" borderId="0" xfId="0" applyFont="1" applyFill="1" applyAlignment="1">
      <alignment horizontal="center" vertical="center" wrapText="1"/>
    </xf>
    <xf numFmtId="0" fontId="0" fillId="55" borderId="0" xfId="0" applyFont="1" applyFill="1" applyBorder="1" applyAlignment="1" quotePrefix="1">
      <alignment horizontal="center"/>
    </xf>
    <xf numFmtId="0" fontId="0" fillId="55" borderId="0" xfId="0" applyFont="1" applyFill="1" applyAlignment="1">
      <alignment horizontal="center"/>
    </xf>
    <xf numFmtId="0" fontId="103" fillId="55" borderId="0" xfId="0" applyFont="1" applyFill="1" applyBorder="1" applyAlignment="1">
      <alignment horizontal="center" vertical="center" wrapText="1"/>
    </xf>
    <xf numFmtId="3" fontId="0" fillId="55" borderId="0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/>
    </xf>
    <xf numFmtId="9" fontId="0" fillId="59" borderId="28" xfId="171" applyFont="1" applyFill="1" applyBorder="1" applyAlignment="1" quotePrefix="1">
      <alignment horizontal="right" vertical="center" wrapText="1"/>
    </xf>
    <xf numFmtId="0" fontId="0" fillId="56" borderId="0" xfId="0" applyFont="1" applyFill="1" applyAlignment="1">
      <alignment horizontal="center"/>
    </xf>
    <xf numFmtId="0" fontId="0" fillId="0" borderId="28" xfId="0" applyFont="1" applyBorder="1" applyAlignment="1">
      <alignment horizontal="left"/>
    </xf>
    <xf numFmtId="0" fontId="0" fillId="55" borderId="28" xfId="0" applyFont="1" applyFill="1" applyBorder="1" applyAlignment="1">
      <alignment horizontal="center"/>
    </xf>
    <xf numFmtId="0" fontId="0" fillId="55" borderId="28" xfId="0" applyFont="1" applyFill="1" applyBorder="1" applyAlignment="1">
      <alignment horizontal="center" vertical="top"/>
    </xf>
    <xf numFmtId="8" fontId="0" fillId="0" borderId="28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justify" vertical="top"/>
    </xf>
    <xf numFmtId="8" fontId="0" fillId="55" borderId="0" xfId="0" applyNumberFormat="1" applyFont="1" applyFill="1" applyAlignment="1">
      <alignment horizontal="center"/>
    </xf>
    <xf numFmtId="0" fontId="0" fillId="55" borderId="0" xfId="0" applyFont="1" applyFill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171" fontId="0" fillId="0" borderId="0" xfId="119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19" xfId="0" applyFont="1" applyBorder="1" applyAlignment="1">
      <alignment/>
    </xf>
    <xf numFmtId="4" fontId="0" fillId="0" borderId="31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25" xfId="0" applyNumberFormat="1" applyFont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27" xfId="0" applyNumberFormat="1" applyFont="1" applyBorder="1" applyAlignment="1">
      <alignment horizontal="center"/>
    </xf>
    <xf numFmtId="0" fontId="0" fillId="0" borderId="0" xfId="0" applyFont="1" applyAlignment="1" quotePrefix="1">
      <alignment/>
    </xf>
    <xf numFmtId="3" fontId="0" fillId="0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8" fontId="0" fillId="0" borderId="0" xfId="0" applyNumberFormat="1" applyFont="1" applyFill="1" applyBorder="1" applyAlignment="1">
      <alignment horizontal="left"/>
    </xf>
    <xf numFmtId="0" fontId="0" fillId="55" borderId="0" xfId="0" applyFont="1" applyFill="1" applyAlignment="1">
      <alignment vertical="center"/>
    </xf>
    <xf numFmtId="0" fontId="0" fillId="57" borderId="0" xfId="0" applyFont="1" applyFill="1" applyAlignment="1">
      <alignment vertical="center"/>
    </xf>
    <xf numFmtId="0" fontId="0" fillId="5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 vertical="center"/>
    </xf>
    <xf numFmtId="0" fontId="0" fillId="57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55" borderId="0" xfId="0" applyFont="1" applyFill="1" applyAlignment="1">
      <alignment vertical="center"/>
    </xf>
    <xf numFmtId="0" fontId="4" fillId="57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 quotePrefix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/>
    </xf>
    <xf numFmtId="3" fontId="0" fillId="55" borderId="0" xfId="0" applyNumberFormat="1" applyFont="1" applyFill="1" applyBorder="1" applyAlignment="1">
      <alignment vertical="center"/>
    </xf>
    <xf numFmtId="3" fontId="0" fillId="57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9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9" fontId="0" fillId="0" borderId="0" xfId="17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55" borderId="0" xfId="0" applyFont="1" applyFill="1" applyAlignment="1">
      <alignment/>
    </xf>
    <xf numFmtId="0" fontId="0" fillId="56" borderId="0" xfId="0" applyFont="1" applyFill="1" applyAlignment="1">
      <alignment/>
    </xf>
    <xf numFmtId="0" fontId="0" fillId="57" borderId="0" xfId="0" applyFont="1" applyFill="1" applyAlignment="1">
      <alignment/>
    </xf>
    <xf numFmtId="0" fontId="0" fillId="0" borderId="32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0" fontId="4" fillId="0" borderId="0" xfId="0" applyFont="1" applyFill="1" applyBorder="1" applyAlignment="1" quotePrefix="1">
      <alignment/>
    </xf>
    <xf numFmtId="3" fontId="4" fillId="0" borderId="0" xfId="0" applyNumberFormat="1" applyFont="1" applyFill="1" applyBorder="1" applyAlignment="1">
      <alignment horizontal="right"/>
    </xf>
    <xf numFmtId="0" fontId="4" fillId="55" borderId="0" xfId="0" applyFont="1" applyFill="1" applyBorder="1" applyAlignment="1">
      <alignment vertical="center"/>
    </xf>
    <xf numFmtId="0" fontId="4" fillId="56" borderId="0" xfId="0" applyFont="1" applyFill="1" applyAlignment="1">
      <alignment vertical="center"/>
    </xf>
    <xf numFmtId="0" fontId="104" fillId="55" borderId="0" xfId="0" applyFont="1" applyFill="1" applyAlignment="1">
      <alignment vertical="center"/>
    </xf>
    <xf numFmtId="3" fontId="0" fillId="56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Alignment="1">
      <alignment horizontal="justify"/>
    </xf>
    <xf numFmtId="0" fontId="0" fillId="55" borderId="0" xfId="0" applyFont="1" applyFill="1" applyAlignment="1">
      <alignment horizontal="justify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05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4" fontId="0" fillId="59" borderId="34" xfId="0" applyNumberFormat="1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/>
    </xf>
    <xf numFmtId="3" fontId="106" fillId="0" borderId="0" xfId="0" applyNumberFormat="1" applyFont="1" applyBorder="1" applyAlignment="1">
      <alignment horizontal="center" vertical="center"/>
    </xf>
    <xf numFmtId="196" fontId="0" fillId="59" borderId="34" xfId="171" applyNumberFormat="1" applyFont="1" applyFill="1" applyBorder="1" applyAlignment="1">
      <alignment horizontal="center" vertical="center" wrapText="1"/>
    </xf>
    <xf numFmtId="9" fontId="0" fillId="59" borderId="34" xfId="171" applyNumberFormat="1" applyFont="1" applyFill="1" applyBorder="1" applyAlignment="1">
      <alignment horizontal="center" vertical="center" wrapText="1"/>
    </xf>
    <xf numFmtId="0" fontId="107" fillId="0" borderId="0" xfId="129" applyFont="1" applyAlignment="1">
      <alignment horizontal="center"/>
      <protection/>
    </xf>
    <xf numFmtId="0" fontId="2" fillId="0" borderId="0" xfId="129" applyFont="1" applyBorder="1" applyAlignment="1">
      <alignment horizontal="justify" vertical="center" wrapText="1"/>
      <protection/>
    </xf>
    <xf numFmtId="0" fontId="108" fillId="0" borderId="0" xfId="129" applyFont="1" applyAlignment="1">
      <alignment horizontal="left"/>
      <protection/>
    </xf>
    <xf numFmtId="0" fontId="95" fillId="0" borderId="0" xfId="129" applyFont="1" applyAlignment="1">
      <alignment horizontal="center"/>
      <protection/>
    </xf>
    <xf numFmtId="0" fontId="93" fillId="0" borderId="0" xfId="129" applyFont="1" applyAlignment="1">
      <alignment horizontal="center"/>
      <protection/>
    </xf>
    <xf numFmtId="0" fontId="97" fillId="0" borderId="0" xfId="129" applyFont="1" applyAlignment="1">
      <alignment horizontal="center"/>
      <protection/>
    </xf>
    <xf numFmtId="0" fontId="0" fillId="55" borderId="0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35" xfId="0" applyFont="1" applyFill="1" applyBorder="1" applyAlignment="1" quotePrefix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/>
    </xf>
    <xf numFmtId="0" fontId="0" fillId="0" borderId="0" xfId="0" applyFont="1" applyFill="1" applyAlignment="1">
      <alignment horizontal="justify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0" fontId="4" fillId="0" borderId="3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4" fillId="55" borderId="0" xfId="0" applyFont="1" applyFill="1" applyBorder="1" applyAlignment="1">
      <alignment horizontal="center" vertical="center"/>
    </xf>
    <xf numFmtId="0" fontId="4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4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92" fillId="55" borderId="0" xfId="0" applyFont="1" applyFill="1" applyAlignment="1">
      <alignment horizontal="justify" vertical="top"/>
    </xf>
    <xf numFmtId="0" fontId="4" fillId="0" borderId="2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quotePrefix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55" borderId="0" xfId="0" applyFont="1" applyFill="1" applyBorder="1" applyAlignment="1">
      <alignment horizontal="center" vertical="center" wrapText="1"/>
    </xf>
    <xf numFmtId="17" fontId="0" fillId="0" borderId="0" xfId="0" applyNumberFormat="1" applyFont="1" applyAlignment="1" quotePrefix="1">
      <alignment horizontal="center"/>
    </xf>
    <xf numFmtId="0" fontId="4" fillId="5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 wrapText="1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31" fillId="0" borderId="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186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 2" xfId="69"/>
    <cellStyle name="Buena 3" xfId="70"/>
    <cellStyle name="Bueno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1" xfId="81"/>
    <cellStyle name="Encabezado 4" xfId="82"/>
    <cellStyle name="Encabezado 4 2" xfId="83"/>
    <cellStyle name="Encabezado 4 3" xfId="84"/>
    <cellStyle name="Énfasis1" xfId="85"/>
    <cellStyle name="Énfasis1 2" xfId="86"/>
    <cellStyle name="Énfasis1 3" xfId="87"/>
    <cellStyle name="Énfasis2" xfId="88"/>
    <cellStyle name="Énfasis2 2" xfId="89"/>
    <cellStyle name="Énfasis2 3" xfId="90"/>
    <cellStyle name="Énfasis3" xfId="91"/>
    <cellStyle name="Énfasis3 2" xfId="92"/>
    <cellStyle name="Énfasis3 3" xfId="93"/>
    <cellStyle name="Énfasis4" xfId="94"/>
    <cellStyle name="Énfasis4 2" xfId="95"/>
    <cellStyle name="Énfasis4 3" xfId="96"/>
    <cellStyle name="Énfasis5" xfId="97"/>
    <cellStyle name="Énfasis5 2" xfId="98"/>
    <cellStyle name="Énfasis5 3" xfId="99"/>
    <cellStyle name="Énfasis6" xfId="100"/>
    <cellStyle name="Énfasis6 2" xfId="101"/>
    <cellStyle name="Énfasis6 3" xfId="102"/>
    <cellStyle name="Entrada" xfId="103"/>
    <cellStyle name="Entrada 2" xfId="104"/>
    <cellStyle name="Entrada 3" xfId="105"/>
    <cellStyle name="Estilo 1" xfId="106"/>
    <cellStyle name="Hyperlink" xfId="107"/>
    <cellStyle name="Hipervínculo 2" xfId="108"/>
    <cellStyle name="Hipervínculo 2 2" xfId="109"/>
    <cellStyle name="Hipervínculo 2 3" xfId="110"/>
    <cellStyle name="Hipervínculo 3" xfId="111"/>
    <cellStyle name="Hipervínculo 4" xfId="112"/>
    <cellStyle name="Followed Hyperlink" xfId="113"/>
    <cellStyle name="Incorrecto" xfId="114"/>
    <cellStyle name="Incorrecto 2" xfId="115"/>
    <cellStyle name="Incorrecto 3" xfId="116"/>
    <cellStyle name="Comma" xfId="117"/>
    <cellStyle name="Comma [0]" xfId="118"/>
    <cellStyle name="Millares 12" xfId="119"/>
    <cellStyle name="Millares 2" xfId="120"/>
    <cellStyle name="Currency" xfId="121"/>
    <cellStyle name="Currency [0]" xfId="122"/>
    <cellStyle name="Neutral" xfId="123"/>
    <cellStyle name="Neutral 2" xfId="124"/>
    <cellStyle name="Neutral 3" xfId="125"/>
    <cellStyle name="Normal 2" xfId="126"/>
    <cellStyle name="Normal 2 2" xfId="127"/>
    <cellStyle name="Normal 2 2 2" xfId="128"/>
    <cellStyle name="Normal 3" xfId="129"/>
    <cellStyle name="Normal 3 2" xfId="130"/>
    <cellStyle name="Normal 3 2 2" xfId="131"/>
    <cellStyle name="Normal 3 3" xfId="132"/>
    <cellStyle name="Normal 3 4" xfId="133"/>
    <cellStyle name="Normal 4 2" xfId="134"/>
    <cellStyle name="Normal 4 2 2" xfId="135"/>
    <cellStyle name="Normal 4 3" xfId="136"/>
    <cellStyle name="Normal 5 2" xfId="137"/>
    <cellStyle name="Normal 5 2 2" xfId="138"/>
    <cellStyle name="Normal 7" xfId="139"/>
    <cellStyle name="Normal_indice" xfId="140"/>
    <cellStyle name="Notas" xfId="141"/>
    <cellStyle name="Notas 10" xfId="142"/>
    <cellStyle name="Notas 10 2" xfId="143"/>
    <cellStyle name="Notas 11" xfId="144"/>
    <cellStyle name="Notas 11 2" xfId="145"/>
    <cellStyle name="Notas 12" xfId="146"/>
    <cellStyle name="Notas 12 2" xfId="147"/>
    <cellStyle name="Notas 13" xfId="148"/>
    <cellStyle name="Notas 13 2" xfId="149"/>
    <cellStyle name="Notas 14" xfId="150"/>
    <cellStyle name="Notas 14 2" xfId="151"/>
    <cellStyle name="Notas 15" xfId="152"/>
    <cellStyle name="Notas 15 2" xfId="153"/>
    <cellStyle name="Notas 16" xfId="154"/>
    <cellStyle name="Notas 2" xfId="155"/>
    <cellStyle name="Notas 2 2" xfId="156"/>
    <cellStyle name="Notas 3" xfId="157"/>
    <cellStyle name="Notas 3 2" xfId="158"/>
    <cellStyle name="Notas 4" xfId="159"/>
    <cellStyle name="Notas 4 2" xfId="160"/>
    <cellStyle name="Notas 5" xfId="161"/>
    <cellStyle name="Notas 5 2" xfId="162"/>
    <cellStyle name="Notas 6" xfId="163"/>
    <cellStyle name="Notas 6 2" xfId="164"/>
    <cellStyle name="Notas 7" xfId="165"/>
    <cellStyle name="Notas 7 2" xfId="166"/>
    <cellStyle name="Notas 8" xfId="167"/>
    <cellStyle name="Notas 8 2" xfId="168"/>
    <cellStyle name="Notas 9" xfId="169"/>
    <cellStyle name="Notas 9 2" xfId="170"/>
    <cellStyle name="Percent" xfId="171"/>
    <cellStyle name="Porcentaje 2" xfId="172"/>
    <cellStyle name="Porcentaje 3" xfId="173"/>
    <cellStyle name="Porcentual 2" xfId="174"/>
    <cellStyle name="Porcentual 2 2" xfId="175"/>
    <cellStyle name="Porcentual_Productos Sice" xfId="176"/>
    <cellStyle name="Salida" xfId="177"/>
    <cellStyle name="Salida 2" xfId="178"/>
    <cellStyle name="Salida 3" xfId="179"/>
    <cellStyle name="Texto de advertencia" xfId="180"/>
    <cellStyle name="Texto de advertencia 2" xfId="181"/>
    <cellStyle name="Texto de advertencia 3" xfId="182"/>
    <cellStyle name="Texto explicativo" xfId="183"/>
    <cellStyle name="Texto explicativo 2" xfId="184"/>
    <cellStyle name="Texto explicativo 3" xfId="185"/>
    <cellStyle name="Título" xfId="186"/>
    <cellStyle name="Título 1 2" xfId="187"/>
    <cellStyle name="Título 1 3" xfId="188"/>
    <cellStyle name="Título 2" xfId="189"/>
    <cellStyle name="Título 2 2" xfId="190"/>
    <cellStyle name="Título 2 3" xfId="191"/>
    <cellStyle name="Título 3" xfId="192"/>
    <cellStyle name="Título 3 2" xfId="193"/>
    <cellStyle name="Título 3 3" xfId="194"/>
    <cellStyle name="Título 4" xfId="195"/>
    <cellStyle name="Título 5" xfId="196"/>
    <cellStyle name="Total" xfId="197"/>
    <cellStyle name="Total 2" xfId="198"/>
    <cellStyle name="Total 3" xfId="1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1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mensuales de fosfato diamónico (DAP)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marzo 2016</a:t>
            </a:r>
          </a:p>
        </c:rich>
      </c:tx>
      <c:layout>
        <c:manualLayout>
          <c:xMode val="factor"/>
          <c:yMode val="factor"/>
          <c:x val="-0.00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6"/>
          <c:y val="0.202"/>
          <c:w val="0.697"/>
          <c:h val="0.71725"/>
        </c:manualLayout>
      </c:layout>
      <c:lineChart>
        <c:grouping val="standard"/>
        <c:varyColors val="0"/>
        <c:ser>
          <c:idx val="0"/>
          <c:order val="0"/>
          <c:tx>
            <c:v>Precio nominal 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3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</c:numLit>
          </c:cat>
          <c:val>
            <c:numLit>
              <c:ptCount val="39"/>
              <c:pt idx="0">
                <c:v>812.41</c:v>
              </c:pt>
              <c:pt idx="1">
                <c:v>804.51</c:v>
              </c:pt>
              <c:pt idx="2">
                <c:v>804.27</c:v>
              </c:pt>
              <c:pt idx="3">
                <c:v>804.85</c:v>
              </c:pt>
              <c:pt idx="4">
                <c:v>771.9</c:v>
              </c:pt>
              <c:pt idx="5">
                <c:v>743.7</c:v>
              </c:pt>
              <c:pt idx="6">
                <c:v>740.65</c:v>
              </c:pt>
              <c:pt idx="7">
                <c:v>747.19</c:v>
              </c:pt>
              <c:pt idx="8">
                <c:v>726.36</c:v>
              </c:pt>
              <c:pt idx="9">
                <c:v>737.8</c:v>
              </c:pt>
              <c:pt idx="10">
                <c:v>711.6</c:v>
              </c:pt>
              <c:pt idx="11">
                <c:v>697.89</c:v>
              </c:pt>
              <c:pt idx="12">
                <c:v>688.04</c:v>
              </c:pt>
              <c:pt idx="13">
                <c:v>685.41</c:v>
              </c:pt>
              <c:pt idx="14">
                <c:v>727.41</c:v>
              </c:pt>
              <c:pt idx="15">
                <c:v>731.34</c:v>
              </c:pt>
              <c:pt idx="16">
                <c:v>724.01</c:v>
              </c:pt>
              <c:pt idx="17">
                <c:v>707.19</c:v>
              </c:pt>
              <c:pt idx="18">
                <c:v>719.47</c:v>
              </c:pt>
              <c:pt idx="19">
                <c:v>693.58</c:v>
              </c:pt>
              <c:pt idx="20">
                <c:v>695.23</c:v>
              </c:pt>
              <c:pt idx="21">
                <c:v>699.35</c:v>
              </c:pt>
              <c:pt idx="22">
                <c:v>708.53</c:v>
              </c:pt>
              <c:pt idx="23">
                <c:v>703.4</c:v>
              </c:pt>
              <c:pt idx="24">
                <c:v>694.35</c:v>
              </c:pt>
              <c:pt idx="25">
                <c:v>705.56</c:v>
              </c:pt>
              <c:pt idx="26">
                <c:v>712.38</c:v>
              </c:pt>
              <c:pt idx="27">
                <c:v>728.34</c:v>
              </c:pt>
              <c:pt idx="28">
                <c:v>729.48</c:v>
              </c:pt>
              <c:pt idx="29">
                <c:v>708.31</c:v>
              </c:pt>
              <c:pt idx="30">
                <c:v>686.36</c:v>
              </c:pt>
              <c:pt idx="31">
                <c:v>649.93</c:v>
              </c:pt>
              <c:pt idx="32">
                <c:v>669.52</c:v>
              </c:pt>
              <c:pt idx="33">
                <c:v>655.18</c:v>
              </c:pt>
              <c:pt idx="34">
                <c:v>637.78</c:v>
              </c:pt>
              <c:pt idx="35">
                <c:v>637.57</c:v>
              </c:pt>
              <c:pt idx="36">
                <c:v>630.63</c:v>
              </c:pt>
              <c:pt idx="37">
                <c:v>646.23</c:v>
              </c:pt>
              <c:pt idx="38">
                <c:v>609.91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3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</c:numLit>
          </c:cat>
          <c:val>
            <c:numLit>
              <c:ptCount val="39"/>
              <c:pt idx="0">
                <c:v>596.977329974811</c:v>
              </c:pt>
              <c:pt idx="1">
                <c:v>532.8579022803613</c:v>
              </c:pt>
              <c:pt idx="2">
                <c:v>519.55</c:v>
              </c:pt>
              <c:pt idx="3">
                <c:v>526.2039511401806</c:v>
              </c:pt>
              <c:pt idx="4">
                <c:v>546.9916219859983</c:v>
              </c:pt>
              <c:pt idx="5">
                <c:v>546.1616429978956</c:v>
              </c:pt>
              <c:pt idx="6">
                <c:v>507.0761238167361</c:v>
              </c:pt>
              <c:pt idx="7">
                <c:v>515.23</c:v>
              </c:pt>
              <c:pt idx="8">
                <c:v>505.9748766196022</c:v>
              </c:pt>
              <c:pt idx="9">
                <c:v>483.47765106741736</c:v>
              </c:pt>
              <c:pt idx="10">
                <c:v>478.53255368098166</c:v>
              </c:pt>
              <c:pt idx="12">
                <c:v>423.97464184644514</c:v>
              </c:pt>
              <c:pt idx="13">
                <c:v>440.02304013134284</c:v>
              </c:pt>
              <c:pt idx="14">
                <c:v>442.8904026902126</c:v>
              </c:pt>
              <c:pt idx="15">
                <c:v>489.34450650763824</c:v>
              </c:pt>
              <c:pt idx="16">
                <c:v>533.9585738207898</c:v>
              </c:pt>
              <c:pt idx="17">
                <c:v>501.7346977044816</c:v>
              </c:pt>
              <c:pt idx="18">
                <c:v>488.8007726314007</c:v>
              </c:pt>
              <c:pt idx="19">
                <c:v>497.37326996193474</c:v>
              </c:pt>
              <c:pt idx="20">
                <c:v>497.13726405291675</c:v>
              </c:pt>
              <c:pt idx="21">
                <c:v>498.8942251124064</c:v>
              </c:pt>
              <c:pt idx="22">
                <c:v>516.848437032209</c:v>
              </c:pt>
              <c:pt idx="23">
                <c:v>510</c:v>
              </c:pt>
              <c:pt idx="24">
                <c:v>509.98</c:v>
              </c:pt>
              <c:pt idx="25">
                <c:v>516.37</c:v>
              </c:pt>
              <c:pt idx="26">
                <c:v>516.8589546886842</c:v>
              </c:pt>
              <c:pt idx="27">
                <c:v>521.1236047543274</c:v>
              </c:pt>
              <c:pt idx="28">
                <c:v>510.8499544547272</c:v>
              </c:pt>
              <c:pt idx="29">
                <c:v>502.4353483263598</c:v>
              </c:pt>
              <c:pt idx="30">
                <c:v>504.51121224504936</c:v>
              </c:pt>
              <c:pt idx="31">
                <c:v>505.16245307615</c:v>
              </c:pt>
              <c:pt idx="32">
                <c:v>503.67096719898035</c:v>
              </c:pt>
              <c:pt idx="33">
                <c:v>502.0925567679301</c:v>
              </c:pt>
              <c:pt idx="34">
                <c:v>501.90936209459795</c:v>
              </c:pt>
              <c:pt idx="37">
                <c:v>430.2795454545454</c:v>
              </c:pt>
            </c:numLit>
          </c:val>
          <c:smooth val="0"/>
        </c:ser>
        <c:ser>
          <c:idx val="2"/>
          <c:order val="2"/>
          <c:tx>
            <c:v>DAP NOLA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3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</c:numLit>
          </c:cat>
          <c:val>
            <c:numLit>
              <c:ptCount val="39"/>
              <c:pt idx="0">
                <c:v>457</c:v>
              </c:pt>
              <c:pt idx="1">
                <c:v>414.5</c:v>
              </c:pt>
              <c:pt idx="2">
                <c:v>468.29</c:v>
              </c:pt>
              <c:pt idx="3">
                <c:v>452.6</c:v>
              </c:pt>
              <c:pt idx="4">
                <c:v>420.6</c:v>
              </c:pt>
              <c:pt idx="5">
                <c:v>435.8</c:v>
              </c:pt>
              <c:pt idx="6">
                <c:v>449.8</c:v>
              </c:pt>
              <c:pt idx="7">
                <c:v>389.75</c:v>
              </c:pt>
              <c:pt idx="8">
                <c:v>406.97</c:v>
              </c:pt>
              <c:pt idx="9">
                <c:v>396.39</c:v>
              </c:pt>
              <c:pt idx="10">
                <c:v>368.49</c:v>
              </c:pt>
              <c:pt idx="11">
                <c:v>385.15</c:v>
              </c:pt>
              <c:pt idx="12">
                <c:v>454.89</c:v>
              </c:pt>
              <c:pt idx="13">
                <c:v>513.04</c:v>
              </c:pt>
              <c:pt idx="14">
                <c:v>527.46</c:v>
              </c:pt>
              <c:pt idx="15">
                <c:v>518.78</c:v>
              </c:pt>
              <c:pt idx="16">
                <c:v>472.82</c:v>
              </c:pt>
              <c:pt idx="17">
                <c:v>476.2</c:v>
              </c:pt>
              <c:pt idx="18">
                <c:v>485.2</c:v>
              </c:pt>
              <c:pt idx="19">
                <c:v>491.63</c:v>
              </c:pt>
              <c:pt idx="20">
                <c:v>479.51</c:v>
              </c:pt>
              <c:pt idx="21">
                <c:v>454.4</c:v>
              </c:pt>
              <c:pt idx="22">
                <c:v>448.09</c:v>
              </c:pt>
              <c:pt idx="23">
                <c:v>465.46</c:v>
              </c:pt>
              <c:pt idx="24">
                <c:v>487.38</c:v>
              </c:pt>
              <c:pt idx="25">
                <c:v>487.23</c:v>
              </c:pt>
              <c:pt idx="26">
                <c:v>470.76</c:v>
              </c:pt>
              <c:pt idx="27">
                <c:v>447.73</c:v>
              </c:pt>
              <c:pt idx="28">
                <c:v>461.79</c:v>
              </c:pt>
              <c:pt idx="29">
                <c:v>465.27</c:v>
              </c:pt>
              <c:pt idx="30">
                <c:v>475.99</c:v>
              </c:pt>
              <c:pt idx="31">
                <c:v>469.86</c:v>
              </c:pt>
              <c:pt idx="32">
                <c:v>469.72</c:v>
              </c:pt>
              <c:pt idx="33">
                <c:v>454.34</c:v>
              </c:pt>
              <c:pt idx="34">
                <c:v>418.33</c:v>
              </c:pt>
              <c:pt idx="35">
                <c:v>383.45</c:v>
              </c:pt>
              <c:pt idx="36">
                <c:v>361.48</c:v>
              </c:pt>
              <c:pt idx="37">
                <c:v>356.91</c:v>
              </c:pt>
              <c:pt idx="38">
                <c:v>374.51</c:v>
              </c:pt>
            </c:numLit>
          </c:val>
          <c:smooth val="0"/>
        </c:ser>
        <c:ser>
          <c:idx val="3"/>
          <c:order val="3"/>
          <c:tx>
            <c:v>DAP FOB TAMPA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3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</c:numLit>
          </c:cat>
          <c:val>
            <c:numLit>
              <c:ptCount val="39"/>
              <c:pt idx="0">
                <c:v>477.5</c:v>
              </c:pt>
              <c:pt idx="1">
                <c:v>590.83</c:v>
              </c:pt>
              <c:pt idx="2">
                <c:v>504.88</c:v>
              </c:pt>
              <c:pt idx="3">
                <c:v>505.6</c:v>
              </c:pt>
              <c:pt idx="4">
                <c:v>478.8</c:v>
              </c:pt>
              <c:pt idx="5">
                <c:v>470.4</c:v>
              </c:pt>
              <c:pt idx="6">
                <c:v>452.8</c:v>
              </c:pt>
              <c:pt idx="7">
                <c:v>433.5</c:v>
              </c:pt>
              <c:pt idx="8">
                <c:v>390.63</c:v>
              </c:pt>
              <c:pt idx="9">
                <c:v>367.7</c:v>
              </c:pt>
              <c:pt idx="10">
                <c:v>349.13</c:v>
              </c:pt>
              <c:pt idx="11">
                <c:v>368.5</c:v>
              </c:pt>
              <c:pt idx="12">
                <c:v>438.3</c:v>
              </c:pt>
              <c:pt idx="13">
                <c:v>487.5</c:v>
              </c:pt>
              <c:pt idx="14">
                <c:v>497.5</c:v>
              </c:pt>
              <c:pt idx="15">
                <c:v>470.38</c:v>
              </c:pt>
              <c:pt idx="16">
                <c:v>440.6</c:v>
              </c:pt>
              <c:pt idx="17">
                <c:v>462.75</c:v>
              </c:pt>
              <c:pt idx="18">
                <c:v>506.4</c:v>
              </c:pt>
              <c:pt idx="19">
                <c:v>503.88</c:v>
              </c:pt>
              <c:pt idx="20">
                <c:v>478.75</c:v>
              </c:pt>
              <c:pt idx="21">
                <c:v>463.75</c:v>
              </c:pt>
              <c:pt idx="22">
                <c:v>452.13</c:v>
              </c:pt>
              <c:pt idx="23">
                <c:v>460.83</c:v>
              </c:pt>
              <c:pt idx="24">
                <c:v>460.83</c:v>
              </c:pt>
              <c:pt idx="26">
                <c:v>473.75</c:v>
              </c:pt>
              <c:pt idx="27">
                <c:v>465.2</c:v>
              </c:pt>
              <c:pt idx="28">
                <c:v>470.5</c:v>
              </c:pt>
              <c:pt idx="29">
                <c:v>472.63</c:v>
              </c:pt>
              <c:pt idx="30">
                <c:v>469.5</c:v>
              </c:pt>
              <c:pt idx="31">
                <c:v>464</c:v>
              </c:pt>
              <c:pt idx="32">
                <c:v>461.5</c:v>
              </c:pt>
              <c:pt idx="33">
                <c:v>441.5</c:v>
              </c:pt>
              <c:pt idx="34">
                <c:v>416</c:v>
              </c:pt>
              <c:pt idx="35">
                <c:v>403.63</c:v>
              </c:pt>
              <c:pt idx="36">
                <c:v>388.75</c:v>
              </c:pt>
              <c:pt idx="37">
                <c:v>362.5</c:v>
              </c:pt>
              <c:pt idx="38">
                <c:v>360</c:v>
              </c:pt>
            </c:numLit>
          </c:val>
          <c:smooth val="0"/>
        </c:ser>
        <c:ser>
          <c:idx val="4"/>
          <c:order val="4"/>
          <c:tx>
            <c:v>DAP US Gulf export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Lit>
              <c:ptCount val="3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</c:numLit>
          </c:cat>
          <c:val>
            <c:numLit>
              <c:ptCount val="39"/>
              <c:pt idx="0">
                <c:v>492.4</c:v>
              </c:pt>
              <c:pt idx="1">
                <c:v>598.83</c:v>
              </c:pt>
              <c:pt idx="2">
                <c:v>495</c:v>
              </c:pt>
              <c:pt idx="3">
                <c:v>514.6</c:v>
              </c:pt>
              <c:pt idx="4">
                <c:v>484.8</c:v>
              </c:pt>
              <c:pt idx="5">
                <c:v>479</c:v>
              </c:pt>
              <c:pt idx="6">
                <c:v>462.9</c:v>
              </c:pt>
              <c:pt idx="7">
                <c:v>451.25</c:v>
              </c:pt>
              <c:pt idx="8">
                <c:v>404</c:v>
              </c:pt>
              <c:pt idx="9">
                <c:v>368.13</c:v>
              </c:pt>
              <c:pt idx="10">
                <c:v>354.38</c:v>
              </c:pt>
              <c:pt idx="11">
                <c:v>358.13</c:v>
              </c:pt>
              <c:pt idx="12">
                <c:v>430.38</c:v>
              </c:pt>
              <c:pt idx="13">
                <c:v>478.13</c:v>
              </c:pt>
              <c:pt idx="14">
                <c:v>500</c:v>
              </c:pt>
              <c:pt idx="15">
                <c:v>490</c:v>
              </c:pt>
              <c:pt idx="16">
                <c:v>445.63</c:v>
              </c:pt>
              <c:pt idx="17">
                <c:v>459.6</c:v>
              </c:pt>
              <c:pt idx="18">
                <c:v>501.63</c:v>
              </c:pt>
              <c:pt idx="19">
                <c:v>445.63</c:v>
              </c:pt>
              <c:pt idx="20">
                <c:v>489</c:v>
              </c:pt>
              <c:pt idx="21">
                <c:v>470</c:v>
              </c:pt>
              <c:pt idx="22">
                <c:v>458.75</c:v>
              </c:pt>
              <c:pt idx="23">
                <c:v>458.13</c:v>
              </c:pt>
              <c:pt idx="24">
                <c:v>440.25</c:v>
              </c:pt>
              <c:pt idx="25">
                <c:v>444.13</c:v>
              </c:pt>
              <c:pt idx="26">
                <c:v>480.5</c:v>
              </c:pt>
              <c:pt idx="27">
                <c:v>466</c:v>
              </c:pt>
              <c:pt idx="28">
                <c:v>467.75</c:v>
              </c:pt>
              <c:pt idx="29">
                <c:v>472</c:v>
              </c:pt>
              <c:pt idx="30">
                <c:v>469.38</c:v>
              </c:pt>
              <c:pt idx="31">
                <c:v>464.5</c:v>
              </c:pt>
              <c:pt idx="32">
                <c:v>461.25</c:v>
              </c:pt>
              <c:pt idx="33">
                <c:v>448</c:v>
              </c:pt>
              <c:pt idx="34">
                <c:v>423.5</c:v>
              </c:pt>
              <c:pt idx="35">
                <c:v>406.67</c:v>
              </c:pt>
              <c:pt idx="36">
                <c:v>325</c:v>
              </c:pt>
              <c:pt idx="37">
                <c:v>326</c:v>
              </c:pt>
              <c:pt idx="38">
                <c:v>338.13</c:v>
              </c:pt>
            </c:numLit>
          </c:val>
          <c:smooth val="0"/>
        </c:ser>
        <c:marker val="1"/>
        <c:axId val="14793448"/>
        <c:axId val="66032169"/>
      </c:lineChart>
      <c:catAx>
        <c:axId val="1479344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32169"/>
        <c:crosses val="autoZero"/>
        <c:auto val="1"/>
        <c:lblOffset val="100"/>
        <c:tickLblSkip val="2"/>
        <c:noMultiLvlLbl val="0"/>
      </c:catAx>
      <c:valAx>
        <c:axId val="660321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7934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30625"/>
          <c:w val="0.17125"/>
          <c:h val="0.4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2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superfosfato triple (SFT)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marzo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3"/>
          <c:y val="0.212"/>
          <c:w val="0.6545"/>
          <c:h val="0.66825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3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</c:numLit>
          </c:cat>
          <c:val>
            <c:numLit>
              <c:ptCount val="39"/>
              <c:pt idx="0">
                <c:v>690.76</c:v>
              </c:pt>
              <c:pt idx="1">
                <c:v>684.89</c:v>
              </c:pt>
              <c:pt idx="2">
                <c:v>693.15</c:v>
              </c:pt>
              <c:pt idx="3">
                <c:v>693.65</c:v>
              </c:pt>
              <c:pt idx="4">
                <c:v>675.93</c:v>
              </c:pt>
              <c:pt idx="5">
                <c:v>651.24</c:v>
              </c:pt>
              <c:pt idx="6">
                <c:v>641.64</c:v>
              </c:pt>
              <c:pt idx="7">
                <c:v>632.08</c:v>
              </c:pt>
              <c:pt idx="8">
                <c:v>642.13</c:v>
              </c:pt>
              <c:pt idx="9">
                <c:v>638.96</c:v>
              </c:pt>
              <c:pt idx="10">
                <c:v>616.27</c:v>
              </c:pt>
              <c:pt idx="11">
                <c:v>600.62</c:v>
              </c:pt>
              <c:pt idx="12">
                <c:v>592.15</c:v>
              </c:pt>
              <c:pt idx="13">
                <c:v>594.33</c:v>
              </c:pt>
              <c:pt idx="14">
                <c:v>654.93</c:v>
              </c:pt>
              <c:pt idx="15">
                <c:v>655.77</c:v>
              </c:pt>
              <c:pt idx="16">
                <c:v>638.22</c:v>
              </c:pt>
              <c:pt idx="17">
                <c:v>635.5</c:v>
              </c:pt>
              <c:pt idx="18">
                <c:v>629.64</c:v>
              </c:pt>
              <c:pt idx="19">
                <c:v>606.98</c:v>
              </c:pt>
              <c:pt idx="20">
                <c:v>608.46</c:v>
              </c:pt>
              <c:pt idx="21">
                <c:v>612.05</c:v>
              </c:pt>
              <c:pt idx="22">
                <c:v>610.32</c:v>
              </c:pt>
              <c:pt idx="23">
                <c:v>594.75</c:v>
              </c:pt>
              <c:pt idx="24">
                <c:v>587.1</c:v>
              </c:pt>
              <c:pt idx="25">
                <c:v>578.88</c:v>
              </c:pt>
              <c:pt idx="26">
                <c:v>580.01</c:v>
              </c:pt>
              <c:pt idx="27">
                <c:v>593</c:v>
              </c:pt>
              <c:pt idx="28">
                <c:v>586.06</c:v>
              </c:pt>
              <c:pt idx="29">
                <c:v>565.24</c:v>
              </c:pt>
              <c:pt idx="30">
                <c:v>552.24</c:v>
              </c:pt>
              <c:pt idx="31">
                <c:v>513.77</c:v>
              </c:pt>
              <c:pt idx="32">
                <c:v>543.93</c:v>
              </c:pt>
              <c:pt idx="33">
                <c:v>551.54</c:v>
              </c:pt>
              <c:pt idx="34">
                <c:v>529.83</c:v>
              </c:pt>
              <c:pt idx="35">
                <c:v>529.65</c:v>
              </c:pt>
              <c:pt idx="36">
                <c:v>516.98</c:v>
              </c:pt>
              <c:pt idx="37">
                <c:v>529.7693443926826</c:v>
              </c:pt>
              <c:pt idx="38">
                <c:v>514.61</c:v>
              </c:pt>
            </c:numLit>
          </c:val>
          <c:smooth val="0"/>
        </c:ser>
        <c:ser>
          <c:idx val="1"/>
          <c:order val="1"/>
          <c:tx>
            <c:v>Valor  CIF importaciones reales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Lit>
              <c:ptCount val="3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</c:numLit>
          </c:cat>
          <c:val>
            <c:numLit>
              <c:ptCount val="39"/>
              <c:pt idx="0">
                <c:v>480.3035860260771</c:v>
              </c:pt>
              <c:pt idx="1">
                <c:v>472.478</c:v>
              </c:pt>
              <c:pt idx="2">
                <c:v>473.28160679374395</c:v>
              </c:pt>
              <c:pt idx="3">
                <c:v>442.33</c:v>
              </c:pt>
              <c:pt idx="4">
                <c:v>456.1587392626771</c:v>
              </c:pt>
              <c:pt idx="5">
                <c:v>458.0769294595016</c:v>
              </c:pt>
              <c:pt idx="6">
                <c:v>443.98856459543725</c:v>
              </c:pt>
              <c:pt idx="7">
                <c:v>427.03</c:v>
              </c:pt>
              <c:pt idx="8">
                <c:v>441.240468867694</c:v>
              </c:pt>
              <c:pt idx="9">
                <c:v>415.48264986714815</c:v>
              </c:pt>
              <c:pt idx="10">
                <c:v>418.3863430127042</c:v>
              </c:pt>
              <c:pt idx="11">
                <c:v>410.48</c:v>
              </c:pt>
              <c:pt idx="12">
                <c:v>410.6893646944974</c:v>
              </c:pt>
              <c:pt idx="13">
                <c:v>367.38153692663747</c:v>
              </c:pt>
              <c:pt idx="14">
                <c:v>371.9222150712478</c:v>
              </c:pt>
              <c:pt idx="15">
                <c:v>435.6014921114623</c:v>
              </c:pt>
              <c:pt idx="16">
                <c:v>439.63464749449287</c:v>
              </c:pt>
              <c:pt idx="17">
                <c:v>403.20611644856393</c:v>
              </c:pt>
              <c:pt idx="18">
                <c:v>390.1428643112182</c:v>
              </c:pt>
              <c:pt idx="19">
                <c:v>411.9953757147466</c:v>
              </c:pt>
              <c:pt idx="20">
                <c:v>429.16934201445684</c:v>
              </c:pt>
              <c:pt idx="21">
                <c:v>405.93135554401596</c:v>
              </c:pt>
              <c:pt idx="22">
                <c:v>428.9594751395696</c:v>
              </c:pt>
              <c:pt idx="23">
                <c:v>411.7583333333333</c:v>
              </c:pt>
              <c:pt idx="25">
                <c:v>424.0083319291975</c:v>
              </c:pt>
              <c:pt idx="26">
                <c:v>416.7054544618023</c:v>
              </c:pt>
              <c:pt idx="27">
                <c:v>398.7752443071801</c:v>
              </c:pt>
              <c:pt idx="28">
                <c:v>398.1843475098939</c:v>
              </c:pt>
              <c:pt idx="29">
                <c:v>404.06059893640435</c:v>
              </c:pt>
              <c:pt idx="30">
                <c:v>399.4788887621687</c:v>
              </c:pt>
              <c:pt idx="31">
                <c:v>392.2327664178014</c:v>
              </c:pt>
              <c:pt idx="32">
                <c:v>381.7389544048959</c:v>
              </c:pt>
              <c:pt idx="33">
                <c:v>399.4564546149579</c:v>
              </c:pt>
              <c:pt idx="34">
                <c:v>400.35507946596283</c:v>
              </c:pt>
              <c:pt idx="35">
                <c:v>387.9898862199747</c:v>
              </c:pt>
              <c:pt idx="37">
                <c:v>351.1649667716608</c:v>
              </c:pt>
              <c:pt idx="38">
                <c:v>326.5</c:v>
              </c:pt>
            </c:numLit>
          </c:val>
          <c:smooth val="0"/>
        </c:ser>
        <c:marker val="1"/>
        <c:axId val="57418610"/>
        <c:axId val="47005443"/>
      </c:lineChart>
      <c:dateAx>
        <c:axId val="57418610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0544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70054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43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18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25"/>
          <c:y val="0.3"/>
          <c:w val="0.178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3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del precio promedio mensual de sulfato de potasio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marzo 2016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9175"/>
          <c:w val="0.6855"/>
          <c:h val="0.707"/>
        </c:manualLayout>
      </c:layout>
      <c:lineChart>
        <c:grouping val="standard"/>
        <c:varyColors val="0"/>
        <c:ser>
          <c:idx val="0"/>
          <c:order val="0"/>
          <c:tx>
            <c:v>Precio nominal interno 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Lit>
              <c:ptCount val="3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</c:numLit>
          </c:cat>
          <c:val>
            <c:numLit>
              <c:ptCount val="39"/>
              <c:pt idx="0">
                <c:v>1026.09</c:v>
              </c:pt>
              <c:pt idx="1">
                <c:v>1026.8</c:v>
              </c:pt>
              <c:pt idx="2">
                <c:v>1026.5</c:v>
              </c:pt>
              <c:pt idx="3">
                <c:v>1027.24</c:v>
              </c:pt>
              <c:pt idx="4">
                <c:v>992.74</c:v>
              </c:pt>
              <c:pt idx="5">
                <c:v>956.47</c:v>
              </c:pt>
              <c:pt idx="6">
                <c:v>956.51</c:v>
              </c:pt>
              <c:pt idx="7">
                <c:v>942.27</c:v>
              </c:pt>
              <c:pt idx="8">
                <c:v>957.25</c:v>
              </c:pt>
              <c:pt idx="9">
                <c:v>986.4</c:v>
              </c:pt>
              <c:pt idx="10">
                <c:v>951.37</c:v>
              </c:pt>
              <c:pt idx="11">
                <c:v>955.71</c:v>
              </c:pt>
              <c:pt idx="12">
                <c:v>942.22</c:v>
              </c:pt>
              <c:pt idx="13">
                <c:v>946.95</c:v>
              </c:pt>
              <c:pt idx="14">
                <c:v>930.01</c:v>
              </c:pt>
              <c:pt idx="15">
                <c:v>946.56</c:v>
              </c:pt>
              <c:pt idx="16">
                <c:v>985.1</c:v>
              </c:pt>
              <c:pt idx="17">
                <c:v>1159.23</c:v>
              </c:pt>
              <c:pt idx="18">
                <c:v>1148.53</c:v>
              </c:pt>
              <c:pt idx="19">
                <c:v>1107.2</c:v>
              </c:pt>
              <c:pt idx="21">
                <c:v>1344.11</c:v>
              </c:pt>
              <c:pt idx="22">
                <c:v>1348.49</c:v>
              </c:pt>
              <c:pt idx="23">
                <c:v>1293.81</c:v>
              </c:pt>
              <c:pt idx="24">
                <c:v>1277.16</c:v>
              </c:pt>
              <c:pt idx="25">
                <c:v>1271.61</c:v>
              </c:pt>
              <c:pt idx="26">
                <c:v>1261.73</c:v>
              </c:pt>
              <c:pt idx="27">
                <c:v>1290</c:v>
              </c:pt>
              <c:pt idx="28">
                <c:v>1061.55</c:v>
              </c:pt>
              <c:pt idx="29">
                <c:v>1031.76</c:v>
              </c:pt>
              <c:pt idx="30">
                <c:v>999.78</c:v>
              </c:pt>
              <c:pt idx="31">
                <c:v>988.2</c:v>
              </c:pt>
              <c:pt idx="32">
                <c:v>1001.84</c:v>
              </c:pt>
              <c:pt idx="33">
                <c:v>1011.22</c:v>
              </c:pt>
              <c:pt idx="34">
                <c:v>984.38</c:v>
              </c:pt>
              <c:pt idx="35">
                <c:v>984.04</c:v>
              </c:pt>
              <c:pt idx="36">
                <c:v>921.69</c:v>
              </c:pt>
              <c:pt idx="37">
                <c:v>944.4949437563913</c:v>
              </c:pt>
              <c:pt idx="38">
                <c:v>1045.35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Lit>
              <c:ptCount val="3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</c:numLit>
          </c:cat>
          <c:val>
            <c:numLit>
              <c:ptCount val="39"/>
              <c:pt idx="1">
                <c:v>672.1158777229862</c:v>
              </c:pt>
              <c:pt idx="3">
                <c:v>610</c:v>
              </c:pt>
              <c:pt idx="5">
                <c:v>609.9996163916485</c:v>
              </c:pt>
              <c:pt idx="6">
                <c:v>691.7024864664669</c:v>
              </c:pt>
              <c:pt idx="7">
                <c:v>698.1396472729556</c:v>
              </c:pt>
              <c:pt idx="8">
                <c:v>721.1490673953008</c:v>
              </c:pt>
              <c:pt idx="9">
                <c:v>622.5964259418653</c:v>
              </c:pt>
              <c:pt idx="11">
                <c:v>622.5964259418653</c:v>
              </c:pt>
              <c:pt idx="12">
                <c:v>701.5769230769231</c:v>
              </c:pt>
              <c:pt idx="13">
                <c:v>695</c:v>
              </c:pt>
              <c:pt idx="14">
                <c:v>658.3333333333334</c:v>
              </c:pt>
              <c:pt idx="15">
                <c:v>670.62894788788</c:v>
              </c:pt>
              <c:pt idx="16">
                <c:v>688.429384757449</c:v>
              </c:pt>
              <c:pt idx="17">
                <c:v>713.5294117647059</c:v>
              </c:pt>
              <c:pt idx="18">
                <c:v>709.4976539034374</c:v>
              </c:pt>
              <c:pt idx="19">
                <c:v>878.7464522548975</c:v>
              </c:pt>
              <c:pt idx="20">
                <c:v>765.0192551660427</c:v>
              </c:pt>
              <c:pt idx="21">
                <c:v>723.5007664793051</c:v>
              </c:pt>
              <c:pt idx="22">
                <c:v>720.0002111424619</c:v>
              </c:pt>
              <c:pt idx="23">
                <c:v>762.4998503889886</c:v>
              </c:pt>
              <c:pt idx="24">
                <c:v>852.87</c:v>
              </c:pt>
              <c:pt idx="25">
                <c:v>761.2007168458781</c:v>
              </c:pt>
              <c:pt idx="26">
                <c:v>766</c:v>
              </c:pt>
              <c:pt idx="27">
                <c:v>734.3337330135892</c:v>
              </c:pt>
              <c:pt idx="28">
                <c:v>725.5</c:v>
              </c:pt>
              <c:pt idx="29">
                <c:v>751.8367346938776</c:v>
              </c:pt>
              <c:pt idx="30">
                <c:v>696.483304195808</c:v>
              </c:pt>
              <c:pt idx="31">
                <c:v>716.9579443858386</c:v>
              </c:pt>
              <c:pt idx="32">
                <c:v>731.4830388284224</c:v>
              </c:pt>
              <c:pt idx="33">
                <c:v>720.7279737878663</c:v>
              </c:pt>
              <c:pt idx="34">
                <c:v>709.7107299051369</c:v>
              </c:pt>
              <c:pt idx="35">
                <c:v>615.5510204081633</c:v>
              </c:pt>
              <c:pt idx="37">
                <c:v>561.6707818930041</c:v>
              </c:pt>
              <c:pt idx="38">
                <c:v>542.5</c:v>
              </c:pt>
            </c:numLit>
          </c:val>
          <c:smooth val="0"/>
        </c:ser>
        <c:marker val="1"/>
        <c:axId val="20395804"/>
        <c:axId val="49344509"/>
      </c:lineChart>
      <c:dateAx>
        <c:axId val="20395804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450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93445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958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25"/>
          <c:y val="0.328"/>
          <c:w val="0.1875"/>
          <c:h val="0.37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Figura 4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de precios promedio mensuales de urea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(USD/ton)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Enero 2013 a diciembre 2016
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25"/>
          <c:y val="0.187"/>
          <c:w val="0.74125"/>
          <c:h val="0.68575"/>
        </c:manualLayout>
      </c:layout>
      <c:lineChart>
        <c:grouping val="standard"/>
        <c:varyColors val="0"/>
        <c:ser>
          <c:idx val="0"/>
          <c:order val="0"/>
          <c:tx>
            <c:v>Precio interno 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Lit>
              <c:ptCount val="3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</c:numLit>
          </c:cat>
          <c:val>
            <c:numLit>
              <c:ptCount val="39"/>
              <c:pt idx="0">
                <c:v>687.72</c:v>
              </c:pt>
              <c:pt idx="1">
                <c:v>697.73</c:v>
              </c:pt>
              <c:pt idx="2">
                <c:v>697.52</c:v>
              </c:pt>
              <c:pt idx="3">
                <c:v>698.02</c:v>
              </c:pt>
              <c:pt idx="4">
                <c:v>657.49</c:v>
              </c:pt>
              <c:pt idx="5">
                <c:v>633.47</c:v>
              </c:pt>
              <c:pt idx="6">
                <c:v>606.12</c:v>
              </c:pt>
              <c:pt idx="7">
                <c:v>597.12</c:v>
              </c:pt>
              <c:pt idx="8">
                <c:v>606.59</c:v>
              </c:pt>
              <c:pt idx="9">
                <c:v>651.08</c:v>
              </c:pt>
              <c:pt idx="10">
                <c:v>627.95</c:v>
              </c:pt>
              <c:pt idx="11">
                <c:v>586.61</c:v>
              </c:pt>
              <c:pt idx="12">
                <c:v>593.98</c:v>
              </c:pt>
              <c:pt idx="13">
                <c:v>578.06</c:v>
              </c:pt>
              <c:pt idx="14">
                <c:v>585.58</c:v>
              </c:pt>
              <c:pt idx="15">
                <c:v>581.58</c:v>
              </c:pt>
              <c:pt idx="16">
                <c:v>560.81</c:v>
              </c:pt>
              <c:pt idx="17">
                <c:v>541.49</c:v>
              </c:pt>
              <c:pt idx="18">
                <c:v>558.88</c:v>
              </c:pt>
              <c:pt idx="19">
                <c:v>538.77</c:v>
              </c:pt>
              <c:pt idx="20">
                <c:v>599.86</c:v>
              </c:pt>
              <c:pt idx="21">
                <c:v>603.41</c:v>
              </c:pt>
              <c:pt idx="22">
                <c:v>555.42</c:v>
              </c:pt>
              <c:pt idx="23">
                <c:v>569.36</c:v>
              </c:pt>
              <c:pt idx="24">
                <c:v>562.03</c:v>
              </c:pt>
              <c:pt idx="25">
                <c:v>549.97</c:v>
              </c:pt>
              <c:pt idx="26">
                <c:v>528.19</c:v>
              </c:pt>
              <c:pt idx="27">
                <c:v>540.03</c:v>
              </c:pt>
              <c:pt idx="28">
                <c:v>515.74</c:v>
              </c:pt>
              <c:pt idx="29">
                <c:v>501.38</c:v>
              </c:pt>
              <c:pt idx="30">
                <c:v>469.13</c:v>
              </c:pt>
              <c:pt idx="31">
                <c:v>465.04</c:v>
              </c:pt>
              <c:pt idx="32">
                <c:v>507.11</c:v>
              </c:pt>
              <c:pt idx="33">
                <c:v>492</c:v>
              </c:pt>
              <c:pt idx="34">
                <c:v>478.94</c:v>
              </c:pt>
              <c:pt idx="35">
                <c:v>478.77</c:v>
              </c:pt>
              <c:pt idx="36">
                <c:v>414.41</c:v>
              </c:pt>
              <c:pt idx="37">
                <c:v>424.67</c:v>
              </c:pt>
              <c:pt idx="38">
                <c:v>395.85</c:v>
              </c:pt>
            </c:numLit>
          </c:val>
          <c:smooth val="0"/>
        </c:ser>
        <c:ser>
          <c:idx val="1"/>
          <c:order val="1"/>
          <c:tx>
            <c:v>Valor CIF importaciones reales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Lit>
              <c:ptCount val="3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</c:numLit>
          </c:cat>
          <c:val>
            <c:numLit>
              <c:ptCount val="39"/>
              <c:pt idx="0">
                <c:v>458.5887274833168</c:v>
              </c:pt>
              <c:pt idx="1">
                <c:v>466.4636378354672</c:v>
              </c:pt>
              <c:pt idx="2">
                <c:v>476.4556224870168</c:v>
              </c:pt>
              <c:pt idx="3">
                <c:v>488.3209059605616</c:v>
              </c:pt>
              <c:pt idx="4">
                <c:v>471.50323520802135</c:v>
              </c:pt>
              <c:pt idx="5">
                <c:v>436.35961823130873</c:v>
              </c:pt>
              <c:pt idx="6">
                <c:v>418.23815068737133</c:v>
              </c:pt>
              <c:pt idx="7">
                <c:v>390.56</c:v>
              </c:pt>
              <c:pt idx="8">
                <c:v>368.7301160373724</c:v>
              </c:pt>
              <c:pt idx="9">
                <c:v>359.44988785506695</c:v>
              </c:pt>
              <c:pt idx="10">
                <c:v>351.5825520104257</c:v>
              </c:pt>
              <c:pt idx="11">
                <c:v>361.41359760976724</c:v>
              </c:pt>
              <c:pt idx="12">
                <c:v>407.54792286293576</c:v>
              </c:pt>
              <c:pt idx="13">
                <c:v>405.24230582362543</c:v>
              </c:pt>
              <c:pt idx="14">
                <c:v>392.18428726967943</c:v>
              </c:pt>
              <c:pt idx="15">
                <c:v>413.86129176195703</c:v>
              </c:pt>
              <c:pt idx="16">
                <c:v>399.4164245443729</c:v>
              </c:pt>
              <c:pt idx="17">
                <c:v>382.11999622091236</c:v>
              </c:pt>
              <c:pt idx="18">
                <c:v>364.29406297595824</c:v>
              </c:pt>
              <c:pt idx="19">
                <c:v>334.3638746499138</c:v>
              </c:pt>
              <c:pt idx="20">
                <c:v>331.19240043688967</c:v>
              </c:pt>
              <c:pt idx="21">
                <c:v>353.3363572339134</c:v>
              </c:pt>
              <c:pt idx="22">
                <c:v>400.50189725876686</c:v>
              </c:pt>
              <c:pt idx="23">
                <c:v>329.0780141843972</c:v>
              </c:pt>
              <c:pt idx="24">
                <c:v>366.4420555664612</c:v>
              </c:pt>
              <c:pt idx="25">
                <c:v>358.577901705186</c:v>
              </c:pt>
              <c:pt idx="26">
                <c:v>365.975155060848</c:v>
              </c:pt>
              <c:pt idx="27">
                <c:v>361.8901670329649</c:v>
              </c:pt>
              <c:pt idx="28">
                <c:v>345.11012136548743</c:v>
              </c:pt>
              <c:pt idx="29">
                <c:v>346.18190153475274</c:v>
              </c:pt>
              <c:pt idx="30">
                <c:v>344.9448504719097</c:v>
              </c:pt>
              <c:pt idx="31">
                <c:v>330.0606140104009</c:v>
              </c:pt>
              <c:pt idx="32">
                <c:v>341.7650787830297</c:v>
              </c:pt>
              <c:pt idx="33">
                <c:v>323.5284070974079</c:v>
              </c:pt>
              <c:pt idx="34">
                <c:v>309.348426846843</c:v>
              </c:pt>
              <c:pt idx="35">
                <c:v>306.49532255676826</c:v>
              </c:pt>
              <c:pt idx="36">
                <c:v>319.53799458208925</c:v>
              </c:pt>
              <c:pt idx="37">
                <c:v>261.340144468488</c:v>
              </c:pt>
              <c:pt idx="38">
                <c:v>241.2</c:v>
              </c:pt>
            </c:numLit>
          </c:val>
          <c:smooth val="0"/>
        </c:ser>
        <c:ser>
          <c:idx val="2"/>
          <c:order val="2"/>
          <c:tx>
            <c:v>Precio FOB  Golfo gran barge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Lit>
              <c:ptCount val="39"/>
              <c:pt idx="0">
                <c:v>41275</c:v>
              </c:pt>
              <c:pt idx="1">
                <c:v>41306</c:v>
              </c:pt>
              <c:pt idx="2">
                <c:v>41334</c:v>
              </c:pt>
              <c:pt idx="3">
                <c:v>41365</c:v>
              </c:pt>
              <c:pt idx="4">
                <c:v>41395</c:v>
              </c:pt>
              <c:pt idx="5">
                <c:v>41426</c:v>
              </c:pt>
              <c:pt idx="6">
                <c:v>41456</c:v>
              </c:pt>
              <c:pt idx="7">
                <c:v>41487</c:v>
              </c:pt>
              <c:pt idx="8">
                <c:v>41518</c:v>
              </c:pt>
              <c:pt idx="9">
                <c:v>41548</c:v>
              </c:pt>
              <c:pt idx="10">
                <c:v>41579</c:v>
              </c:pt>
              <c:pt idx="11">
                <c:v>41609</c:v>
              </c:pt>
              <c:pt idx="12">
                <c:v>41640</c:v>
              </c:pt>
              <c:pt idx="13">
                <c:v>41671</c:v>
              </c:pt>
              <c:pt idx="14">
                <c:v>41699</c:v>
              </c:pt>
              <c:pt idx="15">
                <c:v>41730</c:v>
              </c:pt>
              <c:pt idx="16">
                <c:v>41760</c:v>
              </c:pt>
              <c:pt idx="17">
                <c:v>41791</c:v>
              </c:pt>
              <c:pt idx="18">
                <c:v>41821</c:v>
              </c:pt>
              <c:pt idx="19">
                <c:v>41852</c:v>
              </c:pt>
              <c:pt idx="20">
                <c:v>41883</c:v>
              </c:pt>
              <c:pt idx="21">
                <c:v>41913</c:v>
              </c:pt>
              <c:pt idx="22">
                <c:v>41944</c:v>
              </c:pt>
              <c:pt idx="23">
                <c:v>41974</c:v>
              </c:pt>
              <c:pt idx="24">
                <c:v>42005</c:v>
              </c:pt>
              <c:pt idx="25">
                <c:v>42036</c:v>
              </c:pt>
              <c:pt idx="26">
                <c:v>42064</c:v>
              </c:pt>
              <c:pt idx="27">
                <c:v>42095</c:v>
              </c:pt>
              <c:pt idx="28">
                <c:v>42125</c:v>
              </c:pt>
              <c:pt idx="29">
                <c:v>42156</c:v>
              </c:pt>
              <c:pt idx="30">
                <c:v>42186</c:v>
              </c:pt>
              <c:pt idx="31">
                <c:v>42217</c:v>
              </c:pt>
              <c:pt idx="32">
                <c:v>42248</c:v>
              </c:pt>
              <c:pt idx="33">
                <c:v>42278</c:v>
              </c:pt>
              <c:pt idx="34">
                <c:v>42309</c:v>
              </c:pt>
              <c:pt idx="35">
                <c:v>42339</c:v>
              </c:pt>
              <c:pt idx="36">
                <c:v>42370</c:v>
              </c:pt>
              <c:pt idx="37">
                <c:v>42401</c:v>
              </c:pt>
              <c:pt idx="38">
                <c:v>42430</c:v>
              </c:pt>
            </c:numLit>
          </c:cat>
          <c:val>
            <c:numLit>
              <c:ptCount val="39"/>
              <c:pt idx="0">
                <c:v>409.1</c:v>
              </c:pt>
              <c:pt idx="1">
                <c:v>397.5</c:v>
              </c:pt>
              <c:pt idx="2">
                <c:v>401.9</c:v>
              </c:pt>
              <c:pt idx="3">
                <c:v>379.9</c:v>
              </c:pt>
              <c:pt idx="4">
                <c:v>333</c:v>
              </c:pt>
              <c:pt idx="5">
                <c:v>326.5</c:v>
              </c:pt>
              <c:pt idx="6">
                <c:v>314.8</c:v>
              </c:pt>
              <c:pt idx="7">
                <c:v>305.3</c:v>
              </c:pt>
              <c:pt idx="8">
                <c:v>291.7</c:v>
              </c:pt>
              <c:pt idx="9">
                <c:v>287.6</c:v>
              </c:pt>
              <c:pt idx="10">
                <c:v>306.25</c:v>
              </c:pt>
              <c:pt idx="11">
                <c:v>327.5</c:v>
              </c:pt>
              <c:pt idx="12">
                <c:v>377</c:v>
              </c:pt>
              <c:pt idx="13">
                <c:v>409.75</c:v>
              </c:pt>
              <c:pt idx="14">
                <c:v>410.8</c:v>
              </c:pt>
              <c:pt idx="15">
                <c:v>401.75</c:v>
              </c:pt>
              <c:pt idx="16">
                <c:v>339.8</c:v>
              </c:pt>
              <c:pt idx="17">
                <c:v>341.1</c:v>
              </c:pt>
              <c:pt idx="18">
                <c:v>363.13</c:v>
              </c:pt>
              <c:pt idx="19">
                <c:v>343.75</c:v>
              </c:pt>
              <c:pt idx="20">
                <c:v>344.1</c:v>
              </c:pt>
              <c:pt idx="21">
                <c:v>313.6</c:v>
              </c:pt>
              <c:pt idx="22">
                <c:v>309.13</c:v>
              </c:pt>
              <c:pt idx="23">
                <c:v>316</c:v>
              </c:pt>
              <c:pt idx="24">
                <c:v>336.03</c:v>
              </c:pt>
              <c:pt idx="25">
                <c:v>316</c:v>
              </c:pt>
              <c:pt idx="26">
                <c:v>292.3</c:v>
              </c:pt>
              <c:pt idx="27">
                <c:v>280.5</c:v>
              </c:pt>
              <c:pt idx="28">
                <c:v>330.5</c:v>
              </c:pt>
              <c:pt idx="29">
                <c:v>345.4</c:v>
              </c:pt>
              <c:pt idx="30">
                <c:v>299.13</c:v>
              </c:pt>
              <c:pt idx="31">
                <c:v>281.6</c:v>
              </c:pt>
              <c:pt idx="32">
                <c:v>265.75</c:v>
              </c:pt>
              <c:pt idx="33">
                <c:v>252.38</c:v>
              </c:pt>
              <c:pt idx="34">
                <c:v>239.4</c:v>
              </c:pt>
              <c:pt idx="35">
                <c:v>229.83</c:v>
              </c:pt>
              <c:pt idx="36">
                <c:v>203.4</c:v>
              </c:pt>
              <c:pt idx="37">
                <c:v>233.125</c:v>
              </c:pt>
              <c:pt idx="38">
                <c:v>256.38</c:v>
              </c:pt>
            </c:numLit>
          </c:val>
          <c:smooth val="0"/>
        </c:ser>
        <c:marker val="1"/>
        <c:axId val="41447398"/>
        <c:axId val="37482263"/>
      </c:lineChart>
      <c:dateAx>
        <c:axId val="41447398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8226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7482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USD/ton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447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334"/>
          <c:w val="0.19175"/>
          <c:h val="0.3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09712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36282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77</xdr:row>
      <xdr:rowOff>9525</xdr:rowOff>
    </xdr:from>
    <xdr:to>
      <xdr:col>7</xdr:col>
      <xdr:colOff>257175</xdr:colOff>
      <xdr:row>83</xdr:row>
      <xdr:rowOff>76200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14249400"/>
          <a:ext cx="3905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723900</xdr:colOff>
      <xdr:row>29</xdr:row>
      <xdr:rowOff>123825</xdr:rowOff>
    </xdr:to>
    <xdr:graphicFrame>
      <xdr:nvGraphicFramePr>
        <xdr:cNvPr id="1" name="2 Gráfico"/>
        <xdr:cNvGraphicFramePr/>
      </xdr:nvGraphicFramePr>
      <xdr:xfrm>
        <a:off x="0" y="0"/>
        <a:ext cx="75819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9</xdr:col>
      <xdr:colOff>504825</xdr:colOff>
      <xdr:row>29</xdr:row>
      <xdr:rowOff>38100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66675" y="4486275"/>
          <a:ext cx="72961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 Odepa con información 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Green Market,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Servicio Nacional de Aduanas y distribuidores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6</xdr:row>
      <xdr:rowOff>104775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Este boletín contiene información sobre los principales insumos utilizados en la agricultura nacional, entre los que se encuentran productos para la alimentación animal, fertilizantes, agroquímicos y semillas. La información corresponde al mes de marzo de 2016.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0.9525</cdr:y>
    </cdr:from>
    <cdr:to>
      <cdr:x>0.994</cdr:x>
      <cdr:y>1</cdr:y>
    </cdr:to>
    <cdr:sp>
      <cdr:nvSpPr>
        <cdr:cNvPr id="1" name="CuadroTexto 1"/>
        <cdr:cNvSpPr txBox="1">
          <a:spLocks noChangeArrowheads="1"/>
        </cdr:cNvSpPr>
      </cdr:nvSpPr>
      <cdr:spPr>
        <a:xfrm>
          <a:off x="0" y="4638675"/>
          <a:ext cx="7600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 Odepa con información de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Green Market, Reuters Fertecon,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Servicio Nacional de Aduanas y distribuidores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38100</xdr:rowOff>
    </xdr:from>
    <xdr:to>
      <xdr:col>9</xdr:col>
      <xdr:colOff>542925</xdr:colOff>
      <xdr:row>29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95250" y="4572000"/>
          <a:ext cx="73056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 Odepa con información del Servicio Nacional de Aduanas y distribuidores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28575</xdr:colOff>
      <xdr:row>30</xdr:row>
      <xdr:rowOff>19050</xdr:rowOff>
    </xdr:to>
    <xdr:graphicFrame>
      <xdr:nvGraphicFramePr>
        <xdr:cNvPr id="2" name="4 Gráfico"/>
        <xdr:cNvGraphicFramePr/>
      </xdr:nvGraphicFramePr>
      <xdr:xfrm>
        <a:off x="0" y="0"/>
        <a:ext cx="76485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0.951</cdr:y>
    </cdr:from>
    <cdr:to>
      <cdr:x>1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610100"/>
          <a:ext cx="7696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752475</xdr:colOff>
      <xdr:row>29</xdr:row>
      <xdr:rowOff>152400</xdr:rowOff>
    </xdr:to>
    <xdr:graphicFrame>
      <xdr:nvGraphicFramePr>
        <xdr:cNvPr id="1" name="3 Gráfico"/>
        <xdr:cNvGraphicFramePr/>
      </xdr:nvGraphicFramePr>
      <xdr:xfrm>
        <a:off x="0" y="0"/>
        <a:ext cx="76104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0.95575</cdr:y>
    </cdr:from>
    <cdr:to>
      <cdr:x>-0.00675</cdr:x>
      <cdr:y>0.956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47624" y="4600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Odepa con información del Servicio Nacional de Aduanas y distribuidores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742950</xdr:colOff>
      <xdr:row>29</xdr:row>
      <xdr:rowOff>123825</xdr:rowOff>
    </xdr:to>
    <xdr:graphicFrame>
      <xdr:nvGraphicFramePr>
        <xdr:cNvPr id="1" name="3 Gráfico"/>
        <xdr:cNvGraphicFramePr/>
      </xdr:nvGraphicFramePr>
      <xdr:xfrm>
        <a:off x="0" y="0"/>
        <a:ext cx="76009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27</xdr:row>
      <xdr:rowOff>114300</xdr:rowOff>
    </xdr:from>
    <xdr:to>
      <xdr:col>9</xdr:col>
      <xdr:colOff>438150</xdr:colOff>
      <xdr:row>29</xdr:row>
      <xdr:rowOff>38100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76200" y="4486275"/>
          <a:ext cx="72199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 Odepa con información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Servicio Nacional de Aduanas y distribuidores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-0.0045</cdr:x>
      <cdr:y>0.92075</cdr:y>
    </cdr:from>
    <cdr:to>
      <cdr:x>-0.0045</cdr:x>
      <cdr:y>0.921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-28574" y="4429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elaborado por Odepa con información del Servicio Nacional de Aduanas, distribuidores,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Green Markets,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Icis pricing y Fertecon.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30"/>
  <sheetViews>
    <sheetView tabSelected="1" view="pageBreakPreview" zoomScaleSheetLayoutView="100" zoomScalePageLayoutView="0" workbookViewId="0" topLeftCell="A1">
      <selection activeCell="A13" sqref="A13:H13"/>
    </sheetView>
  </sheetViews>
  <sheetFormatPr defaultColWidth="11.421875" defaultRowHeight="12.75"/>
  <cols>
    <col min="1" max="2" width="11.421875" style="55" customWidth="1"/>
    <col min="3" max="3" width="10.7109375" style="55" customWidth="1"/>
    <col min="4" max="6" width="11.421875" style="55" customWidth="1"/>
    <col min="7" max="7" width="11.140625" style="55" customWidth="1"/>
    <col min="8" max="8" width="4.421875" style="55" customWidth="1"/>
    <col min="9" max="16384" width="11.421875" style="55" customWidth="1"/>
  </cols>
  <sheetData>
    <row r="1" spans="1:9" ht="15">
      <c r="A1" s="54"/>
      <c r="I1" s="55" t="s">
        <v>132</v>
      </c>
    </row>
    <row r="3" ht="15">
      <c r="A3" s="54"/>
    </row>
    <row r="4" ht="14.25">
      <c r="D4" s="56"/>
    </row>
    <row r="5" spans="1:4" ht="15">
      <c r="A5" s="54"/>
      <c r="D5" s="57"/>
    </row>
    <row r="6" ht="15">
      <c r="A6" s="54"/>
    </row>
    <row r="7" ht="15">
      <c r="A7" s="54"/>
    </row>
    <row r="8" ht="14.25">
      <c r="D8" s="56"/>
    </row>
    <row r="9" ht="15">
      <c r="A9" s="58"/>
    </row>
    <row r="10" ht="15">
      <c r="A10" s="54"/>
    </row>
    <row r="11" ht="15">
      <c r="A11" s="54"/>
    </row>
    <row r="12" ht="15">
      <c r="A12" s="54"/>
    </row>
    <row r="13" spans="1:8" ht="25.5">
      <c r="A13" s="256" t="s">
        <v>2</v>
      </c>
      <c r="B13" s="256"/>
      <c r="C13" s="256"/>
      <c r="D13" s="256"/>
      <c r="E13" s="256"/>
      <c r="F13" s="256"/>
      <c r="G13" s="256"/>
      <c r="H13" s="256"/>
    </row>
    <row r="15" spans="3:8" ht="15.75">
      <c r="C15" s="258"/>
      <c r="D15" s="258"/>
      <c r="E15" s="258"/>
      <c r="F15" s="258"/>
      <c r="G15" s="258"/>
      <c r="H15" s="258"/>
    </row>
    <row r="20" ht="15">
      <c r="A20" s="54"/>
    </row>
    <row r="21" spans="1:4" ht="15">
      <c r="A21" s="54"/>
      <c r="D21" s="56"/>
    </row>
    <row r="22" spans="1:4" ht="15">
      <c r="A22" s="54"/>
      <c r="D22" s="59"/>
    </row>
    <row r="23" ht="15">
      <c r="A23" s="54"/>
    </row>
    <row r="24" ht="15">
      <c r="A24" s="54"/>
    </row>
    <row r="25" ht="15">
      <c r="A25" s="54"/>
    </row>
    <row r="26" spans="1:4" ht="15">
      <c r="A26" s="54"/>
      <c r="D26" s="56"/>
    </row>
    <row r="27" ht="15">
      <c r="A27" s="54"/>
    </row>
    <row r="28" ht="15">
      <c r="A28" s="54"/>
    </row>
    <row r="29" ht="15">
      <c r="A29" s="54"/>
    </row>
    <row r="30" ht="15">
      <c r="A30" s="54"/>
    </row>
    <row r="34" ht="15">
      <c r="A34" s="54"/>
    </row>
    <row r="35" ht="15">
      <c r="A35" s="54"/>
    </row>
    <row r="36" ht="15">
      <c r="A36" s="54"/>
    </row>
    <row r="37" ht="15">
      <c r="A37" s="54"/>
    </row>
    <row r="38" spans="1:4" ht="15">
      <c r="A38" s="60"/>
      <c r="C38" s="60"/>
      <c r="D38" s="61"/>
    </row>
    <row r="39" ht="15">
      <c r="A39" s="54"/>
    </row>
    <row r="40" spans="3:5" ht="15">
      <c r="C40" s="260" t="s">
        <v>214</v>
      </c>
      <c r="D40" s="260"/>
      <c r="E40" s="260"/>
    </row>
    <row r="44" ht="14.25">
      <c r="D44" s="56" t="s">
        <v>2</v>
      </c>
    </row>
    <row r="45" spans="1:4" ht="15">
      <c r="A45" s="54"/>
      <c r="D45" s="57" t="s">
        <v>215</v>
      </c>
    </row>
    <row r="46" spans="1:5" ht="15">
      <c r="A46" s="54"/>
      <c r="C46" s="261" t="s">
        <v>216</v>
      </c>
      <c r="D46" s="261"/>
      <c r="E46" s="261"/>
    </row>
    <row r="47" ht="15">
      <c r="A47" s="54"/>
    </row>
    <row r="49" spans="1:4" ht="15">
      <c r="A49" s="58"/>
      <c r="D49" s="56" t="s">
        <v>205</v>
      </c>
    </row>
    <row r="50" ht="15">
      <c r="A50" s="54"/>
    </row>
    <row r="53" ht="14.25">
      <c r="D53" s="59" t="s">
        <v>124</v>
      </c>
    </row>
    <row r="54" ht="14.25">
      <c r="D54" s="59" t="s">
        <v>89</v>
      </c>
    </row>
    <row r="58" ht="15">
      <c r="A58" s="54"/>
    </row>
    <row r="59" spans="1:4" ht="15">
      <c r="A59" s="54"/>
      <c r="D59" s="56" t="s">
        <v>164</v>
      </c>
    </row>
    <row r="60" spans="1:4" ht="15">
      <c r="A60" s="54"/>
      <c r="D60" s="59" t="s">
        <v>163</v>
      </c>
    </row>
    <row r="61" spans="1:12" ht="15">
      <c r="A61" s="54"/>
      <c r="L61" s="62"/>
    </row>
    <row r="62" ht="15">
      <c r="A62" s="54"/>
    </row>
    <row r="63" ht="15">
      <c r="A63" s="54"/>
    </row>
    <row r="64" spans="1:8" ht="14.25">
      <c r="A64" s="259" t="s">
        <v>1</v>
      </c>
      <c r="B64" s="259"/>
      <c r="C64" s="259"/>
      <c r="D64" s="259"/>
      <c r="E64" s="259"/>
      <c r="F64" s="259"/>
      <c r="G64" s="259"/>
      <c r="H64" s="259"/>
    </row>
    <row r="65" ht="15">
      <c r="A65" s="54"/>
    </row>
    <row r="66" ht="15">
      <c r="A66" s="54"/>
    </row>
    <row r="67" ht="15">
      <c r="A67" s="54"/>
    </row>
    <row r="68" ht="15">
      <c r="A68" s="54"/>
    </row>
    <row r="69" ht="15">
      <c r="A69" s="54"/>
    </row>
    <row r="70" ht="15">
      <c r="A70" s="54"/>
    </row>
    <row r="71" ht="15">
      <c r="A71" s="54"/>
    </row>
    <row r="72" ht="15">
      <c r="A72" s="54"/>
    </row>
    <row r="73" ht="15">
      <c r="A73" s="54"/>
    </row>
    <row r="74" ht="15">
      <c r="A74" s="54"/>
    </row>
    <row r="75" ht="15">
      <c r="A75" s="54"/>
    </row>
    <row r="76" ht="15">
      <c r="A76" s="54"/>
    </row>
    <row r="77" ht="15">
      <c r="A77" s="54"/>
    </row>
    <row r="78" ht="15">
      <c r="A78" s="54"/>
    </row>
    <row r="79" ht="10.5" customHeight="1">
      <c r="A79" s="60" t="s">
        <v>88</v>
      </c>
    </row>
    <row r="80" ht="10.5" customHeight="1">
      <c r="A80" s="60" t="s">
        <v>84</v>
      </c>
    </row>
    <row r="81" ht="10.5" customHeight="1">
      <c r="A81" s="60" t="s">
        <v>87</v>
      </c>
    </row>
    <row r="82" spans="1:4" ht="10.5" customHeight="1">
      <c r="A82" s="60" t="s">
        <v>86</v>
      </c>
      <c r="C82" s="60"/>
      <c r="D82" s="61"/>
    </row>
    <row r="83" ht="10.5" customHeight="1">
      <c r="A83" s="63" t="s">
        <v>85</v>
      </c>
    </row>
    <row r="84" ht="14.25"/>
    <row r="85" spans="1:7" ht="14.25">
      <c r="A85" s="64"/>
      <c r="B85" s="65"/>
      <c r="C85" s="66"/>
      <c r="D85" s="66"/>
      <c r="E85" s="66"/>
      <c r="F85" s="66"/>
      <c r="G85" s="67"/>
    </row>
    <row r="86" spans="1:12" ht="6.75" customHeight="1">
      <c r="A86" s="64"/>
      <c r="B86" s="65"/>
      <c r="C86" s="66"/>
      <c r="D86" s="66"/>
      <c r="E86" s="66"/>
      <c r="F86" s="66"/>
      <c r="G86" s="67"/>
      <c r="L86" s="56"/>
    </row>
    <row r="87" spans="1:12" ht="16.5" customHeight="1">
      <c r="A87" s="60"/>
      <c r="B87" s="65"/>
      <c r="C87" s="66"/>
      <c r="D87" s="66"/>
      <c r="E87" s="66"/>
      <c r="F87" s="66"/>
      <c r="G87" s="67"/>
      <c r="L87" s="59"/>
    </row>
    <row r="88" spans="1:12" ht="12.75" customHeight="1">
      <c r="A88" s="60"/>
      <c r="B88" s="65"/>
      <c r="C88" s="66"/>
      <c r="D88" s="66"/>
      <c r="E88" s="66"/>
      <c r="F88" s="66"/>
      <c r="G88" s="67"/>
      <c r="L88" s="68"/>
    </row>
    <row r="89" spans="1:12" ht="12.75" customHeight="1">
      <c r="A89" s="60"/>
      <c r="B89" s="65"/>
      <c r="C89" s="66"/>
      <c r="D89" s="66"/>
      <c r="E89" s="66"/>
      <c r="F89" s="66"/>
      <c r="G89" s="67"/>
      <c r="L89" s="68"/>
    </row>
    <row r="90" spans="1:12" ht="12.75" customHeight="1">
      <c r="A90" s="60"/>
      <c r="B90" s="65"/>
      <c r="C90" s="66"/>
      <c r="D90" s="66"/>
      <c r="E90" s="66"/>
      <c r="F90" s="66"/>
      <c r="G90" s="67"/>
      <c r="L90" s="68"/>
    </row>
    <row r="91" spans="1:12" ht="12.75" customHeight="1">
      <c r="A91" s="63"/>
      <c r="B91" s="65"/>
      <c r="C91" s="66"/>
      <c r="D91" s="66"/>
      <c r="E91" s="66"/>
      <c r="F91" s="66"/>
      <c r="G91" s="67"/>
      <c r="L91" s="56"/>
    </row>
    <row r="92" spans="1:12" ht="12.75" customHeight="1">
      <c r="A92" s="64"/>
      <c r="B92" s="65"/>
      <c r="C92" s="66"/>
      <c r="D92" s="66"/>
      <c r="E92" s="66"/>
      <c r="F92" s="66"/>
      <c r="G92" s="67"/>
      <c r="L92" s="68"/>
    </row>
    <row r="93" spans="1:12" ht="12.75" customHeight="1">
      <c r="A93" s="64"/>
      <c r="B93" s="65"/>
      <c r="C93" s="66"/>
      <c r="D93" s="66"/>
      <c r="E93" s="66"/>
      <c r="F93" s="66"/>
      <c r="G93" s="67"/>
      <c r="L93" s="68"/>
    </row>
    <row r="94" spans="1:12" ht="12.75" customHeight="1">
      <c r="A94" s="64"/>
      <c r="B94" s="65"/>
      <c r="C94" s="66"/>
      <c r="D94" s="66"/>
      <c r="E94" s="66"/>
      <c r="F94" s="66"/>
      <c r="G94" s="67"/>
      <c r="L94" s="68"/>
    </row>
    <row r="95" spans="1:12" ht="12.75" customHeight="1">
      <c r="A95" s="64"/>
      <c r="B95" s="65"/>
      <c r="C95" s="66"/>
      <c r="D95" s="66"/>
      <c r="E95" s="66"/>
      <c r="F95" s="66"/>
      <c r="G95" s="67"/>
      <c r="L95" s="68"/>
    </row>
    <row r="96" spans="1:12" ht="12.75" customHeight="1">
      <c r="A96" s="64"/>
      <c r="B96" s="65"/>
      <c r="C96" s="66"/>
      <c r="D96" s="66"/>
      <c r="E96" s="66"/>
      <c r="F96" s="66"/>
      <c r="G96" s="67"/>
      <c r="L96" s="68"/>
    </row>
    <row r="97" spans="1:12" ht="12.75" customHeight="1">
      <c r="A97" s="64"/>
      <c r="B97" s="65"/>
      <c r="C97" s="66"/>
      <c r="D97" s="66"/>
      <c r="E97" s="66"/>
      <c r="F97" s="66"/>
      <c r="G97" s="67"/>
      <c r="L97" s="68"/>
    </row>
    <row r="98" spans="1:12" ht="12.75" customHeight="1">
      <c r="A98" s="64"/>
      <c r="B98" s="65"/>
      <c r="C98" s="65"/>
      <c r="D98" s="65"/>
      <c r="E98" s="66"/>
      <c r="F98" s="66"/>
      <c r="G98" s="67"/>
      <c r="L98" s="68"/>
    </row>
    <row r="99" spans="1:12" ht="12.75" customHeight="1">
      <c r="A99" s="64"/>
      <c r="B99" s="65"/>
      <c r="C99" s="66"/>
      <c r="D99" s="66"/>
      <c r="E99" s="66"/>
      <c r="F99" s="66"/>
      <c r="G99" s="67"/>
      <c r="L99" s="60"/>
    </row>
    <row r="100" spans="1:12" ht="12.75" customHeight="1">
      <c r="A100" s="64"/>
      <c r="B100" s="65"/>
      <c r="C100" s="66"/>
      <c r="D100" s="66"/>
      <c r="E100" s="66"/>
      <c r="F100" s="66"/>
      <c r="G100" s="67"/>
      <c r="L100" s="60"/>
    </row>
    <row r="101" spans="1:12" ht="12.75" customHeight="1">
      <c r="A101" s="64"/>
      <c r="B101" s="65"/>
      <c r="C101" s="66"/>
      <c r="D101" s="66"/>
      <c r="E101" s="66"/>
      <c r="F101" s="66"/>
      <c r="G101" s="67"/>
      <c r="L101" s="60"/>
    </row>
    <row r="102" spans="1:12" ht="12.75" customHeight="1">
      <c r="A102" s="64"/>
      <c r="B102" s="65"/>
      <c r="C102" s="66"/>
      <c r="D102" s="66"/>
      <c r="E102" s="66"/>
      <c r="F102" s="66"/>
      <c r="G102" s="67"/>
      <c r="L102" s="63"/>
    </row>
    <row r="103" spans="1:7" ht="12.75" customHeight="1">
      <c r="A103" s="64"/>
      <c r="B103" s="65"/>
      <c r="C103" s="66"/>
      <c r="D103" s="66"/>
      <c r="E103" s="66"/>
      <c r="F103" s="66"/>
      <c r="G103" s="67"/>
    </row>
    <row r="104" spans="1:7" ht="12.75" customHeight="1">
      <c r="A104" s="64"/>
      <c r="B104" s="65"/>
      <c r="C104" s="66"/>
      <c r="D104" s="66"/>
      <c r="E104" s="66"/>
      <c r="F104" s="66"/>
      <c r="G104" s="67"/>
    </row>
    <row r="105" spans="1:7" ht="12.75" customHeight="1">
      <c r="A105" s="64"/>
      <c r="B105" s="65"/>
      <c r="C105" s="66"/>
      <c r="D105" s="66"/>
      <c r="E105" s="66"/>
      <c r="F105" s="66"/>
      <c r="G105" s="67"/>
    </row>
    <row r="106" spans="1:8" ht="12.75" customHeight="1">
      <c r="A106" s="64"/>
      <c r="B106" s="69"/>
      <c r="C106" s="66"/>
      <c r="D106" s="66"/>
      <c r="E106" s="66"/>
      <c r="F106" s="66"/>
      <c r="G106" s="67"/>
      <c r="H106" s="70"/>
    </row>
    <row r="107" spans="1:8" ht="12.75" customHeight="1">
      <c r="A107" s="64"/>
      <c r="B107" s="69"/>
      <c r="C107" s="66"/>
      <c r="D107" s="66"/>
      <c r="E107" s="66"/>
      <c r="F107" s="66"/>
      <c r="G107" s="67"/>
      <c r="H107" s="70"/>
    </row>
    <row r="108" spans="1:8" ht="6.75" customHeight="1">
      <c r="A108" s="64"/>
      <c r="B108" s="66"/>
      <c r="C108" s="66"/>
      <c r="D108" s="66"/>
      <c r="E108" s="66"/>
      <c r="F108" s="66"/>
      <c r="G108" s="71"/>
      <c r="H108" s="70"/>
    </row>
    <row r="109" spans="1:8" ht="14.25">
      <c r="A109" s="72"/>
      <c r="B109" s="73"/>
      <c r="C109" s="73"/>
      <c r="D109" s="73"/>
      <c r="E109" s="73"/>
      <c r="F109" s="73"/>
      <c r="G109" s="74"/>
      <c r="H109" s="70"/>
    </row>
    <row r="110" spans="1:8" ht="6.75" customHeight="1">
      <c r="A110" s="72"/>
      <c r="B110" s="75"/>
      <c r="C110" s="75"/>
      <c r="D110" s="75"/>
      <c r="E110" s="75"/>
      <c r="F110" s="75"/>
      <c r="G110" s="76"/>
      <c r="H110" s="70"/>
    </row>
    <row r="111" spans="1:8" ht="12.75" customHeight="1">
      <c r="A111" s="64"/>
      <c r="B111" s="69"/>
      <c r="C111" s="66"/>
      <c r="D111" s="66"/>
      <c r="E111" s="66"/>
      <c r="F111" s="66"/>
      <c r="G111" s="67"/>
      <c r="H111" s="70"/>
    </row>
    <row r="112" spans="1:8" ht="12.75" customHeight="1">
      <c r="A112" s="64"/>
      <c r="B112" s="69"/>
      <c r="C112" s="66"/>
      <c r="D112" s="66"/>
      <c r="E112" s="66"/>
      <c r="F112" s="66"/>
      <c r="G112" s="67"/>
      <c r="H112" s="70"/>
    </row>
    <row r="113" spans="1:8" ht="12.75" customHeight="1">
      <c r="A113" s="64"/>
      <c r="B113" s="69"/>
      <c r="C113" s="66"/>
      <c r="D113" s="66"/>
      <c r="E113" s="66"/>
      <c r="F113" s="66"/>
      <c r="G113" s="67"/>
      <c r="H113" s="70"/>
    </row>
    <row r="114" spans="1:8" ht="12.75" customHeight="1">
      <c r="A114" s="64"/>
      <c r="B114" s="69"/>
      <c r="C114" s="66"/>
      <c r="D114" s="66"/>
      <c r="E114" s="66"/>
      <c r="F114" s="66"/>
      <c r="G114" s="67"/>
      <c r="H114" s="70"/>
    </row>
    <row r="115" spans="1:8" ht="12.75" customHeight="1">
      <c r="A115" s="64"/>
      <c r="B115" s="69"/>
      <c r="C115" s="66"/>
      <c r="D115" s="66"/>
      <c r="E115" s="66"/>
      <c r="F115" s="66"/>
      <c r="G115" s="67"/>
      <c r="H115" s="70"/>
    </row>
    <row r="116" spans="1:8" ht="12.75" customHeight="1">
      <c r="A116" s="64"/>
      <c r="B116" s="69"/>
      <c r="C116" s="66"/>
      <c r="D116" s="66"/>
      <c r="E116" s="66"/>
      <c r="F116" s="66"/>
      <c r="G116" s="67"/>
      <c r="H116" s="70"/>
    </row>
    <row r="117" spans="1:8" ht="12.75" customHeight="1">
      <c r="A117" s="64"/>
      <c r="B117" s="69"/>
      <c r="C117" s="66"/>
      <c r="D117" s="66"/>
      <c r="E117" s="66"/>
      <c r="F117" s="66"/>
      <c r="G117" s="67"/>
      <c r="H117" s="70"/>
    </row>
    <row r="118" spans="1:8" ht="12.75" customHeight="1">
      <c r="A118" s="64"/>
      <c r="B118" s="69"/>
      <c r="C118" s="66"/>
      <c r="D118" s="66"/>
      <c r="E118" s="66"/>
      <c r="F118" s="66"/>
      <c r="G118" s="67"/>
      <c r="H118" s="70"/>
    </row>
    <row r="119" spans="1:8" ht="12.75" customHeight="1">
      <c r="A119" s="64"/>
      <c r="B119" s="69"/>
      <c r="C119" s="66"/>
      <c r="D119" s="66"/>
      <c r="E119" s="66"/>
      <c r="F119" s="66"/>
      <c r="G119" s="67"/>
      <c r="H119" s="70"/>
    </row>
    <row r="120" spans="1:8" ht="12.75" customHeight="1">
      <c r="A120" s="64"/>
      <c r="B120" s="69"/>
      <c r="C120" s="66"/>
      <c r="D120" s="66"/>
      <c r="E120" s="66"/>
      <c r="F120" s="66"/>
      <c r="G120" s="67"/>
      <c r="H120" s="70"/>
    </row>
    <row r="121" spans="1:8" ht="12.75" customHeight="1">
      <c r="A121" s="64"/>
      <c r="B121" s="69"/>
      <c r="C121" s="66"/>
      <c r="D121" s="66"/>
      <c r="E121" s="66"/>
      <c r="F121" s="66"/>
      <c r="G121" s="67"/>
      <c r="H121" s="70"/>
    </row>
    <row r="122" spans="1:8" ht="12.75" customHeight="1">
      <c r="A122" s="64"/>
      <c r="B122" s="69"/>
      <c r="C122" s="66"/>
      <c r="D122" s="66"/>
      <c r="E122" s="66"/>
      <c r="F122" s="66"/>
      <c r="G122" s="67"/>
      <c r="H122" s="70"/>
    </row>
    <row r="123" spans="1:8" ht="54.75" customHeight="1">
      <c r="A123" s="257"/>
      <c r="B123" s="257"/>
      <c r="C123" s="257"/>
      <c r="D123" s="257"/>
      <c r="E123" s="257"/>
      <c r="F123" s="257"/>
      <c r="G123" s="257"/>
      <c r="H123" s="70"/>
    </row>
    <row r="124" spans="1:7" ht="15" customHeight="1">
      <c r="A124" s="77"/>
      <c r="B124" s="77"/>
      <c r="C124" s="77"/>
      <c r="D124" s="77"/>
      <c r="E124" s="77"/>
      <c r="F124" s="77"/>
      <c r="G124" s="77"/>
    </row>
    <row r="125" spans="1:7" ht="15" customHeight="1">
      <c r="A125" s="78"/>
      <c r="B125" s="78"/>
      <c r="C125" s="78"/>
      <c r="D125" s="78"/>
      <c r="E125" s="78"/>
      <c r="F125" s="78"/>
      <c r="G125" s="78"/>
    </row>
    <row r="126" spans="1:7" ht="15" customHeight="1">
      <c r="A126" s="65"/>
      <c r="B126" s="65"/>
      <c r="C126" s="65"/>
      <c r="D126" s="65"/>
      <c r="E126" s="65"/>
      <c r="F126" s="65"/>
      <c r="G126" s="65"/>
    </row>
    <row r="127" spans="1:7" ht="10.5" customHeight="1">
      <c r="A127" s="79"/>
      <c r="C127" s="70"/>
      <c r="D127" s="70"/>
      <c r="E127" s="70"/>
      <c r="F127" s="70"/>
      <c r="G127" s="70"/>
    </row>
    <row r="128" spans="1:7" ht="10.5" customHeight="1">
      <c r="A128" s="79"/>
      <c r="C128" s="70"/>
      <c r="D128" s="70"/>
      <c r="E128" s="70"/>
      <c r="F128" s="70"/>
      <c r="G128" s="70"/>
    </row>
    <row r="129" spans="1:7" ht="10.5" customHeight="1">
      <c r="A129" s="79"/>
      <c r="C129" s="70"/>
      <c r="D129" s="70"/>
      <c r="E129" s="70"/>
      <c r="F129" s="70"/>
      <c r="G129" s="70"/>
    </row>
    <row r="130" spans="1:7" ht="10.5" customHeight="1">
      <c r="A130" s="63"/>
      <c r="B130" s="15"/>
      <c r="C130" s="70"/>
      <c r="D130" s="70"/>
      <c r="E130" s="70"/>
      <c r="F130" s="70"/>
      <c r="G130" s="70"/>
    </row>
    <row r="131" ht="10.5" customHeight="1"/>
  </sheetData>
  <sheetProtection/>
  <mergeCells count="6">
    <mergeCell ref="A13:H13"/>
    <mergeCell ref="A123:G123"/>
    <mergeCell ref="C15:H15"/>
    <mergeCell ref="A64:H64"/>
    <mergeCell ref="C40:E40"/>
    <mergeCell ref="C46:E46"/>
  </mergeCells>
  <printOptions/>
  <pageMargins left="0.7480314960629921" right="0.7480314960629921" top="1.5392519685039372" bottom="0.984251968503937" header="0.31496062992125984" footer="0.31496062992125984"/>
  <pageSetup horizontalDpi="600" verticalDpi="6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3:L41"/>
  <sheetViews>
    <sheetView view="pageBreakPreview" zoomScale="90" zoomScaleSheetLayoutView="90" zoomScalePageLayoutView="0" workbookViewId="0" topLeftCell="A1">
      <selection activeCell="M11" sqref="M11"/>
    </sheetView>
  </sheetViews>
  <sheetFormatPr defaultColWidth="11.421875" defaultRowHeight="12.75"/>
  <cols>
    <col min="1" max="16384" width="11.421875" style="28" customWidth="1"/>
  </cols>
  <sheetData>
    <row r="13" ht="12.75">
      <c r="L13" s="108"/>
    </row>
    <row r="31" spans="1:9" ht="12.75">
      <c r="A31" s="36"/>
      <c r="B31" s="36"/>
      <c r="C31" s="36"/>
      <c r="D31" s="36"/>
      <c r="E31" s="36"/>
      <c r="F31" s="36"/>
      <c r="G31" s="36"/>
      <c r="H31" s="36"/>
      <c r="I31" s="36"/>
    </row>
    <row r="41" ht="12.75">
      <c r="D41" s="10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D1:K37"/>
  <sheetViews>
    <sheetView showZeros="0" view="pageBreakPreview" zoomScale="90" zoomScaleSheetLayoutView="90" zoomScalePageLayoutView="0" workbookViewId="0" topLeftCell="A1">
      <selection activeCell="N28" sqref="N28"/>
    </sheetView>
  </sheetViews>
  <sheetFormatPr defaultColWidth="11.421875" defaultRowHeight="12.75" customHeight="1"/>
  <cols>
    <col min="1" max="16384" width="11.421875" style="2" customWidth="1"/>
  </cols>
  <sheetData>
    <row r="1" ht="12.75" customHeight="1">
      <c r="K1" s="19"/>
    </row>
    <row r="37" ht="12.75" customHeight="1">
      <c r="D37" s="22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&amp;C11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9"/>
  <sheetViews>
    <sheetView showZeros="0" view="pageBreakPreview" zoomScaleSheetLayoutView="100" zoomScalePageLayoutView="0" workbookViewId="0" topLeftCell="A1">
      <selection activeCell="G27" sqref="G27"/>
    </sheetView>
  </sheetViews>
  <sheetFormatPr defaultColWidth="11.421875" defaultRowHeight="12.75"/>
  <cols>
    <col min="1" max="1" width="44.57421875" style="184" customWidth="1"/>
    <col min="2" max="2" width="13.140625" style="174" bestFit="1" customWidth="1"/>
    <col min="3" max="3" width="23.140625" style="185" customWidth="1"/>
    <col min="4" max="4" width="27.00390625" style="17" bestFit="1" customWidth="1"/>
    <col min="5" max="5" width="11.421875" style="17" customWidth="1"/>
    <col min="6" max="16384" width="11.421875" style="2" customWidth="1"/>
  </cols>
  <sheetData>
    <row r="1" spans="1:8" ht="12.75">
      <c r="A1" s="285" t="s">
        <v>106</v>
      </c>
      <c r="B1" s="285"/>
      <c r="C1" s="285"/>
      <c r="D1" s="285"/>
      <c r="E1" s="174"/>
      <c r="F1" s="174"/>
      <c r="G1" s="25"/>
      <c r="H1" s="25"/>
    </row>
    <row r="2" spans="1:8" ht="15" customHeight="1">
      <c r="A2" s="286" t="s">
        <v>153</v>
      </c>
      <c r="B2" s="286"/>
      <c r="C2" s="286"/>
      <c r="D2" s="286"/>
      <c r="E2" s="174"/>
      <c r="F2" s="174"/>
      <c r="G2" s="25"/>
      <c r="H2" s="25"/>
    </row>
    <row r="3" spans="1:8" s="19" customFormat="1" ht="15" customHeight="1">
      <c r="A3" s="287" t="s">
        <v>166</v>
      </c>
      <c r="B3" s="287"/>
      <c r="C3" s="287"/>
      <c r="D3" s="287"/>
      <c r="E3" s="174"/>
      <c r="F3" s="174"/>
      <c r="G3" s="26"/>
      <c r="H3" s="26"/>
    </row>
    <row r="4" spans="1:8" s="19" customFormat="1" ht="15" customHeight="1">
      <c r="A4" s="288" t="s">
        <v>213</v>
      </c>
      <c r="B4" s="288"/>
      <c r="C4" s="288"/>
      <c r="D4" s="288"/>
      <c r="E4" s="174"/>
      <c r="F4" s="174"/>
      <c r="G4" s="26"/>
      <c r="H4" s="26"/>
    </row>
    <row r="5" spans="1:8" s="19" customFormat="1" ht="15" customHeight="1">
      <c r="A5" s="155"/>
      <c r="B5" s="175"/>
      <c r="C5" s="176"/>
      <c r="D5" s="20"/>
      <c r="E5" s="174"/>
      <c r="F5" s="174"/>
      <c r="G5" s="26"/>
      <c r="H5" s="26"/>
    </row>
    <row r="6" spans="1:12" s="19" customFormat="1" ht="15" customHeight="1">
      <c r="A6" s="80" t="s">
        <v>37</v>
      </c>
      <c r="B6" s="94" t="s">
        <v>126</v>
      </c>
      <c r="C6" s="81" t="s">
        <v>127</v>
      </c>
      <c r="D6" s="82" t="s">
        <v>146</v>
      </c>
      <c r="E6" s="174"/>
      <c r="F6" s="174"/>
      <c r="G6" s="27"/>
      <c r="H6" s="27"/>
      <c r="I6" s="18"/>
      <c r="J6" s="18"/>
      <c r="K6" s="18"/>
      <c r="L6" s="18"/>
    </row>
    <row r="7" spans="1:12" s="19" customFormat="1" ht="15" customHeight="1">
      <c r="A7" s="282" t="s">
        <v>39</v>
      </c>
      <c r="B7" s="283"/>
      <c r="C7" s="283"/>
      <c r="D7" s="284"/>
      <c r="E7" s="174"/>
      <c r="F7" s="174"/>
      <c r="G7" s="27"/>
      <c r="H7" s="27"/>
      <c r="I7" s="18"/>
      <c r="J7" s="18"/>
      <c r="K7" s="18"/>
      <c r="L7" s="18"/>
    </row>
    <row r="8" spans="1:12" s="19" customFormat="1" ht="15" customHeight="1">
      <c r="A8" s="177" t="s">
        <v>40</v>
      </c>
      <c r="B8" s="129">
        <v>40</v>
      </c>
      <c r="C8" s="198">
        <f>((260+292)/2)</f>
        <v>276</v>
      </c>
      <c r="D8" s="179">
        <f aca="true" t="shared" si="0" ref="D8:D25">C8/$B$58</f>
        <v>0.40465054906387904</v>
      </c>
      <c r="E8" s="174"/>
      <c r="F8" s="174"/>
      <c r="G8" s="27"/>
      <c r="H8" s="27"/>
      <c r="I8" s="18"/>
      <c r="J8" s="18"/>
      <c r="K8" s="18"/>
      <c r="L8" s="18"/>
    </row>
    <row r="9" spans="1:12" s="19" customFormat="1" ht="15" customHeight="1">
      <c r="A9" s="177" t="s">
        <v>91</v>
      </c>
      <c r="B9" s="129">
        <v>40</v>
      </c>
      <c r="C9" s="199">
        <f>(270+297)/2</f>
        <v>283.5</v>
      </c>
      <c r="D9" s="179">
        <f t="shared" si="0"/>
        <v>0.41564648789713665</v>
      </c>
      <c r="E9" s="174"/>
      <c r="F9" s="174"/>
      <c r="G9" s="27"/>
      <c r="H9" s="27"/>
      <c r="I9" s="18"/>
      <c r="J9" s="18"/>
      <c r="K9" s="18"/>
      <c r="L9" s="18"/>
    </row>
    <row r="10" spans="1:12" s="19" customFormat="1" ht="15" customHeight="1">
      <c r="A10" s="177" t="s">
        <v>41</v>
      </c>
      <c r="B10" s="129">
        <v>40</v>
      </c>
      <c r="C10" s="199">
        <f>(249+278)/2</f>
        <v>263.5</v>
      </c>
      <c r="D10" s="179">
        <f t="shared" si="0"/>
        <v>0.38632398434178306</v>
      </c>
      <c r="E10" s="174"/>
      <c r="F10" s="174"/>
      <c r="G10" s="27"/>
      <c r="H10" s="27"/>
      <c r="I10" s="18"/>
      <c r="J10" s="18"/>
      <c r="K10" s="18"/>
      <c r="L10" s="18"/>
    </row>
    <row r="11" spans="1:12" s="19" customFormat="1" ht="15" customHeight="1">
      <c r="A11" s="177" t="s">
        <v>102</v>
      </c>
      <c r="B11" s="129">
        <v>40</v>
      </c>
      <c r="C11" s="198">
        <f>(259+283)/2</f>
        <v>271</v>
      </c>
      <c r="D11" s="179">
        <f t="shared" si="0"/>
        <v>0.39731992317504067</v>
      </c>
      <c r="E11" s="174"/>
      <c r="F11" s="174"/>
      <c r="G11" s="27"/>
      <c r="H11" s="27"/>
      <c r="I11" s="18"/>
      <c r="J11" s="18"/>
      <c r="K11" s="18"/>
      <c r="L11" s="18"/>
    </row>
    <row r="12" spans="1:12" s="19" customFormat="1" ht="15" customHeight="1">
      <c r="A12" s="177" t="s">
        <v>42</v>
      </c>
      <c r="B12" s="129">
        <v>40</v>
      </c>
      <c r="C12" s="199">
        <f>(252+275)/2</f>
        <v>263.5</v>
      </c>
      <c r="D12" s="179">
        <f t="shared" si="0"/>
        <v>0.38632398434178306</v>
      </c>
      <c r="E12" s="174"/>
      <c r="F12" s="174"/>
      <c r="G12" s="27"/>
      <c r="H12" s="27"/>
      <c r="I12" s="18"/>
      <c r="J12" s="18"/>
      <c r="K12" s="18"/>
      <c r="L12" s="18"/>
    </row>
    <row r="13" spans="1:12" s="19" customFormat="1" ht="15" customHeight="1">
      <c r="A13" s="177" t="s">
        <v>92</v>
      </c>
      <c r="B13" s="129">
        <v>40</v>
      </c>
      <c r="C13" s="137">
        <f>(280+262)/2</f>
        <v>271</v>
      </c>
      <c r="D13" s="179">
        <f t="shared" si="0"/>
        <v>0.39731992317504067</v>
      </c>
      <c r="E13" s="174"/>
      <c r="F13" s="174"/>
      <c r="G13" s="27"/>
      <c r="H13" s="27"/>
      <c r="I13" s="18"/>
      <c r="J13" s="18"/>
      <c r="K13" s="18"/>
      <c r="L13" s="18"/>
    </row>
    <row r="14" spans="1:12" s="19" customFormat="1" ht="15" customHeight="1">
      <c r="A14" s="177" t="s">
        <v>64</v>
      </c>
      <c r="B14" s="129">
        <v>40</v>
      </c>
      <c r="C14" s="198">
        <f>(239+237)/2</f>
        <v>238</v>
      </c>
      <c r="D14" s="179">
        <f t="shared" si="0"/>
        <v>0.3489377923087073</v>
      </c>
      <c r="E14" s="180"/>
      <c r="F14" s="27"/>
      <c r="G14" s="27"/>
      <c r="H14" s="27"/>
      <c r="I14" s="18"/>
      <c r="J14" s="18"/>
      <c r="K14" s="18"/>
      <c r="L14" s="18"/>
    </row>
    <row r="15" spans="1:12" s="19" customFormat="1" ht="15" customHeight="1">
      <c r="A15" s="177" t="s">
        <v>93</v>
      </c>
      <c r="B15" s="129">
        <v>40</v>
      </c>
      <c r="C15" s="199">
        <f>(249+242)/2</f>
        <v>245.5</v>
      </c>
      <c r="D15" s="179">
        <f t="shared" si="0"/>
        <v>0.35993373114196486</v>
      </c>
      <c r="E15" s="129"/>
      <c r="F15" s="18"/>
      <c r="G15" s="18"/>
      <c r="H15" s="18"/>
      <c r="I15" s="18"/>
      <c r="J15" s="18"/>
      <c r="K15" s="18"/>
      <c r="L15" s="18"/>
    </row>
    <row r="16" spans="1:12" s="19" customFormat="1" ht="15" customHeight="1">
      <c r="A16" s="177" t="s">
        <v>43</v>
      </c>
      <c r="B16" s="129">
        <v>40</v>
      </c>
      <c r="C16" s="199">
        <f>(228+233)/2</f>
        <v>230.5</v>
      </c>
      <c r="D16" s="179">
        <f t="shared" si="0"/>
        <v>0.3379418534754497</v>
      </c>
      <c r="E16" s="129"/>
      <c r="F16" s="18"/>
      <c r="G16" s="18"/>
      <c r="H16" s="18"/>
      <c r="I16" s="18"/>
      <c r="J16" s="18"/>
      <c r="K16" s="18"/>
      <c r="L16" s="18"/>
    </row>
    <row r="17" spans="1:12" s="19" customFormat="1" ht="15" customHeight="1">
      <c r="A17" s="177" t="s">
        <v>94</v>
      </c>
      <c r="B17" s="129">
        <v>40</v>
      </c>
      <c r="C17" s="198">
        <f>(242+238)/2</f>
        <v>240</v>
      </c>
      <c r="D17" s="179">
        <f t="shared" si="0"/>
        <v>0.35187004266424265</v>
      </c>
      <c r="E17" s="129"/>
      <c r="F17" s="18"/>
      <c r="G17" s="18"/>
      <c r="H17" s="18"/>
      <c r="I17" s="18"/>
      <c r="J17" s="18"/>
      <c r="K17" s="18"/>
      <c r="L17" s="18"/>
    </row>
    <row r="18" spans="1:12" s="19" customFormat="1" ht="15" customHeight="1">
      <c r="A18" s="177" t="s">
        <v>61</v>
      </c>
      <c r="B18" s="129">
        <v>40</v>
      </c>
      <c r="C18" s="252">
        <v>241</v>
      </c>
      <c r="D18" s="179">
        <f t="shared" si="0"/>
        <v>0.35333616784201033</v>
      </c>
      <c r="E18" s="129"/>
      <c r="F18" s="18"/>
      <c r="G18" s="18"/>
      <c r="H18" s="18"/>
      <c r="I18" s="18"/>
      <c r="J18" s="18"/>
      <c r="K18" s="18"/>
      <c r="L18" s="18"/>
    </row>
    <row r="19" spans="1:12" s="19" customFormat="1" ht="15" customHeight="1">
      <c r="A19" s="177" t="s">
        <v>81</v>
      </c>
      <c r="B19" s="129">
        <v>40</v>
      </c>
      <c r="C19" s="178">
        <v>245</v>
      </c>
      <c r="D19" s="179">
        <f t="shared" si="0"/>
        <v>0.359200668553081</v>
      </c>
      <c r="E19" s="129"/>
      <c r="F19" s="18"/>
      <c r="G19" s="18"/>
      <c r="H19" s="18"/>
      <c r="I19" s="18"/>
      <c r="J19" s="18"/>
      <c r="K19" s="18"/>
      <c r="L19" s="18"/>
    </row>
    <row r="20" spans="1:12" s="19" customFormat="1" ht="15" customHeight="1">
      <c r="A20" s="177" t="s">
        <v>62</v>
      </c>
      <c r="B20" s="129">
        <v>40</v>
      </c>
      <c r="C20" s="252">
        <v>224</v>
      </c>
      <c r="D20" s="179">
        <f t="shared" si="0"/>
        <v>0.3284120398199598</v>
      </c>
      <c r="E20" s="129"/>
      <c r="F20" s="18"/>
      <c r="G20" s="18"/>
      <c r="H20" s="18"/>
      <c r="I20" s="18"/>
      <c r="J20" s="18"/>
      <c r="K20" s="18"/>
      <c r="L20" s="18"/>
    </row>
    <row r="21" spans="1:12" s="19" customFormat="1" ht="15" customHeight="1">
      <c r="A21" s="177" t="s">
        <v>63</v>
      </c>
      <c r="B21" s="129">
        <v>40</v>
      </c>
      <c r="C21" s="178">
        <v>229</v>
      </c>
      <c r="D21" s="179">
        <f t="shared" si="0"/>
        <v>0.3357426657087982</v>
      </c>
      <c r="E21" s="129"/>
      <c r="F21" s="18"/>
      <c r="G21" s="18"/>
      <c r="H21" s="18"/>
      <c r="I21" s="18"/>
      <c r="J21" s="18"/>
      <c r="K21" s="18"/>
      <c r="L21" s="18"/>
    </row>
    <row r="22" spans="1:12" s="19" customFormat="1" ht="15" customHeight="1">
      <c r="A22" s="177" t="s">
        <v>82</v>
      </c>
      <c r="B22" s="129">
        <v>40</v>
      </c>
      <c r="C22" s="198">
        <v>232</v>
      </c>
      <c r="D22" s="179">
        <f t="shared" si="0"/>
        <v>0.3401410412421012</v>
      </c>
      <c r="E22" s="129"/>
      <c r="F22" s="18"/>
      <c r="G22" s="18"/>
      <c r="H22" s="18"/>
      <c r="I22" s="18"/>
      <c r="J22" s="18"/>
      <c r="K22" s="18"/>
      <c r="L22" s="18"/>
    </row>
    <row r="23" spans="1:12" s="19" customFormat="1" ht="15" customHeight="1">
      <c r="A23" s="177" t="s">
        <v>95</v>
      </c>
      <c r="B23" s="129">
        <v>40</v>
      </c>
      <c r="C23" s="198">
        <v>242</v>
      </c>
      <c r="D23" s="179">
        <f t="shared" si="0"/>
        <v>0.354802293019778</v>
      </c>
      <c r="E23" s="129"/>
      <c r="F23" s="18"/>
      <c r="G23" s="18"/>
      <c r="H23" s="18"/>
      <c r="I23" s="18"/>
      <c r="J23" s="18"/>
      <c r="K23" s="18"/>
      <c r="L23" s="18"/>
    </row>
    <row r="24" spans="1:12" s="19" customFormat="1" ht="15" customHeight="1">
      <c r="A24" s="177" t="s">
        <v>83</v>
      </c>
      <c r="B24" s="129">
        <v>40</v>
      </c>
      <c r="C24" s="198">
        <v>239</v>
      </c>
      <c r="D24" s="179">
        <f t="shared" si="0"/>
        <v>0.350403917486475</v>
      </c>
      <c r="E24" s="129"/>
      <c r="F24" s="18"/>
      <c r="G24" s="18"/>
      <c r="H24" s="18"/>
      <c r="I24" s="18"/>
      <c r="J24" s="18"/>
      <c r="K24" s="18"/>
      <c r="L24" s="18"/>
    </row>
    <row r="25" spans="1:12" s="19" customFormat="1" ht="15" customHeight="1">
      <c r="A25" s="177" t="s">
        <v>96</v>
      </c>
      <c r="B25" s="129">
        <v>40</v>
      </c>
      <c r="C25" s="198">
        <v>249</v>
      </c>
      <c r="D25" s="179">
        <f t="shared" si="0"/>
        <v>0.3650651692641517</v>
      </c>
      <c r="E25" s="129"/>
      <c r="F25" s="18"/>
      <c r="G25" s="18"/>
      <c r="H25" s="18"/>
      <c r="I25" s="18"/>
      <c r="J25" s="18"/>
      <c r="K25" s="18"/>
      <c r="L25" s="18"/>
    </row>
    <row r="26" spans="1:12" s="19" customFormat="1" ht="15" customHeight="1">
      <c r="A26" s="282" t="s">
        <v>44</v>
      </c>
      <c r="B26" s="283"/>
      <c r="C26" s="283"/>
      <c r="D26" s="284"/>
      <c r="E26" s="20"/>
      <c r="F26" s="18"/>
      <c r="G26" s="18"/>
      <c r="H26" s="18"/>
      <c r="I26" s="18"/>
      <c r="J26" s="18"/>
      <c r="K26" s="18"/>
      <c r="L26" s="18"/>
    </row>
    <row r="27" spans="1:12" s="19" customFormat="1" ht="15" customHeight="1">
      <c r="A27" s="128" t="s">
        <v>97</v>
      </c>
      <c r="B27" s="129">
        <v>40</v>
      </c>
      <c r="C27" s="130">
        <f>(245+279)/2</f>
        <v>262</v>
      </c>
      <c r="D27" s="131">
        <f aca="true" t="shared" si="1" ref="D27:D36">C27/$B$58</f>
        <v>0.38412479657513154</v>
      </c>
      <c r="E27" s="20"/>
      <c r="F27" s="18"/>
      <c r="G27" s="18"/>
      <c r="H27" s="18"/>
      <c r="I27" s="18"/>
      <c r="J27" s="18"/>
      <c r="K27" s="18"/>
      <c r="L27" s="18"/>
    </row>
    <row r="28" spans="1:12" s="19" customFormat="1" ht="15" customHeight="1">
      <c r="A28" s="128" t="s">
        <v>45</v>
      </c>
      <c r="B28" s="129">
        <v>40</v>
      </c>
      <c r="C28" s="130">
        <v>241</v>
      </c>
      <c r="D28" s="131">
        <f t="shared" si="1"/>
        <v>0.35333616784201033</v>
      </c>
      <c r="E28" s="20"/>
      <c r="F28" s="18"/>
      <c r="G28" s="18"/>
      <c r="H28" s="18"/>
      <c r="I28" s="18"/>
      <c r="J28" s="18"/>
      <c r="K28" s="18"/>
      <c r="L28" s="18"/>
    </row>
    <row r="29" spans="1:12" s="19" customFormat="1" ht="15" customHeight="1">
      <c r="A29" s="128" t="s">
        <v>98</v>
      </c>
      <c r="B29" s="129">
        <v>40</v>
      </c>
      <c r="C29" s="130">
        <f>(229+233)/2</f>
        <v>231</v>
      </c>
      <c r="D29" s="131">
        <f t="shared" si="1"/>
        <v>0.33867491606433353</v>
      </c>
      <c r="E29" s="20"/>
      <c r="F29" s="18"/>
      <c r="G29" s="18"/>
      <c r="H29" s="18"/>
      <c r="I29" s="18"/>
      <c r="J29" s="18"/>
      <c r="K29" s="18"/>
      <c r="L29" s="18"/>
    </row>
    <row r="30" spans="1:12" s="19" customFormat="1" ht="15" customHeight="1">
      <c r="A30" s="128" t="s">
        <v>46</v>
      </c>
      <c r="B30" s="129">
        <v>40</v>
      </c>
      <c r="C30" s="130">
        <v>225</v>
      </c>
      <c r="D30" s="131">
        <f t="shared" si="1"/>
        <v>0.3298781649977275</v>
      </c>
      <c r="E30" s="20"/>
      <c r="F30" s="18"/>
      <c r="G30" s="18"/>
      <c r="H30" s="18"/>
      <c r="I30" s="18"/>
      <c r="J30" s="18"/>
      <c r="K30" s="18"/>
      <c r="L30" s="18"/>
    </row>
    <row r="31" spans="1:12" s="19" customFormat="1" ht="15" customHeight="1">
      <c r="A31" s="128" t="s">
        <v>99</v>
      </c>
      <c r="B31" s="129">
        <v>40</v>
      </c>
      <c r="C31" s="130">
        <f>(218+204)/2</f>
        <v>211</v>
      </c>
      <c r="D31" s="131">
        <f t="shared" si="1"/>
        <v>0.30935241250898</v>
      </c>
      <c r="E31" s="20"/>
      <c r="F31" s="18"/>
      <c r="G31" s="18"/>
      <c r="H31" s="18"/>
      <c r="I31" s="18"/>
      <c r="J31" s="18"/>
      <c r="K31" s="18"/>
      <c r="L31" s="18"/>
    </row>
    <row r="32" spans="1:12" s="19" customFormat="1" ht="15" customHeight="1">
      <c r="A32" s="128" t="s">
        <v>47</v>
      </c>
      <c r="B32" s="129">
        <v>40</v>
      </c>
      <c r="C32" s="130">
        <v>214</v>
      </c>
      <c r="D32" s="131">
        <f t="shared" si="1"/>
        <v>0.313750788042283</v>
      </c>
      <c r="E32" s="20"/>
      <c r="F32" s="18"/>
      <c r="G32" s="18"/>
      <c r="H32" s="18"/>
      <c r="I32" s="18"/>
      <c r="J32" s="18"/>
      <c r="K32" s="18"/>
      <c r="L32" s="18"/>
    </row>
    <row r="33" spans="1:12" s="19" customFormat="1" ht="15" customHeight="1">
      <c r="A33" s="128" t="s">
        <v>100</v>
      </c>
      <c r="B33" s="129">
        <v>40</v>
      </c>
      <c r="C33" s="130">
        <v>211</v>
      </c>
      <c r="D33" s="131">
        <f t="shared" si="1"/>
        <v>0.30935241250898</v>
      </c>
      <c r="E33" s="20"/>
      <c r="F33" s="18"/>
      <c r="G33" s="18"/>
      <c r="H33" s="18"/>
      <c r="I33" s="18"/>
      <c r="J33" s="18"/>
      <c r="K33" s="18"/>
      <c r="L33" s="18"/>
    </row>
    <row r="34" spans="1:12" s="19" customFormat="1" ht="15" customHeight="1">
      <c r="A34" s="128" t="s">
        <v>48</v>
      </c>
      <c r="B34" s="129">
        <v>40</v>
      </c>
      <c r="C34" s="130">
        <v>207</v>
      </c>
      <c r="D34" s="131">
        <f t="shared" si="1"/>
        <v>0.3034879117979093</v>
      </c>
      <c r="E34" s="20"/>
      <c r="F34" s="18"/>
      <c r="G34" s="18"/>
      <c r="H34" s="18"/>
      <c r="I34" s="18"/>
      <c r="J34" s="18"/>
      <c r="K34" s="18"/>
      <c r="L34" s="18"/>
    </row>
    <row r="35" spans="1:12" s="19" customFormat="1" ht="15" customHeight="1">
      <c r="A35" s="128" t="s">
        <v>101</v>
      </c>
      <c r="B35" s="129">
        <v>40</v>
      </c>
      <c r="C35" s="130">
        <v>222</v>
      </c>
      <c r="D35" s="131">
        <f t="shared" si="1"/>
        <v>0.32547978946442446</v>
      </c>
      <c r="E35" s="20"/>
      <c r="F35" s="18"/>
      <c r="G35" s="18"/>
      <c r="H35" s="18"/>
      <c r="I35" s="18"/>
      <c r="J35" s="18"/>
      <c r="K35" s="18"/>
      <c r="L35" s="18"/>
    </row>
    <row r="36" spans="1:12" s="19" customFormat="1" ht="15" customHeight="1">
      <c r="A36" s="128" t="s">
        <v>110</v>
      </c>
      <c r="B36" s="129">
        <v>40</v>
      </c>
      <c r="C36" s="130">
        <v>218</v>
      </c>
      <c r="D36" s="131">
        <f t="shared" si="1"/>
        <v>0.31961528875335377</v>
      </c>
      <c r="E36" s="20"/>
      <c r="F36" s="18"/>
      <c r="G36" s="18"/>
      <c r="H36" s="18"/>
      <c r="I36" s="18"/>
      <c r="J36" s="18"/>
      <c r="K36" s="18"/>
      <c r="L36" s="18"/>
    </row>
    <row r="37" spans="1:12" s="19" customFormat="1" ht="15" customHeight="1">
      <c r="A37" s="282" t="s">
        <v>49</v>
      </c>
      <c r="B37" s="283"/>
      <c r="C37" s="283"/>
      <c r="D37" s="284"/>
      <c r="E37" s="20"/>
      <c r="F37" s="18"/>
      <c r="G37" s="18"/>
      <c r="H37" s="18"/>
      <c r="I37" s="18"/>
      <c r="J37" s="18"/>
      <c r="K37" s="18"/>
      <c r="L37" s="18"/>
    </row>
    <row r="38" spans="1:12" s="19" customFormat="1" ht="12.75">
      <c r="A38" s="128" t="s">
        <v>65</v>
      </c>
      <c r="B38" s="134" t="s">
        <v>67</v>
      </c>
      <c r="C38" s="199">
        <f>(239.54+219+217)/3</f>
        <v>225.17999999999998</v>
      </c>
      <c r="D38" s="131">
        <f aca="true" t="shared" si="2" ref="D38:D47">C38/$B$58</f>
        <v>0.33014206752972564</v>
      </c>
      <c r="E38" s="20"/>
      <c r="F38" s="18"/>
      <c r="G38" s="18"/>
      <c r="H38" s="18"/>
      <c r="I38" s="18"/>
      <c r="J38" s="18"/>
      <c r="K38" s="18"/>
      <c r="L38" s="18"/>
    </row>
    <row r="39" spans="1:12" s="19" customFormat="1" ht="12.75">
      <c r="A39" s="128" t="s">
        <v>66</v>
      </c>
      <c r="B39" s="134" t="s">
        <v>67</v>
      </c>
      <c r="C39" s="199">
        <f>(203+184+221.5)/3</f>
        <v>202.83333333333334</v>
      </c>
      <c r="D39" s="131">
        <f t="shared" si="2"/>
        <v>0.29737905689054395</v>
      </c>
      <c r="E39" s="20"/>
      <c r="F39" s="18"/>
      <c r="G39" s="18"/>
      <c r="H39" s="18"/>
      <c r="I39" s="18"/>
      <c r="J39" s="18"/>
      <c r="K39" s="18"/>
      <c r="L39" s="18"/>
    </row>
    <row r="40" spans="1:12" s="19" customFormat="1" ht="12.75">
      <c r="A40" s="128" t="s">
        <v>68</v>
      </c>
      <c r="B40" s="134">
        <v>50</v>
      </c>
      <c r="C40" s="130">
        <v>193</v>
      </c>
      <c r="D40" s="131">
        <f t="shared" si="2"/>
        <v>0.2829621593091618</v>
      </c>
      <c r="E40" s="20"/>
      <c r="F40" s="18"/>
      <c r="G40" s="18"/>
      <c r="H40" s="18"/>
      <c r="I40" s="18"/>
      <c r="J40" s="18"/>
      <c r="K40" s="18"/>
      <c r="L40" s="18"/>
    </row>
    <row r="41" spans="1:12" s="19" customFormat="1" ht="15" customHeight="1">
      <c r="A41" s="128" t="s">
        <v>50</v>
      </c>
      <c r="B41" s="134">
        <v>50</v>
      </c>
      <c r="C41" s="130">
        <v>190</v>
      </c>
      <c r="D41" s="131">
        <f t="shared" si="2"/>
        <v>0.2785637837758588</v>
      </c>
      <c r="E41" s="20"/>
      <c r="F41" s="18"/>
      <c r="G41" s="18"/>
      <c r="H41" s="18"/>
      <c r="I41" s="18"/>
      <c r="J41" s="18"/>
      <c r="K41" s="18"/>
      <c r="L41" s="18"/>
    </row>
    <row r="42" spans="1:12" s="19" customFormat="1" ht="15" customHeight="1">
      <c r="A42" s="128" t="s">
        <v>51</v>
      </c>
      <c r="B42" s="134">
        <v>50</v>
      </c>
      <c r="C42" s="198">
        <v>192</v>
      </c>
      <c r="D42" s="131">
        <f t="shared" si="2"/>
        <v>0.2814960341313941</v>
      </c>
      <c r="E42" s="20"/>
      <c r="F42" s="18"/>
      <c r="G42" s="18"/>
      <c r="H42" s="18"/>
      <c r="I42" s="18"/>
      <c r="J42" s="18"/>
      <c r="K42" s="18"/>
      <c r="L42" s="18"/>
    </row>
    <row r="43" spans="1:12" s="19" customFormat="1" ht="15" customHeight="1">
      <c r="A43" s="128" t="s">
        <v>52</v>
      </c>
      <c r="B43" s="134">
        <v>50</v>
      </c>
      <c r="C43" s="198">
        <f>(152+190)/2</f>
        <v>171</v>
      </c>
      <c r="D43" s="131">
        <f t="shared" si="2"/>
        <v>0.2507074053982729</v>
      </c>
      <c r="E43" s="20"/>
      <c r="F43" s="18"/>
      <c r="G43" s="18"/>
      <c r="H43" s="18"/>
      <c r="I43" s="18"/>
      <c r="J43" s="18"/>
      <c r="K43" s="18"/>
      <c r="L43" s="18"/>
    </row>
    <row r="44" spans="1:12" s="19" customFormat="1" ht="15" customHeight="1">
      <c r="A44" s="128" t="s">
        <v>53</v>
      </c>
      <c r="B44" s="134">
        <v>50</v>
      </c>
      <c r="C44" s="198">
        <v>186</v>
      </c>
      <c r="D44" s="131">
        <f t="shared" si="2"/>
        <v>0.2726992830647881</v>
      </c>
      <c r="E44" s="20"/>
      <c r="F44" s="18"/>
      <c r="G44" s="18"/>
      <c r="H44" s="18"/>
      <c r="I44" s="18"/>
      <c r="J44" s="18"/>
      <c r="K44" s="18"/>
      <c r="L44" s="18"/>
    </row>
    <row r="45" spans="1:12" s="19" customFormat="1" ht="15" customHeight="1">
      <c r="A45" s="128" t="s">
        <v>54</v>
      </c>
      <c r="B45" s="134">
        <v>50</v>
      </c>
      <c r="C45" s="198">
        <f>(151+185)/2</f>
        <v>168</v>
      </c>
      <c r="D45" s="131">
        <f t="shared" si="2"/>
        <v>0.24630902986496986</v>
      </c>
      <c r="E45" s="20"/>
      <c r="F45" s="18"/>
      <c r="G45" s="18"/>
      <c r="H45" s="18"/>
      <c r="I45" s="18"/>
      <c r="J45" s="18"/>
      <c r="K45" s="18"/>
      <c r="L45" s="18"/>
    </row>
    <row r="46" spans="1:12" s="19" customFormat="1" ht="15" customHeight="1">
      <c r="A46" s="128" t="s">
        <v>55</v>
      </c>
      <c r="B46" s="134">
        <v>50</v>
      </c>
      <c r="C46" s="137">
        <v>177</v>
      </c>
      <c r="D46" s="131">
        <f t="shared" si="2"/>
        <v>0.25950415646487895</v>
      </c>
      <c r="E46" s="20"/>
      <c r="F46" s="18"/>
      <c r="G46" s="18"/>
      <c r="H46" s="18"/>
      <c r="I46" s="18"/>
      <c r="J46" s="18"/>
      <c r="K46" s="18"/>
      <c r="L46" s="18"/>
    </row>
    <row r="47" spans="1:12" s="19" customFormat="1" ht="15" customHeight="1">
      <c r="A47" s="128" t="s">
        <v>56</v>
      </c>
      <c r="B47" s="134">
        <v>50</v>
      </c>
      <c r="C47" s="137">
        <v>282</v>
      </c>
      <c r="D47" s="131">
        <f t="shared" si="2"/>
        <v>0.4134473001304851</v>
      </c>
      <c r="E47" s="20"/>
      <c r="F47" s="18"/>
      <c r="G47" s="18"/>
      <c r="H47" s="18"/>
      <c r="I47" s="18"/>
      <c r="J47" s="18"/>
      <c r="K47" s="18"/>
      <c r="L47" s="18"/>
    </row>
    <row r="48" spans="1:12" s="19" customFormat="1" ht="15" customHeight="1">
      <c r="A48" s="282" t="s">
        <v>57</v>
      </c>
      <c r="B48" s="283"/>
      <c r="C48" s="283"/>
      <c r="D48" s="284"/>
      <c r="F48" s="18"/>
      <c r="G48" s="18"/>
      <c r="H48" s="18"/>
      <c r="I48" s="18"/>
      <c r="J48" s="18"/>
      <c r="K48" s="18"/>
      <c r="L48" s="18"/>
    </row>
    <row r="49" spans="1:12" s="19" customFormat="1" ht="15" customHeight="1">
      <c r="A49" s="128" t="s">
        <v>58</v>
      </c>
      <c r="B49" s="129">
        <v>40</v>
      </c>
      <c r="C49" s="198">
        <v>265</v>
      </c>
      <c r="D49" s="131">
        <f>C49/$B$58</f>
        <v>0.38852317210843457</v>
      </c>
      <c r="E49" s="20"/>
      <c r="F49" s="18"/>
      <c r="G49" s="18"/>
      <c r="H49" s="18"/>
      <c r="I49" s="18"/>
      <c r="J49" s="18"/>
      <c r="K49" s="18"/>
      <c r="L49" s="18"/>
    </row>
    <row r="50" spans="1:12" s="19" customFormat="1" ht="15" customHeight="1">
      <c r="A50" s="132" t="s">
        <v>60</v>
      </c>
      <c r="B50" s="133">
        <v>40</v>
      </c>
      <c r="C50" s="198">
        <v>265</v>
      </c>
      <c r="D50" s="131">
        <f aca="true" t="shared" si="3" ref="D50:D56">C50/$B$58</f>
        <v>0.38852317210843457</v>
      </c>
      <c r="E50" s="20"/>
      <c r="F50" s="18"/>
      <c r="G50" s="18"/>
      <c r="H50" s="18"/>
      <c r="I50" s="18"/>
      <c r="J50" s="18"/>
      <c r="K50" s="18"/>
      <c r="L50" s="18"/>
    </row>
    <row r="51" spans="1:12" s="19" customFormat="1" ht="15" customHeight="1">
      <c r="A51" s="128" t="s">
        <v>59</v>
      </c>
      <c r="B51" s="129">
        <v>40</v>
      </c>
      <c r="C51" s="199">
        <f>(253+164)/2</f>
        <v>208.5</v>
      </c>
      <c r="D51" s="131">
        <f t="shared" si="3"/>
        <v>0.3056870995645608</v>
      </c>
      <c r="E51" s="20"/>
      <c r="F51" s="18"/>
      <c r="G51" s="18"/>
      <c r="H51" s="18"/>
      <c r="I51" s="18"/>
      <c r="J51" s="18"/>
      <c r="K51" s="18"/>
      <c r="L51" s="18"/>
    </row>
    <row r="52" spans="1:12" s="19" customFormat="1" ht="15" customHeight="1">
      <c r="A52" s="128" t="s">
        <v>71</v>
      </c>
      <c r="B52" s="134">
        <v>40</v>
      </c>
      <c r="C52" s="130">
        <v>160</v>
      </c>
      <c r="D52" s="131">
        <f t="shared" si="3"/>
        <v>0.23458002844282844</v>
      </c>
      <c r="E52" s="20"/>
      <c r="F52" s="18"/>
      <c r="G52" s="18"/>
      <c r="H52" s="18"/>
      <c r="I52" s="18"/>
      <c r="J52" s="18"/>
      <c r="K52" s="18"/>
      <c r="L52" s="18"/>
    </row>
    <row r="53" spans="1:12" s="19" customFormat="1" ht="15" customHeight="1">
      <c r="A53" s="128" t="s">
        <v>69</v>
      </c>
      <c r="B53" s="129">
        <v>40</v>
      </c>
      <c r="C53" s="130">
        <v>190</v>
      </c>
      <c r="D53" s="131">
        <f t="shared" si="3"/>
        <v>0.2785637837758588</v>
      </c>
      <c r="E53" s="20"/>
      <c r="F53" s="18"/>
      <c r="G53" s="18"/>
      <c r="H53" s="18"/>
      <c r="I53" s="18"/>
      <c r="J53" s="18"/>
      <c r="K53" s="18"/>
      <c r="L53" s="18"/>
    </row>
    <row r="54" spans="1:12" s="19" customFormat="1" ht="15" customHeight="1">
      <c r="A54" s="128" t="s">
        <v>70</v>
      </c>
      <c r="B54" s="129">
        <v>50</v>
      </c>
      <c r="C54" s="130">
        <v>48</v>
      </c>
      <c r="D54" s="131">
        <f t="shared" si="3"/>
        <v>0.07037400853284853</v>
      </c>
      <c r="E54" s="20"/>
      <c r="F54" s="18"/>
      <c r="G54" s="18"/>
      <c r="H54" s="18"/>
      <c r="I54" s="18"/>
      <c r="J54" s="18"/>
      <c r="K54" s="18"/>
      <c r="L54" s="18"/>
    </row>
    <row r="55" spans="1:12" s="19" customFormat="1" ht="15" customHeight="1">
      <c r="A55" s="128" t="s">
        <v>178</v>
      </c>
      <c r="B55" s="129">
        <v>50</v>
      </c>
      <c r="C55" s="130">
        <v>48</v>
      </c>
      <c r="D55" s="131">
        <f t="shared" si="3"/>
        <v>0.07037400853284853</v>
      </c>
      <c r="E55" s="20"/>
      <c r="F55" s="18"/>
      <c r="G55" s="18"/>
      <c r="H55" s="18"/>
      <c r="I55" s="18"/>
      <c r="J55" s="18"/>
      <c r="K55" s="18"/>
      <c r="L55" s="18"/>
    </row>
    <row r="56" spans="1:5" s="19" customFormat="1" ht="15" customHeight="1">
      <c r="A56" s="135" t="s">
        <v>157</v>
      </c>
      <c r="B56" s="136">
        <v>50</v>
      </c>
      <c r="C56" s="126">
        <v>295</v>
      </c>
      <c r="D56" s="131">
        <f t="shared" si="3"/>
        <v>0.4325069274414649</v>
      </c>
      <c r="E56" s="20"/>
    </row>
    <row r="57" spans="1:5" s="19" customFormat="1" ht="15" customHeight="1">
      <c r="A57" s="106" t="s">
        <v>170</v>
      </c>
      <c r="B57" s="106"/>
      <c r="C57" s="106"/>
      <c r="D57" s="113"/>
      <c r="E57" s="20"/>
    </row>
    <row r="58" spans="1:5" s="19" customFormat="1" ht="12.75">
      <c r="A58" s="200" t="s">
        <v>222</v>
      </c>
      <c r="B58" s="201">
        <f>682.07</f>
        <v>682.07</v>
      </c>
      <c r="C58" s="97"/>
      <c r="D58" s="20"/>
      <c r="E58" s="20"/>
    </row>
    <row r="59" spans="1:5" s="19" customFormat="1" ht="12.75">
      <c r="A59" s="181"/>
      <c r="B59" s="182"/>
      <c r="C59" s="183"/>
      <c r="D59" s="20"/>
      <c r="E59" s="20"/>
    </row>
  </sheetData>
  <sheetProtection/>
  <mergeCells count="8">
    <mergeCell ref="A48:D48"/>
    <mergeCell ref="A7:D7"/>
    <mergeCell ref="A26:D26"/>
    <mergeCell ref="A37:D37"/>
    <mergeCell ref="A1:D1"/>
    <mergeCell ref="A2:D2"/>
    <mergeCell ref="A3:D3"/>
    <mergeCell ref="A4:D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7" r:id="rId1"/>
  <headerFooter>
    <oddHeader>&amp;LODEPA</oddHeader>
    <oddFooter>&amp;C12</oddFooter>
  </headerFooter>
  <rowBreaks count="1" manualBreakCount="1">
    <brk id="49" max="3" man="1"/>
  </rowBreaks>
  <colBreaks count="1" manualBreakCount="1">
    <brk id="3" max="5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view="pageBreakPreview" zoomScaleSheetLayoutView="100" zoomScalePageLayoutView="0" workbookViewId="0" topLeftCell="A1">
      <selection activeCell="C33" sqref="C33"/>
    </sheetView>
  </sheetViews>
  <sheetFormatPr defaultColWidth="11.421875" defaultRowHeight="12.75"/>
  <cols>
    <col min="1" max="1" width="41.421875" style="174" customWidth="1"/>
    <col min="2" max="2" width="23.7109375" style="174" customWidth="1"/>
    <col min="3" max="3" width="18.421875" style="174" bestFit="1" customWidth="1"/>
    <col min="4" max="4" width="22.28125" style="174" customWidth="1"/>
    <col min="5" max="5" width="27.00390625" style="174" bestFit="1" customWidth="1"/>
    <col min="6" max="16384" width="11.421875" style="174" customWidth="1"/>
  </cols>
  <sheetData>
    <row r="1" spans="1:5" ht="12.75">
      <c r="A1" s="285" t="s">
        <v>107</v>
      </c>
      <c r="B1" s="285"/>
      <c r="C1" s="285"/>
      <c r="D1" s="285"/>
      <c r="E1" s="285"/>
    </row>
    <row r="2" spans="1:5" ht="12.75">
      <c r="A2" s="289" t="s">
        <v>152</v>
      </c>
      <c r="B2" s="289"/>
      <c r="C2" s="289"/>
      <c r="D2" s="289"/>
      <c r="E2" s="289"/>
    </row>
    <row r="3" spans="1:5" ht="12.75" customHeight="1">
      <c r="A3" s="290" t="s">
        <v>166</v>
      </c>
      <c r="B3" s="290"/>
      <c r="C3" s="290"/>
      <c r="D3" s="290"/>
      <c r="E3" s="290"/>
    </row>
    <row r="4" spans="1:5" ht="12.75">
      <c r="A4" s="291" t="s">
        <v>224</v>
      </c>
      <c r="B4" s="291"/>
      <c r="C4" s="291"/>
      <c r="D4" s="291"/>
      <c r="E4" s="291"/>
    </row>
    <row r="5" ht="12.75">
      <c r="A5" s="182"/>
    </row>
    <row r="6" spans="1:5" ht="21.75" customHeight="1">
      <c r="A6" s="149" t="s">
        <v>111</v>
      </c>
      <c r="B6" s="138" t="s">
        <v>112</v>
      </c>
      <c r="C6" s="29" t="s">
        <v>113</v>
      </c>
      <c r="D6" s="29" t="s">
        <v>158</v>
      </c>
      <c r="E6" s="150" t="s">
        <v>146</v>
      </c>
    </row>
    <row r="7" spans="1:6" ht="14.25">
      <c r="A7" s="148" t="s">
        <v>114</v>
      </c>
      <c r="B7" s="186" t="s">
        <v>115</v>
      </c>
      <c r="C7" s="123">
        <f>D7*50</f>
        <v>23750</v>
      </c>
      <c r="D7" s="152">
        <v>475</v>
      </c>
      <c r="E7" s="187">
        <f aca="true" t="shared" si="0" ref="E7:E23">D7/$B$26</f>
        <v>0.6964094594396469</v>
      </c>
      <c r="F7" s="188"/>
    </row>
    <row r="8" spans="1:6" ht="14.25">
      <c r="A8" s="189" t="s">
        <v>131</v>
      </c>
      <c r="B8" s="190" t="s">
        <v>129</v>
      </c>
      <c r="C8" s="130">
        <f aca="true" t="shared" si="1" ref="C8:C23">D8*50</f>
        <v>23750</v>
      </c>
      <c r="D8" s="151">
        <v>475</v>
      </c>
      <c r="E8" s="191">
        <f t="shared" si="0"/>
        <v>0.6964094594396469</v>
      </c>
      <c r="F8" s="188"/>
    </row>
    <row r="9" spans="1:6" ht="14.25">
      <c r="A9" s="189"/>
      <c r="B9" s="190" t="s">
        <v>138</v>
      </c>
      <c r="C9" s="130">
        <f t="shared" si="1"/>
        <v>23750</v>
      </c>
      <c r="D9" s="151">
        <v>475</v>
      </c>
      <c r="E9" s="191">
        <f t="shared" si="0"/>
        <v>0.6964094594396469</v>
      </c>
      <c r="F9" s="188"/>
    </row>
    <row r="10" spans="1:6" ht="14.25">
      <c r="A10" s="192" t="s">
        <v>140</v>
      </c>
      <c r="B10" s="111" t="s">
        <v>136</v>
      </c>
      <c r="C10" s="123">
        <f t="shared" si="1"/>
        <v>18000</v>
      </c>
      <c r="D10" s="152">
        <v>360</v>
      </c>
      <c r="E10" s="187">
        <f t="shared" si="0"/>
        <v>0.527805063996364</v>
      </c>
      <c r="F10" s="188"/>
    </row>
    <row r="11" spans="1:6" ht="14.25">
      <c r="A11" s="189" t="s">
        <v>131</v>
      </c>
      <c r="B11" s="114" t="s">
        <v>137</v>
      </c>
      <c r="C11" s="253">
        <f>D11*50</f>
        <v>19750</v>
      </c>
      <c r="D11" s="151">
        <v>395</v>
      </c>
      <c r="E11" s="191">
        <f t="shared" si="0"/>
        <v>0.5791194452182327</v>
      </c>
      <c r="F11" s="188"/>
    </row>
    <row r="12" spans="1:6" ht="14.25">
      <c r="A12" s="189"/>
      <c r="B12" s="114" t="s">
        <v>119</v>
      </c>
      <c r="C12" s="130">
        <f t="shared" si="1"/>
        <v>19750</v>
      </c>
      <c r="D12" s="151">
        <v>395</v>
      </c>
      <c r="E12" s="191">
        <f t="shared" si="0"/>
        <v>0.5791194452182327</v>
      </c>
      <c r="F12" s="188"/>
    </row>
    <row r="13" spans="1:6" ht="14.25">
      <c r="A13" s="189"/>
      <c r="B13" s="114" t="s">
        <v>130</v>
      </c>
      <c r="C13" s="130">
        <f t="shared" si="1"/>
        <v>18000</v>
      </c>
      <c r="D13" s="151">
        <v>360</v>
      </c>
      <c r="E13" s="191">
        <f t="shared" si="0"/>
        <v>0.527805063996364</v>
      </c>
      <c r="F13" s="188"/>
    </row>
    <row r="14" spans="1:6" ht="14.25">
      <c r="A14" s="189"/>
      <c r="B14" s="114" t="s">
        <v>120</v>
      </c>
      <c r="C14" s="130">
        <f t="shared" si="1"/>
        <v>18000</v>
      </c>
      <c r="D14" s="151">
        <v>360</v>
      </c>
      <c r="E14" s="191">
        <f t="shared" si="0"/>
        <v>0.527805063996364</v>
      </c>
      <c r="F14" s="188"/>
    </row>
    <row r="15" spans="1:6" ht="14.25">
      <c r="A15" s="193"/>
      <c r="B15" s="194" t="s">
        <v>188</v>
      </c>
      <c r="C15" s="126">
        <f t="shared" si="1"/>
        <v>18000</v>
      </c>
      <c r="D15" s="153">
        <v>360</v>
      </c>
      <c r="E15" s="195">
        <f t="shared" si="0"/>
        <v>0.527805063996364</v>
      </c>
      <c r="F15" s="188"/>
    </row>
    <row r="16" spans="1:6" ht="14.25">
      <c r="A16" s="249" t="s">
        <v>141</v>
      </c>
      <c r="B16" s="114" t="s">
        <v>118</v>
      </c>
      <c r="C16" s="130">
        <f t="shared" si="1"/>
        <v>19500</v>
      </c>
      <c r="D16" s="151">
        <v>390</v>
      </c>
      <c r="E16" s="191">
        <f t="shared" si="0"/>
        <v>0.5717888193293943</v>
      </c>
      <c r="F16" s="188"/>
    </row>
    <row r="17" spans="1:6" ht="14.25">
      <c r="A17" s="189" t="s">
        <v>131</v>
      </c>
      <c r="B17" s="114" t="s">
        <v>116</v>
      </c>
      <c r="C17" s="130">
        <f t="shared" si="1"/>
        <v>19500</v>
      </c>
      <c r="D17" s="151">
        <v>390</v>
      </c>
      <c r="E17" s="191">
        <f t="shared" si="0"/>
        <v>0.5717888193293943</v>
      </c>
      <c r="F17" s="188"/>
    </row>
    <row r="18" spans="1:6" ht="14.25">
      <c r="A18" s="189"/>
      <c r="B18" s="114" t="s">
        <v>117</v>
      </c>
      <c r="C18" s="130">
        <f t="shared" si="1"/>
        <v>19500</v>
      </c>
      <c r="D18" s="151">
        <v>390</v>
      </c>
      <c r="E18" s="191">
        <f t="shared" si="0"/>
        <v>0.5717888193293943</v>
      </c>
      <c r="F18" s="188"/>
    </row>
    <row r="19" spans="1:6" ht="14.25">
      <c r="A19" s="189"/>
      <c r="B19" s="114" t="s">
        <v>142</v>
      </c>
      <c r="C19" s="130">
        <f t="shared" si="1"/>
        <v>19500</v>
      </c>
      <c r="D19" s="151">
        <v>390</v>
      </c>
      <c r="E19" s="191">
        <f t="shared" si="0"/>
        <v>0.5717888193293943</v>
      </c>
      <c r="F19" s="188"/>
    </row>
    <row r="20" spans="1:6" ht="14.25">
      <c r="A20" s="189"/>
      <c r="B20" s="114" t="s">
        <v>161</v>
      </c>
      <c r="C20" s="130">
        <f t="shared" si="1"/>
        <v>19500</v>
      </c>
      <c r="D20" s="151">
        <v>390</v>
      </c>
      <c r="E20" s="191">
        <f t="shared" si="0"/>
        <v>0.5717888193293943</v>
      </c>
      <c r="F20" s="188"/>
    </row>
    <row r="21" spans="1:6" ht="14.25">
      <c r="A21" s="148" t="s">
        <v>182</v>
      </c>
      <c r="B21" s="111" t="s">
        <v>183</v>
      </c>
      <c r="C21" s="123">
        <f t="shared" si="1"/>
        <v>17250</v>
      </c>
      <c r="D21" s="152">
        <v>345</v>
      </c>
      <c r="E21" s="187">
        <f t="shared" si="0"/>
        <v>0.5058131863298488</v>
      </c>
      <c r="F21" s="188"/>
    </row>
    <row r="22" spans="1:6" ht="14.25">
      <c r="A22" s="148" t="s">
        <v>121</v>
      </c>
      <c r="B22" s="111" t="s">
        <v>122</v>
      </c>
      <c r="C22" s="123">
        <f t="shared" si="1"/>
        <v>18500</v>
      </c>
      <c r="D22" s="152">
        <v>370</v>
      </c>
      <c r="E22" s="187">
        <f t="shared" si="0"/>
        <v>0.5424663157740407</v>
      </c>
      <c r="F22" s="188"/>
    </row>
    <row r="23" spans="1:6" ht="14.25">
      <c r="A23" s="193" t="s">
        <v>143</v>
      </c>
      <c r="B23" s="194" t="s">
        <v>128</v>
      </c>
      <c r="C23" s="126">
        <f t="shared" si="1"/>
        <v>18500</v>
      </c>
      <c r="D23" s="153">
        <v>370</v>
      </c>
      <c r="E23" s="195">
        <f t="shared" si="0"/>
        <v>0.5424663157740407</v>
      </c>
      <c r="F23" s="188"/>
    </row>
    <row r="24" spans="1:5" ht="12.75">
      <c r="A24" s="98" t="s">
        <v>171</v>
      </c>
      <c r="E24" s="190"/>
    </row>
    <row r="25" spans="1:5" ht="12.75">
      <c r="A25" s="98" t="s">
        <v>209</v>
      </c>
      <c r="E25" s="190"/>
    </row>
    <row r="26" spans="1:2" ht="12.75">
      <c r="A26" s="200" t="s">
        <v>208</v>
      </c>
      <c r="B26" s="201">
        <f>682.07</f>
        <v>682.07</v>
      </c>
    </row>
    <row r="34" ht="12.75">
      <c r="D34" s="196"/>
    </row>
  </sheetData>
  <sheetProtection/>
  <mergeCells count="4">
    <mergeCell ref="A1:E1"/>
    <mergeCell ref="A2:E2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7" r:id="rId1"/>
  <headerFooter>
    <oddFooter>&amp;C13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A5" sqref="A5"/>
    </sheetView>
  </sheetViews>
  <sheetFormatPr defaultColWidth="11.421875" defaultRowHeight="12.75"/>
  <cols>
    <col min="1" max="1" width="42.00390625" style="28" customWidth="1"/>
    <col min="2" max="2" width="17.8515625" style="28" customWidth="1"/>
    <col min="3" max="3" width="16.00390625" style="28" customWidth="1"/>
    <col min="4" max="4" width="18.8515625" style="85" customWidth="1"/>
    <col min="5" max="6" width="13.28125" style="2" customWidth="1"/>
    <col min="7" max="16384" width="11.421875" style="2" customWidth="1"/>
  </cols>
  <sheetData>
    <row r="1" spans="1:4" ht="12.75">
      <c r="A1" s="292" t="s">
        <v>108</v>
      </c>
      <c r="B1" s="292"/>
      <c r="C1" s="292"/>
      <c r="D1" s="292"/>
    </row>
    <row r="2" spans="1:7" ht="15" customHeight="1">
      <c r="A2" s="293" t="s">
        <v>151</v>
      </c>
      <c r="B2" s="293"/>
      <c r="C2" s="293"/>
      <c r="D2" s="293"/>
      <c r="E2" s="4"/>
      <c r="F2" s="4"/>
      <c r="G2" s="3"/>
    </row>
    <row r="3" spans="1:7" ht="15" customHeight="1">
      <c r="A3" s="294" t="s">
        <v>167</v>
      </c>
      <c r="B3" s="294"/>
      <c r="C3" s="294"/>
      <c r="D3" s="294"/>
      <c r="E3" s="50"/>
      <c r="F3" s="50"/>
      <c r="G3" s="3"/>
    </row>
    <row r="4" spans="1:7" ht="15" customHeight="1">
      <c r="A4" s="295" t="s">
        <v>213</v>
      </c>
      <c r="B4" s="296"/>
      <c r="C4" s="296"/>
      <c r="D4" s="296"/>
      <c r="F4" s="4"/>
      <c r="G4" s="3"/>
    </row>
    <row r="5" spans="1:7" ht="15" customHeight="1">
      <c r="A5" s="250"/>
      <c r="B5" s="84"/>
      <c r="C5" s="84"/>
      <c r="F5" s="4"/>
      <c r="G5" s="3"/>
    </row>
    <row r="6" spans="1:7" ht="15" customHeight="1">
      <c r="A6" s="298" t="s">
        <v>30</v>
      </c>
      <c r="B6" s="298"/>
      <c r="C6" s="298"/>
      <c r="D6" s="298"/>
      <c r="E6" s="5"/>
      <c r="F6" s="5"/>
      <c r="G6" s="3"/>
    </row>
    <row r="7" spans="1:7" ht="15" customHeight="1">
      <c r="A7" s="299" t="s">
        <v>37</v>
      </c>
      <c r="B7" s="301" t="s">
        <v>35</v>
      </c>
      <c r="C7" s="303" t="s">
        <v>169</v>
      </c>
      <c r="D7" s="305" t="s">
        <v>168</v>
      </c>
      <c r="E7" s="1"/>
      <c r="F7" s="1"/>
      <c r="G7" s="1"/>
    </row>
    <row r="8" spans="1:7" ht="15" customHeight="1">
      <c r="A8" s="300"/>
      <c r="B8" s="302"/>
      <c r="C8" s="304"/>
      <c r="D8" s="306"/>
      <c r="E8" s="1"/>
      <c r="F8" s="1"/>
      <c r="G8" s="1"/>
    </row>
    <row r="9" spans="1:7" ht="15" customHeight="1">
      <c r="A9" s="116" t="s">
        <v>31</v>
      </c>
      <c r="B9" s="86" t="s">
        <v>36</v>
      </c>
      <c r="C9" s="197" t="s">
        <v>145</v>
      </c>
      <c r="D9" s="187" t="s">
        <v>145</v>
      </c>
      <c r="E9" s="109"/>
      <c r="G9" s="1"/>
    </row>
    <row r="10" spans="1:7" ht="15" customHeight="1">
      <c r="A10" s="117" t="s">
        <v>32</v>
      </c>
      <c r="B10" s="87" t="s">
        <v>36</v>
      </c>
      <c r="C10" s="246" t="s">
        <v>145</v>
      </c>
      <c r="D10" s="191" t="s">
        <v>145</v>
      </c>
      <c r="E10" s="109"/>
      <c r="G10" s="1"/>
    </row>
    <row r="11" spans="1:14" ht="15" customHeight="1">
      <c r="A11" s="117" t="s">
        <v>33</v>
      </c>
      <c r="B11" s="87" t="s">
        <v>36</v>
      </c>
      <c r="C11" s="31">
        <v>5898</v>
      </c>
      <c r="D11" s="118">
        <f>C11/$B$19</f>
        <v>8.647206298473764</v>
      </c>
      <c r="E11" s="109"/>
      <c r="F11" s="100"/>
      <c r="G11" s="100"/>
      <c r="H11" s="100"/>
      <c r="I11" s="100"/>
      <c r="K11" s="100"/>
      <c r="L11" s="100"/>
      <c r="M11" s="100"/>
      <c r="N11" s="101"/>
    </row>
    <row r="12" spans="1:14" ht="15" customHeight="1">
      <c r="A12" s="117" t="s">
        <v>38</v>
      </c>
      <c r="B12" s="87" t="s">
        <v>36</v>
      </c>
      <c r="C12" s="31">
        <v>4892</v>
      </c>
      <c r="D12" s="118">
        <f>C12/$B$19</f>
        <v>7.172284369639479</v>
      </c>
      <c r="E12" s="109"/>
      <c r="F12" s="100"/>
      <c r="G12" s="100"/>
      <c r="H12" s="100"/>
      <c r="I12" s="100"/>
      <c r="K12" s="100"/>
      <c r="L12" s="100"/>
      <c r="M12" s="102"/>
      <c r="N12" s="103"/>
    </row>
    <row r="13" spans="1:14" ht="15" customHeight="1">
      <c r="A13" s="119" t="s">
        <v>34</v>
      </c>
      <c r="B13" s="88" t="s">
        <v>36</v>
      </c>
      <c r="C13" s="32">
        <v>5400</v>
      </c>
      <c r="D13" s="120">
        <f>C13/$B$19</f>
        <v>7.91707595994546</v>
      </c>
      <c r="E13" s="109"/>
      <c r="F13" s="100"/>
      <c r="G13" s="100"/>
      <c r="H13" s="100"/>
      <c r="I13" s="100"/>
      <c r="K13" s="100"/>
      <c r="L13" s="100"/>
      <c r="M13" s="102"/>
      <c r="N13" s="104"/>
    </row>
    <row r="14" spans="1:14" ht="15" customHeight="1">
      <c r="A14" s="112" t="s">
        <v>72</v>
      </c>
      <c r="B14" s="112"/>
      <c r="C14" s="112"/>
      <c r="D14" s="83"/>
      <c r="G14" s="100"/>
      <c r="H14" s="100"/>
      <c r="I14" s="100"/>
      <c r="K14" s="100"/>
      <c r="L14" s="100"/>
      <c r="M14" s="102"/>
      <c r="N14" s="100"/>
    </row>
    <row r="15" spans="1:14" ht="15" customHeight="1">
      <c r="A15" s="121" t="s">
        <v>73</v>
      </c>
      <c r="B15" s="122" t="s">
        <v>173</v>
      </c>
      <c r="C15" s="123">
        <v>7320</v>
      </c>
      <c r="D15" s="110">
        <f>C15/704.24</f>
        <v>10.39418380097694</v>
      </c>
      <c r="E15" s="109"/>
      <c r="F15" s="1"/>
      <c r="G15" s="100"/>
      <c r="H15" s="100"/>
      <c r="I15" s="100"/>
      <c r="J15" s="100"/>
      <c r="K15" s="100"/>
      <c r="L15" s="100"/>
      <c r="M15" s="102"/>
      <c r="N15" s="104"/>
    </row>
    <row r="16" spans="1:14" ht="15" customHeight="1">
      <c r="A16" s="124" t="s">
        <v>174</v>
      </c>
      <c r="B16" s="125" t="s">
        <v>172</v>
      </c>
      <c r="C16" s="126">
        <v>13050</v>
      </c>
      <c r="D16" s="127">
        <f>C16/704.24</f>
        <v>18.530614563217085</v>
      </c>
      <c r="E16" s="109"/>
      <c r="F16" s="1"/>
      <c r="G16" s="100"/>
      <c r="H16" s="100"/>
      <c r="I16" s="100"/>
      <c r="J16" s="100"/>
      <c r="K16" s="100"/>
      <c r="L16" s="100"/>
      <c r="M16" s="102"/>
      <c r="N16" s="104"/>
    </row>
    <row r="17" spans="1:7" ht="15" customHeight="1">
      <c r="A17" s="297" t="s">
        <v>170</v>
      </c>
      <c r="B17" s="297"/>
      <c r="C17" s="297"/>
      <c r="D17" s="89"/>
      <c r="E17" s="1"/>
      <c r="F17" s="1" t="s">
        <v>132</v>
      </c>
      <c r="G17" s="1"/>
    </row>
    <row r="18" spans="1:7" ht="15" customHeight="1">
      <c r="A18" s="105" t="s">
        <v>180</v>
      </c>
      <c r="B18" s="105"/>
      <c r="C18" s="105"/>
      <c r="D18" s="89"/>
      <c r="E18" s="1"/>
      <c r="F18" s="1"/>
      <c r="G18" s="1"/>
    </row>
    <row r="19" spans="1:7" ht="15" customHeight="1">
      <c r="A19" s="96" t="s">
        <v>223</v>
      </c>
      <c r="B19" s="201">
        <f>682.07</f>
        <v>682.07</v>
      </c>
      <c r="C19" s="99"/>
      <c r="D19" s="89"/>
      <c r="E19" s="1"/>
      <c r="F19" s="1"/>
      <c r="G19" s="3"/>
    </row>
    <row r="20" spans="1:7" ht="12.75">
      <c r="A20" s="30"/>
      <c r="B20" s="30"/>
      <c r="C20" s="30"/>
      <c r="D20" s="90"/>
      <c r="E20" s="3"/>
      <c r="F20" s="3"/>
      <c r="G20" s="3"/>
    </row>
    <row r="21" spans="1:7" ht="12.75">
      <c r="A21" s="30"/>
      <c r="B21" s="30"/>
      <c r="C21" s="30"/>
      <c r="D21" s="90"/>
      <c r="E21" s="3"/>
      <c r="F21" s="3"/>
      <c r="G21" s="3"/>
    </row>
    <row r="22" spans="1:7" ht="12.75">
      <c r="A22" s="91"/>
      <c r="B22" s="91"/>
      <c r="C22" s="91"/>
      <c r="D22" s="92"/>
      <c r="E22" s="3"/>
      <c r="F22" s="3"/>
      <c r="G22" s="3"/>
    </row>
    <row r="45" ht="12.75">
      <c r="D45" s="93"/>
    </row>
  </sheetData>
  <sheetProtection/>
  <mergeCells count="10">
    <mergeCell ref="A1:D1"/>
    <mergeCell ref="A2:D2"/>
    <mergeCell ref="A3:D3"/>
    <mergeCell ref="A4:D4"/>
    <mergeCell ref="A17:C17"/>
    <mergeCell ref="A6:D6"/>
    <mergeCell ref="A7:A8"/>
    <mergeCell ref="B7:B8"/>
    <mergeCell ref="C7:C8"/>
    <mergeCell ref="D7:D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91" r:id="rId1"/>
  <headerFooter>
    <oddHeader>&amp;LODEPA</oddHeader>
    <oddFooter>&amp;C14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1"/>
  <sheetViews>
    <sheetView view="pageBreakPreview" zoomScaleSheetLayoutView="100" zoomScalePageLayoutView="0" workbookViewId="0" topLeftCell="A1">
      <selection activeCell="A18" sqref="A18"/>
    </sheetView>
  </sheetViews>
  <sheetFormatPr defaultColWidth="11.421875" defaultRowHeight="12.75"/>
  <cols>
    <col min="1" max="1" width="9.28125" style="11" customWidth="1"/>
    <col min="2" max="2" width="91.7109375" style="11" customWidth="1"/>
    <col min="3" max="3" width="8.421875" style="11" customWidth="1"/>
    <col min="4" max="16384" width="11.421875" style="12" customWidth="1"/>
  </cols>
  <sheetData>
    <row r="1" spans="1:3" ht="21" customHeight="1">
      <c r="A1" s="37"/>
      <c r="B1" s="37" t="s">
        <v>165</v>
      </c>
      <c r="C1" s="38"/>
    </row>
    <row r="2" spans="1:3" ht="12.75">
      <c r="A2" s="39"/>
      <c r="B2" s="35"/>
      <c r="C2" s="39" t="s">
        <v>0</v>
      </c>
    </row>
    <row r="3" spans="1:3" ht="21" customHeight="1">
      <c r="A3" s="40"/>
      <c r="B3" s="34" t="s">
        <v>125</v>
      </c>
      <c r="C3" s="41">
        <v>3</v>
      </c>
    </row>
    <row r="4" spans="1:3" ht="21" customHeight="1">
      <c r="A4" s="42" t="s">
        <v>104</v>
      </c>
      <c r="B4" s="34"/>
      <c r="C4" s="43"/>
    </row>
    <row r="5" spans="1:3" ht="21" customHeight="1">
      <c r="A5" s="40">
        <v>1</v>
      </c>
      <c r="B5" s="34" t="s">
        <v>22</v>
      </c>
      <c r="C5" s="41">
        <v>4</v>
      </c>
    </row>
    <row r="6" spans="1:3" ht="21" customHeight="1">
      <c r="A6" s="40">
        <v>2</v>
      </c>
      <c r="B6" s="44" t="s">
        <v>23</v>
      </c>
      <c r="C6" s="41">
        <v>5</v>
      </c>
    </row>
    <row r="7" spans="1:3" ht="18.75" customHeight="1">
      <c r="A7" s="40">
        <v>3</v>
      </c>
      <c r="B7" s="44" t="s">
        <v>144</v>
      </c>
      <c r="C7" s="41">
        <v>6</v>
      </c>
    </row>
    <row r="8" spans="1:3" ht="21" customHeight="1">
      <c r="A8" s="40">
        <v>4</v>
      </c>
      <c r="B8" s="44" t="s">
        <v>74</v>
      </c>
      <c r="C8" s="41">
        <v>7</v>
      </c>
    </row>
    <row r="9" spans="1:3" ht="21" customHeight="1">
      <c r="A9" s="40">
        <v>5</v>
      </c>
      <c r="B9" s="44" t="s">
        <v>154</v>
      </c>
      <c r="C9" s="95">
        <v>12</v>
      </c>
    </row>
    <row r="10" spans="1:3" ht="21" customHeight="1">
      <c r="A10" s="40">
        <v>6</v>
      </c>
      <c r="B10" s="44" t="s">
        <v>150</v>
      </c>
      <c r="C10" s="41">
        <v>13</v>
      </c>
    </row>
    <row r="11" spans="1:3" ht="21" customHeight="1">
      <c r="A11" s="40">
        <v>7</v>
      </c>
      <c r="B11" s="44" t="s">
        <v>149</v>
      </c>
      <c r="C11" s="41">
        <v>14</v>
      </c>
    </row>
    <row r="12" spans="1:3" ht="24" customHeight="1">
      <c r="A12" s="42" t="s">
        <v>103</v>
      </c>
      <c r="B12" s="44"/>
      <c r="C12" s="45"/>
    </row>
    <row r="13" spans="1:3" ht="33" customHeight="1">
      <c r="A13" s="40">
        <v>1</v>
      </c>
      <c r="B13" s="46" t="s">
        <v>135</v>
      </c>
      <c r="C13" s="41">
        <v>8</v>
      </c>
    </row>
    <row r="14" spans="1:3" ht="33" customHeight="1">
      <c r="A14" s="40">
        <v>2</v>
      </c>
      <c r="B14" s="46" t="s">
        <v>133</v>
      </c>
      <c r="C14" s="41">
        <v>9</v>
      </c>
    </row>
    <row r="15" spans="1:3" ht="33" customHeight="1">
      <c r="A15" s="40">
        <v>3</v>
      </c>
      <c r="B15" s="46" t="s">
        <v>134</v>
      </c>
      <c r="C15" s="41">
        <v>10</v>
      </c>
    </row>
    <row r="16" spans="1:3" ht="33" customHeight="1">
      <c r="A16" s="40">
        <v>4</v>
      </c>
      <c r="B16" s="46" t="s">
        <v>155</v>
      </c>
      <c r="C16" s="41">
        <v>11</v>
      </c>
    </row>
    <row r="17" spans="1:3" ht="12.75">
      <c r="A17" s="35"/>
      <c r="B17" s="47"/>
      <c r="C17" s="48"/>
    </row>
    <row r="18" spans="1:3" ht="10.5" customHeight="1">
      <c r="A18" s="35"/>
      <c r="B18" s="35"/>
      <c r="C18" s="49"/>
    </row>
    <row r="19" spans="1:3" ht="26.25" customHeight="1">
      <c r="A19" s="262" t="s">
        <v>79</v>
      </c>
      <c r="B19" s="262"/>
      <c r="C19" s="262"/>
    </row>
    <row r="20" spans="1:3" ht="18" customHeight="1">
      <c r="A20" s="50" t="s">
        <v>80</v>
      </c>
      <c r="B20" s="51"/>
      <c r="C20" s="52"/>
    </row>
    <row r="21" spans="1:3" ht="21.75" customHeight="1">
      <c r="A21" s="50" t="s">
        <v>109</v>
      </c>
      <c r="B21" s="53"/>
      <c r="C21" s="50"/>
    </row>
    <row r="22" ht="12.75">
      <c r="C22" s="50"/>
    </row>
    <row r="23" ht="12.75">
      <c r="C23" s="50"/>
    </row>
    <row r="41" ht="11.25">
      <c r="D41" s="24"/>
    </row>
  </sheetData>
  <sheetProtection/>
  <mergeCells count="1">
    <mergeCell ref="A19:C19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8" location="'C4'!A1" display="'C4'!A1"/>
    <hyperlink ref="C10" location="'C6'!A1" display="'C6'!A1"/>
    <hyperlink ref="C14" location="'G2'!A1" display="'G2'!A1"/>
    <hyperlink ref="C16" location="'G4'!A1" display="'G4'!A1"/>
    <hyperlink ref="C15" location="'G3'!A1" display="'G3'!A1"/>
    <hyperlink ref="C3" location="Comentario!A1" display="Comentario!A1"/>
    <hyperlink ref="C13" location="'G1'!A1" display="'G1'!A1"/>
    <hyperlink ref="C9" location="'C8'!A1" display="'C8'!A1"/>
  </hyperlinks>
  <printOptions/>
  <pageMargins left="0.7480314960629921" right="0.7480314960629921" top="0.984251968503937" bottom="0.984251968503937" header="0.31496062992125984" footer="0.31496062992125984"/>
  <pageSetup firstPageNumber="12" useFirstPageNumber="1"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45"/>
  <sheetViews>
    <sheetView view="pageBreakPreview" zoomScaleSheetLayoutView="100" zoomScalePageLayoutView="0" workbookViewId="0" topLeftCell="A1">
      <selection activeCell="E18" sqref="E18"/>
    </sheetView>
  </sheetViews>
  <sheetFormatPr defaultColWidth="11.421875" defaultRowHeight="12.75"/>
  <sheetData>
    <row r="1" spans="1:9" ht="12.75">
      <c r="A1" s="263" t="s">
        <v>125</v>
      </c>
      <c r="B1" s="263"/>
      <c r="C1" s="263"/>
      <c r="D1" s="263"/>
      <c r="E1" s="263"/>
      <c r="F1" s="263"/>
      <c r="G1" s="263"/>
      <c r="H1" s="263"/>
      <c r="I1" s="263"/>
    </row>
    <row r="2" spans="1:9" ht="12.75">
      <c r="A2" s="28"/>
      <c r="B2" s="28"/>
      <c r="C2" s="28"/>
      <c r="D2" s="28"/>
      <c r="E2" s="28"/>
      <c r="F2" s="28"/>
      <c r="G2" s="28"/>
      <c r="H2" s="28"/>
      <c r="I2" s="28"/>
    </row>
    <row r="3" spans="1:9" ht="12.75">
      <c r="A3" s="28"/>
      <c r="B3" s="28"/>
      <c r="C3" s="28"/>
      <c r="D3" s="28"/>
      <c r="E3" s="28"/>
      <c r="F3" s="28"/>
      <c r="G3" s="28"/>
      <c r="H3" s="28"/>
      <c r="I3" s="28"/>
    </row>
    <row r="4" spans="1:9" ht="12.75">
      <c r="A4" s="28"/>
      <c r="B4" s="28"/>
      <c r="C4" s="28"/>
      <c r="D4" s="28"/>
      <c r="E4" s="28"/>
      <c r="F4" s="28"/>
      <c r="G4" s="28"/>
      <c r="H4" s="28"/>
      <c r="I4" s="28"/>
    </row>
    <row r="5" spans="1:9" ht="12.75">
      <c r="A5" s="28"/>
      <c r="B5" s="28"/>
      <c r="C5" s="28"/>
      <c r="D5" s="28"/>
      <c r="E5" s="28"/>
      <c r="F5" s="28"/>
      <c r="G5" s="28"/>
      <c r="H5" s="28"/>
      <c r="I5" s="28"/>
    </row>
    <row r="6" spans="1:9" ht="12.75">
      <c r="A6" s="28"/>
      <c r="B6" s="28"/>
      <c r="C6" s="28"/>
      <c r="D6" s="28"/>
      <c r="E6" s="28"/>
      <c r="F6" s="28"/>
      <c r="G6" s="28"/>
      <c r="H6" s="28"/>
      <c r="I6" s="28"/>
    </row>
    <row r="7" spans="1:9" ht="12.75">
      <c r="A7" s="28"/>
      <c r="B7" s="28"/>
      <c r="C7" s="28"/>
      <c r="D7" s="28"/>
      <c r="E7" s="28"/>
      <c r="F7" s="28"/>
      <c r="G7" s="28"/>
      <c r="H7" s="28"/>
      <c r="I7" s="28"/>
    </row>
    <row r="9" ht="18.75" customHeight="1"/>
    <row r="10" ht="33" customHeight="1"/>
    <row r="11" ht="37.5" customHeight="1"/>
    <row r="12" ht="21.75" customHeight="1"/>
    <row r="14" ht="12.75">
      <c r="N14" s="16"/>
    </row>
    <row r="35" ht="30.75" customHeight="1"/>
    <row r="45" ht="12.75">
      <c r="D45" s="21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60"/>
  <sheetViews>
    <sheetView showZeros="0" view="pageBreakPreview" zoomScaleSheetLayoutView="100" zoomScalePageLayoutView="0" workbookViewId="0" topLeftCell="A1">
      <selection activeCell="A12" sqref="A12"/>
    </sheetView>
  </sheetViews>
  <sheetFormatPr defaultColWidth="11.421875" defaultRowHeight="12.75"/>
  <cols>
    <col min="1" max="1" width="51.28125" style="233" customWidth="1"/>
    <col min="2" max="4" width="11.7109375" style="233" bestFit="1" customWidth="1"/>
    <col min="5" max="5" width="14.8515625" style="233" customWidth="1"/>
    <col min="6" max="6" width="6.8515625" style="233" customWidth="1"/>
    <col min="7" max="7" width="11.7109375" style="233" bestFit="1" customWidth="1"/>
    <col min="8" max="8" width="10.421875" style="233" customWidth="1"/>
    <col min="9" max="9" width="11.7109375" style="233" bestFit="1" customWidth="1"/>
    <col min="10" max="10" width="14.421875" style="233" customWidth="1"/>
    <col min="11" max="11" width="11.421875" style="232" customWidth="1"/>
    <col min="12" max="16384" width="11.421875" style="233" customWidth="1"/>
  </cols>
  <sheetData>
    <row r="1" spans="1:11" s="204" customFormat="1" ht="19.5" customHeight="1">
      <c r="A1" s="268" t="s">
        <v>220</v>
      </c>
      <c r="B1" s="268"/>
      <c r="C1" s="268"/>
      <c r="D1" s="268"/>
      <c r="E1" s="268"/>
      <c r="F1" s="268"/>
      <c r="G1" s="268"/>
      <c r="H1" s="268"/>
      <c r="I1" s="268"/>
      <c r="J1" s="268"/>
      <c r="K1" s="202"/>
    </row>
    <row r="2" spans="1:11" s="204" customFormat="1" ht="19.5" customHeight="1">
      <c r="A2" s="269" t="s">
        <v>186</v>
      </c>
      <c r="B2" s="269"/>
      <c r="C2" s="269"/>
      <c r="D2" s="269"/>
      <c r="E2" s="269"/>
      <c r="F2" s="269"/>
      <c r="G2" s="269"/>
      <c r="H2" s="269"/>
      <c r="I2" s="269"/>
      <c r="J2" s="269"/>
      <c r="K2" s="202"/>
    </row>
    <row r="3" spans="1:19" s="212" customFormat="1" ht="12.75">
      <c r="A3" s="209"/>
      <c r="B3" s="270" t="s">
        <v>3</v>
      </c>
      <c r="C3" s="270"/>
      <c r="D3" s="270"/>
      <c r="E3" s="270"/>
      <c r="F3" s="206"/>
      <c r="G3" s="270" t="s">
        <v>198</v>
      </c>
      <c r="H3" s="270"/>
      <c r="I3" s="270"/>
      <c r="J3" s="270"/>
      <c r="K3" s="237"/>
      <c r="L3" s="237"/>
      <c r="M3" s="237"/>
      <c r="N3" s="226"/>
      <c r="O3" s="226"/>
      <c r="P3" s="238"/>
      <c r="Q3" s="238"/>
      <c r="R3" s="238"/>
      <c r="S3" s="226"/>
    </row>
    <row r="4" spans="1:11" s="204" customFormat="1" ht="19.5" customHeight="1">
      <c r="A4" s="209" t="s">
        <v>139</v>
      </c>
      <c r="B4" s="264">
        <v>2015</v>
      </c>
      <c r="C4" s="266" t="s">
        <v>217</v>
      </c>
      <c r="D4" s="266"/>
      <c r="E4" s="266"/>
      <c r="F4" s="206"/>
      <c r="G4" s="264">
        <v>2015</v>
      </c>
      <c r="H4" s="266" t="s">
        <v>217</v>
      </c>
      <c r="I4" s="266"/>
      <c r="J4" s="266"/>
      <c r="K4" s="207"/>
    </row>
    <row r="5" spans="1:11" s="240" customFormat="1" ht="12.75">
      <c r="A5" s="213"/>
      <c r="B5" s="265"/>
      <c r="C5" s="214">
        <v>2015</v>
      </c>
      <c r="D5" s="214">
        <v>2016</v>
      </c>
      <c r="E5" s="215" t="s">
        <v>199</v>
      </c>
      <c r="F5" s="216"/>
      <c r="G5" s="265"/>
      <c r="H5" s="214">
        <v>2015</v>
      </c>
      <c r="I5" s="214">
        <v>2016</v>
      </c>
      <c r="J5" s="215" t="s">
        <v>199</v>
      </c>
      <c r="K5" s="239"/>
    </row>
    <row r="6" spans="1:11" s="240" customFormat="1" ht="12.75">
      <c r="A6" s="209"/>
      <c r="B6" s="209"/>
      <c r="C6" s="217"/>
      <c r="D6" s="217"/>
      <c r="E6" s="206"/>
      <c r="F6" s="206"/>
      <c r="G6" s="209"/>
      <c r="H6" s="217"/>
      <c r="I6" s="217"/>
      <c r="J6" s="206"/>
      <c r="K6" s="210"/>
    </row>
    <row r="7" spans="1:11" s="240" customFormat="1" ht="12.75">
      <c r="A7" s="209" t="s">
        <v>200</v>
      </c>
      <c r="B7" s="209"/>
      <c r="C7" s="217"/>
      <c r="D7" s="217"/>
      <c r="E7" s="206"/>
      <c r="F7" s="206"/>
      <c r="G7" s="218">
        <v>1546805.4973900001</v>
      </c>
      <c r="H7" s="218">
        <v>317015.4640299999</v>
      </c>
      <c r="I7" s="218">
        <v>276099.64347</v>
      </c>
      <c r="J7" s="219">
        <v>-12.906569301025627</v>
      </c>
      <c r="K7" s="241"/>
    </row>
    <row r="8" spans="1:11" s="242" customFormat="1" ht="12.75">
      <c r="A8" s="209"/>
      <c r="B8" s="209"/>
      <c r="C8" s="217"/>
      <c r="D8" s="217"/>
      <c r="E8" s="206"/>
      <c r="F8" s="206"/>
      <c r="G8" s="209"/>
      <c r="H8" s="217"/>
      <c r="I8" s="217"/>
      <c r="J8" s="206"/>
      <c r="K8" s="220"/>
    </row>
    <row r="9" spans="1:11" s="204" customFormat="1" ht="12.75">
      <c r="A9" s="223" t="s">
        <v>4</v>
      </c>
      <c r="B9" s="223"/>
      <c r="C9" s="223"/>
      <c r="D9" s="223"/>
      <c r="E9" s="223"/>
      <c r="F9" s="223"/>
      <c r="G9" s="223">
        <v>979044.07886</v>
      </c>
      <c r="H9" s="223">
        <v>178830.74102</v>
      </c>
      <c r="I9" s="223">
        <v>139170.41470999998</v>
      </c>
      <c r="J9" s="219">
        <v>-22.17757757071783</v>
      </c>
      <c r="K9" s="202"/>
    </row>
    <row r="10" spans="1:11" s="204" customFormat="1" ht="12.75">
      <c r="A10" s="132"/>
      <c r="B10" s="243"/>
      <c r="C10" s="222"/>
      <c r="D10" s="205"/>
      <c r="E10" s="222"/>
      <c r="F10" s="222"/>
      <c r="G10" s="222"/>
      <c r="H10" s="205"/>
      <c r="I10" s="224"/>
      <c r="J10" s="225"/>
      <c r="K10" s="202"/>
    </row>
    <row r="11" spans="1:11" s="204" customFormat="1" ht="12.75">
      <c r="A11" s="226" t="s">
        <v>5</v>
      </c>
      <c r="B11" s="227">
        <v>1272249.8750134</v>
      </c>
      <c r="C11" s="227">
        <v>214653.19669389998</v>
      </c>
      <c r="D11" s="227">
        <v>123132.5672694</v>
      </c>
      <c r="E11" s="219">
        <v>-42.63650895216359</v>
      </c>
      <c r="F11" s="227"/>
      <c r="G11" s="227">
        <v>520424.63205</v>
      </c>
      <c r="H11" s="227">
        <v>94324.81</v>
      </c>
      <c r="I11" s="227">
        <v>41740.36146</v>
      </c>
      <c r="J11" s="219">
        <v>-55.748268711063396</v>
      </c>
      <c r="K11" s="202"/>
    </row>
    <row r="12" spans="1:11" s="204" customFormat="1" ht="12.75">
      <c r="A12" s="132" t="s">
        <v>6</v>
      </c>
      <c r="B12" s="228">
        <v>616934.6139260001</v>
      </c>
      <c r="C12" s="228">
        <v>81083.6967692</v>
      </c>
      <c r="D12" s="228">
        <v>72536.45250310001</v>
      </c>
      <c r="E12" s="225">
        <v>-10.541261198819313</v>
      </c>
      <c r="F12" s="228"/>
      <c r="G12" s="228">
        <v>206658.26518000007</v>
      </c>
      <c r="H12" s="228">
        <v>29643.91288</v>
      </c>
      <c r="I12" s="228">
        <v>18812.83403</v>
      </c>
      <c r="J12" s="225">
        <v>-36.537277969493196</v>
      </c>
      <c r="K12" s="202"/>
    </row>
    <row r="13" spans="1:11" s="204" customFormat="1" ht="12.75">
      <c r="A13" s="132" t="s">
        <v>7</v>
      </c>
      <c r="B13" s="228">
        <v>128972.995</v>
      </c>
      <c r="C13" s="228">
        <v>26156.332</v>
      </c>
      <c r="D13" s="228">
        <v>9471.9296748</v>
      </c>
      <c r="E13" s="225">
        <v>-63.787240218544405</v>
      </c>
      <c r="F13" s="228"/>
      <c r="G13" s="228">
        <v>51322.41415999999</v>
      </c>
      <c r="H13" s="228">
        <v>11011.33998</v>
      </c>
      <c r="I13" s="228">
        <v>3315.3426600000003</v>
      </c>
      <c r="J13" s="225">
        <v>-69.89156028220282</v>
      </c>
      <c r="K13" s="202"/>
    </row>
    <row r="14" spans="1:11" s="204" customFormat="1" ht="12.75">
      <c r="A14" s="132" t="s">
        <v>190</v>
      </c>
      <c r="B14" s="228">
        <v>75490.7325</v>
      </c>
      <c r="C14" s="228">
        <v>13958.748</v>
      </c>
      <c r="D14" s="228">
        <v>13167.65</v>
      </c>
      <c r="E14" s="225">
        <v>-5.667399397137913</v>
      </c>
      <c r="F14" s="228"/>
      <c r="G14" s="228">
        <v>27816.39906</v>
      </c>
      <c r="H14" s="228">
        <v>5879.87746</v>
      </c>
      <c r="I14" s="228">
        <v>4243.135139999999</v>
      </c>
      <c r="J14" s="225">
        <v>-27.83633385448138</v>
      </c>
      <c r="K14" s="202"/>
    </row>
    <row r="15" spans="1:11" s="204" customFormat="1" ht="12.75">
      <c r="A15" s="132" t="s">
        <v>123</v>
      </c>
      <c r="B15" s="228">
        <v>56053.3003908</v>
      </c>
      <c r="C15" s="228">
        <v>11438.0803908</v>
      </c>
      <c r="D15" s="228">
        <v>3924.464</v>
      </c>
      <c r="E15" s="225">
        <v>-65.68948751963164</v>
      </c>
      <c r="F15" s="228"/>
      <c r="G15" s="228">
        <v>29177.487960000002</v>
      </c>
      <c r="H15" s="228">
        <v>6198.12263</v>
      </c>
      <c r="I15" s="228">
        <v>2131.86751</v>
      </c>
      <c r="J15" s="225">
        <v>-65.60462518632033</v>
      </c>
      <c r="K15" s="202"/>
    </row>
    <row r="16" spans="1:11" s="204" customFormat="1" ht="12.75">
      <c r="A16" s="132" t="s">
        <v>191</v>
      </c>
      <c r="B16" s="228">
        <v>149928.04674309999</v>
      </c>
      <c r="C16" s="228">
        <v>18954.4</v>
      </c>
      <c r="D16" s="228">
        <v>6506.014</v>
      </c>
      <c r="E16" s="225">
        <v>-65.67544211370448</v>
      </c>
      <c r="F16" s="228"/>
      <c r="G16" s="228">
        <v>76947.67143999999</v>
      </c>
      <c r="H16" s="228">
        <v>10773.28976</v>
      </c>
      <c r="I16" s="228">
        <v>3676.44651</v>
      </c>
      <c r="J16" s="225">
        <v>-65.87443026316596</v>
      </c>
      <c r="K16" s="202"/>
    </row>
    <row r="17" spans="1:11" s="204" customFormat="1" ht="12.75">
      <c r="A17" s="132" t="s">
        <v>8</v>
      </c>
      <c r="B17" s="228">
        <v>244870.1864535</v>
      </c>
      <c r="C17" s="228">
        <v>63061.939533900004</v>
      </c>
      <c r="D17" s="228">
        <v>17526.0570915</v>
      </c>
      <c r="E17" s="225">
        <v>-72.20818575984556</v>
      </c>
      <c r="F17" s="228"/>
      <c r="G17" s="228">
        <v>128502.39424999998</v>
      </c>
      <c r="H17" s="228">
        <v>30818.267289999996</v>
      </c>
      <c r="I17" s="228">
        <v>9560.735610000002</v>
      </c>
      <c r="J17" s="225">
        <v>-68.97705013707147</v>
      </c>
      <c r="K17" s="202"/>
    </row>
    <row r="18" spans="1:11" s="204" customFormat="1" ht="12.75">
      <c r="A18" s="132"/>
      <c r="B18" s="222"/>
      <c r="C18" s="222"/>
      <c r="D18" s="222"/>
      <c r="E18" s="225"/>
      <c r="F18" s="222"/>
      <c r="G18" s="222"/>
      <c r="H18" s="222"/>
      <c r="I18" s="229"/>
      <c r="J18" s="225"/>
      <c r="K18" s="202"/>
    </row>
    <row r="19" spans="1:11" s="204" customFormat="1" ht="14.25">
      <c r="A19" s="226" t="s">
        <v>211</v>
      </c>
      <c r="B19" s="227">
        <v>44379.03529890001</v>
      </c>
      <c r="C19" s="227">
        <v>9574.576494099998</v>
      </c>
      <c r="D19" s="227">
        <v>10003.573794700002</v>
      </c>
      <c r="E19" s="219">
        <v>4.480587740505911</v>
      </c>
      <c r="F19" s="227"/>
      <c r="G19" s="227">
        <v>311365.62620999996</v>
      </c>
      <c r="H19" s="227">
        <v>52801.6777</v>
      </c>
      <c r="I19" s="227">
        <v>57987.402850000006</v>
      </c>
      <c r="J19" s="219">
        <v>9.821137084816527</v>
      </c>
      <c r="K19" s="202"/>
    </row>
    <row r="20" spans="1:11" s="204" customFormat="1" ht="12.75">
      <c r="A20" s="132" t="s">
        <v>9</v>
      </c>
      <c r="B20" s="230">
        <v>8953.2197242</v>
      </c>
      <c r="C20" s="228">
        <v>2278.7014022999997</v>
      </c>
      <c r="D20" s="228">
        <v>2178.3810292</v>
      </c>
      <c r="E20" s="225">
        <v>-4.4025238672667655</v>
      </c>
      <c r="F20" s="230"/>
      <c r="G20" s="228">
        <v>73583.92258</v>
      </c>
      <c r="H20" s="228">
        <v>19186.47423</v>
      </c>
      <c r="I20" s="228">
        <v>18553.503810000002</v>
      </c>
      <c r="J20" s="225">
        <v>-3.2990450064571206</v>
      </c>
      <c r="K20" s="202"/>
    </row>
    <row r="21" spans="1:11" s="204" customFormat="1" ht="12.75">
      <c r="A21" s="132" t="s">
        <v>10</v>
      </c>
      <c r="B21" s="230">
        <v>5610.4968902</v>
      </c>
      <c r="C21" s="228">
        <v>909.2236186</v>
      </c>
      <c r="D21" s="228">
        <v>1160.7204156000003</v>
      </c>
      <c r="E21" s="225">
        <v>27.660609761463164</v>
      </c>
      <c r="F21" s="228"/>
      <c r="G21" s="228">
        <v>87194.62684999997</v>
      </c>
      <c r="H21" s="228">
        <v>11661.963360000002</v>
      </c>
      <c r="I21" s="228">
        <v>15683.816760000002</v>
      </c>
      <c r="J21" s="225">
        <v>34.48693222442091</v>
      </c>
      <c r="K21" s="202"/>
    </row>
    <row r="22" spans="1:11" s="204" customFormat="1" ht="12.75">
      <c r="A22" s="132" t="s">
        <v>11</v>
      </c>
      <c r="B22" s="230">
        <v>7737.17739</v>
      </c>
      <c r="C22" s="228">
        <v>1613.4182544999999</v>
      </c>
      <c r="D22" s="228">
        <v>2076.9683406000004</v>
      </c>
      <c r="E22" s="225">
        <v>28.73093104079544</v>
      </c>
      <c r="F22" s="228"/>
      <c r="G22" s="228">
        <v>68286.05423000001</v>
      </c>
      <c r="H22" s="228">
        <v>9381.86869</v>
      </c>
      <c r="I22" s="228">
        <v>11616.22578</v>
      </c>
      <c r="J22" s="225">
        <v>23.8156934809967</v>
      </c>
      <c r="K22" s="202"/>
    </row>
    <row r="23" spans="1:11" s="204" customFormat="1" ht="12.75">
      <c r="A23" s="132" t="s">
        <v>12</v>
      </c>
      <c r="B23" s="230">
        <v>22078.141294500005</v>
      </c>
      <c r="C23" s="228">
        <v>4773.233218699999</v>
      </c>
      <c r="D23" s="228">
        <v>4587.5040093</v>
      </c>
      <c r="E23" s="225">
        <v>-3.8910566672579847</v>
      </c>
      <c r="F23" s="228"/>
      <c r="G23" s="228">
        <v>82301.02255000001</v>
      </c>
      <c r="H23" s="228">
        <v>12571.37142</v>
      </c>
      <c r="I23" s="228">
        <v>12133.8565</v>
      </c>
      <c r="J23" s="225">
        <v>-3.480248139864443</v>
      </c>
      <c r="K23" s="202"/>
    </row>
    <row r="24" spans="1:11" s="204" customFormat="1" ht="12.75">
      <c r="A24" s="132"/>
      <c r="B24" s="228"/>
      <c r="C24" s="228"/>
      <c r="D24" s="228"/>
      <c r="E24" s="225"/>
      <c r="F24" s="228"/>
      <c r="G24" s="228"/>
      <c r="H24" s="228"/>
      <c r="I24" s="228"/>
      <c r="J24" s="225"/>
      <c r="K24" s="202"/>
    </row>
    <row r="25" spans="1:11" s="204" customFormat="1" ht="12.75">
      <c r="A25" s="226" t="s">
        <v>13</v>
      </c>
      <c r="B25" s="227">
        <v>2636.9202314</v>
      </c>
      <c r="C25" s="227">
        <v>469.7569392</v>
      </c>
      <c r="D25" s="227">
        <v>769.8871592</v>
      </c>
      <c r="E25" s="219">
        <v>63.89053464779559</v>
      </c>
      <c r="F25" s="227"/>
      <c r="G25" s="227">
        <v>109905.26900999999</v>
      </c>
      <c r="H25" s="227">
        <v>22021.51118</v>
      </c>
      <c r="I25" s="227">
        <v>30331.772639999996</v>
      </c>
      <c r="J25" s="219">
        <v>37.73701719229604</v>
      </c>
      <c r="K25" s="202"/>
    </row>
    <row r="26" spans="1:11" s="204" customFormat="1" ht="12.75">
      <c r="A26" s="132" t="s">
        <v>14</v>
      </c>
      <c r="B26" s="228">
        <v>1031.1599451000002</v>
      </c>
      <c r="C26" s="228">
        <v>149.38808469999998</v>
      </c>
      <c r="D26" s="228">
        <v>256.16892870000004</v>
      </c>
      <c r="E26" s="225">
        <v>71.47882256770112</v>
      </c>
      <c r="F26" s="228"/>
      <c r="G26" s="228">
        <v>15860.863420000003</v>
      </c>
      <c r="H26" s="228">
        <v>3316.8060600000003</v>
      </c>
      <c r="I26" s="228">
        <v>4583.90527</v>
      </c>
      <c r="J26" s="225">
        <v>38.202390705955224</v>
      </c>
      <c r="K26" s="202"/>
    </row>
    <row r="27" spans="1:11" s="204" customFormat="1" ht="12.75">
      <c r="A27" s="132" t="s">
        <v>15</v>
      </c>
      <c r="B27" s="228">
        <v>180.03093479999998</v>
      </c>
      <c r="C27" s="228">
        <v>45.568439899999994</v>
      </c>
      <c r="D27" s="228">
        <v>39.44317529999999</v>
      </c>
      <c r="E27" s="225">
        <v>-13.441901046956843</v>
      </c>
      <c r="F27" s="228"/>
      <c r="G27" s="228">
        <v>55047.978769999994</v>
      </c>
      <c r="H27" s="228">
        <v>13402.07159</v>
      </c>
      <c r="I27" s="228">
        <v>13328.129479999998</v>
      </c>
      <c r="J27" s="225">
        <v>-0.5517214969600275</v>
      </c>
      <c r="K27" s="202"/>
    </row>
    <row r="28" spans="1:11" s="204" customFormat="1" ht="15" customHeight="1">
      <c r="A28" s="132" t="s">
        <v>192</v>
      </c>
      <c r="B28" s="228">
        <v>1425.7293514999997</v>
      </c>
      <c r="C28" s="228">
        <v>274.8004146</v>
      </c>
      <c r="D28" s="228">
        <v>474.2750552</v>
      </c>
      <c r="E28" s="225">
        <v>72.58891544627238</v>
      </c>
      <c r="F28" s="228"/>
      <c r="G28" s="228">
        <v>38996.426819999986</v>
      </c>
      <c r="H28" s="228">
        <v>5302.633530000001</v>
      </c>
      <c r="I28" s="228">
        <v>12419.737889999997</v>
      </c>
      <c r="J28" s="225">
        <v>134.2182958662805</v>
      </c>
      <c r="K28" s="202"/>
    </row>
    <row r="29" spans="1:11" s="204" customFormat="1" ht="12.75">
      <c r="A29" s="132"/>
      <c r="B29" s="222"/>
      <c r="C29" s="222"/>
      <c r="D29" s="222"/>
      <c r="E29" s="225"/>
      <c r="F29" s="222"/>
      <c r="G29" s="222"/>
      <c r="H29" s="222"/>
      <c r="I29" s="228"/>
      <c r="J29" s="225"/>
      <c r="K29" s="202"/>
    </row>
    <row r="30" spans="1:11" s="204" customFormat="1" ht="12.75">
      <c r="A30" s="226" t="s">
        <v>193</v>
      </c>
      <c r="B30" s="227"/>
      <c r="C30" s="227"/>
      <c r="D30" s="227"/>
      <c r="E30" s="219"/>
      <c r="F30" s="227"/>
      <c r="G30" s="227">
        <v>37348.55159</v>
      </c>
      <c r="H30" s="227">
        <v>9682.74214</v>
      </c>
      <c r="I30" s="227">
        <v>9110.87776</v>
      </c>
      <c r="J30" s="219">
        <v>-5.906016825931928</v>
      </c>
      <c r="K30" s="202"/>
    </row>
    <row r="31" spans="1:11" s="204" customFormat="1" ht="12.75">
      <c r="A31" s="231" t="s">
        <v>16</v>
      </c>
      <c r="B31" s="228">
        <v>803.3719527999999</v>
      </c>
      <c r="C31" s="228">
        <v>197.7115625</v>
      </c>
      <c r="D31" s="228">
        <v>154.1744718</v>
      </c>
      <c r="E31" s="225">
        <v>-22.020508132901952</v>
      </c>
      <c r="F31" s="228"/>
      <c r="G31" s="228">
        <v>16278.4009</v>
      </c>
      <c r="H31" s="228">
        <v>4104.85931</v>
      </c>
      <c r="I31" s="228">
        <v>3738.47894</v>
      </c>
      <c r="J31" s="225">
        <v>-8.925528071265362</v>
      </c>
      <c r="K31" s="202"/>
    </row>
    <row r="32" spans="1:11" s="204" customFormat="1" ht="12.75">
      <c r="A32" s="132" t="s">
        <v>17</v>
      </c>
      <c r="B32" s="228">
        <v>7717.149266</v>
      </c>
      <c r="C32" s="228">
        <v>2040.0247517000003</v>
      </c>
      <c r="D32" s="228">
        <v>2161.7769944999995</v>
      </c>
      <c r="E32" s="225">
        <v>5.968174783102029</v>
      </c>
      <c r="F32" s="228"/>
      <c r="G32" s="228">
        <v>21070.150690000002</v>
      </c>
      <c r="H32" s="228">
        <v>5577.8828300000005</v>
      </c>
      <c r="I32" s="228">
        <v>5372.39882</v>
      </c>
      <c r="J32" s="225">
        <v>-3.6839068919631615</v>
      </c>
      <c r="K32" s="202"/>
    </row>
    <row r="33" spans="1:11" s="242" customFormat="1" ht="12.75">
      <c r="A33" s="132"/>
      <c r="B33" s="222"/>
      <c r="C33" s="222"/>
      <c r="D33" s="222"/>
      <c r="E33" s="225"/>
      <c r="F33" s="222"/>
      <c r="G33" s="222"/>
      <c r="H33" s="222"/>
      <c r="I33" s="205"/>
      <c r="J33" s="225"/>
      <c r="K33" s="220"/>
    </row>
    <row r="34" spans="1:11" s="204" customFormat="1" ht="12.75">
      <c r="A34" s="223" t="s">
        <v>160</v>
      </c>
      <c r="B34" s="223"/>
      <c r="C34" s="223"/>
      <c r="D34" s="223"/>
      <c r="E34" s="219"/>
      <c r="F34" s="223"/>
      <c r="G34" s="223">
        <v>567761.4185300001</v>
      </c>
      <c r="H34" s="223">
        <v>138184.72300999996</v>
      </c>
      <c r="I34" s="223">
        <v>136929.22876000006</v>
      </c>
      <c r="J34" s="219">
        <v>-0.9085622655328223</v>
      </c>
      <c r="K34" s="202"/>
    </row>
    <row r="35" spans="1:11" s="204" customFormat="1" ht="12.75">
      <c r="A35" s="132" t="s">
        <v>18</v>
      </c>
      <c r="B35" s="228">
        <v>4570</v>
      </c>
      <c r="C35" s="228">
        <v>931</v>
      </c>
      <c r="D35" s="228">
        <v>1477</v>
      </c>
      <c r="E35" s="225">
        <v>58.64661654135338</v>
      </c>
      <c r="F35" s="228"/>
      <c r="G35" s="228">
        <v>85762.66142000002</v>
      </c>
      <c r="H35" s="228">
        <v>20360.51783</v>
      </c>
      <c r="I35" s="228">
        <v>22420.909560000004</v>
      </c>
      <c r="J35" s="225">
        <v>10.119544832814313</v>
      </c>
      <c r="K35" s="202"/>
    </row>
    <row r="36" spans="1:11" s="204" customFormat="1" ht="12.75">
      <c r="A36" s="132" t="s">
        <v>19</v>
      </c>
      <c r="B36" s="228">
        <v>107</v>
      </c>
      <c r="C36" s="228">
        <v>33</v>
      </c>
      <c r="D36" s="228">
        <v>42</v>
      </c>
      <c r="E36" s="225">
        <v>27.272727272727266</v>
      </c>
      <c r="F36" s="228"/>
      <c r="G36" s="228">
        <v>9045.54612</v>
      </c>
      <c r="H36" s="228">
        <v>3119.01878</v>
      </c>
      <c r="I36" s="228">
        <v>3533.17657</v>
      </c>
      <c r="J36" s="225">
        <v>13.278464132877076</v>
      </c>
      <c r="K36" s="202"/>
    </row>
    <row r="37" spans="1:12" s="204" customFormat="1" ht="12.75">
      <c r="A37" s="231" t="s">
        <v>20</v>
      </c>
      <c r="B37" s="228">
        <v>1183</v>
      </c>
      <c r="C37" s="228">
        <v>244</v>
      </c>
      <c r="D37" s="228">
        <v>172</v>
      </c>
      <c r="E37" s="225">
        <v>-29.508196721311478</v>
      </c>
      <c r="F37" s="228"/>
      <c r="G37" s="228">
        <v>6095.19609</v>
      </c>
      <c r="H37" s="228">
        <v>1556.1068400000001</v>
      </c>
      <c r="I37" s="228">
        <v>810.6000900000001</v>
      </c>
      <c r="J37" s="225">
        <v>-47.90845530889125</v>
      </c>
      <c r="K37" s="202"/>
      <c r="L37" s="204" t="s">
        <v>132</v>
      </c>
    </row>
    <row r="38" spans="1:10" ht="12.75">
      <c r="A38" s="132" t="s">
        <v>21</v>
      </c>
      <c r="B38" s="222"/>
      <c r="C38" s="222"/>
      <c r="D38" s="222"/>
      <c r="E38" s="225"/>
      <c r="F38" s="222"/>
      <c r="G38" s="228">
        <v>466858.0149000002</v>
      </c>
      <c r="H38" s="228">
        <v>113149.07955999997</v>
      </c>
      <c r="I38" s="228">
        <v>110164.54254000005</v>
      </c>
      <c r="J38" s="225">
        <v>-2.6377033128380845</v>
      </c>
    </row>
    <row r="39" spans="1:10" ht="12.75">
      <c r="A39" s="205"/>
      <c r="B39" s="228"/>
      <c r="C39" s="228"/>
      <c r="D39" s="228"/>
      <c r="E39" s="205"/>
      <c r="F39" s="222"/>
      <c r="G39" s="222"/>
      <c r="H39" s="222"/>
      <c r="I39" s="228"/>
      <c r="J39" s="205"/>
    </row>
    <row r="40" spans="1:10" ht="14.25">
      <c r="A40" s="114" t="s">
        <v>219</v>
      </c>
      <c r="B40" s="222"/>
      <c r="C40" s="222"/>
      <c r="D40" s="205"/>
      <c r="E40" s="222"/>
      <c r="F40" s="222"/>
      <c r="G40" s="222"/>
      <c r="H40" s="205"/>
      <c r="I40" s="224"/>
      <c r="J40" s="222"/>
    </row>
    <row r="45" spans="1:11" ht="12.75">
      <c r="A45" s="271"/>
      <c r="B45" s="271"/>
      <c r="C45" s="271"/>
      <c r="D45" s="271"/>
      <c r="E45" s="271"/>
      <c r="F45" s="271"/>
      <c r="G45" s="271"/>
      <c r="H45" s="271"/>
      <c r="I45" s="271"/>
      <c r="J45" s="271"/>
      <c r="K45" s="271"/>
    </row>
    <row r="46" spans="1:11" ht="12.75">
      <c r="A46" s="271"/>
      <c r="B46" s="271"/>
      <c r="C46" s="271"/>
      <c r="D46" s="271"/>
      <c r="E46" s="271"/>
      <c r="F46" s="271"/>
      <c r="G46" s="271"/>
      <c r="H46" s="271"/>
      <c r="I46" s="271"/>
      <c r="J46" s="271"/>
      <c r="K46" s="271"/>
    </row>
    <row r="47" spans="1:11" ht="12.75">
      <c r="A47" s="271"/>
      <c r="B47" s="271"/>
      <c r="C47" s="271"/>
      <c r="D47" s="271"/>
      <c r="E47" s="271"/>
      <c r="F47" s="271"/>
      <c r="G47" s="271"/>
      <c r="H47" s="271"/>
      <c r="I47" s="271"/>
      <c r="J47" s="271"/>
      <c r="K47" s="271"/>
    </row>
    <row r="48" spans="1:11" ht="12.75">
      <c r="A48" s="271"/>
      <c r="B48" s="271"/>
      <c r="C48" s="271"/>
      <c r="D48" s="271"/>
      <c r="E48" s="271"/>
      <c r="F48" s="271"/>
      <c r="G48" s="271"/>
      <c r="H48" s="271"/>
      <c r="I48" s="271"/>
      <c r="J48" s="271"/>
      <c r="K48" s="271"/>
    </row>
    <row r="49" spans="1:11" ht="12.75">
      <c r="A49" s="244"/>
      <c r="B49" s="244"/>
      <c r="C49" s="244"/>
      <c r="D49" s="244"/>
      <c r="E49" s="244"/>
      <c r="F49" s="244"/>
      <c r="G49" s="244"/>
      <c r="H49" s="244"/>
      <c r="I49" s="244"/>
      <c r="J49" s="244"/>
      <c r="K49" s="245"/>
    </row>
    <row r="50" spans="1:11" ht="12.75">
      <c r="A50" s="267"/>
      <c r="B50" s="267"/>
      <c r="C50" s="267"/>
      <c r="D50" s="267"/>
      <c r="E50" s="267"/>
      <c r="F50" s="267"/>
      <c r="G50" s="267"/>
      <c r="H50" s="267"/>
      <c r="I50" s="267"/>
      <c r="J50" s="267"/>
      <c r="K50" s="267"/>
    </row>
    <row r="51" spans="1:11" ht="12.75">
      <c r="A51" s="267"/>
      <c r="B51" s="267"/>
      <c r="C51" s="267"/>
      <c r="D51" s="267"/>
      <c r="E51" s="267"/>
      <c r="F51" s="267"/>
      <c r="G51" s="267"/>
      <c r="H51" s="267"/>
      <c r="I51" s="267"/>
      <c r="J51" s="267"/>
      <c r="K51" s="267"/>
    </row>
    <row r="52" spans="1:11" ht="12.75">
      <c r="A52" s="267"/>
      <c r="B52" s="267"/>
      <c r="C52" s="267"/>
      <c r="D52" s="267"/>
      <c r="E52" s="267"/>
      <c r="F52" s="267"/>
      <c r="G52" s="267"/>
      <c r="H52" s="267"/>
      <c r="I52" s="267"/>
      <c r="J52" s="267"/>
      <c r="K52" s="267"/>
    </row>
    <row r="53" spans="1:11" ht="12.75">
      <c r="A53" s="267"/>
      <c r="B53" s="267"/>
      <c r="C53" s="267"/>
      <c r="D53" s="267"/>
      <c r="E53" s="267"/>
      <c r="F53" s="267"/>
      <c r="G53" s="267"/>
      <c r="H53" s="267"/>
      <c r="I53" s="267"/>
      <c r="J53" s="267"/>
      <c r="K53" s="267"/>
    </row>
    <row r="54" spans="1:11" ht="12.75">
      <c r="A54" s="267"/>
      <c r="B54" s="267"/>
      <c r="C54" s="267"/>
      <c r="D54" s="267"/>
      <c r="E54" s="267"/>
      <c r="F54" s="267"/>
      <c r="G54" s="267"/>
      <c r="H54" s="267"/>
      <c r="I54" s="267"/>
      <c r="J54" s="267"/>
      <c r="K54" s="267"/>
    </row>
    <row r="55" spans="1:11" ht="12.75">
      <c r="A55" s="267"/>
      <c r="B55" s="267"/>
      <c r="C55" s="267"/>
      <c r="D55" s="267"/>
      <c r="E55" s="267"/>
      <c r="F55" s="267"/>
      <c r="G55" s="267"/>
      <c r="H55" s="267"/>
      <c r="I55" s="267"/>
      <c r="J55" s="267"/>
      <c r="K55" s="267"/>
    </row>
    <row r="56" spans="1:11" ht="12.75">
      <c r="A56" s="267"/>
      <c r="B56" s="267"/>
      <c r="C56" s="267"/>
      <c r="D56" s="267"/>
      <c r="E56" s="267"/>
      <c r="F56" s="267"/>
      <c r="G56" s="267"/>
      <c r="H56" s="267"/>
      <c r="I56" s="267"/>
      <c r="J56" s="267"/>
      <c r="K56" s="267"/>
    </row>
    <row r="57" spans="1:11" ht="12.75">
      <c r="A57" s="267"/>
      <c r="B57" s="267"/>
      <c r="C57" s="267"/>
      <c r="D57" s="267"/>
      <c r="E57" s="267"/>
      <c r="F57" s="267"/>
      <c r="G57" s="267"/>
      <c r="H57" s="267"/>
      <c r="I57" s="267"/>
      <c r="J57" s="267"/>
      <c r="K57" s="267"/>
    </row>
    <row r="58" spans="1:11" ht="12.75">
      <c r="A58" s="267"/>
      <c r="B58" s="267"/>
      <c r="C58" s="267"/>
      <c r="D58" s="267"/>
      <c r="E58" s="267"/>
      <c r="F58" s="267"/>
      <c r="G58" s="267"/>
      <c r="H58" s="267"/>
      <c r="I58" s="267"/>
      <c r="J58" s="267"/>
      <c r="K58" s="267"/>
    </row>
    <row r="59" spans="1:11" ht="12.75">
      <c r="A59" s="267"/>
      <c r="B59" s="267"/>
      <c r="C59" s="267"/>
      <c r="D59" s="267"/>
      <c r="E59" s="267"/>
      <c r="F59" s="267"/>
      <c r="G59" s="267"/>
      <c r="H59" s="267"/>
      <c r="I59" s="267"/>
      <c r="J59" s="267"/>
      <c r="K59" s="267"/>
    </row>
    <row r="60" spans="1:11" ht="12.75">
      <c r="A60" s="267"/>
      <c r="B60" s="267"/>
      <c r="C60" s="267"/>
      <c r="D60" s="267"/>
      <c r="E60" s="267"/>
      <c r="F60" s="267"/>
      <c r="G60" s="267"/>
      <c r="H60" s="267"/>
      <c r="I60" s="267"/>
      <c r="J60" s="267"/>
      <c r="K60" s="267"/>
    </row>
  </sheetData>
  <sheetProtection/>
  <mergeCells count="12">
    <mergeCell ref="B4:B5"/>
    <mergeCell ref="C4:E4"/>
    <mergeCell ref="G4:G5"/>
    <mergeCell ref="H4:J4"/>
    <mergeCell ref="A50:K52"/>
    <mergeCell ref="A53:K56"/>
    <mergeCell ref="A57:K60"/>
    <mergeCell ref="A1:J1"/>
    <mergeCell ref="A2:J2"/>
    <mergeCell ref="B3:E3"/>
    <mergeCell ref="G3:J3"/>
    <mergeCell ref="A45:K4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O129"/>
  <sheetViews>
    <sheetView showZeros="0" view="pageBreakPreview" zoomScaleSheetLayoutView="100" zoomScalePageLayoutView="0" workbookViewId="0" topLeftCell="A1">
      <selection activeCell="A3" sqref="A3"/>
    </sheetView>
  </sheetViews>
  <sheetFormatPr defaultColWidth="11.421875" defaultRowHeight="12.75"/>
  <cols>
    <col min="1" max="1" width="51.8515625" style="233" customWidth="1"/>
    <col min="2" max="2" width="12.00390625" style="233" bestFit="1" customWidth="1"/>
    <col min="3" max="4" width="11.7109375" style="233" bestFit="1" customWidth="1"/>
    <col min="5" max="5" width="14.00390625" style="233" bestFit="1" customWidth="1"/>
    <col min="6" max="6" width="8.28125" style="233" customWidth="1"/>
    <col min="7" max="9" width="11.7109375" style="233" bestFit="1" customWidth="1"/>
    <col min="10" max="10" width="14.00390625" style="233" bestFit="1" customWidth="1"/>
    <col min="11" max="11" width="13.00390625" style="232" customWidth="1"/>
    <col min="12" max="16384" width="11.421875" style="233" customWidth="1"/>
  </cols>
  <sheetData>
    <row r="1" spans="1:41" s="204" customFormat="1" ht="19.5" customHeight="1">
      <c r="A1" s="268" t="s">
        <v>218</v>
      </c>
      <c r="B1" s="268"/>
      <c r="C1" s="268"/>
      <c r="D1" s="268"/>
      <c r="E1" s="268"/>
      <c r="F1" s="268"/>
      <c r="G1" s="268"/>
      <c r="H1" s="268"/>
      <c r="I1" s="268"/>
      <c r="J1" s="268"/>
      <c r="K1" s="202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</row>
    <row r="2" spans="1:41" s="205" customFormat="1" ht="12.75" customHeight="1">
      <c r="A2" s="269" t="s">
        <v>201</v>
      </c>
      <c r="B2" s="269"/>
      <c r="C2" s="269"/>
      <c r="D2" s="269"/>
      <c r="E2" s="269"/>
      <c r="F2" s="269"/>
      <c r="G2" s="269"/>
      <c r="H2" s="269"/>
      <c r="I2" s="269"/>
      <c r="J2" s="269"/>
      <c r="K2" s="202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</row>
    <row r="3" spans="1:41" s="132" customFormat="1" ht="12.75">
      <c r="A3" s="209"/>
      <c r="B3" s="273" t="s">
        <v>3</v>
      </c>
      <c r="C3" s="273"/>
      <c r="D3" s="273"/>
      <c r="E3" s="273"/>
      <c r="F3" s="206"/>
      <c r="G3" s="273" t="s">
        <v>202</v>
      </c>
      <c r="H3" s="273"/>
      <c r="I3" s="273"/>
      <c r="J3" s="273"/>
      <c r="K3" s="207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</row>
    <row r="4" spans="1:41" s="212" customFormat="1" ht="19.5" customHeight="1">
      <c r="A4" s="209" t="s">
        <v>139</v>
      </c>
      <c r="B4" s="264">
        <v>2015</v>
      </c>
      <c r="C4" s="272" t="s">
        <v>217</v>
      </c>
      <c r="D4" s="272"/>
      <c r="E4" s="272"/>
      <c r="F4" s="206"/>
      <c r="G4" s="264">
        <v>2015</v>
      </c>
      <c r="H4" s="272" t="s">
        <v>217</v>
      </c>
      <c r="I4" s="272"/>
      <c r="J4" s="272"/>
      <c r="K4" s="210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</row>
    <row r="5" spans="1:41" s="212" customFormat="1" ht="12.75">
      <c r="A5" s="213"/>
      <c r="B5" s="265"/>
      <c r="C5" s="214">
        <v>2015</v>
      </c>
      <c r="D5" s="214">
        <v>2016</v>
      </c>
      <c r="E5" s="215" t="s">
        <v>199</v>
      </c>
      <c r="F5" s="216"/>
      <c r="G5" s="265"/>
      <c r="H5" s="214">
        <v>2015</v>
      </c>
      <c r="I5" s="214">
        <v>2016</v>
      </c>
      <c r="J5" s="215" t="s">
        <v>199</v>
      </c>
      <c r="K5" s="210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</row>
    <row r="6" spans="1:41" s="212" customFormat="1" ht="12.75">
      <c r="A6" s="209"/>
      <c r="B6" s="209"/>
      <c r="C6" s="217"/>
      <c r="D6" s="217"/>
      <c r="E6" s="206"/>
      <c r="F6" s="206"/>
      <c r="G6" s="209"/>
      <c r="H6" s="217"/>
      <c r="I6" s="217"/>
      <c r="J6" s="206"/>
      <c r="K6" s="210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</row>
    <row r="7" spans="1:41" s="222" customFormat="1" ht="12.75">
      <c r="A7" s="209" t="s">
        <v>200</v>
      </c>
      <c r="B7" s="209"/>
      <c r="C7" s="217"/>
      <c r="D7" s="217"/>
      <c r="E7" s="206"/>
      <c r="F7" s="206"/>
      <c r="G7" s="218">
        <v>852877.97421</v>
      </c>
      <c r="H7" s="218">
        <v>201284.09503000003</v>
      </c>
      <c r="I7" s="218">
        <v>179667.66226000004</v>
      </c>
      <c r="J7" s="219">
        <v>-10.73926519965633</v>
      </c>
      <c r="K7" s="220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</row>
    <row r="8" spans="1:41" s="205" customFormat="1" ht="12.75">
      <c r="A8" s="209"/>
      <c r="B8" s="209"/>
      <c r="C8" s="217"/>
      <c r="D8" s="217"/>
      <c r="E8" s="206"/>
      <c r="F8" s="206"/>
      <c r="G8" s="209"/>
      <c r="H8" s="217"/>
      <c r="I8" s="217"/>
      <c r="J8" s="206"/>
      <c r="K8" s="202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</row>
    <row r="9" spans="1:41" s="205" customFormat="1" ht="12.75">
      <c r="A9" s="223" t="s">
        <v>4</v>
      </c>
      <c r="B9" s="223"/>
      <c r="C9" s="223"/>
      <c r="D9" s="223"/>
      <c r="E9" s="223"/>
      <c r="F9" s="223"/>
      <c r="G9" s="223">
        <v>836847.40804</v>
      </c>
      <c r="H9" s="223">
        <v>196792.19500000004</v>
      </c>
      <c r="I9" s="223">
        <v>176696.05601000003</v>
      </c>
      <c r="J9" s="219">
        <v>-10.211857736532693</v>
      </c>
      <c r="K9" s="202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</row>
    <row r="10" spans="1:41" s="205" customFormat="1" ht="12.75">
      <c r="A10" s="132"/>
      <c r="B10" s="222"/>
      <c r="C10" s="222"/>
      <c r="E10" s="222"/>
      <c r="F10" s="222"/>
      <c r="G10" s="222"/>
      <c r="I10" s="224"/>
      <c r="J10" s="225"/>
      <c r="K10" s="202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</row>
    <row r="11" spans="1:41" s="205" customFormat="1" ht="12.75">
      <c r="A11" s="226" t="s">
        <v>5</v>
      </c>
      <c r="B11" s="227">
        <v>1921097.5812929003</v>
      </c>
      <c r="C11" s="227">
        <v>433870.35458000004</v>
      </c>
      <c r="D11" s="227">
        <v>412069.70480000007</v>
      </c>
      <c r="E11" s="219">
        <v>-5.024692180479505</v>
      </c>
      <c r="F11" s="227"/>
      <c r="G11" s="227">
        <v>761281.7080600001</v>
      </c>
      <c r="H11" s="227">
        <v>185796.70685000005</v>
      </c>
      <c r="I11" s="227">
        <v>160224.25204000002</v>
      </c>
      <c r="J11" s="219">
        <v>-13.763674956115096</v>
      </c>
      <c r="K11" s="202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</row>
    <row r="12" spans="1:41" s="205" customFormat="1" ht="12.75">
      <c r="A12" s="132" t="s">
        <v>6</v>
      </c>
      <c r="B12" s="222">
        <v>22.086</v>
      </c>
      <c r="C12" s="222">
        <v>0</v>
      </c>
      <c r="D12" s="222">
        <v>0</v>
      </c>
      <c r="E12" s="225" t="s">
        <v>176</v>
      </c>
      <c r="F12" s="222"/>
      <c r="G12" s="222">
        <v>13.372290000000001</v>
      </c>
      <c r="H12" s="222">
        <v>0</v>
      </c>
      <c r="I12" s="222">
        <v>0</v>
      </c>
      <c r="J12" s="225" t="s">
        <v>176</v>
      </c>
      <c r="K12" s="202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</row>
    <row r="13" spans="1:41" s="205" customFormat="1" ht="12.75">
      <c r="A13" s="132" t="s">
        <v>7</v>
      </c>
      <c r="B13" s="222">
        <v>0.003</v>
      </c>
      <c r="C13" s="222">
        <v>0</v>
      </c>
      <c r="D13" s="222">
        <v>0.005</v>
      </c>
      <c r="E13" s="225" t="s">
        <v>176</v>
      </c>
      <c r="F13" s="228"/>
      <c r="G13" s="222">
        <v>0.015390000000000001</v>
      </c>
      <c r="H13" s="222">
        <v>0</v>
      </c>
      <c r="I13" s="222">
        <v>0.022629999999999997</v>
      </c>
      <c r="J13" s="225" t="s">
        <v>176</v>
      </c>
      <c r="K13" s="202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</row>
    <row r="14" spans="1:41" s="205" customFormat="1" ht="12.75">
      <c r="A14" s="132" t="s">
        <v>190</v>
      </c>
      <c r="B14" s="222">
        <v>214328.24462</v>
      </c>
      <c r="C14" s="222">
        <v>45086.75</v>
      </c>
      <c r="D14" s="222">
        <v>46227.65</v>
      </c>
      <c r="E14" s="225">
        <v>2.5304551780733817</v>
      </c>
      <c r="F14" s="228"/>
      <c r="G14" s="222">
        <v>95225.36948000001</v>
      </c>
      <c r="H14" s="222">
        <v>22585.7766</v>
      </c>
      <c r="I14" s="222">
        <v>17634.631900000004</v>
      </c>
      <c r="J14" s="225">
        <v>-21.9215163050891</v>
      </c>
      <c r="K14" s="202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</row>
    <row r="15" spans="1:41" s="205" customFormat="1" ht="12.75">
      <c r="A15" s="132" t="s">
        <v>123</v>
      </c>
      <c r="B15" s="222">
        <v>0.15</v>
      </c>
      <c r="C15" s="222">
        <v>0</v>
      </c>
      <c r="D15" s="222">
        <v>0.5</v>
      </c>
      <c r="E15" s="225" t="s">
        <v>176</v>
      </c>
      <c r="F15" s="228"/>
      <c r="G15" s="222">
        <v>0.46204</v>
      </c>
      <c r="H15" s="222">
        <v>0</v>
      </c>
      <c r="I15" s="222">
        <v>1.24453</v>
      </c>
      <c r="J15" s="225" t="s">
        <v>176</v>
      </c>
      <c r="K15" s="202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</row>
    <row r="16" spans="1:41" s="205" customFormat="1" ht="12.75">
      <c r="A16" s="132" t="s">
        <v>8</v>
      </c>
      <c r="B16" s="222">
        <v>1706747.0976729002</v>
      </c>
      <c r="C16" s="222">
        <v>388783.60458000004</v>
      </c>
      <c r="D16" s="222">
        <v>365841.5498000001</v>
      </c>
      <c r="E16" s="225">
        <v>-5.900983094383321</v>
      </c>
      <c r="F16" s="228"/>
      <c r="G16" s="222">
        <v>666042.48886</v>
      </c>
      <c r="H16" s="222">
        <v>163210.93025000003</v>
      </c>
      <c r="I16" s="222">
        <v>142588.35298000003</v>
      </c>
      <c r="J16" s="225">
        <v>-12.635536871465135</v>
      </c>
      <c r="K16" s="202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3"/>
      <c r="AK16" s="203"/>
      <c r="AL16" s="203"/>
      <c r="AM16" s="203"/>
      <c r="AN16" s="203"/>
      <c r="AO16" s="203"/>
    </row>
    <row r="17" spans="1:41" s="205" customFormat="1" ht="12.75">
      <c r="A17" s="132"/>
      <c r="B17" s="222"/>
      <c r="C17" s="222"/>
      <c r="D17" s="222"/>
      <c r="E17" s="225"/>
      <c r="F17" s="222"/>
      <c r="G17" s="222"/>
      <c r="H17" s="222"/>
      <c r="I17" s="229"/>
      <c r="J17" s="225"/>
      <c r="K17" s="202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3"/>
      <c r="AK17" s="203"/>
      <c r="AL17" s="203"/>
      <c r="AM17" s="203"/>
      <c r="AN17" s="203"/>
      <c r="AO17" s="203"/>
    </row>
    <row r="18" spans="1:41" s="205" customFormat="1" ht="14.25">
      <c r="A18" s="226" t="s">
        <v>211</v>
      </c>
      <c r="B18" s="227">
        <v>19649.6522453</v>
      </c>
      <c r="C18" s="227">
        <v>2455.89186</v>
      </c>
      <c r="D18" s="227">
        <v>4796.7591007</v>
      </c>
      <c r="E18" s="219">
        <v>95.31638093788052</v>
      </c>
      <c r="F18" s="227"/>
      <c r="G18" s="227">
        <v>67602.49229</v>
      </c>
      <c r="H18" s="227">
        <v>9491.26266</v>
      </c>
      <c r="I18" s="227">
        <v>15008.48061</v>
      </c>
      <c r="J18" s="219">
        <v>58.12944123074138</v>
      </c>
      <c r="K18" s="202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</row>
    <row r="19" spans="1:41" s="205" customFormat="1" ht="12.75">
      <c r="A19" s="132" t="s">
        <v>9</v>
      </c>
      <c r="B19" s="230">
        <v>258.52236</v>
      </c>
      <c r="C19" s="228">
        <v>43.6025</v>
      </c>
      <c r="D19" s="228">
        <v>30.66324</v>
      </c>
      <c r="E19" s="225">
        <v>-29.675500258012733</v>
      </c>
      <c r="F19" s="230"/>
      <c r="G19" s="228">
        <v>2520.96915</v>
      </c>
      <c r="H19" s="228">
        <v>363.39292</v>
      </c>
      <c r="I19" s="228">
        <v>618.1715200000001</v>
      </c>
      <c r="J19" s="225">
        <v>70.11105224614727</v>
      </c>
      <c r="K19" s="202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3"/>
      <c r="AK19" s="203"/>
      <c r="AL19" s="203"/>
      <c r="AM19" s="203"/>
      <c r="AN19" s="203"/>
      <c r="AO19" s="203"/>
    </row>
    <row r="20" spans="1:41" s="205" customFormat="1" ht="12.75">
      <c r="A20" s="132" t="s">
        <v>10</v>
      </c>
      <c r="B20" s="230">
        <v>13238.4633196</v>
      </c>
      <c r="C20" s="228">
        <v>1933.16256</v>
      </c>
      <c r="D20" s="228">
        <v>3723.9438625000003</v>
      </c>
      <c r="E20" s="225">
        <v>92.63480162268402</v>
      </c>
      <c r="F20" s="228"/>
      <c r="G20" s="228">
        <v>45587.351879999995</v>
      </c>
      <c r="H20" s="228">
        <v>6232.7392</v>
      </c>
      <c r="I20" s="228">
        <v>9595.810130000002</v>
      </c>
      <c r="J20" s="225">
        <v>53.95815262092151</v>
      </c>
      <c r="K20" s="202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</row>
    <row r="21" spans="1:41" s="205" customFormat="1" ht="12.75">
      <c r="A21" s="132" t="s">
        <v>11</v>
      </c>
      <c r="B21" s="230">
        <v>701.0484931000001</v>
      </c>
      <c r="C21" s="228">
        <v>143.30037</v>
      </c>
      <c r="D21" s="228">
        <v>217.81783819999998</v>
      </c>
      <c r="E21" s="225">
        <v>52.000890297771036</v>
      </c>
      <c r="F21" s="228"/>
      <c r="G21" s="228">
        <v>7548.5695</v>
      </c>
      <c r="H21" s="228">
        <v>1790.18171</v>
      </c>
      <c r="I21" s="228">
        <v>2595.3999599999997</v>
      </c>
      <c r="J21" s="225">
        <v>44.97969370941678</v>
      </c>
      <c r="K21" s="202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</row>
    <row r="22" spans="1:41" s="205" customFormat="1" ht="12.75">
      <c r="A22" s="132" t="s">
        <v>12</v>
      </c>
      <c r="B22" s="230">
        <v>5451.618072599999</v>
      </c>
      <c r="C22" s="228">
        <v>335.82643</v>
      </c>
      <c r="D22" s="228">
        <v>824.33416</v>
      </c>
      <c r="E22" s="225">
        <v>145.46434894954515</v>
      </c>
      <c r="F22" s="228"/>
      <c r="G22" s="228">
        <v>11945.601759999998</v>
      </c>
      <c r="H22" s="228">
        <v>1104.94883</v>
      </c>
      <c r="I22" s="228">
        <v>2199.099</v>
      </c>
      <c r="J22" s="225">
        <v>99.0227004448704</v>
      </c>
      <c r="K22" s="202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</row>
    <row r="23" spans="1:41" s="205" customFormat="1" ht="12.75">
      <c r="A23" s="132"/>
      <c r="B23" s="228"/>
      <c r="C23" s="228"/>
      <c r="D23" s="228"/>
      <c r="E23" s="225"/>
      <c r="F23" s="228"/>
      <c r="G23" s="228"/>
      <c r="H23" s="228"/>
      <c r="I23" s="228"/>
      <c r="J23" s="225"/>
      <c r="K23" s="202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</row>
    <row r="24" spans="1:41" s="205" customFormat="1" ht="12.75">
      <c r="A24" s="226" t="s">
        <v>13</v>
      </c>
      <c r="B24" s="227">
        <v>1568.9551767000003</v>
      </c>
      <c r="C24" s="227">
        <v>294.95345</v>
      </c>
      <c r="D24" s="227">
        <v>279.38673000000006</v>
      </c>
      <c r="E24" s="219">
        <v>-5.27768703841231</v>
      </c>
      <c r="F24" s="227"/>
      <c r="G24" s="227">
        <v>6852.126850000001</v>
      </c>
      <c r="H24" s="227">
        <v>1212.61458</v>
      </c>
      <c r="I24" s="227">
        <v>1164.30199</v>
      </c>
      <c r="J24" s="219">
        <v>-3.9841670054800034</v>
      </c>
      <c r="K24" s="202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</row>
    <row r="25" spans="1:41" s="205" customFormat="1" ht="12.75">
      <c r="A25" s="132" t="s">
        <v>14</v>
      </c>
      <c r="B25" s="228">
        <v>173.93439999999995</v>
      </c>
      <c r="C25" s="228">
        <v>10.155299999999999</v>
      </c>
      <c r="D25" s="228">
        <v>6.3318</v>
      </c>
      <c r="E25" s="225">
        <v>-37.65029098106406</v>
      </c>
      <c r="F25" s="228"/>
      <c r="G25" s="228">
        <v>2382.0689600000005</v>
      </c>
      <c r="H25" s="228">
        <v>165.4424</v>
      </c>
      <c r="I25" s="228">
        <v>125.51359</v>
      </c>
      <c r="J25" s="225">
        <v>-24.13456888923274</v>
      </c>
      <c r="K25" s="202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</row>
    <row r="26" spans="1:41" s="205" customFormat="1" ht="12.75">
      <c r="A26" s="132" t="s">
        <v>15</v>
      </c>
      <c r="B26" s="228">
        <v>0.32539999999999997</v>
      </c>
      <c r="C26" s="228">
        <v>0.185</v>
      </c>
      <c r="D26" s="228">
        <v>2.496</v>
      </c>
      <c r="E26" s="225">
        <v>1249.1891891891892</v>
      </c>
      <c r="F26" s="228"/>
      <c r="G26" s="228">
        <v>99.92746</v>
      </c>
      <c r="H26" s="228">
        <v>74.13582000000001</v>
      </c>
      <c r="I26" s="228">
        <v>516.9619799999999</v>
      </c>
      <c r="J26" s="225">
        <v>597.3174101264407</v>
      </c>
      <c r="K26" s="202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</row>
    <row r="27" spans="1:41" s="205" customFormat="1" ht="12.75" customHeight="1">
      <c r="A27" s="132" t="s">
        <v>192</v>
      </c>
      <c r="B27" s="228">
        <v>1394.6953767000002</v>
      </c>
      <c r="C27" s="228">
        <v>284.61314999999996</v>
      </c>
      <c r="D27" s="228">
        <v>270.55893000000003</v>
      </c>
      <c r="E27" s="225">
        <v>-4.938007959224635</v>
      </c>
      <c r="F27" s="228"/>
      <c r="G27" s="228">
        <v>4370.13043</v>
      </c>
      <c r="H27" s="228">
        <v>973.03636</v>
      </c>
      <c r="I27" s="228">
        <v>521.82642</v>
      </c>
      <c r="J27" s="225">
        <v>-46.37133395508468</v>
      </c>
      <c r="K27" s="202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</row>
    <row r="28" spans="1:41" s="205" customFormat="1" ht="12.75">
      <c r="A28" s="132"/>
      <c r="B28" s="222"/>
      <c r="C28" s="222"/>
      <c r="D28" s="222"/>
      <c r="E28" s="225"/>
      <c r="F28" s="222"/>
      <c r="G28" s="222"/>
      <c r="H28" s="222"/>
      <c r="I28" s="228"/>
      <c r="J28" s="225"/>
      <c r="K28" s="202"/>
      <c r="L28" s="203"/>
      <c r="M28" s="203"/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</row>
    <row r="29" spans="1:41" s="205" customFormat="1" ht="12.75">
      <c r="A29" s="226" t="s">
        <v>193</v>
      </c>
      <c r="B29" s="227"/>
      <c r="C29" s="227"/>
      <c r="D29" s="227"/>
      <c r="E29" s="219"/>
      <c r="F29" s="227"/>
      <c r="G29" s="227">
        <v>1111.0808399999999</v>
      </c>
      <c r="H29" s="227">
        <v>291.61090999999993</v>
      </c>
      <c r="I29" s="227">
        <v>299.02137000000005</v>
      </c>
      <c r="J29" s="219">
        <v>2.5412149360255682</v>
      </c>
      <c r="K29" s="202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</row>
    <row r="30" spans="1:41" s="205" customFormat="1" ht="12.75">
      <c r="A30" s="231" t="s">
        <v>16</v>
      </c>
      <c r="B30" s="228">
        <v>13.4290516</v>
      </c>
      <c r="C30" s="228">
        <v>1.4217263999999998</v>
      </c>
      <c r="D30" s="228">
        <v>1.1289281999999998</v>
      </c>
      <c r="E30" s="225">
        <v>-20.59455321361409</v>
      </c>
      <c r="F30" s="228"/>
      <c r="G30" s="228">
        <v>188.15785</v>
      </c>
      <c r="H30" s="228">
        <v>22.67096</v>
      </c>
      <c r="I30" s="228">
        <v>137.90426</v>
      </c>
      <c r="J30" s="225">
        <v>508.28593054727276</v>
      </c>
      <c r="K30" s="202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</row>
    <row r="31" spans="1:41" s="222" customFormat="1" ht="12.75">
      <c r="A31" s="132" t="s">
        <v>17</v>
      </c>
      <c r="B31" s="228">
        <v>312.72969000000006</v>
      </c>
      <c r="C31" s="228">
        <v>113.17001</v>
      </c>
      <c r="D31" s="228">
        <v>55.326440000000005</v>
      </c>
      <c r="E31" s="225">
        <v>-51.11210116531756</v>
      </c>
      <c r="F31" s="228"/>
      <c r="G31" s="228">
        <v>922.9229899999999</v>
      </c>
      <c r="H31" s="228">
        <v>268.93994999999995</v>
      </c>
      <c r="I31" s="228">
        <v>161.11711000000003</v>
      </c>
      <c r="J31" s="225">
        <v>-40.09179000739754</v>
      </c>
      <c r="K31" s="220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</row>
    <row r="32" spans="1:41" s="205" customFormat="1" ht="12.75">
      <c r="A32" s="132"/>
      <c r="B32" s="222"/>
      <c r="C32" s="222"/>
      <c r="D32" s="222"/>
      <c r="E32" s="225"/>
      <c r="F32" s="222"/>
      <c r="G32" s="222"/>
      <c r="H32" s="222"/>
      <c r="J32" s="225"/>
      <c r="K32" s="202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</row>
    <row r="33" spans="1:41" s="205" customFormat="1" ht="12.75">
      <c r="A33" s="223" t="s">
        <v>160</v>
      </c>
      <c r="B33" s="223"/>
      <c r="C33" s="223"/>
      <c r="D33" s="223"/>
      <c r="E33" s="219"/>
      <c r="F33" s="223"/>
      <c r="G33" s="223">
        <v>16030.56617</v>
      </c>
      <c r="H33" s="223">
        <v>4491.900029999999</v>
      </c>
      <c r="I33" s="223">
        <v>2971.606249999999</v>
      </c>
      <c r="J33" s="219">
        <v>-33.84522740591804</v>
      </c>
      <c r="K33" s="202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</row>
    <row r="34" spans="1:41" s="205" customFormat="1" ht="12.75">
      <c r="A34" s="132" t="s">
        <v>18</v>
      </c>
      <c r="B34" s="228">
        <v>52</v>
      </c>
      <c r="C34" s="228">
        <v>10</v>
      </c>
      <c r="D34" s="228">
        <v>2</v>
      </c>
      <c r="E34" s="225">
        <v>-80</v>
      </c>
      <c r="F34" s="228"/>
      <c r="G34" s="228">
        <v>1147.96831</v>
      </c>
      <c r="H34" s="228">
        <v>197.164</v>
      </c>
      <c r="I34" s="228">
        <v>95.034</v>
      </c>
      <c r="J34" s="225">
        <v>-51.79951715323284</v>
      </c>
      <c r="K34" s="202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</row>
    <row r="35" spans="1:41" s="205" customFormat="1" ht="12.75">
      <c r="A35" s="132" t="s">
        <v>19</v>
      </c>
      <c r="B35" s="228">
        <v>9</v>
      </c>
      <c r="C35" s="228">
        <v>7</v>
      </c>
      <c r="D35" s="228">
        <v>1</v>
      </c>
      <c r="E35" s="225">
        <v>-85.71428571428572</v>
      </c>
      <c r="F35" s="228"/>
      <c r="G35" s="228">
        <v>524.68498</v>
      </c>
      <c r="H35" s="228">
        <v>290.8483</v>
      </c>
      <c r="I35" s="228">
        <v>60.65</v>
      </c>
      <c r="J35" s="225">
        <v>-79.1472049174776</v>
      </c>
      <c r="K35" s="202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</row>
    <row r="36" spans="1:11" s="204" customFormat="1" ht="12.75">
      <c r="A36" s="231" t="s">
        <v>20</v>
      </c>
      <c r="B36" s="228">
        <v>3</v>
      </c>
      <c r="C36" s="228">
        <v>0</v>
      </c>
      <c r="D36" s="228">
        <v>4</v>
      </c>
      <c r="E36" s="225" t="s">
        <v>176</v>
      </c>
      <c r="F36" s="228"/>
      <c r="G36" s="228">
        <v>7.728899999999999</v>
      </c>
      <c r="H36" s="228">
        <v>0</v>
      </c>
      <c r="I36" s="228">
        <v>35.00317</v>
      </c>
      <c r="J36" s="225" t="s">
        <v>176</v>
      </c>
      <c r="K36" s="202"/>
    </row>
    <row r="37" spans="1:10" ht="12.75">
      <c r="A37" s="132" t="s">
        <v>21</v>
      </c>
      <c r="B37" s="228"/>
      <c r="C37" s="228"/>
      <c r="D37" s="228"/>
      <c r="E37" s="225"/>
      <c r="F37" s="222"/>
      <c r="G37" s="228">
        <v>14350.18398</v>
      </c>
      <c r="H37" s="228">
        <v>4003.887729999999</v>
      </c>
      <c r="I37" s="228">
        <v>2780.9190799999988</v>
      </c>
      <c r="J37" s="225">
        <v>-30.544529029539007</v>
      </c>
    </row>
    <row r="38" spans="1:33" ht="12.75">
      <c r="A38" s="205"/>
      <c r="B38" s="228"/>
      <c r="C38" s="228"/>
      <c r="D38" s="228"/>
      <c r="E38" s="205"/>
      <c r="F38" s="222"/>
      <c r="G38" s="222"/>
      <c r="H38" s="222"/>
      <c r="I38" s="228"/>
      <c r="J38" s="205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  <c r="AF38" s="234"/>
      <c r="AG38" s="234"/>
    </row>
    <row r="39" spans="1:33" ht="12.75">
      <c r="A39" s="235"/>
      <c r="B39" s="235"/>
      <c r="C39" s="236"/>
      <c r="D39" s="236"/>
      <c r="E39" s="236"/>
      <c r="F39" s="236"/>
      <c r="G39" s="236"/>
      <c r="H39" s="236"/>
      <c r="I39" s="236"/>
      <c r="J39" s="236"/>
      <c r="L39" s="234"/>
      <c r="M39" s="234"/>
      <c r="N39" s="234"/>
      <c r="O39" s="234"/>
      <c r="P39" s="234"/>
      <c r="Q39" s="234"/>
      <c r="R39" s="234"/>
      <c r="S39" s="234"/>
      <c r="T39" s="234"/>
      <c r="U39" s="234"/>
      <c r="V39" s="234"/>
      <c r="W39" s="234"/>
      <c r="X39" s="234"/>
      <c r="Y39" s="234"/>
      <c r="Z39" s="234"/>
      <c r="AA39" s="234"/>
      <c r="AB39" s="234"/>
      <c r="AC39" s="234"/>
      <c r="AD39" s="234"/>
      <c r="AE39" s="234"/>
      <c r="AF39" s="234"/>
      <c r="AG39" s="234"/>
    </row>
    <row r="40" spans="1:10" ht="14.25">
      <c r="A40" s="114" t="s">
        <v>212</v>
      </c>
      <c r="B40" s="222"/>
      <c r="C40" s="222"/>
      <c r="D40" s="205"/>
      <c r="E40" s="222"/>
      <c r="F40" s="222"/>
      <c r="G40" s="222"/>
      <c r="H40" s="205"/>
      <c r="I40" s="224"/>
      <c r="J40" s="222"/>
    </row>
    <row r="41" spans="2:33" ht="12.75">
      <c r="B41" s="234"/>
      <c r="C41" s="234"/>
      <c r="D41" s="234"/>
      <c r="E41" s="234"/>
      <c r="F41" s="234"/>
      <c r="G41" s="234"/>
      <c r="H41" s="234"/>
      <c r="I41" s="234"/>
      <c r="J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</row>
    <row r="42" spans="2:33" ht="12.75">
      <c r="B42" s="234"/>
      <c r="C42" s="234"/>
      <c r="D42" s="234"/>
      <c r="E42" s="234"/>
      <c r="F42" s="234"/>
      <c r="G42" s="234"/>
      <c r="H42" s="234"/>
      <c r="I42" s="234"/>
      <c r="J42" s="234"/>
      <c r="L42" s="234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/>
      <c r="AC42" s="234"/>
      <c r="AD42" s="234"/>
      <c r="AE42" s="234"/>
      <c r="AF42" s="234"/>
      <c r="AG42" s="234"/>
    </row>
    <row r="43" spans="2:33" ht="12.75">
      <c r="B43" s="234"/>
      <c r="C43" s="234"/>
      <c r="D43" s="234"/>
      <c r="E43" s="234"/>
      <c r="F43" s="234"/>
      <c r="G43" s="234"/>
      <c r="H43" s="234"/>
      <c r="I43" s="234"/>
      <c r="J43" s="234"/>
      <c r="L43" s="234"/>
      <c r="M43" s="234"/>
      <c r="N43" s="234"/>
      <c r="O43" s="234"/>
      <c r="P43" s="234"/>
      <c r="Q43" s="234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</row>
    <row r="44" spans="2:33" ht="12.75">
      <c r="B44" s="234"/>
      <c r="C44" s="234"/>
      <c r="D44" s="234"/>
      <c r="E44" s="234"/>
      <c r="F44" s="234"/>
      <c r="G44" s="234"/>
      <c r="H44" s="234"/>
      <c r="I44" s="234"/>
      <c r="J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G44" s="234"/>
    </row>
    <row r="45" spans="2:33" ht="12.75">
      <c r="B45" s="234"/>
      <c r="C45" s="234"/>
      <c r="D45" s="234"/>
      <c r="E45" s="234"/>
      <c r="F45" s="234"/>
      <c r="G45" s="234"/>
      <c r="H45" s="234"/>
      <c r="I45" s="234"/>
      <c r="J45" s="234"/>
      <c r="L45" s="234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/>
      <c r="X45" s="234"/>
      <c r="Y45" s="234"/>
      <c r="Z45" s="234"/>
      <c r="AA45" s="234"/>
      <c r="AB45" s="234"/>
      <c r="AC45" s="234"/>
      <c r="AD45" s="234"/>
      <c r="AE45" s="234"/>
      <c r="AF45" s="234"/>
      <c r="AG45" s="234"/>
    </row>
    <row r="46" spans="2:33" ht="12.75">
      <c r="B46" s="234"/>
      <c r="C46" s="234"/>
      <c r="D46" s="234"/>
      <c r="E46" s="234"/>
      <c r="F46" s="234"/>
      <c r="G46" s="234"/>
      <c r="H46" s="234"/>
      <c r="I46" s="234"/>
      <c r="J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</row>
    <row r="47" spans="2:33" ht="12.75">
      <c r="B47" s="234"/>
      <c r="C47" s="234"/>
      <c r="D47" s="234"/>
      <c r="E47" s="234"/>
      <c r="F47" s="234"/>
      <c r="G47" s="234"/>
      <c r="H47" s="234"/>
      <c r="I47" s="234"/>
      <c r="J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</row>
    <row r="48" spans="2:33" ht="12.75">
      <c r="B48" s="234"/>
      <c r="C48" s="234"/>
      <c r="D48" s="234"/>
      <c r="E48" s="234"/>
      <c r="F48" s="234"/>
      <c r="G48" s="234"/>
      <c r="H48" s="234"/>
      <c r="I48" s="234"/>
      <c r="J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</row>
    <row r="49" spans="2:33" ht="12.75">
      <c r="B49" s="234"/>
      <c r="C49" s="234"/>
      <c r="D49" s="234"/>
      <c r="E49" s="234"/>
      <c r="F49" s="234"/>
      <c r="G49" s="234"/>
      <c r="H49" s="234"/>
      <c r="I49" s="234"/>
      <c r="J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</row>
    <row r="50" spans="2:33" ht="12.75">
      <c r="B50" s="234"/>
      <c r="C50" s="234"/>
      <c r="D50" s="234"/>
      <c r="E50" s="234"/>
      <c r="F50" s="234"/>
      <c r="G50" s="234"/>
      <c r="H50" s="234"/>
      <c r="I50" s="234"/>
      <c r="J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</row>
    <row r="51" spans="2:33" ht="12.75">
      <c r="B51" s="234"/>
      <c r="C51" s="234"/>
      <c r="D51" s="234"/>
      <c r="E51" s="234"/>
      <c r="F51" s="234"/>
      <c r="G51" s="234"/>
      <c r="H51" s="234"/>
      <c r="I51" s="234"/>
      <c r="J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</row>
    <row r="52" spans="2:33" ht="12.75">
      <c r="B52" s="234"/>
      <c r="C52" s="234"/>
      <c r="D52" s="234"/>
      <c r="E52" s="234"/>
      <c r="F52" s="234"/>
      <c r="G52" s="234"/>
      <c r="H52" s="234"/>
      <c r="I52" s="234"/>
      <c r="J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</row>
    <row r="53" spans="2:33" ht="12.75">
      <c r="B53" s="234"/>
      <c r="C53" s="234"/>
      <c r="D53" s="234"/>
      <c r="E53" s="234"/>
      <c r="F53" s="234"/>
      <c r="G53" s="234"/>
      <c r="H53" s="234"/>
      <c r="I53" s="234"/>
      <c r="J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</row>
    <row r="54" spans="2:33" ht="12.75">
      <c r="B54" s="234"/>
      <c r="C54" s="234"/>
      <c r="D54" s="234"/>
      <c r="E54" s="234"/>
      <c r="F54" s="234"/>
      <c r="G54" s="234"/>
      <c r="H54" s="234"/>
      <c r="I54" s="234"/>
      <c r="J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</row>
    <row r="55" spans="2:33" ht="12.75">
      <c r="B55" s="234"/>
      <c r="C55" s="234"/>
      <c r="D55" s="234"/>
      <c r="E55" s="234"/>
      <c r="F55" s="234"/>
      <c r="G55" s="234"/>
      <c r="H55" s="234"/>
      <c r="I55" s="234"/>
      <c r="J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</row>
    <row r="56" spans="2:33" ht="12.75">
      <c r="B56" s="234"/>
      <c r="C56" s="234"/>
      <c r="D56" s="234"/>
      <c r="E56" s="234"/>
      <c r="F56" s="234"/>
      <c r="G56" s="234"/>
      <c r="H56" s="234"/>
      <c r="I56" s="234"/>
      <c r="J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</row>
    <row r="57" spans="2:33" ht="12.75">
      <c r="B57" s="234"/>
      <c r="C57" s="234"/>
      <c r="D57" s="234"/>
      <c r="E57" s="234"/>
      <c r="F57" s="234"/>
      <c r="G57" s="234"/>
      <c r="H57" s="234"/>
      <c r="I57" s="234"/>
      <c r="J57" s="234"/>
      <c r="L57" s="234"/>
      <c r="M57" s="234"/>
      <c r="N57" s="234"/>
      <c r="O57" s="234"/>
      <c r="P57" s="234"/>
      <c r="Q57" s="234"/>
      <c r="R57" s="234"/>
      <c r="S57" s="234"/>
      <c r="T57" s="234"/>
      <c r="U57" s="234"/>
      <c r="V57" s="234"/>
      <c r="W57" s="234"/>
      <c r="X57" s="234"/>
      <c r="Y57" s="234"/>
      <c r="Z57" s="234"/>
      <c r="AA57" s="234"/>
      <c r="AB57" s="234"/>
      <c r="AC57" s="234"/>
      <c r="AD57" s="234"/>
      <c r="AE57" s="234"/>
      <c r="AF57" s="234"/>
      <c r="AG57" s="234"/>
    </row>
    <row r="58" spans="2:33" ht="12.75">
      <c r="B58" s="234"/>
      <c r="C58" s="234"/>
      <c r="D58" s="234"/>
      <c r="E58" s="234"/>
      <c r="F58" s="234"/>
      <c r="G58" s="234"/>
      <c r="H58" s="234"/>
      <c r="I58" s="234"/>
      <c r="J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</row>
    <row r="59" spans="2:33" ht="12.75">
      <c r="B59" s="234"/>
      <c r="C59" s="234"/>
      <c r="D59" s="234"/>
      <c r="E59" s="234"/>
      <c r="F59" s="234"/>
      <c r="G59" s="234"/>
      <c r="H59" s="234"/>
      <c r="I59" s="234"/>
      <c r="J59" s="234"/>
      <c r="L59" s="234"/>
      <c r="M59" s="234"/>
      <c r="N59" s="234"/>
      <c r="O59" s="234"/>
      <c r="P59" s="234"/>
      <c r="Q59" s="234"/>
      <c r="R59" s="234"/>
      <c r="S59" s="234"/>
      <c r="T59" s="234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</row>
    <row r="60" spans="2:33" ht="12.75">
      <c r="B60" s="234"/>
      <c r="C60" s="234"/>
      <c r="D60" s="234"/>
      <c r="E60" s="234"/>
      <c r="F60" s="234"/>
      <c r="G60" s="234"/>
      <c r="H60" s="234"/>
      <c r="I60" s="234"/>
      <c r="J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</row>
    <row r="61" spans="2:33" ht="12.75">
      <c r="B61" s="234"/>
      <c r="C61" s="234"/>
      <c r="D61" s="234"/>
      <c r="E61" s="234"/>
      <c r="F61" s="234"/>
      <c r="G61" s="234"/>
      <c r="H61" s="234"/>
      <c r="I61" s="234"/>
      <c r="J61" s="234"/>
      <c r="L61" s="234"/>
      <c r="M61" s="234"/>
      <c r="N61" s="234"/>
      <c r="O61" s="234"/>
      <c r="P61" s="234"/>
      <c r="Q61" s="234"/>
      <c r="R61" s="234"/>
      <c r="S61" s="234"/>
      <c r="T61" s="234"/>
      <c r="U61" s="234"/>
      <c r="V61" s="234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</row>
    <row r="62" spans="2:33" ht="12.75">
      <c r="B62" s="234"/>
      <c r="C62" s="234"/>
      <c r="D62" s="234"/>
      <c r="E62" s="234"/>
      <c r="F62" s="234"/>
      <c r="G62" s="234"/>
      <c r="H62" s="234"/>
      <c r="I62" s="234"/>
      <c r="J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</row>
    <row r="63" spans="2:33" ht="12.75">
      <c r="B63" s="234"/>
      <c r="C63" s="234"/>
      <c r="D63" s="234"/>
      <c r="E63" s="234"/>
      <c r="F63" s="234"/>
      <c r="G63" s="234"/>
      <c r="H63" s="234"/>
      <c r="I63" s="234"/>
      <c r="J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</row>
    <row r="64" spans="2:33" ht="12.75">
      <c r="B64" s="234"/>
      <c r="C64" s="234"/>
      <c r="D64" s="234"/>
      <c r="E64" s="234"/>
      <c r="F64" s="234"/>
      <c r="G64" s="234"/>
      <c r="H64" s="234"/>
      <c r="I64" s="234"/>
      <c r="J64" s="234"/>
      <c r="L64" s="234"/>
      <c r="M64" s="234"/>
      <c r="N64" s="234"/>
      <c r="O64" s="234"/>
      <c r="P64" s="234"/>
      <c r="Q64" s="234"/>
      <c r="R64" s="234"/>
      <c r="S64" s="234"/>
      <c r="T64" s="234"/>
      <c r="U64" s="234"/>
      <c r="V64" s="234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</row>
    <row r="65" spans="2:33" ht="12.75">
      <c r="B65" s="234"/>
      <c r="C65" s="234"/>
      <c r="D65" s="234"/>
      <c r="E65" s="234"/>
      <c r="F65" s="234"/>
      <c r="G65" s="234"/>
      <c r="H65" s="234"/>
      <c r="I65" s="234"/>
      <c r="J65" s="234"/>
      <c r="L65" s="234"/>
      <c r="M65" s="234"/>
      <c r="N65" s="234"/>
      <c r="O65" s="234"/>
      <c r="P65" s="234"/>
      <c r="Q65" s="234"/>
      <c r="R65" s="234"/>
      <c r="S65" s="234"/>
      <c r="T65" s="234"/>
      <c r="U65" s="234"/>
      <c r="V65" s="234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</row>
    <row r="66" spans="2:33" ht="12.75">
      <c r="B66" s="234"/>
      <c r="C66" s="234"/>
      <c r="D66" s="234"/>
      <c r="E66" s="234"/>
      <c r="F66" s="234"/>
      <c r="G66" s="234"/>
      <c r="H66" s="234"/>
      <c r="I66" s="234"/>
      <c r="J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</row>
    <row r="67" spans="2:33" ht="12.75">
      <c r="B67" s="234"/>
      <c r="C67" s="234"/>
      <c r="D67" s="234"/>
      <c r="E67" s="234"/>
      <c r="F67" s="234"/>
      <c r="G67" s="234"/>
      <c r="H67" s="234"/>
      <c r="I67" s="234"/>
      <c r="J67" s="234"/>
      <c r="L67" s="234"/>
      <c r="M67" s="234"/>
      <c r="N67" s="234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4"/>
      <c r="AE67" s="234"/>
      <c r="AF67" s="234"/>
      <c r="AG67" s="234"/>
    </row>
    <row r="68" spans="2:33" ht="12.75">
      <c r="B68" s="234"/>
      <c r="C68" s="234"/>
      <c r="D68" s="234"/>
      <c r="E68" s="234"/>
      <c r="F68" s="234"/>
      <c r="G68" s="234"/>
      <c r="H68" s="234"/>
      <c r="I68" s="234"/>
      <c r="J68" s="234"/>
      <c r="L68" s="234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</row>
    <row r="69" spans="2:33" ht="12.75">
      <c r="B69" s="234"/>
      <c r="C69" s="234"/>
      <c r="D69" s="234"/>
      <c r="E69" s="234"/>
      <c r="F69" s="234"/>
      <c r="G69" s="234"/>
      <c r="H69" s="234"/>
      <c r="I69" s="234"/>
      <c r="J69" s="234"/>
      <c r="L69" s="234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</row>
    <row r="70" spans="2:33" ht="12.75">
      <c r="B70" s="234"/>
      <c r="C70" s="234"/>
      <c r="D70" s="234"/>
      <c r="E70" s="234"/>
      <c r="F70" s="234"/>
      <c r="G70" s="234"/>
      <c r="H70" s="234"/>
      <c r="I70" s="234"/>
      <c r="J70" s="234"/>
      <c r="L70" s="234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34"/>
      <c r="X70" s="234"/>
      <c r="Y70" s="234"/>
      <c r="Z70" s="234"/>
      <c r="AA70" s="234"/>
      <c r="AB70" s="234"/>
      <c r="AC70" s="234"/>
      <c r="AD70" s="234"/>
      <c r="AE70" s="234"/>
      <c r="AF70" s="234"/>
      <c r="AG70" s="234"/>
    </row>
    <row r="71" spans="2:33" ht="12.75">
      <c r="B71" s="234"/>
      <c r="C71" s="234"/>
      <c r="D71" s="234"/>
      <c r="E71" s="234"/>
      <c r="F71" s="234"/>
      <c r="G71" s="234"/>
      <c r="H71" s="234"/>
      <c r="I71" s="234"/>
      <c r="J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</row>
    <row r="72" spans="2:33" ht="12.75">
      <c r="B72" s="234"/>
      <c r="C72" s="234"/>
      <c r="D72" s="234"/>
      <c r="E72" s="234"/>
      <c r="F72" s="234"/>
      <c r="G72" s="234"/>
      <c r="H72" s="234"/>
      <c r="I72" s="234"/>
      <c r="J72" s="234"/>
      <c r="L72" s="234"/>
      <c r="M72" s="234"/>
      <c r="N72" s="234"/>
      <c r="O72" s="234"/>
      <c r="P72" s="234"/>
      <c r="Q72" s="234"/>
      <c r="R72" s="234"/>
      <c r="S72" s="234"/>
      <c r="T72" s="234"/>
      <c r="U72" s="234"/>
      <c r="V72" s="234"/>
      <c r="W72" s="234"/>
      <c r="X72" s="234"/>
      <c r="Y72" s="234"/>
      <c r="Z72" s="234"/>
      <c r="AA72" s="234"/>
      <c r="AB72" s="234"/>
      <c r="AC72" s="234"/>
      <c r="AD72" s="234"/>
      <c r="AE72" s="234"/>
      <c r="AF72" s="234"/>
      <c r="AG72" s="234"/>
    </row>
    <row r="73" spans="2:33" ht="12.75">
      <c r="B73" s="234"/>
      <c r="C73" s="234"/>
      <c r="D73" s="234"/>
      <c r="E73" s="234"/>
      <c r="F73" s="234"/>
      <c r="G73" s="234"/>
      <c r="H73" s="234"/>
      <c r="I73" s="234"/>
      <c r="J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4"/>
      <c r="AB73" s="234"/>
      <c r="AC73" s="234"/>
      <c r="AD73" s="234"/>
      <c r="AE73" s="234"/>
      <c r="AF73" s="234"/>
      <c r="AG73" s="234"/>
    </row>
    <row r="74" spans="2:33" ht="12.75">
      <c r="B74" s="234"/>
      <c r="C74" s="234"/>
      <c r="D74" s="234"/>
      <c r="E74" s="234"/>
      <c r="F74" s="234"/>
      <c r="G74" s="234"/>
      <c r="H74" s="234"/>
      <c r="I74" s="234"/>
      <c r="J74" s="234"/>
      <c r="L74" s="234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</row>
    <row r="75" spans="2:33" ht="12.75">
      <c r="B75" s="234"/>
      <c r="C75" s="234"/>
      <c r="D75" s="234"/>
      <c r="E75" s="234"/>
      <c r="F75" s="234"/>
      <c r="G75" s="234"/>
      <c r="H75" s="234"/>
      <c r="I75" s="234"/>
      <c r="J75" s="234"/>
      <c r="L75" s="234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</row>
    <row r="76" spans="2:33" ht="12.75">
      <c r="B76" s="234"/>
      <c r="C76" s="234"/>
      <c r="D76" s="234"/>
      <c r="E76" s="234"/>
      <c r="F76" s="234"/>
      <c r="G76" s="234"/>
      <c r="H76" s="234"/>
      <c r="I76" s="234"/>
      <c r="J76" s="234"/>
      <c r="L76" s="234"/>
      <c r="M76" s="234"/>
      <c r="N76" s="234"/>
      <c r="O76" s="234"/>
      <c r="P76" s="234"/>
      <c r="Q76" s="234"/>
      <c r="R76" s="234"/>
      <c r="S76" s="234"/>
      <c r="T76" s="234"/>
      <c r="U76" s="234"/>
      <c r="V76" s="234"/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</row>
    <row r="77" spans="2:33" ht="12.75">
      <c r="B77" s="234"/>
      <c r="C77" s="234"/>
      <c r="D77" s="234"/>
      <c r="E77" s="234"/>
      <c r="F77" s="234"/>
      <c r="G77" s="234"/>
      <c r="H77" s="234"/>
      <c r="I77" s="234"/>
      <c r="J77" s="234"/>
      <c r="L77" s="234"/>
      <c r="M77" s="234"/>
      <c r="N77" s="234"/>
      <c r="O77" s="234"/>
      <c r="P77" s="234"/>
      <c r="Q77" s="234"/>
      <c r="R77" s="234"/>
      <c r="S77" s="234"/>
      <c r="T77" s="234"/>
      <c r="U77" s="234"/>
      <c r="V77" s="234"/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</row>
    <row r="78" spans="2:33" ht="12.75">
      <c r="B78" s="234"/>
      <c r="C78" s="234"/>
      <c r="D78" s="234"/>
      <c r="E78" s="234"/>
      <c r="F78" s="234"/>
      <c r="G78" s="234"/>
      <c r="H78" s="234"/>
      <c r="I78" s="234"/>
      <c r="J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</row>
    <row r="79" spans="2:33" ht="12.75">
      <c r="B79" s="234"/>
      <c r="C79" s="234"/>
      <c r="D79" s="234"/>
      <c r="E79" s="234"/>
      <c r="F79" s="234"/>
      <c r="G79" s="234"/>
      <c r="H79" s="234"/>
      <c r="I79" s="234"/>
      <c r="J79" s="234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</row>
    <row r="80" spans="2:33" ht="12.75">
      <c r="B80" s="234"/>
      <c r="C80" s="234"/>
      <c r="D80" s="234"/>
      <c r="E80" s="234"/>
      <c r="F80" s="234"/>
      <c r="G80" s="234"/>
      <c r="H80" s="234"/>
      <c r="I80" s="234"/>
      <c r="J80" s="234"/>
      <c r="L80" s="234"/>
      <c r="M80" s="234"/>
      <c r="N80" s="234"/>
      <c r="O80" s="234"/>
      <c r="P80" s="234"/>
      <c r="Q80" s="234"/>
      <c r="R80" s="234"/>
      <c r="S80" s="234"/>
      <c r="T80" s="234"/>
      <c r="U80" s="234"/>
      <c r="V80" s="234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</row>
    <row r="81" spans="2:33" ht="12.75">
      <c r="B81" s="234"/>
      <c r="C81" s="234"/>
      <c r="D81" s="234"/>
      <c r="E81" s="234"/>
      <c r="F81" s="234"/>
      <c r="G81" s="234"/>
      <c r="H81" s="234"/>
      <c r="I81" s="234"/>
      <c r="J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</row>
    <row r="82" spans="2:33" ht="12.75">
      <c r="B82" s="234"/>
      <c r="C82" s="234"/>
      <c r="D82" s="234"/>
      <c r="E82" s="234"/>
      <c r="F82" s="234"/>
      <c r="G82" s="234"/>
      <c r="H82" s="234"/>
      <c r="I82" s="234"/>
      <c r="J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</row>
    <row r="83" spans="2:33" ht="12.75">
      <c r="B83" s="234"/>
      <c r="C83" s="234"/>
      <c r="D83" s="234"/>
      <c r="E83" s="234"/>
      <c r="F83" s="234"/>
      <c r="G83" s="234"/>
      <c r="H83" s="234"/>
      <c r="I83" s="234"/>
      <c r="J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</row>
    <row r="84" spans="2:33" ht="12.75">
      <c r="B84" s="234"/>
      <c r="C84" s="234"/>
      <c r="D84" s="234"/>
      <c r="E84" s="234"/>
      <c r="F84" s="234"/>
      <c r="G84" s="234"/>
      <c r="H84" s="234"/>
      <c r="I84" s="234"/>
      <c r="J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</row>
    <row r="85" spans="2:33" ht="12.75">
      <c r="B85" s="234"/>
      <c r="C85" s="234"/>
      <c r="D85" s="234"/>
      <c r="E85" s="234"/>
      <c r="F85" s="234"/>
      <c r="G85" s="234"/>
      <c r="H85" s="234"/>
      <c r="I85" s="234"/>
      <c r="J85" s="234"/>
      <c r="L85" s="234"/>
      <c r="M85" s="234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4"/>
      <c r="Z85" s="234"/>
      <c r="AA85" s="234"/>
      <c r="AB85" s="234"/>
      <c r="AC85" s="234"/>
      <c r="AD85" s="234"/>
      <c r="AE85" s="234"/>
      <c r="AF85" s="234"/>
      <c r="AG85" s="234"/>
    </row>
    <row r="86" spans="2:33" ht="12.75">
      <c r="B86" s="234"/>
      <c r="C86" s="234"/>
      <c r="D86" s="234"/>
      <c r="E86" s="234"/>
      <c r="F86" s="234"/>
      <c r="G86" s="234"/>
      <c r="H86" s="234"/>
      <c r="I86" s="234"/>
      <c r="J86" s="234"/>
      <c r="L86" s="234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</row>
    <row r="87" spans="2:33" ht="12.75">
      <c r="B87" s="234"/>
      <c r="C87" s="234"/>
      <c r="D87" s="234"/>
      <c r="E87" s="234"/>
      <c r="F87" s="234"/>
      <c r="G87" s="234"/>
      <c r="H87" s="234"/>
      <c r="I87" s="234"/>
      <c r="J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</row>
    <row r="88" spans="2:33" ht="12.75">
      <c r="B88" s="234"/>
      <c r="C88" s="234"/>
      <c r="D88" s="234"/>
      <c r="E88" s="234"/>
      <c r="F88" s="234"/>
      <c r="G88" s="234"/>
      <c r="H88" s="234"/>
      <c r="I88" s="234"/>
      <c r="J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34"/>
    </row>
    <row r="89" spans="2:33" ht="12.75">
      <c r="B89" s="234"/>
      <c r="C89" s="234"/>
      <c r="D89" s="234"/>
      <c r="E89" s="234"/>
      <c r="F89" s="234"/>
      <c r="G89" s="234"/>
      <c r="H89" s="234"/>
      <c r="I89" s="234"/>
      <c r="J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</row>
    <row r="90" spans="2:33" ht="12.75">
      <c r="B90" s="234"/>
      <c r="C90" s="234"/>
      <c r="D90" s="234"/>
      <c r="E90" s="234"/>
      <c r="F90" s="234"/>
      <c r="G90" s="234"/>
      <c r="H90" s="234"/>
      <c r="I90" s="234"/>
      <c r="J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</row>
    <row r="91" spans="2:33" ht="12.75">
      <c r="B91" s="234"/>
      <c r="C91" s="234"/>
      <c r="D91" s="234"/>
      <c r="E91" s="234"/>
      <c r="F91" s="234"/>
      <c r="G91" s="234"/>
      <c r="H91" s="234"/>
      <c r="I91" s="234"/>
      <c r="J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</row>
    <row r="92" spans="2:33" ht="12.75">
      <c r="B92" s="234"/>
      <c r="C92" s="234"/>
      <c r="D92" s="234"/>
      <c r="E92" s="234"/>
      <c r="F92" s="234"/>
      <c r="G92" s="234"/>
      <c r="H92" s="234"/>
      <c r="I92" s="234"/>
      <c r="J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4"/>
    </row>
    <row r="93" spans="2:33" ht="12.75">
      <c r="B93" s="234"/>
      <c r="C93" s="234"/>
      <c r="D93" s="234"/>
      <c r="E93" s="234"/>
      <c r="F93" s="234"/>
      <c r="G93" s="234"/>
      <c r="H93" s="234"/>
      <c r="I93" s="234"/>
      <c r="J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  <c r="AG93" s="234"/>
    </row>
    <row r="94" spans="2:33" ht="12.75">
      <c r="B94" s="234"/>
      <c r="C94" s="234"/>
      <c r="D94" s="234"/>
      <c r="E94" s="234"/>
      <c r="F94" s="234"/>
      <c r="G94" s="234"/>
      <c r="H94" s="234"/>
      <c r="I94" s="234"/>
      <c r="J94" s="234"/>
      <c r="L94" s="234"/>
      <c r="M94" s="234"/>
      <c r="N94" s="234"/>
      <c r="O94" s="234"/>
      <c r="P94" s="234"/>
      <c r="Q94" s="234"/>
      <c r="R94" s="234"/>
      <c r="S94" s="234"/>
      <c r="T94" s="234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  <c r="AF94" s="234"/>
      <c r="AG94" s="234"/>
    </row>
    <row r="95" spans="2:33" ht="12.75">
      <c r="B95" s="234"/>
      <c r="C95" s="234"/>
      <c r="D95" s="234"/>
      <c r="E95" s="234"/>
      <c r="F95" s="234"/>
      <c r="G95" s="234"/>
      <c r="H95" s="234"/>
      <c r="I95" s="234"/>
      <c r="J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34"/>
    </row>
    <row r="96" spans="2:33" ht="12.75">
      <c r="B96" s="234"/>
      <c r="C96" s="234"/>
      <c r="D96" s="234"/>
      <c r="E96" s="234"/>
      <c r="F96" s="234"/>
      <c r="G96" s="234"/>
      <c r="H96" s="234"/>
      <c r="I96" s="234"/>
      <c r="J96" s="234"/>
      <c r="L96" s="234"/>
      <c r="M96" s="234"/>
      <c r="N96" s="234"/>
      <c r="O96" s="234"/>
      <c r="P96" s="234"/>
      <c r="Q96" s="234"/>
      <c r="R96" s="234"/>
      <c r="S96" s="234"/>
      <c r="T96" s="234"/>
      <c r="U96" s="234"/>
      <c r="V96" s="234"/>
      <c r="W96" s="234"/>
      <c r="X96" s="234"/>
      <c r="Y96" s="234"/>
      <c r="Z96" s="234"/>
      <c r="AA96" s="234"/>
      <c r="AB96" s="234"/>
      <c r="AC96" s="234"/>
      <c r="AD96" s="234"/>
      <c r="AE96" s="234"/>
      <c r="AF96" s="234"/>
      <c r="AG96" s="234"/>
    </row>
    <row r="97" spans="2:33" ht="12.75">
      <c r="B97" s="234"/>
      <c r="C97" s="234"/>
      <c r="D97" s="234"/>
      <c r="E97" s="234"/>
      <c r="F97" s="234"/>
      <c r="G97" s="234"/>
      <c r="H97" s="234"/>
      <c r="I97" s="234"/>
      <c r="J97" s="23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34"/>
      <c r="X97" s="234"/>
      <c r="Y97" s="234"/>
      <c r="Z97" s="234"/>
      <c r="AA97" s="234"/>
      <c r="AB97" s="234"/>
      <c r="AC97" s="234"/>
      <c r="AD97" s="234"/>
      <c r="AE97" s="234"/>
      <c r="AF97" s="234"/>
      <c r="AG97" s="234"/>
    </row>
    <row r="98" spans="2:33" ht="12.75">
      <c r="B98" s="234"/>
      <c r="C98" s="234"/>
      <c r="D98" s="234"/>
      <c r="E98" s="234"/>
      <c r="F98" s="234"/>
      <c r="G98" s="234"/>
      <c r="H98" s="234"/>
      <c r="I98" s="234"/>
      <c r="J98" s="234"/>
      <c r="L98" s="234"/>
      <c r="M98" s="234"/>
      <c r="N98" s="234"/>
      <c r="O98" s="234"/>
      <c r="P98" s="234"/>
      <c r="Q98" s="234"/>
      <c r="R98" s="234"/>
      <c r="S98" s="234"/>
      <c r="T98" s="234"/>
      <c r="U98" s="234"/>
      <c r="V98" s="234"/>
      <c r="W98" s="234"/>
      <c r="X98" s="234"/>
      <c r="Y98" s="234"/>
      <c r="Z98" s="234"/>
      <c r="AA98" s="234"/>
      <c r="AB98" s="234"/>
      <c r="AC98" s="234"/>
      <c r="AD98" s="234"/>
      <c r="AE98" s="234"/>
      <c r="AF98" s="234"/>
      <c r="AG98" s="234"/>
    </row>
    <row r="99" spans="2:33" ht="12.75">
      <c r="B99" s="234"/>
      <c r="C99" s="234"/>
      <c r="D99" s="234"/>
      <c r="E99" s="234"/>
      <c r="F99" s="234"/>
      <c r="G99" s="234"/>
      <c r="H99" s="234"/>
      <c r="I99" s="234"/>
      <c r="J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</row>
    <row r="100" spans="2:33" ht="12.75">
      <c r="B100" s="234"/>
      <c r="C100" s="234"/>
      <c r="D100" s="234"/>
      <c r="E100" s="234"/>
      <c r="F100" s="234"/>
      <c r="G100" s="234"/>
      <c r="H100" s="234"/>
      <c r="I100" s="234"/>
      <c r="J100" s="234"/>
      <c r="L100" s="234"/>
      <c r="M100" s="234"/>
      <c r="N100" s="234"/>
      <c r="O100" s="234"/>
      <c r="P100" s="234"/>
      <c r="Q100" s="234"/>
      <c r="R100" s="234"/>
      <c r="S100" s="234"/>
      <c r="T100" s="234"/>
      <c r="U100" s="234"/>
      <c r="V100" s="234"/>
      <c r="W100" s="234"/>
      <c r="X100" s="234"/>
      <c r="Y100" s="234"/>
      <c r="Z100" s="234"/>
      <c r="AA100" s="234"/>
      <c r="AB100" s="234"/>
      <c r="AC100" s="234"/>
      <c r="AD100" s="234"/>
      <c r="AE100" s="234"/>
      <c r="AF100" s="234"/>
      <c r="AG100" s="234"/>
    </row>
    <row r="101" spans="2:33" ht="12.75">
      <c r="B101" s="234"/>
      <c r="C101" s="234"/>
      <c r="D101" s="234"/>
      <c r="E101" s="234"/>
      <c r="F101" s="234"/>
      <c r="G101" s="234"/>
      <c r="H101" s="234"/>
      <c r="I101" s="234"/>
      <c r="J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</row>
    <row r="102" spans="2:33" ht="12.75">
      <c r="B102" s="234"/>
      <c r="C102" s="234"/>
      <c r="D102" s="234"/>
      <c r="E102" s="234"/>
      <c r="F102" s="234"/>
      <c r="G102" s="234"/>
      <c r="H102" s="234"/>
      <c r="I102" s="234"/>
      <c r="J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4"/>
      <c r="AD102" s="234"/>
      <c r="AE102" s="234"/>
      <c r="AF102" s="234"/>
      <c r="AG102" s="234"/>
    </row>
    <row r="103" spans="2:33" ht="12.75">
      <c r="B103" s="234"/>
      <c r="C103" s="234"/>
      <c r="D103" s="234"/>
      <c r="E103" s="234"/>
      <c r="F103" s="234"/>
      <c r="G103" s="234"/>
      <c r="H103" s="234"/>
      <c r="I103" s="234"/>
      <c r="J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4"/>
      <c r="AD103" s="234"/>
      <c r="AE103" s="234"/>
      <c r="AF103" s="234"/>
      <c r="AG103" s="234"/>
    </row>
    <row r="104" spans="2:33" ht="12.75">
      <c r="B104" s="234"/>
      <c r="C104" s="234"/>
      <c r="D104" s="234"/>
      <c r="E104" s="234"/>
      <c r="F104" s="234"/>
      <c r="G104" s="234"/>
      <c r="H104" s="234"/>
      <c r="I104" s="234"/>
      <c r="J104" s="234"/>
      <c r="L104" s="234"/>
      <c r="M104" s="234"/>
      <c r="N104" s="234"/>
      <c r="O104" s="234"/>
      <c r="P104" s="234"/>
      <c r="Q104" s="234"/>
      <c r="R104" s="234"/>
      <c r="S104" s="234"/>
      <c r="T104" s="234"/>
      <c r="U104" s="234"/>
      <c r="V104" s="234"/>
      <c r="W104" s="234"/>
      <c r="X104" s="234"/>
      <c r="Y104" s="234"/>
      <c r="Z104" s="234"/>
      <c r="AA104" s="234"/>
      <c r="AB104" s="234"/>
      <c r="AC104" s="234"/>
      <c r="AD104" s="234"/>
      <c r="AE104" s="234"/>
      <c r="AF104" s="234"/>
      <c r="AG104" s="234"/>
    </row>
    <row r="105" spans="2:33" ht="12.75">
      <c r="B105" s="234"/>
      <c r="C105" s="234"/>
      <c r="D105" s="234"/>
      <c r="E105" s="234"/>
      <c r="F105" s="234"/>
      <c r="G105" s="234"/>
      <c r="H105" s="234"/>
      <c r="I105" s="234"/>
      <c r="J105" s="234"/>
      <c r="L105" s="234"/>
      <c r="M105" s="234"/>
      <c r="N105" s="234"/>
      <c r="O105" s="234"/>
      <c r="P105" s="234"/>
      <c r="Q105" s="234"/>
      <c r="R105" s="234"/>
      <c r="S105" s="234"/>
      <c r="T105" s="234"/>
      <c r="U105" s="234"/>
      <c r="V105" s="234"/>
      <c r="W105" s="234"/>
      <c r="X105" s="234"/>
      <c r="Y105" s="234"/>
      <c r="Z105" s="234"/>
      <c r="AA105" s="234"/>
      <c r="AB105" s="234"/>
      <c r="AC105" s="234"/>
      <c r="AD105" s="234"/>
      <c r="AE105" s="234"/>
      <c r="AF105" s="234"/>
      <c r="AG105" s="234"/>
    </row>
    <row r="106" spans="2:33" ht="12.75">
      <c r="B106" s="234"/>
      <c r="C106" s="234"/>
      <c r="D106" s="234"/>
      <c r="E106" s="234"/>
      <c r="F106" s="234"/>
      <c r="G106" s="234"/>
      <c r="H106" s="234"/>
      <c r="I106" s="234"/>
      <c r="J106" s="234"/>
      <c r="L106" s="234"/>
      <c r="M106" s="234"/>
      <c r="N106" s="234"/>
      <c r="O106" s="234"/>
      <c r="P106" s="234"/>
      <c r="Q106" s="234"/>
      <c r="R106" s="234"/>
      <c r="S106" s="234"/>
      <c r="T106" s="234"/>
      <c r="U106" s="234"/>
      <c r="V106" s="234"/>
      <c r="W106" s="234"/>
      <c r="X106" s="234"/>
      <c r="Y106" s="234"/>
      <c r="Z106" s="234"/>
      <c r="AA106" s="234"/>
      <c r="AB106" s="234"/>
      <c r="AC106" s="234"/>
      <c r="AD106" s="234"/>
      <c r="AE106" s="234"/>
      <c r="AF106" s="234"/>
      <c r="AG106" s="234"/>
    </row>
    <row r="107" spans="2:33" ht="12.75">
      <c r="B107" s="234"/>
      <c r="C107" s="234"/>
      <c r="D107" s="234"/>
      <c r="E107" s="234"/>
      <c r="F107" s="234"/>
      <c r="G107" s="234"/>
      <c r="H107" s="234"/>
      <c r="I107" s="234"/>
      <c r="J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4"/>
    </row>
    <row r="108" spans="2:33" ht="12.75">
      <c r="B108" s="234"/>
      <c r="C108" s="234"/>
      <c r="D108" s="234"/>
      <c r="E108" s="234"/>
      <c r="F108" s="234"/>
      <c r="G108" s="234"/>
      <c r="H108" s="234"/>
      <c r="I108" s="234"/>
      <c r="J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4"/>
    </row>
    <row r="109" spans="2:33" ht="12.75">
      <c r="B109" s="234"/>
      <c r="C109" s="234"/>
      <c r="D109" s="234"/>
      <c r="E109" s="234"/>
      <c r="F109" s="234"/>
      <c r="G109" s="234"/>
      <c r="H109" s="234"/>
      <c r="I109" s="234"/>
      <c r="J109" s="234"/>
      <c r="L109" s="234"/>
      <c r="M109" s="234"/>
      <c r="N109" s="234"/>
      <c r="O109" s="234"/>
      <c r="P109" s="234"/>
      <c r="Q109" s="234"/>
      <c r="R109" s="234"/>
      <c r="S109" s="234"/>
      <c r="T109" s="234"/>
      <c r="U109" s="234"/>
      <c r="V109" s="234"/>
      <c r="W109" s="234"/>
      <c r="X109" s="234"/>
      <c r="Y109" s="234"/>
      <c r="Z109" s="234"/>
      <c r="AA109" s="234"/>
      <c r="AB109" s="234"/>
      <c r="AC109" s="234"/>
      <c r="AD109" s="234"/>
      <c r="AE109" s="234"/>
      <c r="AF109" s="234"/>
      <c r="AG109" s="234"/>
    </row>
    <row r="110" spans="2:33" ht="12.75">
      <c r="B110" s="234"/>
      <c r="C110" s="234"/>
      <c r="D110" s="234"/>
      <c r="E110" s="234"/>
      <c r="F110" s="234"/>
      <c r="G110" s="234"/>
      <c r="H110" s="234"/>
      <c r="I110" s="234"/>
      <c r="J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</row>
    <row r="111" spans="2:33" ht="12.75">
      <c r="B111" s="234"/>
      <c r="C111" s="234"/>
      <c r="D111" s="234"/>
      <c r="E111" s="234"/>
      <c r="F111" s="234"/>
      <c r="G111" s="234"/>
      <c r="H111" s="234"/>
      <c r="I111" s="234"/>
      <c r="J111" s="234"/>
      <c r="L111" s="234"/>
      <c r="M111" s="234"/>
      <c r="N111" s="234"/>
      <c r="O111" s="234"/>
      <c r="P111" s="234"/>
      <c r="Q111" s="234"/>
      <c r="R111" s="234"/>
      <c r="S111" s="234"/>
      <c r="T111" s="234"/>
      <c r="U111" s="234"/>
      <c r="V111" s="234"/>
      <c r="W111" s="234"/>
      <c r="X111" s="234"/>
      <c r="Y111" s="234"/>
      <c r="Z111" s="234"/>
      <c r="AA111" s="234"/>
      <c r="AB111" s="234"/>
      <c r="AC111" s="234"/>
      <c r="AD111" s="234"/>
      <c r="AE111" s="234"/>
      <c r="AF111" s="234"/>
      <c r="AG111" s="234"/>
    </row>
    <row r="112" spans="2:33" ht="12.75">
      <c r="B112" s="234"/>
      <c r="C112" s="234"/>
      <c r="D112" s="234"/>
      <c r="E112" s="234"/>
      <c r="F112" s="234"/>
      <c r="G112" s="234"/>
      <c r="H112" s="234"/>
      <c r="I112" s="234"/>
      <c r="J112" s="234"/>
      <c r="L112" s="234"/>
      <c r="M112" s="234"/>
      <c r="N112" s="234"/>
      <c r="O112" s="234"/>
      <c r="P112" s="234"/>
      <c r="Q112" s="234"/>
      <c r="R112" s="234"/>
      <c r="S112" s="234"/>
      <c r="T112" s="234"/>
      <c r="U112" s="234"/>
      <c r="V112" s="234"/>
      <c r="W112" s="234"/>
      <c r="X112" s="234"/>
      <c r="Y112" s="234"/>
      <c r="Z112" s="234"/>
      <c r="AA112" s="234"/>
      <c r="AB112" s="234"/>
      <c r="AC112" s="234"/>
      <c r="AD112" s="234"/>
      <c r="AE112" s="234"/>
      <c r="AF112" s="234"/>
      <c r="AG112" s="234"/>
    </row>
    <row r="113" spans="2:33" ht="12.75">
      <c r="B113" s="234"/>
      <c r="C113" s="234"/>
      <c r="D113" s="234"/>
      <c r="E113" s="234"/>
      <c r="F113" s="234"/>
      <c r="G113" s="234"/>
      <c r="H113" s="234"/>
      <c r="I113" s="234"/>
      <c r="J113" s="234"/>
      <c r="L113" s="234"/>
      <c r="M113" s="234"/>
      <c r="N113" s="234"/>
      <c r="O113" s="234"/>
      <c r="P113" s="234"/>
      <c r="Q113" s="234"/>
      <c r="R113" s="234"/>
      <c r="S113" s="234"/>
      <c r="T113" s="234"/>
      <c r="U113" s="234"/>
      <c r="V113" s="234"/>
      <c r="W113" s="234"/>
      <c r="X113" s="234"/>
      <c r="Y113" s="234"/>
      <c r="Z113" s="234"/>
      <c r="AA113" s="234"/>
      <c r="AB113" s="234"/>
      <c r="AC113" s="234"/>
      <c r="AD113" s="234"/>
      <c r="AE113" s="234"/>
      <c r="AF113" s="234"/>
      <c r="AG113" s="234"/>
    </row>
    <row r="114" spans="2:33" ht="12.75">
      <c r="B114" s="234"/>
      <c r="C114" s="234"/>
      <c r="D114" s="234"/>
      <c r="E114" s="234"/>
      <c r="F114" s="234"/>
      <c r="G114" s="234"/>
      <c r="H114" s="234"/>
      <c r="I114" s="234"/>
      <c r="J114" s="234"/>
      <c r="L114" s="234"/>
      <c r="M114" s="234"/>
      <c r="N114" s="234"/>
      <c r="O114" s="234"/>
      <c r="P114" s="234"/>
      <c r="Q114" s="234"/>
      <c r="R114" s="234"/>
      <c r="S114" s="234"/>
      <c r="T114" s="234"/>
      <c r="U114" s="234"/>
      <c r="V114" s="234"/>
      <c r="W114" s="234"/>
      <c r="X114" s="234"/>
      <c r="Y114" s="234"/>
      <c r="Z114" s="234"/>
      <c r="AA114" s="234"/>
      <c r="AB114" s="234"/>
      <c r="AC114" s="234"/>
      <c r="AD114" s="234"/>
      <c r="AE114" s="234"/>
      <c r="AF114" s="234"/>
      <c r="AG114" s="234"/>
    </row>
    <row r="115" spans="2:33" ht="12.75">
      <c r="B115" s="234"/>
      <c r="C115" s="234"/>
      <c r="D115" s="234"/>
      <c r="E115" s="234"/>
      <c r="F115" s="234"/>
      <c r="G115" s="234"/>
      <c r="H115" s="234"/>
      <c r="I115" s="234"/>
      <c r="J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4"/>
      <c r="AE115" s="234"/>
      <c r="AF115" s="234"/>
      <c r="AG115" s="234"/>
    </row>
    <row r="116" spans="2:33" ht="12.75">
      <c r="B116" s="234"/>
      <c r="C116" s="234"/>
      <c r="D116" s="234"/>
      <c r="E116" s="234"/>
      <c r="F116" s="234"/>
      <c r="G116" s="234"/>
      <c r="H116" s="234"/>
      <c r="I116" s="234"/>
      <c r="J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4"/>
      <c r="AE116" s="234"/>
      <c r="AF116" s="234"/>
      <c r="AG116" s="234"/>
    </row>
    <row r="117" spans="2:33" ht="12.75">
      <c r="B117" s="234"/>
      <c r="C117" s="234"/>
      <c r="D117" s="234"/>
      <c r="E117" s="234"/>
      <c r="F117" s="234"/>
      <c r="G117" s="234"/>
      <c r="H117" s="234"/>
      <c r="I117" s="234"/>
      <c r="J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234"/>
      <c r="AD117" s="234"/>
      <c r="AE117" s="234"/>
      <c r="AF117" s="234"/>
      <c r="AG117" s="234"/>
    </row>
    <row r="118" spans="2:33" ht="12.75">
      <c r="B118" s="234"/>
      <c r="C118" s="234"/>
      <c r="D118" s="234"/>
      <c r="E118" s="234"/>
      <c r="F118" s="234"/>
      <c r="G118" s="234"/>
      <c r="H118" s="234"/>
      <c r="I118" s="234"/>
      <c r="J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234"/>
      <c r="AF118" s="234"/>
      <c r="AG118" s="234"/>
    </row>
    <row r="119" spans="2:33" ht="12.75">
      <c r="B119" s="234"/>
      <c r="C119" s="234"/>
      <c r="D119" s="234"/>
      <c r="E119" s="234"/>
      <c r="F119" s="234"/>
      <c r="G119" s="234"/>
      <c r="H119" s="234"/>
      <c r="I119" s="234"/>
      <c r="J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234"/>
      <c r="AG119" s="234"/>
    </row>
    <row r="120" spans="2:33" ht="12.75">
      <c r="B120" s="234"/>
      <c r="C120" s="234"/>
      <c r="D120" s="234"/>
      <c r="E120" s="234"/>
      <c r="F120" s="234"/>
      <c r="G120" s="234"/>
      <c r="H120" s="234"/>
      <c r="I120" s="234"/>
      <c r="J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234"/>
      <c r="AD120" s="234"/>
      <c r="AE120" s="234"/>
      <c r="AF120" s="234"/>
      <c r="AG120" s="234"/>
    </row>
    <row r="121" spans="2:33" ht="12.75">
      <c r="B121" s="234"/>
      <c r="C121" s="234"/>
      <c r="D121" s="234"/>
      <c r="E121" s="234"/>
      <c r="F121" s="234"/>
      <c r="G121" s="234"/>
      <c r="H121" s="234"/>
      <c r="I121" s="234"/>
      <c r="J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234"/>
      <c r="AF121" s="234"/>
      <c r="AG121" s="234"/>
    </row>
    <row r="122" spans="2:33" ht="12.75">
      <c r="B122" s="234"/>
      <c r="C122" s="234"/>
      <c r="D122" s="234"/>
      <c r="E122" s="234"/>
      <c r="F122" s="234"/>
      <c r="G122" s="234"/>
      <c r="H122" s="234"/>
      <c r="I122" s="234"/>
      <c r="J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234"/>
      <c r="AG122" s="234"/>
    </row>
    <row r="123" spans="2:33" ht="12.75">
      <c r="B123" s="234"/>
      <c r="C123" s="234"/>
      <c r="D123" s="234"/>
      <c r="E123" s="234"/>
      <c r="F123" s="234"/>
      <c r="G123" s="234"/>
      <c r="H123" s="234"/>
      <c r="I123" s="234"/>
      <c r="J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4"/>
      <c r="AD123" s="234"/>
      <c r="AE123" s="234"/>
      <c r="AF123" s="234"/>
      <c r="AG123" s="234"/>
    </row>
    <row r="124" spans="12:33" ht="12.75"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234"/>
      <c r="AD124" s="234"/>
      <c r="AE124" s="234"/>
      <c r="AF124" s="234"/>
      <c r="AG124" s="234"/>
    </row>
    <row r="125" spans="12:33" ht="12.75"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34"/>
      <c r="AB125" s="234"/>
      <c r="AC125" s="234"/>
      <c r="AD125" s="234"/>
      <c r="AE125" s="234"/>
      <c r="AF125" s="234"/>
      <c r="AG125" s="234"/>
    </row>
    <row r="126" spans="12:33" ht="12.75"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</row>
    <row r="127" spans="12:33" ht="12.75"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</row>
    <row r="128" spans="12:33" ht="12.75"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4"/>
      <c r="W128" s="234"/>
      <c r="X128" s="234"/>
      <c r="Y128" s="234"/>
      <c r="Z128" s="234"/>
      <c r="AA128" s="234"/>
      <c r="AB128" s="234"/>
      <c r="AC128" s="234"/>
      <c r="AD128" s="234"/>
      <c r="AE128" s="234"/>
      <c r="AF128" s="234"/>
      <c r="AG128" s="234"/>
    </row>
    <row r="129" spans="12:33" ht="12.75"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  <c r="AF129" s="234"/>
      <c r="AG129" s="234"/>
    </row>
  </sheetData>
  <sheetProtection/>
  <mergeCells count="8">
    <mergeCell ref="H4:J4"/>
    <mergeCell ref="A1:J1"/>
    <mergeCell ref="A2:J2"/>
    <mergeCell ref="B3:E3"/>
    <mergeCell ref="G3:J3"/>
    <mergeCell ref="B4:B5"/>
    <mergeCell ref="C4:E4"/>
    <mergeCell ref="G4:G5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6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G37"/>
  <sheetViews>
    <sheetView view="pageBreakPreview" zoomScaleSheetLayoutView="100" zoomScalePageLayoutView="0" workbookViewId="0" topLeftCell="A1">
      <selection activeCell="E36" sqref="E36"/>
    </sheetView>
  </sheetViews>
  <sheetFormatPr defaultColWidth="13.140625" defaultRowHeight="12.75"/>
  <cols>
    <col min="1" max="10" width="13.140625" style="166" customWidth="1"/>
    <col min="11" max="163" width="13.140625" style="161" customWidth="1"/>
    <col min="164" max="16384" width="13.140625" style="166" customWidth="1"/>
  </cols>
  <sheetData>
    <row r="1" spans="1:163" s="158" customFormat="1" ht="21.75" customHeight="1">
      <c r="A1" s="275" t="s">
        <v>159</v>
      </c>
      <c r="B1" s="275"/>
      <c r="C1" s="275"/>
      <c r="D1" s="275"/>
      <c r="E1" s="275"/>
      <c r="F1" s="275"/>
      <c r="G1" s="275"/>
      <c r="H1" s="156"/>
      <c r="I1" s="156"/>
      <c r="J1" s="157"/>
      <c r="K1" s="157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6"/>
      <c r="CD1" s="156"/>
      <c r="CE1" s="156"/>
      <c r="CF1" s="156"/>
      <c r="CG1" s="156"/>
      <c r="CH1" s="156"/>
      <c r="CI1" s="156"/>
      <c r="CJ1" s="156"/>
      <c r="CK1" s="156"/>
      <c r="CL1" s="156"/>
      <c r="CM1" s="156"/>
      <c r="CN1" s="156"/>
      <c r="CO1" s="156"/>
      <c r="CP1" s="156"/>
      <c r="CQ1" s="156"/>
      <c r="CR1" s="156"/>
      <c r="CS1" s="156"/>
      <c r="CT1" s="156"/>
      <c r="CU1" s="156"/>
      <c r="CV1" s="156"/>
      <c r="CW1" s="156"/>
      <c r="CX1" s="156"/>
      <c r="CY1" s="156"/>
      <c r="CZ1" s="156"/>
      <c r="DA1" s="156"/>
      <c r="DB1" s="156"/>
      <c r="DC1" s="156"/>
      <c r="DD1" s="156"/>
      <c r="DE1" s="156"/>
      <c r="DF1" s="156"/>
      <c r="DG1" s="156"/>
      <c r="DH1" s="156"/>
      <c r="DI1" s="156"/>
      <c r="DJ1" s="156"/>
      <c r="DK1" s="156"/>
      <c r="DL1" s="156"/>
      <c r="DM1" s="156"/>
      <c r="DN1" s="156"/>
      <c r="DO1" s="156"/>
      <c r="DP1" s="156"/>
      <c r="DQ1" s="156"/>
      <c r="DR1" s="156"/>
      <c r="DS1" s="156"/>
      <c r="DT1" s="156"/>
      <c r="DU1" s="156"/>
      <c r="DV1" s="156"/>
      <c r="DW1" s="156"/>
      <c r="DX1" s="156"/>
      <c r="DY1" s="156"/>
      <c r="DZ1" s="156"/>
      <c r="EA1" s="156"/>
      <c r="EB1" s="156"/>
      <c r="EC1" s="156"/>
      <c r="ED1" s="156"/>
      <c r="EE1" s="156"/>
      <c r="EF1" s="156"/>
      <c r="EG1" s="156"/>
      <c r="EH1" s="156"/>
      <c r="EI1" s="156"/>
      <c r="EJ1" s="156"/>
      <c r="EK1" s="156"/>
      <c r="EL1" s="156"/>
      <c r="EM1" s="156"/>
      <c r="EN1" s="156"/>
      <c r="EO1" s="156"/>
      <c r="EP1" s="156"/>
      <c r="EQ1" s="156"/>
      <c r="ER1" s="156"/>
      <c r="ES1" s="156"/>
      <c r="ET1" s="156"/>
      <c r="EU1" s="156"/>
      <c r="EV1" s="156"/>
      <c r="EW1" s="156"/>
      <c r="EX1" s="156"/>
      <c r="EY1" s="156"/>
      <c r="EZ1" s="156"/>
      <c r="FA1" s="156"/>
      <c r="FB1" s="156"/>
      <c r="FC1" s="156"/>
      <c r="FD1" s="156"/>
      <c r="FE1" s="156"/>
      <c r="FF1" s="156"/>
      <c r="FG1" s="156"/>
    </row>
    <row r="2" spans="1:163" s="158" customFormat="1" ht="12" customHeight="1">
      <c r="A2" s="276" t="s">
        <v>144</v>
      </c>
      <c r="B2" s="276"/>
      <c r="C2" s="276"/>
      <c r="D2" s="276"/>
      <c r="E2" s="276"/>
      <c r="F2" s="276"/>
      <c r="G2" s="276"/>
      <c r="H2" s="154"/>
      <c r="I2" s="154"/>
      <c r="J2" s="157"/>
      <c r="K2" s="157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56"/>
      <c r="FE2" s="156"/>
      <c r="FF2" s="156"/>
      <c r="FG2" s="156"/>
    </row>
    <row r="3" spans="1:163" s="158" customFormat="1" ht="24.75" customHeight="1">
      <c r="A3" s="277" t="s">
        <v>148</v>
      </c>
      <c r="B3" s="277"/>
      <c r="C3" s="277"/>
      <c r="D3" s="277"/>
      <c r="E3" s="277"/>
      <c r="F3" s="277"/>
      <c r="G3" s="277"/>
      <c r="H3" s="159"/>
      <c r="I3" s="159"/>
      <c r="J3" s="156"/>
      <c r="K3" s="160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</row>
    <row r="4" spans="1:163" s="158" customFormat="1" ht="17.25" customHeight="1">
      <c r="A4" s="247"/>
      <c r="B4" s="161"/>
      <c r="C4" s="161"/>
      <c r="D4" s="161"/>
      <c r="E4" s="161"/>
      <c r="F4" s="156"/>
      <c r="G4" s="156"/>
      <c r="H4" s="160"/>
      <c r="I4" s="156"/>
      <c r="J4" s="156"/>
      <c r="K4" s="160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</row>
    <row r="5" spans="1:163" s="158" customFormat="1" ht="46.5" customHeight="1">
      <c r="A5" s="139" t="s">
        <v>24</v>
      </c>
      <c r="B5" s="139" t="s">
        <v>123</v>
      </c>
      <c r="C5" s="139" t="s">
        <v>25</v>
      </c>
      <c r="D5" s="139" t="s">
        <v>26</v>
      </c>
      <c r="E5" s="139" t="s">
        <v>27</v>
      </c>
      <c r="F5" s="139" t="s">
        <v>28</v>
      </c>
      <c r="G5" s="139" t="s">
        <v>6</v>
      </c>
      <c r="H5" s="160"/>
      <c r="I5" s="162"/>
      <c r="J5" s="162"/>
      <c r="K5" s="162"/>
      <c r="L5" s="162"/>
      <c r="M5" s="162"/>
      <c r="N5" s="162"/>
      <c r="O5" s="162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</row>
    <row r="6" spans="1:163" s="158" customFormat="1" ht="18" customHeight="1">
      <c r="A6" s="140" t="s">
        <v>179</v>
      </c>
      <c r="B6" s="142">
        <v>712.38</v>
      </c>
      <c r="C6" s="142">
        <v>932.38</v>
      </c>
      <c r="D6" s="142">
        <v>843.28</v>
      </c>
      <c r="E6" s="142">
        <v>1261.73</v>
      </c>
      <c r="F6" s="142">
        <v>580.01</v>
      </c>
      <c r="G6" s="142">
        <v>528.19</v>
      </c>
      <c r="H6" s="156"/>
      <c r="I6" s="163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6"/>
      <c r="DL6" s="156"/>
      <c r="DM6" s="156"/>
      <c r="DN6" s="156"/>
      <c r="DO6" s="156"/>
      <c r="DP6" s="156"/>
      <c r="DQ6" s="156"/>
      <c r="DR6" s="156"/>
      <c r="DS6" s="156"/>
      <c r="DT6" s="156"/>
      <c r="DU6" s="156"/>
      <c r="DV6" s="156"/>
      <c r="DW6" s="156"/>
      <c r="DX6" s="156"/>
      <c r="DY6" s="156"/>
      <c r="DZ6" s="156"/>
      <c r="EA6" s="156"/>
      <c r="EB6" s="156"/>
      <c r="EC6" s="156"/>
      <c r="ED6" s="156"/>
      <c r="EE6" s="156"/>
      <c r="EF6" s="156"/>
      <c r="EG6" s="156"/>
      <c r="EH6" s="156"/>
      <c r="EI6" s="156"/>
      <c r="EJ6" s="156"/>
      <c r="EK6" s="156"/>
      <c r="EL6" s="156"/>
      <c r="EM6" s="156"/>
      <c r="EN6" s="156"/>
      <c r="EO6" s="156"/>
      <c r="EP6" s="156"/>
      <c r="EQ6" s="156"/>
      <c r="ER6" s="156"/>
      <c r="ES6" s="156"/>
      <c r="ET6" s="156"/>
      <c r="EU6" s="156"/>
      <c r="EV6" s="156"/>
      <c r="EW6" s="156"/>
      <c r="EX6" s="156"/>
      <c r="EY6" s="156"/>
      <c r="EZ6" s="156"/>
      <c r="FA6" s="156"/>
      <c r="FB6" s="156"/>
      <c r="FC6" s="156"/>
      <c r="FD6" s="156"/>
      <c r="FE6" s="156"/>
      <c r="FF6" s="156"/>
      <c r="FG6" s="156"/>
    </row>
    <row r="7" spans="1:163" s="158" customFormat="1" ht="18" customHeight="1">
      <c r="A7" s="140" t="s">
        <v>181</v>
      </c>
      <c r="B7" s="142">
        <v>728.34</v>
      </c>
      <c r="C7" s="142">
        <v>941.88</v>
      </c>
      <c r="D7" s="142" t="s">
        <v>145</v>
      </c>
      <c r="E7" s="142">
        <v>1290</v>
      </c>
      <c r="F7" s="142">
        <v>593</v>
      </c>
      <c r="G7" s="142">
        <v>540.03</v>
      </c>
      <c r="H7" s="156"/>
      <c r="I7" s="163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6"/>
      <c r="CN7" s="156"/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6"/>
      <c r="EG7" s="156"/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</row>
    <row r="8" spans="1:163" s="158" customFormat="1" ht="18" customHeight="1">
      <c r="A8" s="140" t="s">
        <v>184</v>
      </c>
      <c r="B8" s="142">
        <v>729.48</v>
      </c>
      <c r="C8" s="142">
        <v>964.45</v>
      </c>
      <c r="D8" s="142">
        <v>757.08</v>
      </c>
      <c r="E8" s="142">
        <v>1061.55</v>
      </c>
      <c r="F8" s="142">
        <v>586.06</v>
      </c>
      <c r="G8" s="142">
        <v>515.74</v>
      </c>
      <c r="H8" s="156"/>
      <c r="I8" s="163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6"/>
      <c r="EJ8" s="156"/>
      <c r="EK8" s="156"/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</row>
    <row r="9" spans="1:163" s="158" customFormat="1" ht="18" customHeight="1">
      <c r="A9" s="140" t="s">
        <v>185</v>
      </c>
      <c r="B9" s="142">
        <v>708.31</v>
      </c>
      <c r="C9" s="142">
        <v>919.06</v>
      </c>
      <c r="D9" s="142" t="s">
        <v>145</v>
      </c>
      <c r="E9" s="142">
        <v>1031.76</v>
      </c>
      <c r="F9" s="142">
        <v>565.24</v>
      </c>
      <c r="G9" s="142">
        <v>501.38</v>
      </c>
      <c r="H9" s="156"/>
      <c r="I9" s="163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6"/>
      <c r="CN9" s="156"/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6"/>
      <c r="EG9" s="156"/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</row>
    <row r="10" spans="1:163" s="158" customFormat="1" ht="18" customHeight="1">
      <c r="A10" s="140" t="s">
        <v>187</v>
      </c>
      <c r="B10" s="142">
        <v>686.36</v>
      </c>
      <c r="C10" s="142">
        <v>892.12</v>
      </c>
      <c r="D10" s="142">
        <v>955.18</v>
      </c>
      <c r="E10" s="142">
        <v>999.78</v>
      </c>
      <c r="F10" s="142">
        <v>552.24</v>
      </c>
      <c r="G10" s="142">
        <v>469.13</v>
      </c>
      <c r="H10" s="156"/>
      <c r="I10" s="163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6"/>
      <c r="BU10" s="156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6"/>
      <c r="CR10" s="156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6"/>
      <c r="DN10" s="156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6"/>
      <c r="EJ10" s="156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6"/>
      <c r="FF10" s="156"/>
      <c r="FG10" s="156"/>
    </row>
    <row r="11" spans="1:163" s="158" customFormat="1" ht="18" customHeight="1">
      <c r="A11" s="140" t="s">
        <v>189</v>
      </c>
      <c r="B11" s="142">
        <v>649.93</v>
      </c>
      <c r="C11" s="142">
        <v>870.49</v>
      </c>
      <c r="D11" s="142">
        <v>915.54</v>
      </c>
      <c r="E11" s="142">
        <v>988.2</v>
      </c>
      <c r="F11" s="142">
        <v>513.77</v>
      </c>
      <c r="G11" s="142">
        <v>465.04</v>
      </c>
      <c r="H11" s="156"/>
      <c r="I11" s="163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</row>
    <row r="12" spans="1:163" s="158" customFormat="1" ht="18" customHeight="1">
      <c r="A12" s="140" t="s">
        <v>194</v>
      </c>
      <c r="B12" s="142">
        <v>669.52</v>
      </c>
      <c r="C12" s="142">
        <v>865.94</v>
      </c>
      <c r="D12" s="142">
        <v>910.76</v>
      </c>
      <c r="E12" s="142">
        <v>1001.84</v>
      </c>
      <c r="F12" s="142">
        <v>543.93</v>
      </c>
      <c r="G12" s="142">
        <v>507.11</v>
      </c>
      <c r="H12" s="156"/>
      <c r="I12" s="163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  <c r="BP12" s="156"/>
      <c r="BQ12" s="156"/>
      <c r="BR12" s="156"/>
      <c r="BS12" s="156"/>
      <c r="BT12" s="156"/>
      <c r="BU12" s="156"/>
      <c r="BV12" s="156"/>
      <c r="BW12" s="156"/>
      <c r="BX12" s="156"/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6"/>
      <c r="CM12" s="156"/>
      <c r="CN12" s="156"/>
      <c r="CO12" s="156"/>
      <c r="CP12" s="156"/>
      <c r="CQ12" s="156"/>
      <c r="CR12" s="156"/>
      <c r="CS12" s="156"/>
      <c r="CT12" s="156"/>
      <c r="CU12" s="156"/>
      <c r="CV12" s="156"/>
      <c r="CW12" s="156"/>
      <c r="CX12" s="156"/>
      <c r="CY12" s="156"/>
      <c r="CZ12" s="156"/>
      <c r="DA12" s="156"/>
      <c r="DB12" s="156"/>
      <c r="DC12" s="156"/>
      <c r="DD12" s="156"/>
      <c r="DE12" s="156"/>
      <c r="DF12" s="156"/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6"/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6"/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56"/>
      <c r="ET12" s="156"/>
      <c r="EU12" s="156"/>
      <c r="EV12" s="156"/>
      <c r="EW12" s="156"/>
      <c r="EX12" s="156"/>
      <c r="EY12" s="156"/>
      <c r="EZ12" s="156"/>
      <c r="FA12" s="156"/>
      <c r="FB12" s="156"/>
      <c r="FC12" s="156"/>
      <c r="FD12" s="156"/>
      <c r="FE12" s="156"/>
      <c r="FF12" s="156"/>
      <c r="FG12" s="156"/>
    </row>
    <row r="13" spans="1:163" s="158" customFormat="1" ht="18" customHeight="1">
      <c r="A13" s="140" t="s">
        <v>195</v>
      </c>
      <c r="B13" s="142">
        <v>655.18</v>
      </c>
      <c r="C13" s="142">
        <v>874.06</v>
      </c>
      <c r="D13" s="142">
        <v>919.29</v>
      </c>
      <c r="E13" s="142">
        <v>1011.22</v>
      </c>
      <c r="F13" s="142">
        <v>551.54</v>
      </c>
      <c r="G13" s="142">
        <v>492</v>
      </c>
      <c r="H13" s="156"/>
      <c r="I13" s="163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  <c r="DO13" s="156"/>
      <c r="DP13" s="156"/>
      <c r="DQ13" s="156"/>
      <c r="DR13" s="156"/>
      <c r="DS13" s="156"/>
      <c r="DT13" s="156"/>
      <c r="DU13" s="156"/>
      <c r="DV13" s="156"/>
      <c r="DW13" s="156"/>
      <c r="DX13" s="156"/>
      <c r="DY13" s="156"/>
      <c r="DZ13" s="156"/>
      <c r="EA13" s="156"/>
      <c r="EB13" s="156"/>
      <c r="EC13" s="156"/>
      <c r="ED13" s="156"/>
      <c r="EE13" s="156"/>
      <c r="EF13" s="156"/>
      <c r="EG13" s="156"/>
      <c r="EH13" s="156"/>
      <c r="EI13" s="156"/>
      <c r="EJ13" s="156"/>
      <c r="EK13" s="156"/>
      <c r="EL13" s="156"/>
      <c r="EM13" s="156"/>
      <c r="EN13" s="156"/>
      <c r="EO13" s="156"/>
      <c r="EP13" s="156"/>
      <c r="EQ13" s="156"/>
      <c r="ER13" s="156"/>
      <c r="ES13" s="156"/>
      <c r="ET13" s="156"/>
      <c r="EU13" s="156"/>
      <c r="EV13" s="156"/>
      <c r="EW13" s="156"/>
      <c r="EX13" s="156"/>
      <c r="EY13" s="156"/>
      <c r="EZ13" s="156"/>
      <c r="FA13" s="156"/>
      <c r="FB13" s="156"/>
      <c r="FC13" s="156"/>
      <c r="FD13" s="156"/>
      <c r="FE13" s="156"/>
      <c r="FF13" s="156"/>
      <c r="FG13" s="156"/>
    </row>
    <row r="14" spans="1:163" s="158" customFormat="1" ht="18" customHeight="1">
      <c r="A14" s="140" t="s">
        <v>175</v>
      </c>
      <c r="B14" s="142">
        <v>637.78</v>
      </c>
      <c r="C14" s="142">
        <v>850.85</v>
      </c>
      <c r="D14" s="142">
        <v>894.89</v>
      </c>
      <c r="E14" s="142">
        <v>984.38</v>
      </c>
      <c r="F14" s="142">
        <v>529.83</v>
      </c>
      <c r="G14" s="142">
        <v>478.94</v>
      </c>
      <c r="H14" s="156"/>
      <c r="I14" s="163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</row>
    <row r="15" spans="1:163" s="158" customFormat="1" ht="18" customHeight="1">
      <c r="A15" s="140" t="s">
        <v>196</v>
      </c>
      <c r="B15" s="142">
        <v>637.57</v>
      </c>
      <c r="C15" s="142">
        <v>850.56</v>
      </c>
      <c r="D15" s="142">
        <v>894.58</v>
      </c>
      <c r="E15" s="142">
        <v>984.04</v>
      </c>
      <c r="F15" s="142">
        <v>529.65</v>
      </c>
      <c r="G15" s="142">
        <v>478.77</v>
      </c>
      <c r="H15" s="156"/>
      <c r="I15" s="163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56"/>
      <c r="BK15" s="156"/>
      <c r="BL15" s="156"/>
      <c r="BM15" s="156"/>
      <c r="BN15" s="156"/>
      <c r="BO15" s="156"/>
      <c r="BP15" s="156"/>
      <c r="BQ15" s="156"/>
      <c r="BR15" s="156"/>
      <c r="BS15" s="156"/>
      <c r="BT15" s="156"/>
      <c r="BU15" s="156"/>
      <c r="BV15" s="156"/>
      <c r="BW15" s="156"/>
      <c r="BX15" s="156"/>
      <c r="BY15" s="156"/>
      <c r="BZ15" s="156"/>
      <c r="CA15" s="156"/>
      <c r="CB15" s="156"/>
      <c r="CC15" s="156"/>
      <c r="CD15" s="156"/>
      <c r="CE15" s="156"/>
      <c r="CF15" s="156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6"/>
      <c r="CW15" s="156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6"/>
      <c r="DW15" s="156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  <c r="EL15" s="156"/>
      <c r="EM15" s="156"/>
      <c r="EN15" s="156"/>
      <c r="EO15" s="156"/>
      <c r="EP15" s="156"/>
      <c r="EQ15" s="156"/>
      <c r="ER15" s="156"/>
      <c r="ES15" s="156"/>
      <c r="ET15" s="156"/>
      <c r="EU15" s="156"/>
      <c r="EV15" s="156"/>
      <c r="EW15" s="156"/>
      <c r="EX15" s="156"/>
      <c r="EY15" s="156"/>
      <c r="EZ15" s="156"/>
      <c r="FA15" s="156"/>
      <c r="FB15" s="156"/>
      <c r="FC15" s="156"/>
      <c r="FD15" s="156"/>
      <c r="FE15" s="156"/>
      <c r="FF15" s="156"/>
      <c r="FG15" s="156"/>
    </row>
    <row r="16" spans="1:163" s="158" customFormat="1" ht="18" customHeight="1">
      <c r="A16" s="140" t="s">
        <v>203</v>
      </c>
      <c r="B16" s="164">
        <v>630.6306306306307</v>
      </c>
      <c r="C16" s="164">
        <v>838.5308385308385</v>
      </c>
      <c r="D16" s="164">
        <v>873.1808731808732</v>
      </c>
      <c r="E16" s="164">
        <v>921.6909216909216</v>
      </c>
      <c r="F16" s="164">
        <v>516.978516978517</v>
      </c>
      <c r="G16" s="164">
        <v>414.4144144144144</v>
      </c>
      <c r="H16" s="156"/>
      <c r="I16" s="163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6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  <c r="EL16" s="156"/>
      <c r="EM16" s="156"/>
      <c r="EN16" s="156"/>
      <c r="EO16" s="156"/>
      <c r="EP16" s="156"/>
      <c r="EQ16" s="156"/>
      <c r="ER16" s="156"/>
      <c r="ES16" s="156"/>
      <c r="ET16" s="156"/>
      <c r="EU16" s="156"/>
      <c r="EV16" s="156"/>
      <c r="EW16" s="156"/>
      <c r="EX16" s="156"/>
      <c r="EY16" s="156"/>
      <c r="EZ16" s="156"/>
      <c r="FA16" s="156"/>
      <c r="FB16" s="156"/>
      <c r="FC16" s="156"/>
      <c r="FD16" s="156"/>
      <c r="FE16" s="156"/>
      <c r="FF16" s="156"/>
      <c r="FG16" s="156"/>
    </row>
    <row r="17" spans="1:163" s="158" customFormat="1" ht="18" customHeight="1">
      <c r="A17" s="140" t="s">
        <v>207</v>
      </c>
      <c r="B17" s="164">
        <v>646.23</v>
      </c>
      <c r="C17" s="164">
        <v>859.28</v>
      </c>
      <c r="D17" s="164">
        <v>894.78</v>
      </c>
      <c r="E17" s="164">
        <v>944.49</v>
      </c>
      <c r="F17" s="164">
        <v>529.77</v>
      </c>
      <c r="G17" s="164">
        <v>424.67</v>
      </c>
      <c r="H17" s="156"/>
      <c r="I17" s="163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  <c r="DP17" s="156"/>
      <c r="DQ17" s="156"/>
      <c r="DR17" s="156"/>
      <c r="DS17" s="156"/>
      <c r="DT17" s="156"/>
      <c r="DU17" s="156"/>
      <c r="DV17" s="156"/>
      <c r="DW17" s="156"/>
      <c r="DX17" s="156"/>
      <c r="DY17" s="156"/>
      <c r="DZ17" s="156"/>
      <c r="EA17" s="156"/>
      <c r="EB17" s="156"/>
      <c r="EC17" s="156"/>
      <c r="ED17" s="156"/>
      <c r="EE17" s="156"/>
      <c r="EF17" s="156"/>
      <c r="EG17" s="156"/>
      <c r="EH17" s="156"/>
      <c r="EI17" s="156"/>
      <c r="EJ17" s="156"/>
      <c r="EK17" s="156"/>
      <c r="EL17" s="156"/>
      <c r="EM17" s="156"/>
      <c r="EN17" s="156"/>
      <c r="EO17" s="156"/>
      <c r="EP17" s="156"/>
      <c r="EQ17" s="156"/>
      <c r="ER17" s="156"/>
      <c r="ES17" s="156"/>
      <c r="ET17" s="156"/>
      <c r="EU17" s="156"/>
      <c r="EV17" s="156"/>
      <c r="EW17" s="156"/>
      <c r="EX17" s="156"/>
      <c r="EY17" s="156"/>
      <c r="EZ17" s="156"/>
      <c r="FA17" s="156"/>
      <c r="FB17" s="156"/>
      <c r="FC17" s="156"/>
      <c r="FD17" s="156"/>
      <c r="FE17" s="156"/>
      <c r="FF17" s="156"/>
      <c r="FG17" s="156"/>
    </row>
    <row r="18" spans="1:163" s="158" customFormat="1" ht="18" customHeight="1">
      <c r="A18" s="140" t="s">
        <v>221</v>
      </c>
      <c r="B18" s="164">
        <f>416000/$D$21</f>
        <v>609.9080739513539</v>
      </c>
      <c r="C18" s="164">
        <f>599000/D21</f>
        <v>878.2089814828389</v>
      </c>
      <c r="D18" s="164">
        <f>630000/D21</f>
        <v>923.658861993637</v>
      </c>
      <c r="E18" s="164">
        <f>713000/D21</f>
        <v>1045.3472517483542</v>
      </c>
      <c r="F18" s="164">
        <f>351000/D21</f>
        <v>514.6099373964548</v>
      </c>
      <c r="G18" s="164">
        <f>270000/D21</f>
        <v>395.853797997273</v>
      </c>
      <c r="H18" s="156"/>
      <c r="I18" s="163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  <c r="DP18" s="156"/>
      <c r="DQ18" s="156"/>
      <c r="DR18" s="156"/>
      <c r="DS18" s="156"/>
      <c r="DT18" s="156"/>
      <c r="DU18" s="156"/>
      <c r="DV18" s="156"/>
      <c r="DW18" s="156"/>
      <c r="DX18" s="156"/>
      <c r="DY18" s="156"/>
      <c r="DZ18" s="156"/>
      <c r="EA18" s="156"/>
      <c r="EB18" s="156"/>
      <c r="EC18" s="156"/>
      <c r="ED18" s="156"/>
      <c r="EE18" s="156"/>
      <c r="EF18" s="156"/>
      <c r="EG18" s="156"/>
      <c r="EH18" s="156"/>
      <c r="EI18" s="156"/>
      <c r="EJ18" s="156"/>
      <c r="EK18" s="156"/>
      <c r="EL18" s="156"/>
      <c r="EM18" s="156"/>
      <c r="EN18" s="156"/>
      <c r="EO18" s="156"/>
      <c r="EP18" s="156"/>
      <c r="EQ18" s="156"/>
      <c r="ER18" s="156"/>
      <c r="ES18" s="156"/>
      <c r="ET18" s="156"/>
      <c r="EU18" s="156"/>
      <c r="EV18" s="156"/>
      <c r="EW18" s="156"/>
      <c r="EX18" s="156"/>
      <c r="EY18" s="156"/>
      <c r="EZ18" s="156"/>
      <c r="FA18" s="156"/>
      <c r="FB18" s="156"/>
      <c r="FC18" s="156"/>
      <c r="FD18" s="156"/>
      <c r="FE18" s="156"/>
      <c r="FF18" s="156"/>
      <c r="FG18" s="156"/>
    </row>
    <row r="19" spans="1:163" s="158" customFormat="1" ht="38.25">
      <c r="A19" s="141" t="s">
        <v>204</v>
      </c>
      <c r="B19" s="165">
        <f aca="true" t="shared" si="0" ref="B19:G19">(B18/B6)-1</f>
        <v>-0.14384447352346508</v>
      </c>
      <c r="C19" s="165">
        <f t="shared" si="0"/>
        <v>-0.05809972169840738</v>
      </c>
      <c r="D19" s="165">
        <f t="shared" si="0"/>
        <v>0.09531693149800424</v>
      </c>
      <c r="E19" s="165">
        <f t="shared" si="0"/>
        <v>-0.17149687195489194</v>
      </c>
      <c r="F19" s="165">
        <f t="shared" si="0"/>
        <v>-0.11275678454430982</v>
      </c>
      <c r="G19" s="165">
        <f t="shared" si="0"/>
        <v>-0.25054658740742364</v>
      </c>
      <c r="H19" s="156"/>
      <c r="I19" s="163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56"/>
      <c r="ED19" s="156"/>
      <c r="EE19" s="156"/>
      <c r="EF19" s="156"/>
      <c r="EG19" s="156"/>
      <c r="EH19" s="156"/>
      <c r="EI19" s="156"/>
      <c r="EJ19" s="156"/>
      <c r="EK19" s="156"/>
      <c r="EL19" s="156"/>
      <c r="EM19" s="156"/>
      <c r="EN19" s="156"/>
      <c r="EO19" s="156"/>
      <c r="EP19" s="156"/>
      <c r="EQ19" s="156"/>
      <c r="ER19" s="156"/>
      <c r="ES19" s="156"/>
      <c r="ET19" s="156"/>
      <c r="EU19" s="156"/>
      <c r="EV19" s="156"/>
      <c r="EW19" s="156"/>
      <c r="EX19" s="156"/>
      <c r="EY19" s="156"/>
      <c r="EZ19" s="156"/>
      <c r="FA19" s="156"/>
      <c r="FB19" s="156"/>
      <c r="FC19" s="156"/>
      <c r="FD19" s="156"/>
      <c r="FE19" s="156"/>
      <c r="FF19" s="156"/>
      <c r="FG19" s="156"/>
    </row>
    <row r="20" spans="1:10" ht="12.75">
      <c r="A20" s="274" t="s">
        <v>206</v>
      </c>
      <c r="B20" s="274"/>
      <c r="C20" s="274"/>
      <c r="D20" s="274"/>
      <c r="E20" s="274"/>
      <c r="F20" s="274"/>
      <c r="G20" s="274"/>
      <c r="H20" s="161"/>
      <c r="I20" s="161"/>
      <c r="J20" s="161"/>
    </row>
    <row r="21" spans="1:7" s="161" customFormat="1" ht="12.75">
      <c r="A21" s="167" t="s">
        <v>222</v>
      </c>
      <c r="B21" s="168"/>
      <c r="C21" s="169"/>
      <c r="D21" s="170">
        <f>682.07</f>
        <v>682.07</v>
      </c>
      <c r="E21" s="169"/>
      <c r="F21" s="169"/>
      <c r="G21" s="169"/>
    </row>
    <row r="22" spans="1:7" s="161" customFormat="1" ht="12.75">
      <c r="A22" s="169" t="s">
        <v>156</v>
      </c>
      <c r="B22" s="169"/>
      <c r="C22" s="169"/>
      <c r="D22" s="169"/>
      <c r="E22" s="169"/>
      <c r="F22" s="169"/>
      <c r="G22" s="169"/>
    </row>
    <row r="23" spans="1:7" s="161" customFormat="1" ht="12.75">
      <c r="A23" s="171"/>
      <c r="B23" s="171"/>
      <c r="C23" s="171"/>
      <c r="D23" s="171"/>
      <c r="E23" s="171"/>
      <c r="F23" s="171"/>
      <c r="G23" s="171"/>
    </row>
    <row r="24" s="161" customFormat="1" ht="12.75"/>
    <row r="25" s="161" customFormat="1" ht="12.75"/>
    <row r="26" s="161" customFormat="1" ht="12.75"/>
    <row r="27" s="161" customFormat="1" ht="12.75"/>
    <row r="28" s="161" customFormat="1" ht="12.75"/>
    <row r="29" s="161" customFormat="1" ht="12.75"/>
    <row r="30" s="161" customFormat="1" ht="12.75"/>
    <row r="31" s="161" customFormat="1" ht="12.75"/>
    <row r="32" s="161" customFormat="1" ht="12.75"/>
    <row r="33" s="161" customFormat="1" ht="12.75">
      <c r="H33" s="172"/>
    </row>
    <row r="34" s="161" customFormat="1" ht="12.75"/>
    <row r="35" s="161" customFormat="1" ht="12.75"/>
    <row r="36" s="161" customFormat="1" ht="12.75"/>
    <row r="37" s="161" customFormat="1" ht="12.75">
      <c r="D37" s="173"/>
    </row>
    <row r="38" s="161" customFormat="1" ht="12.75"/>
    <row r="39" s="161" customFormat="1" ht="12.75"/>
    <row r="40" s="161" customFormat="1" ht="12.75"/>
    <row r="41" s="161" customFormat="1" ht="12.75"/>
    <row r="42" s="161" customFormat="1" ht="12.75"/>
    <row r="43" s="161" customFormat="1" ht="12.75"/>
    <row r="44" s="161" customFormat="1" ht="12.75"/>
    <row r="45" s="161" customFormat="1" ht="12.75"/>
    <row r="46" s="161" customFormat="1" ht="12.75"/>
    <row r="47" s="161" customFormat="1" ht="12.75"/>
    <row r="48" s="161" customFormat="1" ht="12.75"/>
    <row r="49" s="161" customFormat="1" ht="12.75"/>
    <row r="50" s="161" customFormat="1" ht="12.75"/>
    <row r="51" s="161" customFormat="1" ht="12.75"/>
    <row r="52" s="161" customFormat="1" ht="12.75"/>
    <row r="53" s="161" customFormat="1" ht="12.75"/>
    <row r="54" s="161" customFormat="1" ht="12.75"/>
    <row r="55" s="161" customFormat="1" ht="12.75"/>
    <row r="56" s="161" customFormat="1" ht="12.75"/>
    <row r="57" s="161" customFormat="1" ht="12.75"/>
    <row r="58" s="161" customFormat="1" ht="12.75"/>
    <row r="59" s="161" customFormat="1" ht="12.75"/>
    <row r="60" s="161" customFormat="1" ht="12.75"/>
    <row r="61" s="161" customFormat="1" ht="12.75"/>
    <row r="62" s="161" customFormat="1" ht="12.75"/>
    <row r="63" s="161" customFormat="1" ht="12.75"/>
    <row r="64" s="161" customFormat="1" ht="12.75"/>
    <row r="65" s="161" customFormat="1" ht="12.75"/>
    <row r="66" s="161" customFormat="1" ht="12.75"/>
    <row r="67" s="161" customFormat="1" ht="12.75"/>
    <row r="68" s="161" customFormat="1" ht="12.75"/>
    <row r="69" s="161" customFormat="1" ht="12.75"/>
    <row r="70" s="161" customFormat="1" ht="12.75"/>
    <row r="71" s="161" customFormat="1" ht="12.75"/>
    <row r="72" s="161" customFormat="1" ht="12.75"/>
    <row r="73" s="161" customFormat="1" ht="12.75"/>
    <row r="74" s="161" customFormat="1" ht="12.75"/>
    <row r="75" s="161" customFormat="1" ht="12.75"/>
    <row r="76" s="161" customFormat="1" ht="12.75"/>
    <row r="77" s="161" customFormat="1" ht="12.75"/>
    <row r="78" s="161" customFormat="1" ht="12.75"/>
    <row r="79" s="161" customFormat="1" ht="12.75"/>
    <row r="80" s="161" customFormat="1" ht="12.75"/>
    <row r="81" s="161" customFormat="1" ht="12.75"/>
    <row r="82" s="161" customFormat="1" ht="12.75"/>
    <row r="83" s="161" customFormat="1" ht="12.75"/>
    <row r="84" s="161" customFormat="1" ht="12.75"/>
    <row r="85" s="161" customFormat="1" ht="12.75"/>
    <row r="86" s="161" customFormat="1" ht="12.75"/>
    <row r="87" s="161" customFormat="1" ht="12.75"/>
    <row r="88" s="161" customFormat="1" ht="12.75"/>
    <row r="89" s="161" customFormat="1" ht="12.75"/>
    <row r="90" s="161" customFormat="1" ht="12.75"/>
    <row r="91" s="161" customFormat="1" ht="12.75"/>
    <row r="92" s="161" customFormat="1" ht="12.75"/>
    <row r="93" s="161" customFormat="1" ht="12.75"/>
    <row r="94" s="161" customFormat="1" ht="12.75"/>
    <row r="95" s="161" customFormat="1" ht="12.75"/>
    <row r="96" s="161" customFormat="1" ht="12.75"/>
    <row r="97" s="161" customFormat="1" ht="12.75"/>
    <row r="98" s="161" customFormat="1" ht="12.75"/>
    <row r="99" s="161" customFormat="1" ht="12.75"/>
    <row r="100" s="161" customFormat="1" ht="12.75"/>
    <row r="101" s="161" customFormat="1" ht="12.75"/>
    <row r="102" s="161" customFormat="1" ht="12.75"/>
    <row r="103" s="161" customFormat="1" ht="12.75"/>
    <row r="104" s="161" customFormat="1" ht="12.75"/>
    <row r="105" s="161" customFormat="1" ht="12.75"/>
    <row r="106" s="161" customFormat="1" ht="12.75"/>
    <row r="107" s="161" customFormat="1" ht="12.75"/>
    <row r="108" s="161" customFormat="1" ht="12.75"/>
    <row r="109" s="161" customFormat="1" ht="12.75"/>
    <row r="110" s="161" customFormat="1" ht="12.75"/>
    <row r="111" s="161" customFormat="1" ht="12.75"/>
    <row r="112" s="161" customFormat="1" ht="12.75"/>
    <row r="113" s="161" customFormat="1" ht="12.75"/>
    <row r="114" s="161" customFormat="1" ht="12.75"/>
    <row r="115" s="161" customFormat="1" ht="12.75"/>
    <row r="116" s="161" customFormat="1" ht="12.75"/>
    <row r="117" s="161" customFormat="1" ht="12.75"/>
    <row r="118" s="161" customFormat="1" ht="12.75"/>
    <row r="119" s="161" customFormat="1" ht="12.75"/>
    <row r="120" s="161" customFormat="1" ht="12.75"/>
    <row r="121" s="161" customFormat="1" ht="12.75"/>
    <row r="122" s="161" customFormat="1" ht="12.75"/>
    <row r="123" s="161" customFormat="1" ht="12.75"/>
    <row r="124" s="161" customFormat="1" ht="12.75"/>
    <row r="125" s="161" customFormat="1" ht="12.75"/>
    <row r="126" s="161" customFormat="1" ht="12.75"/>
    <row r="127" s="161" customFormat="1" ht="12.75"/>
    <row r="128" s="161" customFormat="1" ht="12.75"/>
    <row r="129" s="161" customFormat="1" ht="12.75"/>
    <row r="130" s="161" customFormat="1" ht="12.75"/>
    <row r="131" s="161" customFormat="1" ht="12.75"/>
    <row r="132" s="161" customFormat="1" ht="12.75"/>
    <row r="133" s="161" customFormat="1" ht="12.75"/>
    <row r="134" s="161" customFormat="1" ht="12.75"/>
    <row r="135" s="161" customFormat="1" ht="12.75"/>
    <row r="136" s="161" customFormat="1" ht="12.75"/>
    <row r="137" s="161" customFormat="1" ht="12.75"/>
    <row r="138" s="161" customFormat="1" ht="12.75"/>
    <row r="139" s="161" customFormat="1" ht="12.75"/>
    <row r="140" s="161" customFormat="1" ht="12.75"/>
    <row r="141" s="161" customFormat="1" ht="12.75"/>
    <row r="142" s="161" customFormat="1" ht="12.75"/>
    <row r="143" s="161" customFormat="1" ht="12.75"/>
    <row r="144" s="161" customFormat="1" ht="12.75"/>
    <row r="145" s="161" customFormat="1" ht="12.75"/>
    <row r="146" s="161" customFormat="1" ht="12.75"/>
    <row r="147" s="161" customFormat="1" ht="12.75"/>
    <row r="148" s="161" customFormat="1" ht="12.75"/>
    <row r="149" s="161" customFormat="1" ht="12.75"/>
    <row r="150" s="161" customFormat="1" ht="12.75"/>
    <row r="151" s="161" customFormat="1" ht="12.75"/>
    <row r="152" s="161" customFormat="1" ht="12.75"/>
    <row r="153" s="161" customFormat="1" ht="12.75"/>
    <row r="154" s="161" customFormat="1" ht="12.75"/>
    <row r="155" s="161" customFormat="1" ht="12.75"/>
    <row r="156" s="161" customFormat="1" ht="12.75"/>
    <row r="157" s="161" customFormat="1" ht="12.75"/>
    <row r="158" s="161" customFormat="1" ht="12.75"/>
    <row r="159" s="161" customFormat="1" ht="12.75"/>
    <row r="160" s="161" customFormat="1" ht="12.75"/>
    <row r="161" s="161" customFormat="1" ht="12.75"/>
    <row r="162" s="161" customFormat="1" ht="12.75"/>
    <row r="163" s="161" customFormat="1" ht="12.75"/>
    <row r="164" s="161" customFormat="1" ht="12.75"/>
    <row r="165" s="161" customFormat="1" ht="12.75"/>
    <row r="166" s="161" customFormat="1" ht="12.75"/>
    <row r="167" s="161" customFormat="1" ht="12.75"/>
    <row r="168" s="161" customFormat="1" ht="12.75"/>
    <row r="169" s="161" customFormat="1" ht="12.75"/>
    <row r="170" s="161" customFormat="1" ht="12.75"/>
    <row r="171" s="161" customFormat="1" ht="12.75"/>
    <row r="172" s="161" customFormat="1" ht="12.75"/>
    <row r="173" s="161" customFormat="1" ht="12.75"/>
    <row r="174" s="161" customFormat="1" ht="12.75"/>
    <row r="175" s="161" customFormat="1" ht="12.75"/>
    <row r="176" s="161" customFormat="1" ht="12.75"/>
    <row r="177" s="161" customFormat="1" ht="12.75"/>
    <row r="178" s="161" customFormat="1" ht="12.75"/>
    <row r="179" s="161" customFormat="1" ht="12.75"/>
    <row r="180" s="161" customFormat="1" ht="12.75"/>
    <row r="181" s="161" customFormat="1" ht="12.75"/>
    <row r="182" s="161" customFormat="1" ht="12.75"/>
    <row r="183" s="161" customFormat="1" ht="12.75"/>
    <row r="184" s="161" customFormat="1" ht="12.75"/>
    <row r="185" s="161" customFormat="1" ht="12.75"/>
    <row r="186" s="161" customFormat="1" ht="12.75"/>
    <row r="187" s="161" customFormat="1" ht="12.75"/>
    <row r="188" s="161" customFormat="1" ht="12.75"/>
    <row r="189" s="161" customFormat="1" ht="12.75"/>
    <row r="190" s="161" customFormat="1" ht="12.75"/>
    <row r="191" s="161" customFormat="1" ht="12.75"/>
    <row r="192" s="161" customFormat="1" ht="12.75"/>
    <row r="193" s="161" customFormat="1" ht="12.75"/>
    <row r="194" s="161" customFormat="1" ht="12.75"/>
    <row r="195" s="161" customFormat="1" ht="12.75"/>
    <row r="196" s="161" customFormat="1" ht="12.75"/>
    <row r="197" s="161" customFormat="1" ht="12.75"/>
    <row r="198" s="161" customFormat="1" ht="12.75"/>
    <row r="199" s="161" customFormat="1" ht="12.75"/>
    <row r="200" s="161" customFormat="1" ht="12.75"/>
    <row r="201" s="161" customFormat="1" ht="12.75"/>
    <row r="202" s="161" customFormat="1" ht="12.75"/>
    <row r="203" s="161" customFormat="1" ht="12.75"/>
    <row r="204" s="161" customFormat="1" ht="12.75"/>
    <row r="205" s="161" customFormat="1" ht="12.75"/>
    <row r="206" s="161" customFormat="1" ht="12.75"/>
    <row r="207" s="161" customFormat="1" ht="12.75"/>
    <row r="208" s="161" customFormat="1" ht="12.75"/>
    <row r="209" s="161" customFormat="1" ht="12.75"/>
    <row r="210" s="161" customFormat="1" ht="12.75"/>
    <row r="211" s="161" customFormat="1" ht="12.75"/>
    <row r="212" s="161" customFormat="1" ht="12.75"/>
    <row r="213" s="161" customFormat="1" ht="12.75"/>
    <row r="214" s="161" customFormat="1" ht="12.75"/>
    <row r="215" s="161" customFormat="1" ht="12.75"/>
    <row r="216" s="161" customFormat="1" ht="12.75"/>
    <row r="217" s="161" customFormat="1" ht="12.75"/>
    <row r="218" s="161" customFormat="1" ht="12.75"/>
    <row r="219" s="161" customFormat="1" ht="12.75"/>
    <row r="220" s="161" customFormat="1" ht="12.75"/>
    <row r="221" s="161" customFormat="1" ht="12.75"/>
    <row r="222" s="161" customFormat="1" ht="12.75"/>
    <row r="223" s="161" customFormat="1" ht="12.75"/>
    <row r="224" s="161" customFormat="1" ht="12.75"/>
    <row r="225" s="161" customFormat="1" ht="12.75"/>
    <row r="226" s="161" customFormat="1" ht="12.75"/>
    <row r="227" s="161" customFormat="1" ht="12.75"/>
    <row r="228" s="161" customFormat="1" ht="12.75"/>
    <row r="229" s="161" customFormat="1" ht="12.75"/>
    <row r="230" s="161" customFormat="1" ht="12.75"/>
    <row r="231" s="161" customFormat="1" ht="12.75"/>
    <row r="232" s="161" customFormat="1" ht="12.75"/>
    <row r="233" s="161" customFormat="1" ht="12.75"/>
    <row r="234" s="161" customFormat="1" ht="12.75"/>
    <row r="235" s="161" customFormat="1" ht="12.75"/>
    <row r="236" s="161" customFormat="1" ht="12.75"/>
    <row r="237" s="161" customFormat="1" ht="12.75"/>
    <row r="238" s="161" customFormat="1" ht="12.75"/>
    <row r="239" s="161" customFormat="1" ht="12.75"/>
    <row r="240" s="161" customFormat="1" ht="12.75"/>
    <row r="241" s="161" customFormat="1" ht="12.75"/>
    <row r="242" s="161" customFormat="1" ht="12.75"/>
    <row r="243" s="161" customFormat="1" ht="12.75"/>
    <row r="244" s="161" customFormat="1" ht="12.75"/>
    <row r="245" s="161" customFormat="1" ht="12.75"/>
    <row r="246" s="161" customFormat="1" ht="12.75"/>
    <row r="247" s="161" customFormat="1" ht="12.75"/>
    <row r="248" s="161" customFormat="1" ht="12.75"/>
    <row r="249" s="161" customFormat="1" ht="12.75"/>
    <row r="250" s="161" customFormat="1" ht="12.75"/>
    <row r="251" s="161" customFormat="1" ht="12.75"/>
    <row r="252" s="161" customFormat="1" ht="12.75"/>
    <row r="253" s="161" customFormat="1" ht="12.75"/>
    <row r="254" s="161" customFormat="1" ht="12.75"/>
    <row r="255" s="161" customFormat="1" ht="12.75"/>
    <row r="256" s="161" customFormat="1" ht="12.75"/>
    <row r="257" s="161" customFormat="1" ht="12.75"/>
    <row r="258" s="161" customFormat="1" ht="12.75"/>
    <row r="259" s="161" customFormat="1" ht="12.75"/>
    <row r="260" s="161" customFormat="1" ht="12.75"/>
    <row r="261" s="161" customFormat="1" ht="12.75"/>
    <row r="262" s="161" customFormat="1" ht="12.75"/>
    <row r="263" s="161" customFormat="1" ht="12.75"/>
    <row r="264" s="161" customFormat="1" ht="12.75"/>
    <row r="265" s="161" customFormat="1" ht="12.75"/>
    <row r="266" s="161" customFormat="1" ht="12.75"/>
    <row r="267" s="161" customFormat="1" ht="12.75"/>
    <row r="268" s="161" customFormat="1" ht="12.75"/>
    <row r="269" s="161" customFormat="1" ht="12.75"/>
    <row r="270" s="161" customFormat="1" ht="12.75"/>
    <row r="271" s="161" customFormat="1" ht="12.75"/>
    <row r="272" s="161" customFormat="1" ht="12.75"/>
    <row r="273" s="161" customFormat="1" ht="12.75"/>
    <row r="274" s="161" customFormat="1" ht="12.75"/>
    <row r="275" s="161" customFormat="1" ht="12.75"/>
    <row r="276" s="161" customFormat="1" ht="12.75"/>
    <row r="277" s="161" customFormat="1" ht="12.75"/>
    <row r="278" s="161" customFormat="1" ht="12.75"/>
    <row r="279" s="161" customFormat="1" ht="12.75"/>
    <row r="280" s="161" customFormat="1" ht="12.75"/>
    <row r="281" s="161" customFormat="1" ht="12.75"/>
    <row r="282" s="161" customFormat="1" ht="12.75"/>
    <row r="283" s="161" customFormat="1" ht="12.75"/>
    <row r="284" s="161" customFormat="1" ht="12.75"/>
    <row r="285" s="161" customFormat="1" ht="12.75"/>
    <row r="286" s="161" customFormat="1" ht="12.75"/>
    <row r="287" s="161" customFormat="1" ht="12.75"/>
    <row r="288" s="161" customFormat="1" ht="12.75"/>
    <row r="289" s="161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97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6"/>
  <sheetViews>
    <sheetView view="pageBreakPreview" zoomScaleSheetLayoutView="100" zoomScalePageLayoutView="0" workbookViewId="0" topLeftCell="A1">
      <selection activeCell="E30" sqref="E30"/>
    </sheetView>
  </sheetViews>
  <sheetFormatPr defaultColWidth="11.421875" defaultRowHeight="12.75"/>
  <cols>
    <col min="1" max="1" width="17.140625" style="10" customWidth="1"/>
    <col min="2" max="2" width="11.421875" style="10" customWidth="1"/>
    <col min="3" max="3" width="12.7109375" style="10" customWidth="1"/>
    <col min="4" max="4" width="12.28125" style="10" customWidth="1"/>
    <col min="5" max="8" width="11.421875" style="10" customWidth="1"/>
    <col min="9" max="29" width="11.421875" style="6" customWidth="1"/>
    <col min="30" max="16384" width="11.421875" style="10" customWidth="1"/>
  </cols>
  <sheetData>
    <row r="1" spans="1:29" s="8" customFormat="1" ht="12.75">
      <c r="A1" s="278" t="s">
        <v>105</v>
      </c>
      <c r="B1" s="278"/>
      <c r="C1" s="278"/>
      <c r="D1" s="278"/>
      <c r="E1" s="278"/>
      <c r="F1" s="278"/>
      <c r="G1" s="1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8" customFormat="1" ht="17.25" customHeight="1">
      <c r="A2" s="278" t="s">
        <v>90</v>
      </c>
      <c r="B2" s="278"/>
      <c r="C2" s="278"/>
      <c r="D2" s="278"/>
      <c r="E2" s="278"/>
      <c r="F2" s="278"/>
      <c r="G2" s="1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8" customFormat="1" ht="12.75">
      <c r="A3" s="279" t="s">
        <v>147</v>
      </c>
      <c r="B3" s="279"/>
      <c r="C3" s="279"/>
      <c r="D3" s="279"/>
      <c r="E3" s="279"/>
      <c r="F3" s="279"/>
      <c r="G3" s="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8" customFormat="1" ht="16.5" customHeight="1">
      <c r="A4" s="248"/>
      <c r="B4" s="33"/>
      <c r="C4" s="33"/>
      <c r="D4" s="33"/>
      <c r="E4" s="33"/>
      <c r="F4" s="3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8" customFormat="1" ht="51">
      <c r="A5" s="139" t="s">
        <v>29</v>
      </c>
      <c r="B5" s="147" t="s">
        <v>162</v>
      </c>
      <c r="C5" s="147" t="s">
        <v>76</v>
      </c>
      <c r="D5" s="147" t="s">
        <v>75</v>
      </c>
      <c r="E5" s="147" t="s">
        <v>77</v>
      </c>
      <c r="F5" s="147" t="s">
        <v>78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8" customFormat="1" ht="12.75">
      <c r="A6" s="145" t="s">
        <v>179</v>
      </c>
      <c r="B6" s="143">
        <v>473.75</v>
      </c>
      <c r="C6" s="143">
        <v>297.4</v>
      </c>
      <c r="D6" s="143">
        <v>283.4</v>
      </c>
      <c r="E6" s="143">
        <v>123</v>
      </c>
      <c r="F6" s="143">
        <v>292.3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8" customFormat="1" ht="12.75">
      <c r="A7" s="145" t="s">
        <v>181</v>
      </c>
      <c r="B7" s="143">
        <v>465.2</v>
      </c>
      <c r="C7" s="143">
        <v>313</v>
      </c>
      <c r="D7" s="143">
        <v>299</v>
      </c>
      <c r="E7" s="143">
        <v>123.38</v>
      </c>
      <c r="F7" s="143">
        <v>280.5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8" customFormat="1" ht="12.75">
      <c r="A8" s="146" t="s">
        <v>184</v>
      </c>
      <c r="B8" s="143">
        <v>470.5</v>
      </c>
      <c r="C8" s="143">
        <v>314.88</v>
      </c>
      <c r="D8" s="143">
        <v>300.88</v>
      </c>
      <c r="E8" s="143">
        <v>117.5</v>
      </c>
      <c r="F8" s="143">
        <v>330.5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8" customFormat="1" ht="12.75">
      <c r="A9" s="146" t="s">
        <v>185</v>
      </c>
      <c r="B9" s="143">
        <v>472.63</v>
      </c>
      <c r="C9" s="143">
        <v>315.5</v>
      </c>
      <c r="D9" s="143">
        <v>301.5</v>
      </c>
      <c r="E9" s="143">
        <v>118.9</v>
      </c>
      <c r="F9" s="143">
        <v>345.4</v>
      </c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8" customFormat="1" ht="12.75">
      <c r="A10" s="146" t="s">
        <v>187</v>
      </c>
      <c r="B10" s="143">
        <v>469.5</v>
      </c>
      <c r="C10" s="143">
        <v>315.5</v>
      </c>
      <c r="D10" s="143">
        <v>301.5</v>
      </c>
      <c r="E10" s="143">
        <v>121</v>
      </c>
      <c r="F10" s="143">
        <v>299.13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8" customFormat="1" ht="12.75">
      <c r="A11" s="146" t="s">
        <v>189</v>
      </c>
      <c r="B11" s="143">
        <v>464</v>
      </c>
      <c r="C11" s="143">
        <v>315.5</v>
      </c>
      <c r="D11" s="143">
        <v>301.5</v>
      </c>
      <c r="E11" s="143">
        <v>121</v>
      </c>
      <c r="F11" s="143">
        <v>281.6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8" customFormat="1" ht="12.75">
      <c r="A12" s="146" t="s">
        <v>194</v>
      </c>
      <c r="B12" s="143">
        <v>461.5</v>
      </c>
      <c r="C12" s="143">
        <v>315.5</v>
      </c>
      <c r="D12" s="143">
        <v>301.5</v>
      </c>
      <c r="E12" s="143">
        <v>124</v>
      </c>
      <c r="F12" s="143">
        <v>265.75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s="8" customFormat="1" ht="12.75">
      <c r="A13" s="146" t="s">
        <v>195</v>
      </c>
      <c r="B13" s="143">
        <v>441.5</v>
      </c>
      <c r="C13" s="143">
        <v>315.5</v>
      </c>
      <c r="D13" s="143">
        <v>301.5</v>
      </c>
      <c r="E13" s="143">
        <v>123.5</v>
      </c>
      <c r="F13" s="143">
        <v>252.38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s="8" customFormat="1" ht="12.75">
      <c r="A14" s="146" t="s">
        <v>197</v>
      </c>
      <c r="B14" s="143">
        <v>416</v>
      </c>
      <c r="C14" s="143">
        <v>315.5</v>
      </c>
      <c r="D14" s="143">
        <v>301.5</v>
      </c>
      <c r="E14" s="143">
        <v>123.5</v>
      </c>
      <c r="F14" s="143">
        <v>239.4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s="8" customFormat="1" ht="12.75">
      <c r="A15" s="146" t="s">
        <v>196</v>
      </c>
      <c r="B15" s="143">
        <v>403.63</v>
      </c>
      <c r="C15" s="143">
        <v>315.5</v>
      </c>
      <c r="D15" s="143">
        <v>301.5</v>
      </c>
      <c r="E15" s="143">
        <v>123.5</v>
      </c>
      <c r="F15" s="143">
        <v>229.83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s="8" customFormat="1" ht="12.75">
      <c r="A16" s="146" t="s">
        <v>203</v>
      </c>
      <c r="B16" s="143">
        <v>388.75</v>
      </c>
      <c r="C16" s="143">
        <v>315.5</v>
      </c>
      <c r="D16" s="143">
        <v>301.5</v>
      </c>
      <c r="E16" s="143">
        <v>122.6</v>
      </c>
      <c r="F16" s="143">
        <v>203.4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12.75">
      <c r="A17" s="146" t="s">
        <v>207</v>
      </c>
      <c r="B17" s="143">
        <v>362.5</v>
      </c>
      <c r="C17" s="143">
        <v>315.5</v>
      </c>
      <c r="D17" s="143">
        <v>301.5</v>
      </c>
      <c r="E17" s="143">
        <v>114.5</v>
      </c>
      <c r="F17" s="143">
        <v>233.13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s="8" customFormat="1" ht="12.75">
      <c r="A18" s="146" t="s">
        <v>221</v>
      </c>
      <c r="B18" s="251">
        <v>360</v>
      </c>
      <c r="C18" s="251">
        <v>315.5</v>
      </c>
      <c r="D18" s="251">
        <v>301.5</v>
      </c>
      <c r="E18" s="251">
        <v>114.5</v>
      </c>
      <c r="F18" s="251">
        <v>256.38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5.5">
      <c r="A19" s="144" t="s">
        <v>210</v>
      </c>
      <c r="B19" s="255">
        <f>((B18/B6)-1)</f>
        <v>-0.24010554089709768</v>
      </c>
      <c r="C19" s="254">
        <f>((C18/C6)-1)</f>
        <v>0.06086079354404861</v>
      </c>
      <c r="D19" s="254">
        <f>((D18/D6)-1)</f>
        <v>0.06386732533521533</v>
      </c>
      <c r="E19" s="254">
        <f>((E18/E6)-1)</f>
        <v>-0.06910569105691056</v>
      </c>
      <c r="F19" s="254">
        <f>((F18/F6)-1)</f>
        <v>-0.12288744440643184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s="8" customFormat="1" ht="42.75" customHeight="1">
      <c r="A20" s="280" t="s">
        <v>177</v>
      </c>
      <c r="B20" s="280"/>
      <c r="C20" s="280"/>
      <c r="D20" s="280"/>
      <c r="E20" s="280"/>
      <c r="F20" s="280"/>
      <c r="G20" s="9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7:8" ht="12.75">
      <c r="G21" s="6"/>
      <c r="H21" s="6"/>
    </row>
    <row r="22" spans="7:8" ht="12.75">
      <c r="G22" s="6"/>
      <c r="H22" s="6"/>
    </row>
    <row r="23" spans="7:8" ht="12.75"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6" ht="12.75">
      <c r="D36" s="23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36"/>
  <sheetViews>
    <sheetView view="pageBreakPreview" zoomScale="90" zoomScaleSheetLayoutView="90" zoomScalePageLayoutView="0" workbookViewId="0" topLeftCell="A1">
      <selection activeCell="I45" sqref="I45"/>
    </sheetView>
  </sheetViews>
  <sheetFormatPr defaultColWidth="11.421875" defaultRowHeight="12.75" customHeight="1"/>
  <cols>
    <col min="1" max="16384" width="11.421875" style="28" customWidth="1"/>
  </cols>
  <sheetData>
    <row r="1" spans="1:3" ht="12.75" customHeight="1" thickBot="1">
      <c r="A1" s="115"/>
      <c r="B1" s="115"/>
      <c r="C1" s="115"/>
    </row>
    <row r="36" ht="12.75" customHeight="1">
      <c r="D36" s="107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5:J41"/>
  <sheetViews>
    <sheetView view="pageBreakPreview" zoomScale="90" zoomScaleSheetLayoutView="90" zoomScalePageLayoutView="0" workbookViewId="0" topLeftCell="A1">
      <selection activeCell="M30" sqref="M30"/>
    </sheetView>
  </sheetViews>
  <sheetFormatPr defaultColWidth="11.421875" defaultRowHeight="12.75"/>
  <cols>
    <col min="1" max="16384" width="11.421875" style="28" customWidth="1"/>
  </cols>
  <sheetData>
    <row r="35" spans="1:10" ht="12.75">
      <c r="A35" s="281"/>
      <c r="B35" s="281"/>
      <c r="C35" s="281"/>
      <c r="D35" s="281"/>
      <c r="E35" s="281"/>
      <c r="F35" s="281"/>
      <c r="G35" s="281"/>
      <c r="H35" s="281"/>
      <c r="I35" s="281"/>
      <c r="J35" s="281"/>
    </row>
    <row r="36" spans="1:10" ht="12.75">
      <c r="A36" s="281"/>
      <c r="B36" s="281"/>
      <c r="C36" s="281"/>
      <c r="D36" s="281"/>
      <c r="E36" s="281"/>
      <c r="F36" s="281"/>
      <c r="G36" s="281"/>
      <c r="H36" s="281"/>
      <c r="I36" s="281"/>
      <c r="J36" s="281"/>
    </row>
    <row r="41" ht="12.75">
      <c r="D41" s="107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2016-01-29T11:03:27Z</cp:lastPrinted>
  <dcterms:created xsi:type="dcterms:W3CDTF">1999-11-18T22:07:59Z</dcterms:created>
  <dcterms:modified xsi:type="dcterms:W3CDTF">2018-07-18T16:38:45Z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