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'C1'!$A$1:$J$40</definedName>
    <definedName name="_xlnm.Print_Area" localSheetId="4">'C2'!$A$1:$J$40</definedName>
    <definedName name="_xlnm.Print_Area" localSheetId="5">'C3'!$A$1:$G$23</definedName>
    <definedName name="_xlnm.Print_Area" localSheetId="6">'C4'!$A$1:$F$20</definedName>
    <definedName name="_xlnm.Print_Area" localSheetId="11">'C5'!$A$1:$D$58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<sst xmlns="http://schemas.openxmlformats.org/spreadsheetml/2006/main" count="298" uniqueCount="225">
  <si>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</si>
  <si>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</si>
  <si>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</si>
  <si>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</si>
  <si>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</si>
  <si>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</si>
  <si>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</si>
  <si>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</si>
  <si>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</si>
  <si>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</si>
  <si>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</si>
  <si>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</si>
  <si>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</si>
  <si>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</si>
  <si>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</si>
  <si>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</si>
  <si>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</si>
  <si>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</si>
  <si>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</si>
  <si>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</si>
  <si>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</si>
  <si>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</si>
  <si>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</si>
  <si>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</si>
  <si>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</si>
  <si>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</si>
  <si>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</si>
  <si>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</si>
  <si>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</si>
  <si>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</si>
  <si>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</si>
  <si>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</si>
  <si>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</si>
  <si>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</si>
  <si>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</si>
  <si>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</si>
  <si>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</si>
  <si>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</si>
  <si>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</si>
  <si>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</si>
  <si>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</si>
  <si>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</si>
  <si>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</si>
  <si>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</si>
  <si>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</si>
  <si>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</si>
  <si>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</si>
  <si>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</si>
  <si>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</si>
  <si>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</si>
  <si>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</si>
  <si>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</si>
  <si>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</si>
  <si>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</si>
  <si>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</si>
  <si>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</si>
  <si>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</si>
  <si>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</si>
  <si>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</si>
  <si>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</si>
  <si>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</si>
  <si>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</si>
  <si>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</si>
  <si>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</si>
  <si>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</si>
  <si>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</si>
  <si>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</si>
  <si>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</si>
  <si>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</si>
  <si>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</si>
  <si>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</si>
  <si>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</si>
  <si>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</si>
  <si>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</si>
  <si>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</si>
  <si>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</si>
  <si>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</si>
  <si>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</si>
  <si>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</si>
  <si>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</si>
  <si>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</si>
  <si>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</si>
  <si>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</si>
  <si>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</si>
  <si>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</si>
  <si>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</si>
  <si>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</si>
  <si>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</si>
  <si>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</si>
  <si>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</si>
  <si>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</si>
  <si>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</si>
  <si>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</si>
  <si>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</si>
  <si>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</si>
  <si>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</si>
  <si>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</si>
  <si>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</si>
  <si>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</si>
  <si>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</si>
  <si>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</si>
  <si>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</si>
  <si>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</si>
  <si>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</si>
  <si>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</si>
  <si>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</si>
  <si>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</si>
  <si>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</si>
  <si>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</si>
  <si>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</si>
  <si>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</si>
  <si>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</si>
  <si>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</si>
  <si>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</si>
  <si>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</si>
  <si>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</si>
  <si>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</si>
  <si>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</si>
  <si>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</si>
  <si>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</si>
  <si>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</si>
  <si>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</si>
  <si>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</si>
  <si>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</si>
  <si>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</si>
  <si>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</si>
  <si>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</si>
  <si>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</si>
  <si>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</si>
  <si>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</si>
  <si>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</si>
  <si>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</si>
  <si>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</si>
  <si>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</si>
  <si>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</si>
  <si>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</si>
  <si>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</si>
  <si>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</si>
  <si>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</si>
  <si>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</si>
  <si>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</si>
  <si>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</si>
  <si>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</si>
  <si>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</si>
  <si>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</si>
  <si>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</si>
  <si>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</si>
  <si>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</si>
  <si>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</si>
  <si>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</si>
  <si>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</si>
  <si>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</si>
  <si>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</si>
  <si>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</si>
  <si>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</si>
  <si>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</si>
  <si>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</si>
  <si>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</si>
  <si>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</si>
  <si>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</si>
  <si>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</si>
  <si>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</si>
  <si>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</si>
  <si>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</si>
  <si>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</si>
  <si>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</si>
  <si>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</si>
  <si>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</si>
  <si>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</si>
  <si>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</si>
  <si>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</si>
  <si>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</si>
  <si>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Paquete 300 unid.</t>
  </si>
  <si>
    <t>Paquete 120 unid.</t>
  </si>
  <si>
    <t>Bandeja 6 huevos*</t>
  </si>
  <si>
    <t>11/2014</t>
  </si>
  <si>
    <t/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</si>
  <si>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</si>
  <si>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Conchuela gruesa</t>
  </si>
  <si>
    <t>* Bandeja de 12 huevos discontinuado.</t>
  </si>
  <si>
    <t>04/2015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</si>
  <si>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</si>
  <si>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</si>
  <si>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</si>
  <si>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</si>
  <si>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</si>
  <si>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</si>
  <si>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</si>
  <si>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</si>
  <si>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</si>
  <si>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</si>
  <si>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</si>
  <si>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</si>
  <si>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</si>
  <si>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</si>
  <si>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</si>
  <si>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</si>
  <si>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</si>
  <si>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</si>
  <si>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</si>
  <si>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</si>
  <si>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% variación enero 2016/2015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</si>
  <si>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</si>
  <si>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</si>
  <si>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</si>
  <si>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t xml:space="preserve">Nota 2: dólar observado promedio de febrero USD   </t>
  </si>
  <si>
    <t>% variación febrero 2016/2015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</si>
  <si>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</si>
  <si>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</si>
  <si>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Abril 2016</t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</si>
  <si>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</si>
  <si>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</si>
  <si>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</si>
  <si>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</si>
  <si>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 xml:space="preserve">        Mayo 2016</t>
  </si>
  <si>
    <t>Mayo 2016</t>
  </si>
  <si>
    <t>con información de abril 2016</t>
  </si>
  <si>
    <t>Valor (miles de USD FOB)</t>
  </si>
  <si>
    <t>enero - abril</t>
  </si>
  <si>
    <t>Valor (miles de USD CIF)</t>
  </si>
  <si>
    <t>04/2016</t>
  </si>
  <si>
    <t xml:space="preserve">Nota: dólar observado promedio de abril 2016 USD   </t>
  </si>
  <si>
    <t xml:space="preserve">Nota : dólar observado promedio abril 2016 USD   </t>
  </si>
  <si>
    <t>Abril 2016*</t>
  </si>
  <si>
    <t>Nota 1: los precios publicados al 21 de marzo del 2016.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</si>
</sst>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8.45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1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1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1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1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1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1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2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2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2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2" fillId="33" borderId="0" applyNumberFormat="0" applyBorder="0" applyAlignment="0" applyProtection="0"/>
    <xf numFmtId="0" fontId="7" fillId="32" borderId="0" applyNumberFormat="0" applyBorder="0" applyAlignment="0" applyProtection="0"/>
    <xf numFmtId="0" fontId="73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4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5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6" fillId="0" borderId="6" applyNumberFormat="0" applyFill="0" applyAlignment="0" applyProtection="0"/>
    <xf numFmtId="0" fontId="11" fillId="0" borderId="5" applyNumberFormat="0" applyFill="0" applyAlignment="0" applyProtection="0"/>
    <xf numFmtId="0" fontId="7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2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2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2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2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9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2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3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4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7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8" fillId="0" borderId="16" applyNumberFormat="0" applyFill="0" applyAlignment="0" applyProtection="0"/>
    <xf numFmtId="0" fontId="12" fillId="0" borderId="15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9" fillId="0" borderId="18" applyNumberFormat="0" applyFill="0" applyAlignment="0" applyProtection="0"/>
    <xf numFmtId="0" fontId="22" fillId="0" borderId="17" applyNumberFormat="0" applyFill="0" applyAlignment="0" applyProtection="0"/>
  </cellStyleXfs>
  <cellXfs count="306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9" applyFont="1">
      <alignment/>
      <protection/>
    </xf>
    <xf numFmtId="0" fontId="93" fillId="0" borderId="0" xfId="129" applyFont="1">
      <alignment/>
      <protection/>
    </xf>
    <xf numFmtId="0" fontId="94" fillId="0" borderId="0" xfId="129" applyFont="1" applyAlignment="1">
      <alignment horizontal="center"/>
      <protection/>
    </xf>
    <xf numFmtId="17" fontId="94" fillId="0" borderId="0" xfId="129" applyNumberFormat="1" applyFont="1" applyAlignment="1" quotePrefix="1">
      <alignment horizontal="center"/>
      <protection/>
    </xf>
    <xf numFmtId="0" fontId="95" fillId="0" borderId="0" xfId="129" applyFont="1" applyAlignment="1">
      <alignment horizontal="left" indent="15"/>
      <protection/>
    </xf>
    <xf numFmtId="0" fontId="96" fillId="0" borderId="0" xfId="129" applyFont="1" applyAlignment="1">
      <alignment horizontal="center"/>
      <protection/>
    </xf>
    <xf numFmtId="0" fontId="97" fillId="0" borderId="0" xfId="129" applyFont="1">
      <alignment/>
      <protection/>
    </xf>
    <xf numFmtId="0" fontId="92" fillId="0" borderId="0" xfId="129" applyFont="1" quotePrefix="1">
      <alignment/>
      <protection/>
    </xf>
    <xf numFmtId="0" fontId="96" fillId="0" borderId="0" xfId="129" applyFont="1">
      <alignment/>
      <protection/>
    </xf>
    <xf numFmtId="0" fontId="98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9" fillId="0" borderId="0" xfId="129" applyFont="1">
      <alignment/>
      <protection/>
    </xf>
    <xf numFmtId="0" fontId="2" fillId="0" borderId="0" xfId="129" applyFont="1" applyBorder="1">
      <alignment/>
      <protection/>
    </xf>
    <xf numFmtId="0" fontId="93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1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3" fontId="4" fillId="0" borderId="21" xfId="0" applyNumberFormat="1" applyFont="1" applyFill="1" applyBorder="1" applyAlignment="1">
      <alignment horizontal="center" vertical="center"/>
    </xf>
    <xf numFmtId="0" fontId="80" fillId="0" borderId="0" xfId="111" applyFont="1" applyAlignment="1">
      <alignment horizontal="center" vertical="center"/>
    </xf>
    <xf numFmtId="0" fontId="31" fillId="0" borderId="0" xfId="0" applyFont="1" applyAlignment="1">
      <alignment horizontal="left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9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0" fillId="58" borderId="22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27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17" fontId="0" fillId="0" borderId="28" xfId="0" applyNumberFormat="1" applyFont="1" applyBorder="1" applyAlignment="1" quotePrefix="1">
      <alignment horizontal="center" vertical="center" wrapText="1"/>
    </xf>
    <xf numFmtId="0" fontId="0" fillId="59" borderId="28" xfId="0" applyFont="1" applyFill="1" applyBorder="1" applyAlignment="1">
      <alignment horizontal="center" wrapText="1"/>
    </xf>
    <xf numFmtId="4" fontId="0" fillId="59" borderId="28" xfId="0" applyNumberFormat="1" applyFont="1" applyFill="1" applyBorder="1" applyAlignment="1">
      <alignment horizontal="right" vertical="center" wrapText="1"/>
    </xf>
    <xf numFmtId="4" fontId="0" fillId="59" borderId="28" xfId="0" applyNumberFormat="1" applyFont="1" applyFill="1" applyBorder="1" applyAlignment="1">
      <alignment vertical="center" wrapText="1"/>
    </xf>
    <xf numFmtId="0" fontId="0" fillId="59" borderId="28" xfId="0" applyFont="1" applyFill="1" applyBorder="1" applyAlignment="1">
      <alignment horizontal="center" vertical="center" wrapText="1"/>
    </xf>
    <xf numFmtId="17" fontId="0" fillId="0" borderId="29" xfId="0" applyNumberFormat="1" applyFont="1" applyBorder="1" applyAlignment="1" quotePrefix="1">
      <alignment horizontal="center" wrapText="1"/>
    </xf>
    <xf numFmtId="17" fontId="0" fillId="0" borderId="29" xfId="0" applyNumberFormat="1" applyFont="1" applyBorder="1" applyAlignment="1" quotePrefix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101" fillId="0" borderId="0" xfId="0" applyFont="1" applyBorder="1" applyAlignment="1">
      <alignment horizontal="right" vertical="center"/>
    </xf>
    <xf numFmtId="0" fontId="101" fillId="0" borderId="19" xfId="0" applyFont="1" applyBorder="1" applyAlignment="1">
      <alignment horizontal="right" vertical="center"/>
    </xf>
    <xf numFmtId="0" fontId="101" fillId="0" borderId="20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102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/>
    </xf>
    <xf numFmtId="9" fontId="0" fillId="59" borderId="28" xfId="171" applyFont="1" applyFill="1" applyBorder="1" applyAlignment="1" quotePrefix="1">
      <alignment horizontal="right" vertical="center" wrapText="1"/>
    </xf>
    <xf numFmtId="0" fontId="0" fillId="56" borderId="0" xfId="0" applyFont="1" applyFill="1" applyAlignment="1">
      <alignment horizontal="center"/>
    </xf>
    <xf numFmtId="0" fontId="0" fillId="0" borderId="28" xfId="0" applyFont="1" applyBorder="1" applyAlignment="1">
      <alignment horizontal="left"/>
    </xf>
    <xf numFmtId="0" fontId="0" fillId="55" borderId="28" xfId="0" applyFont="1" applyFill="1" applyBorder="1" applyAlignment="1">
      <alignment horizontal="center"/>
    </xf>
    <xf numFmtId="0" fontId="0" fillId="55" borderId="28" xfId="0" applyFont="1" applyFill="1" applyBorder="1" applyAlignment="1">
      <alignment horizontal="center" vertical="top"/>
    </xf>
    <xf numFmtId="8" fontId="0" fillId="0" borderId="28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justify" vertical="top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3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7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3" fontId="0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 quotePrefix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0" fillId="0" borderId="32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3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4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5" fillId="0" borderId="0" xfId="0" applyNumberFormat="1" applyFont="1" applyBorder="1" applyAlignment="1">
      <alignment horizontal="center" vertical="center"/>
    </xf>
    <xf numFmtId="9" fontId="0" fillId="59" borderId="34" xfId="171" applyNumberFormat="1" applyFont="1" applyFill="1" applyBorder="1" applyAlignment="1">
      <alignment horizontal="center" vertical="center" wrapText="1"/>
    </xf>
    <xf numFmtId="0" fontId="106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7" fillId="0" borderId="0" xfId="129" applyFont="1" applyAlignment="1">
      <alignment horizontal="left"/>
      <protection/>
    </xf>
    <xf numFmtId="0" fontId="94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96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6" xfId="0" applyFont="1" applyFill="1" applyBorder="1" applyAlignment="1" quotePrefix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abril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325"/>
          <c:w val="0.696"/>
          <c:h val="0.729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</c:numLit>
          </c:val>
          <c:smooth val="0"/>
        </c:ser>
        <c:marker val="1"/>
        <c:axId val="49947523"/>
        <c:axId val="46874524"/>
      </c:lineChart>
      <c:catAx>
        <c:axId val="4994752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1"/>
        <c:lblOffset val="100"/>
        <c:tickLblSkip val="2"/>
        <c:noMultiLvlLbl val="0"/>
      </c:catAx>
      <c:valAx>
        <c:axId val="4687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47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30525"/>
          <c:w val="0.172"/>
          <c:h val="0.4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abril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0325"/>
          <c:w val="0.65225"/>
          <c:h val="0.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</c:numLit>
          </c:val>
          <c:smooth val="0"/>
        </c:ser>
        <c:marker val="1"/>
        <c:axId val="19217533"/>
        <c:axId val="38740070"/>
      </c:lineChart>
      <c:dateAx>
        <c:axId val="1921753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74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1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75"/>
          <c:w val="0.1775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abril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18225"/>
          <c:w val="0.68675"/>
          <c:h val="0.715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</c:numLit>
          </c:val>
          <c:smooth val="0"/>
        </c:ser>
        <c:marker val="1"/>
        <c:axId val="13116311"/>
        <c:axId val="50937936"/>
      </c:lineChart>
      <c:dateAx>
        <c:axId val="1311631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16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675"/>
          <c:w val="0.188"/>
          <c:h val="0.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abril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775"/>
          <c:w val="0.716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numLit>
          </c:cat>
          <c:val>
            <c:numLit>
              <c:ptCount val="40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</c:numLit>
          </c:val>
          <c:smooth val="0"/>
        </c:ser>
        <c:marker val="1"/>
        <c:axId val="55788241"/>
        <c:axId val="32332122"/>
      </c:lineChart>
      <c:dateAx>
        <c:axId val="5578824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88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525"/>
          <c:w val="0.1912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114300</xdr:rowOff>
    </xdr:from>
    <xdr:to>
      <xdr:col>9</xdr:col>
      <xdr:colOff>504825</xdr:colOff>
      <xdr:row>29</xdr:row>
      <xdr:rowOff>38100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66675" y="4486275"/>
          <a:ext cx="7296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0" y="0"/>
        <a:ext cx="7658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abril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0.95675</cdr:y>
    </cdr:from>
    <cdr:to>
      <cdr:x>0.92925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619625"/>
          <a:ext cx="713422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29</xdr:row>
      <xdr:rowOff>133350</xdr:rowOff>
    </xdr:to>
    <xdr:graphicFrame>
      <xdr:nvGraphicFramePr>
        <xdr:cNvPr id="1" name="4 Gráfico"/>
        <xdr:cNvGraphicFramePr/>
      </xdr:nvGraphicFramePr>
      <xdr:xfrm>
        <a:off x="0" y="0"/>
        <a:ext cx="76200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7600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0.9555</cdr:y>
    </cdr:from>
    <cdr:to>
      <cdr:x>-0.0065</cdr:x>
      <cdr:y>0.95575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48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30</xdr:row>
      <xdr:rowOff>9525</xdr:rowOff>
    </xdr:to>
    <xdr:graphicFrame>
      <xdr:nvGraphicFramePr>
        <xdr:cNvPr id="2" name="3 Gráfico"/>
        <xdr:cNvGraphicFramePr/>
      </xdr:nvGraphicFramePr>
      <xdr:xfrm>
        <a:off x="0" y="0"/>
        <a:ext cx="76390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76200</xdr:rowOff>
    </xdr:from>
    <xdr:to>
      <xdr:col>9</xdr:col>
      <xdr:colOff>733425</xdr:colOff>
      <xdr:row>29</xdr:row>
      <xdr:rowOff>152400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9525" y="4610100"/>
          <a:ext cx="7581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Servicio Nacional de Aduanas y distribuidores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0.921</cdr:y>
    </cdr:from>
    <cdr:to>
      <cdr:x>-0.0065</cdr:x>
      <cdr:y>0.92125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-0.00275</cdr:x>
      <cdr:y>0.943</cdr:y>
    </cdr:from>
    <cdr:to>
      <cdr:x>0.928</cdr:x>
      <cdr:y>0.9945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4572000"/>
          <a:ext cx="712470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55" customWidth="1"/>
    <col min="3" max="3" width="10.7109375" style="55" customWidth="1"/>
    <col min="4" max="6" width="11.421875" style="55" customWidth="1"/>
    <col min="7" max="7" width="11.140625" style="55" customWidth="1"/>
    <col min="8" max="8" width="4.421875" style="55" customWidth="1"/>
    <col min="9" max="16384" width="11.421875" style="55" customWidth="1"/>
  </cols>
  <sheetData>
    <row r="1" spans="1:9" ht="15">
      <c r="A1" s="54"/>
      <c r="I1" s="55" t="s">
        <v>132</v>
      </c>
    </row>
    <row r="3" ht="15">
      <c r="A3" s="54"/>
    </row>
    <row r="4" ht="14.25">
      <c r="D4" s="56"/>
    </row>
    <row r="5" spans="1:4" ht="15">
      <c r="A5" s="54"/>
      <c r="D5" s="57"/>
    </row>
    <row r="6" ht="15">
      <c r="A6" s="54"/>
    </row>
    <row r="7" ht="15">
      <c r="A7" s="54"/>
    </row>
    <row r="8" ht="14.25">
      <c r="D8" s="56"/>
    </row>
    <row r="9" ht="15">
      <c r="A9" s="58"/>
    </row>
    <row r="10" ht="15">
      <c r="A10" s="54"/>
    </row>
    <row r="11" ht="15">
      <c r="A11" s="54"/>
    </row>
    <row r="12" ht="15">
      <c r="A12" s="54"/>
    </row>
    <row r="13" spans="1:8" ht="25.5">
      <c r="A13" s="255" t="s">
        <v>2</v>
      </c>
      <c r="B13" s="255"/>
      <c r="C13" s="255"/>
      <c r="D13" s="255"/>
      <c r="E13" s="255"/>
      <c r="F13" s="255"/>
      <c r="G13" s="255"/>
      <c r="H13" s="255"/>
    </row>
    <row r="15" spans="3:8" ht="15.75">
      <c r="C15" s="257"/>
      <c r="D15" s="257"/>
      <c r="E15" s="257"/>
      <c r="F15" s="257"/>
      <c r="G15" s="257"/>
      <c r="H15" s="257"/>
    </row>
    <row r="20" ht="15">
      <c r="A20" s="54"/>
    </row>
    <row r="21" spans="1:4" ht="15">
      <c r="A21" s="54"/>
      <c r="D21" s="56"/>
    </row>
    <row r="22" spans="1:4" ht="15">
      <c r="A22" s="54"/>
      <c r="D22" s="59"/>
    </row>
    <row r="23" ht="15">
      <c r="A23" s="54"/>
    </row>
    <row r="24" ht="15">
      <c r="A24" s="54"/>
    </row>
    <row r="25" ht="15">
      <c r="A25" s="54"/>
    </row>
    <row r="26" spans="1:4" ht="15">
      <c r="A26" s="54"/>
      <c r="D26" s="56"/>
    </row>
    <row r="27" ht="15">
      <c r="A27" s="54"/>
    </row>
    <row r="28" ht="15">
      <c r="A28" s="54"/>
    </row>
    <row r="29" ht="15">
      <c r="A29" s="54"/>
    </row>
    <row r="30" ht="15">
      <c r="A30" s="54"/>
    </row>
    <row r="34" ht="15">
      <c r="A34" s="54"/>
    </row>
    <row r="35" ht="15">
      <c r="A35" s="54"/>
    </row>
    <row r="36" ht="15">
      <c r="A36" s="54"/>
    </row>
    <row r="37" ht="15">
      <c r="A37" s="54"/>
    </row>
    <row r="38" spans="1:4" ht="15">
      <c r="A38" s="60"/>
      <c r="C38" s="60"/>
      <c r="D38" s="61"/>
    </row>
    <row r="39" ht="15">
      <c r="A39" s="54"/>
    </row>
    <row r="40" spans="3:5" ht="15">
      <c r="C40" s="259" t="s">
        <v>214</v>
      </c>
      <c r="D40" s="259"/>
      <c r="E40" s="259"/>
    </row>
    <row r="44" ht="14.25">
      <c r="D44" s="56" t="s">
        <v>2</v>
      </c>
    </row>
    <row r="45" spans="1:4" ht="15">
      <c r="A45" s="54"/>
      <c r="D45" s="57" t="s">
        <v>215</v>
      </c>
    </row>
    <row r="46" spans="1:5" ht="15">
      <c r="A46" s="54"/>
      <c r="C46" s="260" t="s">
        <v>216</v>
      </c>
      <c r="D46" s="260"/>
      <c r="E46" s="260"/>
    </row>
    <row r="47" ht="15">
      <c r="A47" s="54"/>
    </row>
    <row r="49" spans="1:4" ht="15">
      <c r="A49" s="58"/>
      <c r="D49" s="56" t="s">
        <v>202</v>
      </c>
    </row>
    <row r="50" ht="15">
      <c r="A50" s="54"/>
    </row>
    <row r="53" ht="14.25">
      <c r="D53" s="59" t="s">
        <v>124</v>
      </c>
    </row>
    <row r="54" ht="14.25">
      <c r="D54" s="59" t="s">
        <v>89</v>
      </c>
    </row>
    <row r="58" ht="15">
      <c r="A58" s="54"/>
    </row>
    <row r="59" spans="1:4" ht="15">
      <c r="A59" s="54"/>
      <c r="D59" s="56" t="s">
        <v>164</v>
      </c>
    </row>
    <row r="60" spans="1:4" ht="15">
      <c r="A60" s="54"/>
      <c r="D60" s="59" t="s">
        <v>163</v>
      </c>
    </row>
    <row r="61" spans="1:12" ht="15">
      <c r="A61" s="54"/>
      <c r="L61" s="62"/>
    </row>
    <row r="62" ht="15">
      <c r="A62" s="54"/>
    </row>
    <row r="63" ht="15">
      <c r="A63" s="54"/>
    </row>
    <row r="64" spans="1:8" ht="14.25">
      <c r="A64" s="258" t="s">
        <v>1</v>
      </c>
      <c r="B64" s="258"/>
      <c r="C64" s="258"/>
      <c r="D64" s="258"/>
      <c r="E64" s="258"/>
      <c r="F64" s="258"/>
      <c r="G64" s="258"/>
      <c r="H64" s="258"/>
    </row>
    <row r="65" ht="15">
      <c r="A65" s="54"/>
    </row>
    <row r="66" ht="15">
      <c r="A66" s="54"/>
    </row>
    <row r="67" ht="15">
      <c r="A67" s="54"/>
    </row>
    <row r="68" ht="15">
      <c r="A68" s="54"/>
    </row>
    <row r="69" ht="15">
      <c r="A69" s="54"/>
    </row>
    <row r="70" ht="15">
      <c r="A70" s="54"/>
    </row>
    <row r="71" ht="15">
      <c r="A71" s="54"/>
    </row>
    <row r="72" ht="15">
      <c r="A72" s="54"/>
    </row>
    <row r="73" ht="15">
      <c r="A73" s="54"/>
    </row>
    <row r="74" ht="15">
      <c r="A74" s="54"/>
    </row>
    <row r="75" ht="15">
      <c r="A75" s="54"/>
    </row>
    <row r="76" ht="15">
      <c r="A76" s="54"/>
    </row>
    <row r="77" ht="15">
      <c r="A77" s="54"/>
    </row>
    <row r="78" ht="15">
      <c r="A78" s="54"/>
    </row>
    <row r="79" ht="10.5" customHeight="1">
      <c r="A79" s="60" t="s">
        <v>88</v>
      </c>
    </row>
    <row r="80" ht="10.5" customHeight="1">
      <c r="A80" s="60" t="s">
        <v>84</v>
      </c>
    </row>
    <row r="81" ht="10.5" customHeight="1">
      <c r="A81" s="60" t="s">
        <v>87</v>
      </c>
    </row>
    <row r="82" spans="1:4" ht="10.5" customHeight="1">
      <c r="A82" s="60" t="s">
        <v>86</v>
      </c>
      <c r="C82" s="60"/>
      <c r="D82" s="61"/>
    </row>
    <row r="83" ht="10.5" customHeight="1">
      <c r="A83" s="63" t="s">
        <v>85</v>
      </c>
    </row>
    <row r="84" ht="14.25"/>
    <row r="85" spans="1:7" ht="14.25">
      <c r="A85" s="64"/>
      <c r="B85" s="65"/>
      <c r="C85" s="66"/>
      <c r="D85" s="66"/>
      <c r="E85" s="66"/>
      <c r="F85" s="66"/>
      <c r="G85" s="67"/>
    </row>
    <row r="86" spans="1:12" ht="6.75" customHeight="1">
      <c r="A86" s="64"/>
      <c r="B86" s="65"/>
      <c r="C86" s="66"/>
      <c r="D86" s="66"/>
      <c r="E86" s="66"/>
      <c r="F86" s="66"/>
      <c r="G86" s="67"/>
      <c r="L86" s="56"/>
    </row>
    <row r="87" spans="1:12" ht="16.5" customHeight="1">
      <c r="A87" s="60"/>
      <c r="B87" s="65"/>
      <c r="C87" s="66"/>
      <c r="D87" s="66"/>
      <c r="E87" s="66"/>
      <c r="F87" s="66"/>
      <c r="G87" s="67"/>
      <c r="L87" s="59"/>
    </row>
    <row r="88" spans="1:12" ht="12.75" customHeight="1">
      <c r="A88" s="60"/>
      <c r="B88" s="65"/>
      <c r="C88" s="66"/>
      <c r="D88" s="66"/>
      <c r="E88" s="66"/>
      <c r="F88" s="66"/>
      <c r="G88" s="67"/>
      <c r="L88" s="68"/>
    </row>
    <row r="89" spans="1:12" ht="12.75" customHeight="1">
      <c r="A89" s="60"/>
      <c r="B89" s="65"/>
      <c r="C89" s="66"/>
      <c r="D89" s="66"/>
      <c r="E89" s="66"/>
      <c r="F89" s="66"/>
      <c r="G89" s="67"/>
      <c r="L89" s="68"/>
    </row>
    <row r="90" spans="1:12" ht="12.75" customHeight="1">
      <c r="A90" s="60"/>
      <c r="B90" s="65"/>
      <c r="C90" s="66"/>
      <c r="D90" s="66"/>
      <c r="E90" s="66"/>
      <c r="F90" s="66"/>
      <c r="G90" s="67"/>
      <c r="L90" s="68"/>
    </row>
    <row r="91" spans="1:12" ht="12.75" customHeight="1">
      <c r="A91" s="63"/>
      <c r="B91" s="65"/>
      <c r="C91" s="66"/>
      <c r="D91" s="66"/>
      <c r="E91" s="66"/>
      <c r="F91" s="66"/>
      <c r="G91" s="67"/>
      <c r="L91" s="56"/>
    </row>
    <row r="92" spans="1:12" ht="12.75" customHeight="1">
      <c r="A92" s="64"/>
      <c r="B92" s="65"/>
      <c r="C92" s="66"/>
      <c r="D92" s="66"/>
      <c r="E92" s="66"/>
      <c r="F92" s="66"/>
      <c r="G92" s="67"/>
      <c r="L92" s="68"/>
    </row>
    <row r="93" spans="1:12" ht="12.75" customHeight="1">
      <c r="A93" s="64"/>
      <c r="B93" s="65"/>
      <c r="C93" s="66"/>
      <c r="D93" s="66"/>
      <c r="E93" s="66"/>
      <c r="F93" s="66"/>
      <c r="G93" s="67"/>
      <c r="L93" s="68"/>
    </row>
    <row r="94" spans="1:12" ht="12.75" customHeight="1">
      <c r="A94" s="64"/>
      <c r="B94" s="65"/>
      <c r="C94" s="66"/>
      <c r="D94" s="66"/>
      <c r="E94" s="66"/>
      <c r="F94" s="66"/>
      <c r="G94" s="67"/>
      <c r="L94" s="68"/>
    </row>
    <row r="95" spans="1:12" ht="12.75" customHeight="1">
      <c r="A95" s="64"/>
      <c r="B95" s="65"/>
      <c r="C95" s="66"/>
      <c r="D95" s="66"/>
      <c r="E95" s="66"/>
      <c r="F95" s="66"/>
      <c r="G95" s="67"/>
      <c r="L95" s="68"/>
    </row>
    <row r="96" spans="1:12" ht="12.75" customHeight="1">
      <c r="A96" s="64"/>
      <c r="B96" s="65"/>
      <c r="C96" s="66"/>
      <c r="D96" s="66"/>
      <c r="E96" s="66"/>
      <c r="F96" s="66"/>
      <c r="G96" s="67"/>
      <c r="L96" s="68"/>
    </row>
    <row r="97" spans="1:12" ht="12.75" customHeight="1">
      <c r="A97" s="64"/>
      <c r="B97" s="65"/>
      <c r="C97" s="66"/>
      <c r="D97" s="66"/>
      <c r="E97" s="66"/>
      <c r="F97" s="66"/>
      <c r="G97" s="67"/>
      <c r="L97" s="68"/>
    </row>
    <row r="98" spans="1:12" ht="12.75" customHeight="1">
      <c r="A98" s="64"/>
      <c r="B98" s="65"/>
      <c r="C98" s="65"/>
      <c r="D98" s="65"/>
      <c r="E98" s="66"/>
      <c r="F98" s="66"/>
      <c r="G98" s="67"/>
      <c r="L98" s="68"/>
    </row>
    <row r="99" spans="1:12" ht="12.75" customHeight="1">
      <c r="A99" s="64"/>
      <c r="B99" s="65"/>
      <c r="C99" s="66"/>
      <c r="D99" s="66"/>
      <c r="E99" s="66"/>
      <c r="F99" s="66"/>
      <c r="G99" s="67"/>
      <c r="L99" s="60"/>
    </row>
    <row r="100" spans="1:12" ht="12.75" customHeight="1">
      <c r="A100" s="64"/>
      <c r="B100" s="65"/>
      <c r="C100" s="66"/>
      <c r="D100" s="66"/>
      <c r="E100" s="66"/>
      <c r="F100" s="66"/>
      <c r="G100" s="67"/>
      <c r="L100" s="60"/>
    </row>
    <row r="101" spans="1:12" ht="12.75" customHeight="1">
      <c r="A101" s="64"/>
      <c r="B101" s="65"/>
      <c r="C101" s="66"/>
      <c r="D101" s="66"/>
      <c r="E101" s="66"/>
      <c r="F101" s="66"/>
      <c r="G101" s="67"/>
      <c r="L101" s="60"/>
    </row>
    <row r="102" spans="1:12" ht="12.75" customHeight="1">
      <c r="A102" s="64"/>
      <c r="B102" s="65"/>
      <c r="C102" s="66"/>
      <c r="D102" s="66"/>
      <c r="E102" s="66"/>
      <c r="F102" s="66"/>
      <c r="G102" s="67"/>
      <c r="L102" s="63"/>
    </row>
    <row r="103" spans="1:7" ht="12.75" customHeight="1">
      <c r="A103" s="64"/>
      <c r="B103" s="65"/>
      <c r="C103" s="66"/>
      <c r="D103" s="66"/>
      <c r="E103" s="66"/>
      <c r="F103" s="66"/>
      <c r="G103" s="67"/>
    </row>
    <row r="104" spans="1:7" ht="12.75" customHeight="1">
      <c r="A104" s="64"/>
      <c r="B104" s="65"/>
      <c r="C104" s="66"/>
      <c r="D104" s="66"/>
      <c r="E104" s="66"/>
      <c r="F104" s="66"/>
      <c r="G104" s="67"/>
    </row>
    <row r="105" spans="1:7" ht="12.75" customHeight="1">
      <c r="A105" s="64"/>
      <c r="B105" s="65"/>
      <c r="C105" s="66"/>
      <c r="D105" s="66"/>
      <c r="E105" s="66"/>
      <c r="F105" s="66"/>
      <c r="G105" s="67"/>
    </row>
    <row r="106" spans="1:8" ht="12.75" customHeight="1">
      <c r="A106" s="64"/>
      <c r="B106" s="69"/>
      <c r="C106" s="66"/>
      <c r="D106" s="66"/>
      <c r="E106" s="66"/>
      <c r="F106" s="66"/>
      <c r="G106" s="67"/>
      <c r="H106" s="70"/>
    </row>
    <row r="107" spans="1:8" ht="12.75" customHeight="1">
      <c r="A107" s="64"/>
      <c r="B107" s="69"/>
      <c r="C107" s="66"/>
      <c r="D107" s="66"/>
      <c r="E107" s="66"/>
      <c r="F107" s="66"/>
      <c r="G107" s="67"/>
      <c r="H107" s="70"/>
    </row>
    <row r="108" spans="1:8" ht="6.75" customHeight="1">
      <c r="A108" s="64"/>
      <c r="B108" s="66"/>
      <c r="C108" s="66"/>
      <c r="D108" s="66"/>
      <c r="E108" s="66"/>
      <c r="F108" s="66"/>
      <c r="G108" s="71"/>
      <c r="H108" s="70"/>
    </row>
    <row r="109" spans="1:8" ht="14.25">
      <c r="A109" s="72"/>
      <c r="B109" s="73"/>
      <c r="C109" s="73"/>
      <c r="D109" s="73"/>
      <c r="E109" s="73"/>
      <c r="F109" s="73"/>
      <c r="G109" s="74"/>
      <c r="H109" s="70"/>
    </row>
    <row r="110" spans="1:8" ht="6.75" customHeight="1">
      <c r="A110" s="72"/>
      <c r="B110" s="75"/>
      <c r="C110" s="75"/>
      <c r="D110" s="75"/>
      <c r="E110" s="75"/>
      <c r="F110" s="75"/>
      <c r="G110" s="76"/>
      <c r="H110" s="70"/>
    </row>
    <row r="111" spans="1:8" ht="12.75" customHeight="1">
      <c r="A111" s="64"/>
      <c r="B111" s="69"/>
      <c r="C111" s="66"/>
      <c r="D111" s="66"/>
      <c r="E111" s="66"/>
      <c r="F111" s="66"/>
      <c r="G111" s="67"/>
      <c r="H111" s="70"/>
    </row>
    <row r="112" spans="1:8" ht="12.75" customHeight="1">
      <c r="A112" s="64"/>
      <c r="B112" s="69"/>
      <c r="C112" s="66"/>
      <c r="D112" s="66"/>
      <c r="E112" s="66"/>
      <c r="F112" s="66"/>
      <c r="G112" s="67"/>
      <c r="H112" s="70"/>
    </row>
    <row r="113" spans="1:8" ht="12.75" customHeight="1">
      <c r="A113" s="64"/>
      <c r="B113" s="69"/>
      <c r="C113" s="66"/>
      <c r="D113" s="66"/>
      <c r="E113" s="66"/>
      <c r="F113" s="66"/>
      <c r="G113" s="67"/>
      <c r="H113" s="70"/>
    </row>
    <row r="114" spans="1:8" ht="12.75" customHeight="1">
      <c r="A114" s="64"/>
      <c r="B114" s="69"/>
      <c r="C114" s="66"/>
      <c r="D114" s="66"/>
      <c r="E114" s="66"/>
      <c r="F114" s="66"/>
      <c r="G114" s="67"/>
      <c r="H114" s="70"/>
    </row>
    <row r="115" spans="1:8" ht="12.75" customHeight="1">
      <c r="A115" s="64"/>
      <c r="B115" s="69"/>
      <c r="C115" s="66"/>
      <c r="D115" s="66"/>
      <c r="E115" s="66"/>
      <c r="F115" s="66"/>
      <c r="G115" s="67"/>
      <c r="H115" s="70"/>
    </row>
    <row r="116" spans="1:8" ht="12.75" customHeight="1">
      <c r="A116" s="64"/>
      <c r="B116" s="69"/>
      <c r="C116" s="66"/>
      <c r="D116" s="66"/>
      <c r="E116" s="66"/>
      <c r="F116" s="66"/>
      <c r="G116" s="67"/>
      <c r="H116" s="70"/>
    </row>
    <row r="117" spans="1:8" ht="12.75" customHeight="1">
      <c r="A117" s="64"/>
      <c r="B117" s="69"/>
      <c r="C117" s="66"/>
      <c r="D117" s="66"/>
      <c r="E117" s="66"/>
      <c r="F117" s="66"/>
      <c r="G117" s="67"/>
      <c r="H117" s="70"/>
    </row>
    <row r="118" spans="1:8" ht="12.75" customHeight="1">
      <c r="A118" s="64"/>
      <c r="B118" s="69"/>
      <c r="C118" s="66"/>
      <c r="D118" s="66"/>
      <c r="E118" s="66"/>
      <c r="F118" s="66"/>
      <c r="G118" s="67"/>
      <c r="H118" s="70"/>
    </row>
    <row r="119" spans="1:8" ht="12.75" customHeight="1">
      <c r="A119" s="64"/>
      <c r="B119" s="69"/>
      <c r="C119" s="66"/>
      <c r="D119" s="66"/>
      <c r="E119" s="66"/>
      <c r="F119" s="66"/>
      <c r="G119" s="67"/>
      <c r="H119" s="70"/>
    </row>
    <row r="120" spans="1:8" ht="12.75" customHeight="1">
      <c r="A120" s="64"/>
      <c r="B120" s="69"/>
      <c r="C120" s="66"/>
      <c r="D120" s="66"/>
      <c r="E120" s="66"/>
      <c r="F120" s="66"/>
      <c r="G120" s="67"/>
      <c r="H120" s="70"/>
    </row>
    <row r="121" spans="1:8" ht="12.75" customHeight="1">
      <c r="A121" s="64"/>
      <c r="B121" s="69"/>
      <c r="C121" s="66"/>
      <c r="D121" s="66"/>
      <c r="E121" s="66"/>
      <c r="F121" s="66"/>
      <c r="G121" s="67"/>
      <c r="H121" s="70"/>
    </row>
    <row r="122" spans="1:8" ht="12.75" customHeight="1">
      <c r="A122" s="64"/>
      <c r="B122" s="69"/>
      <c r="C122" s="66"/>
      <c r="D122" s="66"/>
      <c r="E122" s="66"/>
      <c r="F122" s="66"/>
      <c r="G122" s="67"/>
      <c r="H122" s="70"/>
    </row>
    <row r="123" spans="1:8" ht="54.75" customHeight="1">
      <c r="A123" s="256"/>
      <c r="B123" s="256"/>
      <c r="C123" s="256"/>
      <c r="D123" s="256"/>
      <c r="E123" s="256"/>
      <c r="F123" s="256"/>
      <c r="G123" s="256"/>
      <c r="H123" s="70"/>
    </row>
    <row r="124" spans="1:7" ht="15" customHeight="1">
      <c r="A124" s="77"/>
      <c r="B124" s="77"/>
      <c r="C124" s="77"/>
      <c r="D124" s="77"/>
      <c r="E124" s="77"/>
      <c r="F124" s="77"/>
      <c r="G124" s="77"/>
    </row>
    <row r="125" spans="1:7" ht="15" customHeight="1">
      <c r="A125" s="78"/>
      <c r="B125" s="78"/>
      <c r="C125" s="78"/>
      <c r="D125" s="78"/>
      <c r="E125" s="78"/>
      <c r="F125" s="78"/>
      <c r="G125" s="78"/>
    </row>
    <row r="126" spans="1:7" ht="15" customHeight="1">
      <c r="A126" s="65"/>
      <c r="B126" s="65"/>
      <c r="C126" s="65"/>
      <c r="D126" s="65"/>
      <c r="E126" s="65"/>
      <c r="F126" s="65"/>
      <c r="G126" s="65"/>
    </row>
    <row r="127" spans="1:7" ht="10.5" customHeight="1">
      <c r="A127" s="79"/>
      <c r="C127" s="70"/>
      <c r="D127" s="70"/>
      <c r="E127" s="70"/>
      <c r="F127" s="70"/>
      <c r="G127" s="70"/>
    </row>
    <row r="128" spans="1:7" ht="10.5" customHeight="1">
      <c r="A128" s="79"/>
      <c r="C128" s="70"/>
      <c r="D128" s="70"/>
      <c r="E128" s="70"/>
      <c r="F128" s="70"/>
      <c r="G128" s="70"/>
    </row>
    <row r="129" spans="1:7" ht="10.5" customHeight="1">
      <c r="A129" s="79"/>
      <c r="C129" s="70"/>
      <c r="D129" s="70"/>
      <c r="E129" s="70"/>
      <c r="F129" s="70"/>
      <c r="G129" s="70"/>
    </row>
    <row r="130" spans="1:7" ht="10.5" customHeight="1">
      <c r="A130" s="63"/>
      <c r="B130" s="15"/>
      <c r="C130" s="70"/>
      <c r="D130" s="70"/>
      <c r="E130" s="70"/>
      <c r="F130" s="70"/>
      <c r="G130" s="70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H35" sqref="H35"/>
    </sheetView>
  </sheetViews>
  <sheetFormatPr defaultColWidth="11.421875" defaultRowHeight="12.75"/>
  <cols>
    <col min="1" max="16384" width="11.421875" style="28" customWidth="1"/>
  </cols>
  <sheetData>
    <row r="13" ht="12.75">
      <c r="L13" s="108"/>
    </row>
    <row r="31" spans="1:9" ht="12.75">
      <c r="A31" s="36"/>
      <c r="B31" s="36"/>
      <c r="C31" s="36"/>
      <c r="D31" s="36"/>
      <c r="E31" s="36"/>
      <c r="F31" s="36"/>
      <c r="G31" s="36"/>
      <c r="H31" s="36"/>
      <c r="I31" s="36"/>
    </row>
    <row r="38" ht="12.75">
      <c r="I38" s="30"/>
    </row>
    <row r="41" ht="12.75">
      <c r="D41" s="10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44" sqref="K44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2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31">
      <selection activeCell="C70" sqref="C70"/>
    </sheetView>
  </sheetViews>
  <sheetFormatPr defaultColWidth="11.421875" defaultRowHeight="12.75"/>
  <cols>
    <col min="1" max="1" width="44.57421875" style="184" customWidth="1"/>
    <col min="2" max="2" width="13.140625" style="174" bestFit="1" customWidth="1"/>
    <col min="3" max="3" width="23.140625" style="185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4" t="s">
        <v>106</v>
      </c>
      <c r="B1" s="284"/>
      <c r="C1" s="284"/>
      <c r="D1" s="284"/>
      <c r="E1" s="174"/>
      <c r="F1" s="174"/>
      <c r="G1" s="25"/>
      <c r="H1" s="25"/>
    </row>
    <row r="2" spans="1:8" ht="15" customHeight="1">
      <c r="A2" s="285" t="s">
        <v>153</v>
      </c>
      <c r="B2" s="285"/>
      <c r="C2" s="285"/>
      <c r="D2" s="285"/>
      <c r="E2" s="174"/>
      <c r="F2" s="174"/>
      <c r="G2" s="25"/>
      <c r="H2" s="25"/>
    </row>
    <row r="3" spans="1:8" s="19" customFormat="1" ht="15" customHeight="1">
      <c r="A3" s="286" t="s">
        <v>166</v>
      </c>
      <c r="B3" s="286"/>
      <c r="C3" s="286"/>
      <c r="D3" s="286"/>
      <c r="E3" s="174"/>
      <c r="F3" s="174"/>
      <c r="G3" s="26"/>
      <c r="H3" s="26"/>
    </row>
    <row r="4" spans="1:8" s="19" customFormat="1" ht="15" customHeight="1">
      <c r="A4" s="287" t="s">
        <v>209</v>
      </c>
      <c r="B4" s="287"/>
      <c r="C4" s="287"/>
      <c r="D4" s="287"/>
      <c r="E4" s="174"/>
      <c r="F4" s="174"/>
      <c r="G4" s="26"/>
      <c r="H4" s="26"/>
    </row>
    <row r="5" spans="1:8" s="19" customFormat="1" ht="15" customHeight="1">
      <c r="A5" s="155"/>
      <c r="B5" s="175"/>
      <c r="C5" s="176"/>
      <c r="D5" s="20"/>
      <c r="E5" s="174"/>
      <c r="F5" s="174"/>
      <c r="G5" s="26"/>
      <c r="H5" s="26"/>
    </row>
    <row r="6" spans="1:12" s="19" customFormat="1" ht="15" customHeight="1">
      <c r="A6" s="80" t="s">
        <v>37</v>
      </c>
      <c r="B6" s="94" t="s">
        <v>126</v>
      </c>
      <c r="C6" s="81" t="s">
        <v>127</v>
      </c>
      <c r="D6" s="82" t="s">
        <v>146</v>
      </c>
      <c r="E6" s="174"/>
      <c r="F6" s="174"/>
      <c r="G6" s="27"/>
      <c r="H6" s="27"/>
      <c r="I6" s="18"/>
      <c r="J6" s="18"/>
      <c r="K6" s="18"/>
      <c r="L6" s="18"/>
    </row>
    <row r="7" spans="1:12" s="19" customFormat="1" ht="15" customHeight="1">
      <c r="A7" s="281" t="s">
        <v>39</v>
      </c>
      <c r="B7" s="282"/>
      <c r="C7" s="282"/>
      <c r="D7" s="283"/>
      <c r="E7" s="174"/>
      <c r="F7" s="174"/>
      <c r="G7" s="27"/>
      <c r="H7" s="27"/>
      <c r="I7" s="18"/>
      <c r="J7" s="18"/>
      <c r="K7" s="18"/>
      <c r="L7" s="18"/>
    </row>
    <row r="8" spans="1:12" s="19" customFormat="1" ht="15" customHeight="1">
      <c r="A8" s="177" t="s">
        <v>40</v>
      </c>
      <c r="B8" s="129">
        <v>40</v>
      </c>
      <c r="C8" s="198">
        <f>((260+292)/2)</f>
        <v>276</v>
      </c>
      <c r="D8" s="179">
        <f aca="true" t="shared" si="0" ref="D8:D25">C8/$B$58</f>
        <v>0.4119833415431463</v>
      </c>
      <c r="E8" s="174"/>
      <c r="F8" s="174"/>
      <c r="G8" s="27"/>
      <c r="H8" s="27"/>
      <c r="I8" s="18"/>
      <c r="J8" s="18"/>
      <c r="K8" s="18"/>
      <c r="L8" s="18"/>
    </row>
    <row r="9" spans="1:12" s="19" customFormat="1" ht="15" customHeight="1">
      <c r="A9" s="177" t="s">
        <v>91</v>
      </c>
      <c r="B9" s="129">
        <v>40</v>
      </c>
      <c r="C9" s="199">
        <f>(270+297)/2</f>
        <v>283.5</v>
      </c>
      <c r="D9" s="179">
        <f t="shared" si="0"/>
        <v>0.4231785410416014</v>
      </c>
      <c r="E9" s="174"/>
      <c r="F9" s="174"/>
      <c r="G9" s="27"/>
      <c r="H9" s="27"/>
      <c r="I9" s="18"/>
      <c r="J9" s="18"/>
      <c r="K9" s="18"/>
      <c r="L9" s="18"/>
    </row>
    <row r="10" spans="1:12" s="19" customFormat="1" ht="15" customHeight="1">
      <c r="A10" s="177" t="s">
        <v>41</v>
      </c>
      <c r="B10" s="129">
        <v>40</v>
      </c>
      <c r="C10" s="199">
        <f>(249+278)/2</f>
        <v>263.5</v>
      </c>
      <c r="D10" s="179">
        <f t="shared" si="0"/>
        <v>0.3933246757123879</v>
      </c>
      <c r="E10" s="174"/>
      <c r="F10" s="174"/>
      <c r="G10" s="27"/>
      <c r="H10" s="27"/>
      <c r="I10" s="18"/>
      <c r="J10" s="18"/>
      <c r="K10" s="18"/>
      <c r="L10" s="18"/>
    </row>
    <row r="11" spans="1:12" s="19" customFormat="1" ht="15" customHeight="1">
      <c r="A11" s="177" t="s">
        <v>102</v>
      </c>
      <c r="B11" s="129">
        <v>40</v>
      </c>
      <c r="C11" s="198">
        <f>(259+283)/2</f>
        <v>271</v>
      </c>
      <c r="D11" s="179">
        <f t="shared" si="0"/>
        <v>0.4045198752108429</v>
      </c>
      <c r="E11" s="174"/>
      <c r="F11" s="174"/>
      <c r="G11" s="27"/>
      <c r="H11" s="27"/>
      <c r="I11" s="18"/>
      <c r="J11" s="18"/>
      <c r="K11" s="18"/>
      <c r="L11" s="18"/>
    </row>
    <row r="12" spans="1:12" s="19" customFormat="1" ht="15" customHeight="1">
      <c r="A12" s="177" t="s">
        <v>42</v>
      </c>
      <c r="B12" s="129">
        <v>40</v>
      </c>
      <c r="C12" s="199">
        <f>(252+275)/2</f>
        <v>263.5</v>
      </c>
      <c r="D12" s="179">
        <f t="shared" si="0"/>
        <v>0.3933246757123879</v>
      </c>
      <c r="E12" s="174"/>
      <c r="F12" s="174"/>
      <c r="G12" s="27"/>
      <c r="H12" s="27"/>
      <c r="I12" s="18"/>
      <c r="J12" s="18"/>
      <c r="K12" s="18"/>
      <c r="L12" s="18"/>
    </row>
    <row r="13" spans="1:12" s="19" customFormat="1" ht="15" customHeight="1">
      <c r="A13" s="177" t="s">
        <v>92</v>
      </c>
      <c r="B13" s="129">
        <v>40</v>
      </c>
      <c r="C13" s="137">
        <f>262</f>
        <v>262</v>
      </c>
      <c r="D13" s="179">
        <f t="shared" si="0"/>
        <v>0.3910856358126969</v>
      </c>
      <c r="E13" s="174"/>
      <c r="F13" s="174"/>
      <c r="G13" s="27"/>
      <c r="H13" s="27"/>
      <c r="I13" s="18"/>
      <c r="J13" s="18"/>
      <c r="K13" s="18"/>
      <c r="L13" s="18"/>
    </row>
    <row r="14" spans="1:12" s="19" customFormat="1" ht="15" customHeight="1">
      <c r="A14" s="177" t="s">
        <v>64</v>
      </c>
      <c r="B14" s="129">
        <v>40</v>
      </c>
      <c r="C14" s="198">
        <f>(239+237)/2</f>
        <v>238</v>
      </c>
      <c r="D14" s="179">
        <f t="shared" si="0"/>
        <v>0.35526099741764067</v>
      </c>
      <c r="E14" s="180"/>
      <c r="F14" s="27"/>
      <c r="G14" s="27"/>
      <c r="H14" s="27"/>
      <c r="I14" s="18"/>
      <c r="J14" s="18"/>
      <c r="K14" s="18"/>
      <c r="L14" s="18"/>
    </row>
    <row r="15" spans="1:12" s="19" customFormat="1" ht="15" customHeight="1">
      <c r="A15" s="177" t="s">
        <v>93</v>
      </c>
      <c r="B15" s="129">
        <v>40</v>
      </c>
      <c r="C15" s="199">
        <f>(249+242)/2</f>
        <v>245.5</v>
      </c>
      <c r="D15" s="179">
        <f t="shared" si="0"/>
        <v>0.3664561969160957</v>
      </c>
      <c r="E15" s="129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7" t="s">
        <v>43</v>
      </c>
      <c r="B16" s="129">
        <v>40</v>
      </c>
      <c r="C16" s="199">
        <f>(228+233)/2</f>
        <v>230.5</v>
      </c>
      <c r="D16" s="179">
        <f t="shared" si="0"/>
        <v>0.3440657979191856</v>
      </c>
      <c r="E16" s="129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7" t="s">
        <v>94</v>
      </c>
      <c r="B17" s="129">
        <v>40</v>
      </c>
      <c r="C17" s="198">
        <f>(242+238)/2</f>
        <v>240</v>
      </c>
      <c r="D17" s="179">
        <f t="shared" si="0"/>
        <v>0.358246383950562</v>
      </c>
      <c r="E17" s="129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7" t="s">
        <v>61</v>
      </c>
      <c r="B18" s="129">
        <v>40</v>
      </c>
      <c r="C18" s="252">
        <v>241</v>
      </c>
      <c r="D18" s="179">
        <f t="shared" si="0"/>
        <v>0.3597390772170227</v>
      </c>
      <c r="E18" s="129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7" t="s">
        <v>81</v>
      </c>
      <c r="B19" s="129">
        <v>40</v>
      </c>
      <c r="C19" s="178">
        <v>246</v>
      </c>
      <c r="D19" s="179">
        <f t="shared" si="0"/>
        <v>0.3672025435493261</v>
      </c>
      <c r="E19" s="129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7" t="s">
        <v>62</v>
      </c>
      <c r="B20" s="129">
        <v>40</v>
      </c>
      <c r="C20" s="252">
        <v>224</v>
      </c>
      <c r="D20" s="179">
        <f t="shared" si="0"/>
        <v>0.3343632916871912</v>
      </c>
      <c r="E20" s="129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7" t="s">
        <v>63</v>
      </c>
      <c r="B21" s="129">
        <v>40</v>
      </c>
      <c r="C21" s="178">
        <v>229</v>
      </c>
      <c r="D21" s="179">
        <f t="shared" si="0"/>
        <v>0.3418267580194946</v>
      </c>
      <c r="E21" s="129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7" t="s">
        <v>82</v>
      </c>
      <c r="B22" s="129">
        <v>40</v>
      </c>
      <c r="C22" s="198">
        <v>232</v>
      </c>
      <c r="D22" s="179">
        <f t="shared" si="0"/>
        <v>0.3463048378188766</v>
      </c>
      <c r="E22" s="129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7" t="s">
        <v>95</v>
      </c>
      <c r="B23" s="129">
        <v>40</v>
      </c>
      <c r="C23" s="198">
        <v>242</v>
      </c>
      <c r="D23" s="179">
        <f t="shared" si="0"/>
        <v>0.36123177048348337</v>
      </c>
      <c r="E23" s="129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7" t="s">
        <v>83</v>
      </c>
      <c r="B24" s="129">
        <v>40</v>
      </c>
      <c r="C24" s="198">
        <v>239</v>
      </c>
      <c r="D24" s="179">
        <f t="shared" si="0"/>
        <v>0.35675369068410134</v>
      </c>
      <c r="E24" s="129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7" t="s">
        <v>96</v>
      </c>
      <c r="B25" s="129">
        <v>40</v>
      </c>
      <c r="C25" s="198">
        <v>249</v>
      </c>
      <c r="D25" s="179">
        <f t="shared" si="0"/>
        <v>0.3716806233487081</v>
      </c>
      <c r="E25" s="129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1" t="s">
        <v>44</v>
      </c>
      <c r="B26" s="282"/>
      <c r="C26" s="282"/>
      <c r="D26" s="283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28" t="s">
        <v>97</v>
      </c>
      <c r="B27" s="129">
        <v>40</v>
      </c>
      <c r="C27" s="130">
        <f>(245+279)/2</f>
        <v>262</v>
      </c>
      <c r="D27" s="131">
        <f aca="true" t="shared" si="1" ref="D27:D36">C27/$B$58</f>
        <v>0.3910856358126969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28" t="s">
        <v>45</v>
      </c>
      <c r="B28" s="129">
        <v>40</v>
      </c>
      <c r="C28" s="130">
        <v>241</v>
      </c>
      <c r="D28" s="131">
        <f t="shared" si="1"/>
        <v>0.3597390772170227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28" t="s">
        <v>98</v>
      </c>
      <c r="B29" s="129">
        <v>40</v>
      </c>
      <c r="C29" s="130">
        <f>(229+233)/2</f>
        <v>231</v>
      </c>
      <c r="D29" s="131">
        <f t="shared" si="1"/>
        <v>0.34481214455241593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28" t="s">
        <v>46</v>
      </c>
      <c r="B30" s="129">
        <v>40</v>
      </c>
      <c r="C30" s="130">
        <v>225</v>
      </c>
      <c r="D30" s="131">
        <f t="shared" si="1"/>
        <v>0.3358559849536519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28" t="s">
        <v>99</v>
      </c>
      <c r="B31" s="129">
        <v>40</v>
      </c>
      <c r="C31" s="130">
        <f>(218+204)/2</f>
        <v>211</v>
      </c>
      <c r="D31" s="131">
        <f t="shared" si="1"/>
        <v>0.31495827922320246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28" t="s">
        <v>47</v>
      </c>
      <c r="B32" s="129">
        <v>40</v>
      </c>
      <c r="C32" s="130">
        <v>214</v>
      </c>
      <c r="D32" s="131">
        <f t="shared" si="1"/>
        <v>0.3194363590225845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28" t="s">
        <v>100</v>
      </c>
      <c r="B33" s="129">
        <v>40</v>
      </c>
      <c r="C33" s="130">
        <v>211</v>
      </c>
      <c r="D33" s="131">
        <f t="shared" si="1"/>
        <v>0.31495827922320246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28" t="s">
        <v>48</v>
      </c>
      <c r="B34" s="129">
        <v>40</v>
      </c>
      <c r="C34" s="130">
        <v>207</v>
      </c>
      <c r="D34" s="131">
        <f t="shared" si="1"/>
        <v>0.30898750615735976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28" t="s">
        <v>101</v>
      </c>
      <c r="B35" s="129">
        <v>40</v>
      </c>
      <c r="C35" s="130">
        <v>222</v>
      </c>
      <c r="D35" s="131">
        <f t="shared" si="1"/>
        <v>0.33137790515426985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28" t="s">
        <v>110</v>
      </c>
      <c r="B36" s="129">
        <v>40</v>
      </c>
      <c r="C36" s="130">
        <v>218</v>
      </c>
      <c r="D36" s="131">
        <f t="shared" si="1"/>
        <v>0.3254071320884272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1" t="s">
        <v>49</v>
      </c>
      <c r="B37" s="282"/>
      <c r="C37" s="282"/>
      <c r="D37" s="283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28" t="s">
        <v>65</v>
      </c>
      <c r="B38" s="134" t="s">
        <v>67</v>
      </c>
      <c r="C38" s="199">
        <f>(219+217)/2</f>
        <v>218</v>
      </c>
      <c r="D38" s="131">
        <f aca="true" t="shared" si="2" ref="D38:D47">C38/$B$58</f>
        <v>0.3254071320884272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28" t="s">
        <v>66</v>
      </c>
      <c r="B39" s="134" t="s">
        <v>67</v>
      </c>
      <c r="C39" s="199">
        <f>(203+184)/3</f>
        <v>129</v>
      </c>
      <c r="D39" s="131">
        <f t="shared" si="2"/>
        <v>0.1925574313734271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28" t="s">
        <v>68</v>
      </c>
      <c r="B40" s="134">
        <v>50</v>
      </c>
      <c r="C40" s="130">
        <v>193</v>
      </c>
      <c r="D40" s="131">
        <f t="shared" si="2"/>
        <v>0.2880898004269103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28" t="s">
        <v>50</v>
      </c>
      <c r="B41" s="134">
        <v>50</v>
      </c>
      <c r="C41" s="130">
        <v>190</v>
      </c>
      <c r="D41" s="131">
        <f t="shared" si="2"/>
        <v>0.28361172062752826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28" t="s">
        <v>51</v>
      </c>
      <c r="B42" s="134">
        <v>50</v>
      </c>
      <c r="C42" s="198">
        <v>192</v>
      </c>
      <c r="D42" s="131">
        <f t="shared" si="2"/>
        <v>0.2865971071604496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28" t="s">
        <v>52</v>
      </c>
      <c r="B43" s="134">
        <v>50</v>
      </c>
      <c r="C43" s="198">
        <f>(152+190)/2</f>
        <v>171</v>
      </c>
      <c r="D43" s="131">
        <f t="shared" si="2"/>
        <v>0.25525054856477547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28" t="s">
        <v>53</v>
      </c>
      <c r="B44" s="134">
        <v>50</v>
      </c>
      <c r="C44" s="198">
        <v>186</v>
      </c>
      <c r="D44" s="131">
        <f t="shared" si="2"/>
        <v>0.27764094756168556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28" t="s">
        <v>54</v>
      </c>
      <c r="B45" s="134">
        <v>50</v>
      </c>
      <c r="C45" s="198">
        <f>(151+185)/2</f>
        <v>168</v>
      </c>
      <c r="D45" s="131">
        <f t="shared" si="2"/>
        <v>0.25077246876539344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28" t="s">
        <v>55</v>
      </c>
      <c r="B46" s="134">
        <v>50</v>
      </c>
      <c r="C46" s="137">
        <v>177</v>
      </c>
      <c r="D46" s="131">
        <f t="shared" si="2"/>
        <v>0.26420670816353947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28" t="s">
        <v>56</v>
      </c>
      <c r="B47" s="134">
        <v>50</v>
      </c>
      <c r="C47" s="137">
        <v>282</v>
      </c>
      <c r="D47" s="131">
        <f t="shared" si="2"/>
        <v>0.42093950114191037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281" t="s">
        <v>57</v>
      </c>
      <c r="B48" s="282"/>
      <c r="C48" s="282"/>
      <c r="D48" s="283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128" t="s">
        <v>58</v>
      </c>
      <c r="B49" s="129">
        <v>40</v>
      </c>
      <c r="C49" s="198">
        <v>265</v>
      </c>
      <c r="D49" s="131">
        <f>C49/$B$58</f>
        <v>0.3955637156120789</v>
      </c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32" t="s">
        <v>60</v>
      </c>
      <c r="B50" s="133">
        <v>40</v>
      </c>
      <c r="C50" s="198">
        <v>265</v>
      </c>
      <c r="D50" s="131">
        <f aca="true" t="shared" si="3" ref="D50:D56">C50/$B$58</f>
        <v>0.3955637156120789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128" t="s">
        <v>59</v>
      </c>
      <c r="B51" s="129">
        <v>40</v>
      </c>
      <c r="C51" s="199">
        <f>(253+164)/2</f>
        <v>208.5</v>
      </c>
      <c r="D51" s="131">
        <f t="shared" si="3"/>
        <v>0.31122654605705075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28" t="s">
        <v>71</v>
      </c>
      <c r="B52" s="134">
        <v>40</v>
      </c>
      <c r="C52" s="130">
        <v>160</v>
      </c>
      <c r="D52" s="131">
        <f t="shared" si="3"/>
        <v>0.238830922633708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28" t="s">
        <v>69</v>
      </c>
      <c r="B53" s="129">
        <v>40</v>
      </c>
      <c r="C53" s="130">
        <v>190</v>
      </c>
      <c r="D53" s="131">
        <f t="shared" si="3"/>
        <v>0.28361172062752826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28" t="s">
        <v>70</v>
      </c>
      <c r="B54" s="129">
        <v>50</v>
      </c>
      <c r="C54" s="130">
        <v>48</v>
      </c>
      <c r="D54" s="131">
        <f t="shared" si="3"/>
        <v>0.0716492767901124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28" t="s">
        <v>178</v>
      </c>
      <c r="B55" s="129">
        <v>50</v>
      </c>
      <c r="C55" s="130">
        <v>48</v>
      </c>
      <c r="D55" s="131">
        <f t="shared" si="3"/>
        <v>0.0716492767901124</v>
      </c>
      <c r="E55" s="20"/>
      <c r="F55" s="18"/>
      <c r="G55" s="18"/>
      <c r="H55" s="18"/>
      <c r="I55" s="18"/>
      <c r="J55" s="18"/>
      <c r="K55" s="18"/>
      <c r="L55" s="18"/>
    </row>
    <row r="56" spans="1:5" s="19" customFormat="1" ht="15" customHeight="1">
      <c r="A56" s="135" t="s">
        <v>157</v>
      </c>
      <c r="B56" s="136">
        <v>50</v>
      </c>
      <c r="C56" s="126">
        <v>295</v>
      </c>
      <c r="D56" s="131">
        <f t="shared" si="3"/>
        <v>0.44034451360589916</v>
      </c>
      <c r="E56" s="20"/>
    </row>
    <row r="57" spans="1:5" s="19" customFormat="1" ht="15" customHeight="1">
      <c r="A57" s="106" t="s">
        <v>170</v>
      </c>
      <c r="B57" s="106"/>
      <c r="C57" s="106"/>
      <c r="D57" s="113"/>
      <c r="E57" s="20"/>
    </row>
    <row r="58" spans="1:5" s="19" customFormat="1" ht="12.75">
      <c r="A58" s="200" t="s">
        <v>221</v>
      </c>
      <c r="B58" s="201">
        <f>669.93</f>
        <v>669.93</v>
      </c>
      <c r="C58" s="97"/>
      <c r="D58" s="20"/>
      <c r="E58" s="20"/>
    </row>
    <row r="59" spans="1:5" s="19" customFormat="1" ht="12.75">
      <c r="A59" s="181"/>
      <c r="B59" s="182"/>
      <c r="C59" s="183"/>
      <c r="D59" s="20"/>
      <c r="E59" s="20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C37" sqref="C37"/>
    </sheetView>
  </sheetViews>
  <sheetFormatPr defaultColWidth="11.421875" defaultRowHeight="12.75"/>
  <cols>
    <col min="1" max="1" width="41.421875" style="174" customWidth="1"/>
    <col min="2" max="2" width="23.7109375" style="174" customWidth="1"/>
    <col min="3" max="3" width="18.421875" style="174" bestFit="1" customWidth="1"/>
    <col min="4" max="4" width="22.28125" style="174" customWidth="1"/>
    <col min="5" max="5" width="27.00390625" style="174" bestFit="1" customWidth="1"/>
    <col min="6" max="16384" width="11.421875" style="174" customWidth="1"/>
  </cols>
  <sheetData>
    <row r="1" spans="1:5" ht="12.75">
      <c r="A1" s="284" t="s">
        <v>107</v>
      </c>
      <c r="B1" s="284"/>
      <c r="C1" s="284"/>
      <c r="D1" s="284"/>
      <c r="E1" s="284"/>
    </row>
    <row r="2" spans="1:5" ht="12.75">
      <c r="A2" s="288" t="s">
        <v>152</v>
      </c>
      <c r="B2" s="288"/>
      <c r="C2" s="288"/>
      <c r="D2" s="288"/>
      <c r="E2" s="288"/>
    </row>
    <row r="3" spans="1:5" ht="12.75" customHeight="1">
      <c r="A3" s="289" t="s">
        <v>166</v>
      </c>
      <c r="B3" s="289"/>
      <c r="C3" s="289"/>
      <c r="D3" s="289"/>
      <c r="E3" s="289"/>
    </row>
    <row r="4" spans="1:5" ht="12.75">
      <c r="A4" s="290" t="s">
        <v>223</v>
      </c>
      <c r="B4" s="290"/>
      <c r="C4" s="290"/>
      <c r="D4" s="290"/>
      <c r="E4" s="290"/>
    </row>
    <row r="5" ht="12.75">
      <c r="A5" s="182"/>
    </row>
    <row r="6" spans="1:5" ht="21.75" customHeight="1">
      <c r="A6" s="149" t="s">
        <v>111</v>
      </c>
      <c r="B6" s="138" t="s">
        <v>112</v>
      </c>
      <c r="C6" s="29" t="s">
        <v>113</v>
      </c>
      <c r="D6" s="29" t="s">
        <v>158</v>
      </c>
      <c r="E6" s="150" t="s">
        <v>146</v>
      </c>
    </row>
    <row r="7" spans="1:6" ht="14.25">
      <c r="A7" s="148" t="s">
        <v>114</v>
      </c>
      <c r="B7" s="186" t="s">
        <v>115</v>
      </c>
      <c r="C7" s="123">
        <f>D7*50</f>
        <v>23750</v>
      </c>
      <c r="D7" s="152">
        <v>475</v>
      </c>
      <c r="E7" s="187">
        <f aca="true" t="shared" si="0" ref="E7:E23">D7/$B$26</f>
        <v>0.7090293015688207</v>
      </c>
      <c r="F7" s="188"/>
    </row>
    <row r="8" spans="1:6" ht="14.25">
      <c r="A8" s="189" t="s">
        <v>131</v>
      </c>
      <c r="B8" s="190" t="s">
        <v>129</v>
      </c>
      <c r="C8" s="130">
        <f aca="true" t="shared" si="1" ref="C8:C23">D8*50</f>
        <v>23750</v>
      </c>
      <c r="D8" s="151">
        <v>475</v>
      </c>
      <c r="E8" s="191">
        <f t="shared" si="0"/>
        <v>0.7090293015688207</v>
      </c>
      <c r="F8" s="188"/>
    </row>
    <row r="9" spans="1:6" ht="14.25">
      <c r="A9" s="189"/>
      <c r="B9" s="190" t="s">
        <v>138</v>
      </c>
      <c r="C9" s="130">
        <f t="shared" si="1"/>
        <v>23750</v>
      </c>
      <c r="D9" s="151">
        <v>475</v>
      </c>
      <c r="E9" s="191">
        <f t="shared" si="0"/>
        <v>0.7090293015688207</v>
      </c>
      <c r="F9" s="188"/>
    </row>
    <row r="10" spans="1:6" ht="14.25">
      <c r="A10" s="192" t="s">
        <v>140</v>
      </c>
      <c r="B10" s="111" t="s">
        <v>136</v>
      </c>
      <c r="C10" s="123">
        <f t="shared" si="1"/>
        <v>18000</v>
      </c>
      <c r="D10" s="152">
        <v>360</v>
      </c>
      <c r="E10" s="187">
        <f t="shared" si="0"/>
        <v>0.537369575925843</v>
      </c>
      <c r="F10" s="188"/>
    </row>
    <row r="11" spans="1:6" ht="14.25">
      <c r="A11" s="189" t="s">
        <v>131</v>
      </c>
      <c r="B11" s="114" t="s">
        <v>137</v>
      </c>
      <c r="C11" s="253">
        <f>D11*50</f>
        <v>19750</v>
      </c>
      <c r="D11" s="151">
        <v>395</v>
      </c>
      <c r="E11" s="191">
        <f t="shared" si="0"/>
        <v>0.5896138402519666</v>
      </c>
      <c r="F11" s="188"/>
    </row>
    <row r="12" spans="1:6" ht="14.25">
      <c r="A12" s="189"/>
      <c r="B12" s="114" t="s">
        <v>119</v>
      </c>
      <c r="C12" s="130">
        <f t="shared" si="1"/>
        <v>19750</v>
      </c>
      <c r="D12" s="151">
        <v>395</v>
      </c>
      <c r="E12" s="191">
        <f t="shared" si="0"/>
        <v>0.5896138402519666</v>
      </c>
      <c r="F12" s="188"/>
    </row>
    <row r="13" spans="1:6" ht="14.25">
      <c r="A13" s="189"/>
      <c r="B13" s="114" t="s">
        <v>130</v>
      </c>
      <c r="C13" s="130">
        <f t="shared" si="1"/>
        <v>18000</v>
      </c>
      <c r="D13" s="151">
        <v>360</v>
      </c>
      <c r="E13" s="191">
        <f t="shared" si="0"/>
        <v>0.537369575925843</v>
      </c>
      <c r="F13" s="188"/>
    </row>
    <row r="14" spans="1:6" ht="14.25">
      <c r="A14" s="189"/>
      <c r="B14" s="114" t="s">
        <v>120</v>
      </c>
      <c r="C14" s="130">
        <f t="shared" si="1"/>
        <v>18000</v>
      </c>
      <c r="D14" s="151">
        <v>360</v>
      </c>
      <c r="E14" s="191">
        <f t="shared" si="0"/>
        <v>0.537369575925843</v>
      </c>
      <c r="F14" s="188"/>
    </row>
    <row r="15" spans="1:6" ht="14.25">
      <c r="A15" s="193"/>
      <c r="B15" s="194" t="s">
        <v>187</v>
      </c>
      <c r="C15" s="126">
        <f t="shared" si="1"/>
        <v>18000</v>
      </c>
      <c r="D15" s="153">
        <v>360</v>
      </c>
      <c r="E15" s="195">
        <f t="shared" si="0"/>
        <v>0.537369575925843</v>
      </c>
      <c r="F15" s="188"/>
    </row>
    <row r="16" spans="1:6" ht="14.25">
      <c r="A16" s="249" t="s">
        <v>141</v>
      </c>
      <c r="B16" s="114" t="s">
        <v>118</v>
      </c>
      <c r="C16" s="130">
        <f t="shared" si="1"/>
        <v>19500</v>
      </c>
      <c r="D16" s="151">
        <v>390</v>
      </c>
      <c r="E16" s="191">
        <f t="shared" si="0"/>
        <v>0.5821503739196633</v>
      </c>
      <c r="F16" s="188"/>
    </row>
    <row r="17" spans="1:6" ht="14.25">
      <c r="A17" s="189" t="s">
        <v>131</v>
      </c>
      <c r="B17" s="114" t="s">
        <v>116</v>
      </c>
      <c r="C17" s="130">
        <f t="shared" si="1"/>
        <v>19500</v>
      </c>
      <c r="D17" s="151">
        <v>390</v>
      </c>
      <c r="E17" s="191">
        <f t="shared" si="0"/>
        <v>0.5821503739196633</v>
      </c>
      <c r="F17" s="188"/>
    </row>
    <row r="18" spans="1:6" ht="14.25">
      <c r="A18" s="189"/>
      <c r="B18" s="114" t="s">
        <v>117</v>
      </c>
      <c r="C18" s="130">
        <f t="shared" si="1"/>
        <v>19500</v>
      </c>
      <c r="D18" s="151">
        <v>390</v>
      </c>
      <c r="E18" s="191">
        <f t="shared" si="0"/>
        <v>0.5821503739196633</v>
      </c>
      <c r="F18" s="188"/>
    </row>
    <row r="19" spans="1:6" ht="14.25">
      <c r="A19" s="189"/>
      <c r="B19" s="114" t="s">
        <v>142</v>
      </c>
      <c r="C19" s="130">
        <f t="shared" si="1"/>
        <v>19500</v>
      </c>
      <c r="D19" s="151">
        <v>390</v>
      </c>
      <c r="E19" s="191">
        <f t="shared" si="0"/>
        <v>0.5821503739196633</v>
      </c>
      <c r="F19" s="188"/>
    </row>
    <row r="20" spans="1:6" ht="14.25">
      <c r="A20" s="189"/>
      <c r="B20" s="114" t="s">
        <v>161</v>
      </c>
      <c r="C20" s="130">
        <f t="shared" si="1"/>
        <v>19500</v>
      </c>
      <c r="D20" s="151">
        <v>390</v>
      </c>
      <c r="E20" s="191">
        <f t="shared" si="0"/>
        <v>0.5821503739196633</v>
      </c>
      <c r="F20" s="188"/>
    </row>
    <row r="21" spans="1:6" ht="14.25">
      <c r="A21" s="148" t="s">
        <v>181</v>
      </c>
      <c r="B21" s="111" t="s">
        <v>182</v>
      </c>
      <c r="C21" s="123">
        <f t="shared" si="1"/>
        <v>17250</v>
      </c>
      <c r="D21" s="152">
        <v>345</v>
      </c>
      <c r="E21" s="187">
        <f t="shared" si="0"/>
        <v>0.5149791769289329</v>
      </c>
      <c r="F21" s="188"/>
    </row>
    <row r="22" spans="1:6" ht="14.25">
      <c r="A22" s="148" t="s">
        <v>121</v>
      </c>
      <c r="B22" s="111" t="s">
        <v>122</v>
      </c>
      <c r="C22" s="123">
        <f t="shared" si="1"/>
        <v>18500</v>
      </c>
      <c r="D22" s="152">
        <v>370</v>
      </c>
      <c r="E22" s="187">
        <f t="shared" si="0"/>
        <v>0.5522965085904498</v>
      </c>
      <c r="F22" s="188"/>
    </row>
    <row r="23" spans="1:6" ht="14.25">
      <c r="A23" s="193" t="s">
        <v>143</v>
      </c>
      <c r="B23" s="194" t="s">
        <v>128</v>
      </c>
      <c r="C23" s="126">
        <f t="shared" si="1"/>
        <v>18500</v>
      </c>
      <c r="D23" s="153">
        <v>370</v>
      </c>
      <c r="E23" s="195">
        <f t="shared" si="0"/>
        <v>0.5522965085904498</v>
      </c>
      <c r="F23" s="188"/>
    </row>
    <row r="24" spans="1:5" ht="12.75">
      <c r="A24" s="98" t="s">
        <v>171</v>
      </c>
      <c r="E24" s="190"/>
    </row>
    <row r="25" spans="1:5" ht="12.75">
      <c r="A25" s="98" t="s">
        <v>224</v>
      </c>
      <c r="E25" s="190"/>
    </row>
    <row r="26" spans="1:2" ht="12.75">
      <c r="A26" s="200" t="s">
        <v>205</v>
      </c>
      <c r="B26" s="201">
        <f>669.93</f>
        <v>669.93</v>
      </c>
    </row>
    <row r="34" ht="12.75">
      <c r="D34" s="196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C26" sqref="C26"/>
    </sheetView>
  </sheetViews>
  <sheetFormatPr defaultColWidth="11.421875" defaultRowHeight="12.75"/>
  <cols>
    <col min="1" max="1" width="42.00390625" style="28" customWidth="1"/>
    <col min="2" max="2" width="17.8515625" style="28" customWidth="1"/>
    <col min="3" max="3" width="16.00390625" style="28" customWidth="1"/>
    <col min="4" max="4" width="18.8515625" style="85" customWidth="1"/>
    <col min="5" max="6" width="13.28125" style="2" customWidth="1"/>
    <col min="7" max="16384" width="11.421875" style="2" customWidth="1"/>
  </cols>
  <sheetData>
    <row r="1" spans="1:4" ht="12.75">
      <c r="A1" s="291" t="s">
        <v>108</v>
      </c>
      <c r="B1" s="291"/>
      <c r="C1" s="291"/>
      <c r="D1" s="291"/>
    </row>
    <row r="2" spans="1:7" ht="15" customHeight="1">
      <c r="A2" s="292" t="s">
        <v>151</v>
      </c>
      <c r="B2" s="292"/>
      <c r="C2" s="292"/>
      <c r="D2" s="292"/>
      <c r="E2" s="4"/>
      <c r="F2" s="4"/>
      <c r="G2" s="3"/>
    </row>
    <row r="3" spans="1:7" ht="15" customHeight="1">
      <c r="A3" s="293" t="s">
        <v>167</v>
      </c>
      <c r="B3" s="293"/>
      <c r="C3" s="293"/>
      <c r="D3" s="293"/>
      <c r="E3" s="50"/>
      <c r="F3" s="50"/>
      <c r="G3" s="3"/>
    </row>
    <row r="4" spans="1:7" ht="15" customHeight="1">
      <c r="A4" s="294" t="s">
        <v>209</v>
      </c>
      <c r="B4" s="295"/>
      <c r="C4" s="295"/>
      <c r="D4" s="295"/>
      <c r="F4" s="4"/>
      <c r="G4" s="3"/>
    </row>
    <row r="5" spans="1:7" ht="15" customHeight="1">
      <c r="A5" s="250"/>
      <c r="B5" s="84"/>
      <c r="C5" s="84"/>
      <c r="F5" s="4"/>
      <c r="G5" s="3"/>
    </row>
    <row r="6" spans="1:7" ht="15" customHeight="1">
      <c r="A6" s="297" t="s">
        <v>30</v>
      </c>
      <c r="B6" s="297"/>
      <c r="C6" s="297"/>
      <c r="D6" s="297"/>
      <c r="E6" s="5"/>
      <c r="F6" s="5"/>
      <c r="G6" s="3"/>
    </row>
    <row r="7" spans="1:7" ht="15" customHeight="1">
      <c r="A7" s="298" t="s">
        <v>37</v>
      </c>
      <c r="B7" s="300" t="s">
        <v>35</v>
      </c>
      <c r="C7" s="302" t="s">
        <v>169</v>
      </c>
      <c r="D7" s="304" t="s">
        <v>168</v>
      </c>
      <c r="E7" s="1"/>
      <c r="F7" s="1"/>
      <c r="G7" s="1"/>
    </row>
    <row r="8" spans="1:7" ht="15" customHeight="1">
      <c r="A8" s="299"/>
      <c r="B8" s="301"/>
      <c r="C8" s="303"/>
      <c r="D8" s="305"/>
      <c r="E8" s="1"/>
      <c r="F8" s="1"/>
      <c r="G8" s="1"/>
    </row>
    <row r="9" spans="1:7" ht="15" customHeight="1">
      <c r="A9" s="116" t="s">
        <v>31</v>
      </c>
      <c r="B9" s="86" t="s">
        <v>36</v>
      </c>
      <c r="C9" s="197" t="s">
        <v>145</v>
      </c>
      <c r="D9" s="187" t="s">
        <v>145</v>
      </c>
      <c r="E9" s="109"/>
      <c r="G9" s="1"/>
    </row>
    <row r="10" spans="1:7" ht="15" customHeight="1">
      <c r="A10" s="117" t="s">
        <v>32</v>
      </c>
      <c r="B10" s="87" t="s">
        <v>36</v>
      </c>
      <c r="C10" s="246" t="s">
        <v>145</v>
      </c>
      <c r="D10" s="191" t="s">
        <v>145</v>
      </c>
      <c r="E10" s="109"/>
      <c r="G10" s="1"/>
    </row>
    <row r="11" spans="1:14" ht="15" customHeight="1">
      <c r="A11" s="117" t="s">
        <v>33</v>
      </c>
      <c r="B11" s="87" t="s">
        <v>36</v>
      </c>
      <c r="C11" s="31">
        <v>5898</v>
      </c>
      <c r="D11" s="118">
        <f>C11/$B$19</f>
        <v>8.803904885585062</v>
      </c>
      <c r="E11" s="109"/>
      <c r="F11" s="100"/>
      <c r="G11" s="100"/>
      <c r="H11" s="100"/>
      <c r="I11" s="100"/>
      <c r="K11" s="100"/>
      <c r="L11" s="100"/>
      <c r="M11" s="100"/>
      <c r="N11" s="101"/>
    </row>
    <row r="12" spans="1:14" ht="15" customHeight="1">
      <c r="A12" s="117" t="s">
        <v>38</v>
      </c>
      <c r="B12" s="87" t="s">
        <v>36</v>
      </c>
      <c r="C12" s="31">
        <v>4892</v>
      </c>
      <c r="D12" s="118">
        <f>C12/$B$19</f>
        <v>7.302255459525623</v>
      </c>
      <c r="E12" s="109"/>
      <c r="F12" s="100"/>
      <c r="G12" s="100"/>
      <c r="H12" s="100"/>
      <c r="I12" s="100"/>
      <c r="K12" s="100"/>
      <c r="L12" s="100"/>
      <c r="M12" s="102"/>
      <c r="N12" s="103"/>
    </row>
    <row r="13" spans="1:14" ht="15" customHeight="1">
      <c r="A13" s="119" t="s">
        <v>34</v>
      </c>
      <c r="B13" s="88" t="s">
        <v>36</v>
      </c>
      <c r="C13" s="32">
        <v>5400</v>
      </c>
      <c r="D13" s="120">
        <f>C13/$B$19</f>
        <v>8.060543638887646</v>
      </c>
      <c r="E13" s="109"/>
      <c r="F13" s="100"/>
      <c r="G13" s="100"/>
      <c r="H13" s="100"/>
      <c r="I13" s="100"/>
      <c r="K13" s="100"/>
      <c r="L13" s="100"/>
      <c r="M13" s="102"/>
      <c r="N13" s="104"/>
    </row>
    <row r="14" spans="1:14" ht="15" customHeight="1">
      <c r="A14" s="112" t="s">
        <v>72</v>
      </c>
      <c r="B14" s="112"/>
      <c r="C14" s="112"/>
      <c r="D14" s="83"/>
      <c r="G14" s="100"/>
      <c r="H14" s="100"/>
      <c r="I14" s="100"/>
      <c r="K14" s="100"/>
      <c r="L14" s="100"/>
      <c r="M14" s="102"/>
      <c r="N14" s="100"/>
    </row>
    <row r="15" spans="1:14" ht="15" customHeight="1">
      <c r="A15" s="121" t="s">
        <v>73</v>
      </c>
      <c r="B15" s="122" t="s">
        <v>173</v>
      </c>
      <c r="C15" s="123">
        <v>7320</v>
      </c>
      <c r="D15" s="110">
        <f>C15/704.24</f>
        <v>10.39418380097694</v>
      </c>
      <c r="E15" s="109"/>
      <c r="F15" s="1"/>
      <c r="G15" s="100"/>
      <c r="H15" s="100"/>
      <c r="I15" s="100"/>
      <c r="J15" s="100"/>
      <c r="K15" s="100"/>
      <c r="L15" s="100"/>
      <c r="M15" s="102"/>
      <c r="N15" s="104"/>
    </row>
    <row r="16" spans="1:14" ht="15" customHeight="1">
      <c r="A16" s="124" t="s">
        <v>174</v>
      </c>
      <c r="B16" s="125" t="s">
        <v>172</v>
      </c>
      <c r="C16" s="126">
        <v>13050</v>
      </c>
      <c r="D16" s="127">
        <f>C16/704.24</f>
        <v>18.530614563217085</v>
      </c>
      <c r="E16" s="109"/>
      <c r="F16" s="1"/>
      <c r="G16" s="100"/>
      <c r="H16" s="100"/>
      <c r="I16" s="100"/>
      <c r="J16" s="100"/>
      <c r="K16" s="100"/>
      <c r="L16" s="100"/>
      <c r="M16" s="102"/>
      <c r="N16" s="104"/>
    </row>
    <row r="17" spans="1:7" ht="15" customHeight="1">
      <c r="A17" s="296" t="s">
        <v>170</v>
      </c>
      <c r="B17" s="296"/>
      <c r="C17" s="296"/>
      <c r="D17" s="89"/>
      <c r="E17" s="1"/>
      <c r="F17" s="1" t="s">
        <v>132</v>
      </c>
      <c r="G17" s="1"/>
    </row>
    <row r="18" spans="1:7" ht="15" customHeight="1">
      <c r="A18" s="105" t="s">
        <v>179</v>
      </c>
      <c r="B18" s="105"/>
      <c r="C18" s="105"/>
      <c r="D18" s="89"/>
      <c r="E18" s="1"/>
      <c r="F18" s="1"/>
      <c r="G18" s="1"/>
    </row>
    <row r="19" spans="1:7" ht="15" customHeight="1">
      <c r="A19" s="96" t="s">
        <v>222</v>
      </c>
      <c r="B19" s="201">
        <f>669.93</f>
        <v>669.93</v>
      </c>
      <c r="C19" s="99"/>
      <c r="D19" s="89"/>
      <c r="E19" s="1"/>
      <c r="F19" s="1"/>
      <c r="G19" s="3"/>
    </row>
    <row r="20" spans="1:7" ht="12.75">
      <c r="A20" s="30"/>
      <c r="B20" s="30"/>
      <c r="C20" s="30"/>
      <c r="D20" s="90"/>
      <c r="E20" s="3"/>
      <c r="F20" s="3"/>
      <c r="G20" s="3"/>
    </row>
    <row r="21" spans="1:7" ht="12.75">
      <c r="A21" s="30"/>
      <c r="B21" s="30"/>
      <c r="C21" s="30"/>
      <c r="D21" s="90"/>
      <c r="E21" s="3"/>
      <c r="F21" s="3"/>
      <c r="G21" s="3"/>
    </row>
    <row r="22" spans="1:7" ht="12.75">
      <c r="A22" s="91"/>
      <c r="B22" s="91"/>
      <c r="C22" s="91"/>
      <c r="D22" s="92"/>
      <c r="E22" s="3"/>
      <c r="F22" s="3"/>
      <c r="G22" s="3"/>
    </row>
    <row r="45" ht="12.75">
      <c r="D45" s="93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91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A18" sqref="A18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37"/>
      <c r="B1" s="37" t="s">
        <v>165</v>
      </c>
      <c r="C1" s="38"/>
    </row>
    <row r="2" spans="1:3" ht="12.75">
      <c r="A2" s="39"/>
      <c r="B2" s="35"/>
      <c r="C2" s="39" t="s">
        <v>0</v>
      </c>
    </row>
    <row r="3" spans="1:3" ht="21" customHeight="1">
      <c r="A3" s="40"/>
      <c r="B3" s="34" t="s">
        <v>125</v>
      </c>
      <c r="C3" s="41">
        <v>3</v>
      </c>
    </row>
    <row r="4" spans="1:3" ht="21" customHeight="1">
      <c r="A4" s="42" t="s">
        <v>104</v>
      </c>
      <c r="B4" s="34"/>
      <c r="C4" s="43"/>
    </row>
    <row r="5" spans="1:3" ht="21" customHeight="1">
      <c r="A5" s="40">
        <v>1</v>
      </c>
      <c r="B5" s="34" t="s">
        <v>22</v>
      </c>
      <c r="C5" s="41">
        <v>4</v>
      </c>
    </row>
    <row r="6" spans="1:3" ht="21" customHeight="1">
      <c r="A6" s="40">
        <v>2</v>
      </c>
      <c r="B6" s="44" t="s">
        <v>23</v>
      </c>
      <c r="C6" s="41">
        <v>5</v>
      </c>
    </row>
    <row r="7" spans="1:3" ht="18.75" customHeight="1">
      <c r="A7" s="40">
        <v>3</v>
      </c>
      <c r="B7" s="44" t="s">
        <v>144</v>
      </c>
      <c r="C7" s="41">
        <v>6</v>
      </c>
    </row>
    <row r="8" spans="1:3" ht="21" customHeight="1">
      <c r="A8" s="40">
        <v>4</v>
      </c>
      <c r="B8" s="44" t="s">
        <v>74</v>
      </c>
      <c r="C8" s="41">
        <v>7</v>
      </c>
    </row>
    <row r="9" spans="1:3" ht="21" customHeight="1">
      <c r="A9" s="40">
        <v>5</v>
      </c>
      <c r="B9" s="44" t="s">
        <v>154</v>
      </c>
      <c r="C9" s="95">
        <v>12</v>
      </c>
    </row>
    <row r="10" spans="1:3" ht="21" customHeight="1">
      <c r="A10" s="40">
        <v>6</v>
      </c>
      <c r="B10" s="44" t="s">
        <v>150</v>
      </c>
      <c r="C10" s="41">
        <v>13</v>
      </c>
    </row>
    <row r="11" spans="1:3" ht="21" customHeight="1">
      <c r="A11" s="40">
        <v>7</v>
      </c>
      <c r="B11" s="44" t="s">
        <v>149</v>
      </c>
      <c r="C11" s="41">
        <v>14</v>
      </c>
    </row>
    <row r="12" spans="1:3" ht="24" customHeight="1">
      <c r="A12" s="42" t="s">
        <v>103</v>
      </c>
      <c r="B12" s="44"/>
      <c r="C12" s="45"/>
    </row>
    <row r="13" spans="1:3" ht="33" customHeight="1">
      <c r="A13" s="40">
        <v>1</v>
      </c>
      <c r="B13" s="46" t="s">
        <v>135</v>
      </c>
      <c r="C13" s="41">
        <v>8</v>
      </c>
    </row>
    <row r="14" spans="1:3" ht="33" customHeight="1">
      <c r="A14" s="40">
        <v>2</v>
      </c>
      <c r="B14" s="46" t="s">
        <v>133</v>
      </c>
      <c r="C14" s="41">
        <v>9</v>
      </c>
    </row>
    <row r="15" spans="1:3" ht="33" customHeight="1">
      <c r="A15" s="40">
        <v>3</v>
      </c>
      <c r="B15" s="46" t="s">
        <v>134</v>
      </c>
      <c r="C15" s="41">
        <v>10</v>
      </c>
    </row>
    <row r="16" spans="1:3" ht="33" customHeight="1">
      <c r="A16" s="40">
        <v>4</v>
      </c>
      <c r="B16" s="46" t="s">
        <v>155</v>
      </c>
      <c r="C16" s="41">
        <v>11</v>
      </c>
    </row>
    <row r="17" spans="1:3" ht="12.75">
      <c r="A17" s="35"/>
      <c r="B17" s="47"/>
      <c r="C17" s="48"/>
    </row>
    <row r="18" spans="1:3" ht="10.5" customHeight="1">
      <c r="A18" s="35"/>
      <c r="B18" s="35"/>
      <c r="C18" s="49"/>
    </row>
    <row r="19" spans="1:3" ht="26.25" customHeight="1">
      <c r="A19" s="261" t="s">
        <v>79</v>
      </c>
      <c r="B19" s="261"/>
      <c r="C19" s="261"/>
    </row>
    <row r="20" spans="1:3" ht="18" customHeight="1">
      <c r="A20" s="50" t="s">
        <v>80</v>
      </c>
      <c r="B20" s="51"/>
      <c r="C20" s="52"/>
    </row>
    <row r="21" spans="1:3" ht="21.75" customHeight="1">
      <c r="A21" s="50" t="s">
        <v>109</v>
      </c>
      <c r="B21" s="53"/>
      <c r="C21" s="50"/>
    </row>
    <row r="22" ht="12.75">
      <c r="C22" s="50"/>
    </row>
    <row r="23" ht="12.75">
      <c r="C23" s="50"/>
    </row>
    <row r="41" ht="11.25">
      <c r="D41" s="24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18" sqref="E18"/>
    </sheetView>
  </sheetViews>
  <sheetFormatPr defaultColWidth="11.421875" defaultRowHeight="12.75"/>
  <sheetData>
    <row r="1" spans="1:9" ht="12.75">
      <c r="A1" s="262" t="s">
        <v>125</v>
      </c>
      <c r="B1" s="262"/>
      <c r="C1" s="262"/>
      <c r="D1" s="262"/>
      <c r="E1" s="262"/>
      <c r="F1" s="262"/>
      <c r="G1" s="262"/>
      <c r="H1" s="262"/>
      <c r="I1" s="262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0"/>
  <sheetViews>
    <sheetView showZeros="0" view="pageBreakPreview" zoomScaleSheetLayoutView="100" zoomScalePageLayoutView="0" workbookViewId="0" topLeftCell="A1">
      <selection activeCell="B42" sqref="B42"/>
    </sheetView>
  </sheetViews>
  <sheetFormatPr defaultColWidth="11.421875" defaultRowHeight="12.75"/>
  <cols>
    <col min="1" max="1" width="51.28125" style="233" customWidth="1"/>
    <col min="2" max="4" width="11.7109375" style="233" bestFit="1" customWidth="1"/>
    <col min="5" max="5" width="14.8515625" style="233" customWidth="1"/>
    <col min="6" max="6" width="6.8515625" style="233" customWidth="1"/>
    <col min="7" max="7" width="11.7109375" style="233" bestFit="1" customWidth="1"/>
    <col min="8" max="8" width="10.421875" style="233" customWidth="1"/>
    <col min="9" max="9" width="11.7109375" style="233" bestFit="1" customWidth="1"/>
    <col min="10" max="10" width="14.421875" style="233" customWidth="1"/>
    <col min="11" max="11" width="11.421875" style="232" customWidth="1"/>
    <col min="12" max="16384" width="11.421875" style="233" customWidth="1"/>
  </cols>
  <sheetData>
    <row r="1" spans="1:11" s="204" customFormat="1" ht="19.5" customHeight="1">
      <c r="A1" s="264" t="s">
        <v>212</v>
      </c>
      <c r="B1" s="264"/>
      <c r="C1" s="264"/>
      <c r="D1" s="264"/>
      <c r="E1" s="264"/>
      <c r="F1" s="264"/>
      <c r="G1" s="264"/>
      <c r="H1" s="264"/>
      <c r="I1" s="264"/>
      <c r="J1" s="264"/>
      <c r="K1" s="202"/>
    </row>
    <row r="2" spans="1:11" s="204" customFormat="1" ht="19.5" customHeight="1">
      <c r="A2" s="265" t="s">
        <v>185</v>
      </c>
      <c r="B2" s="265"/>
      <c r="C2" s="265"/>
      <c r="D2" s="265"/>
      <c r="E2" s="265"/>
      <c r="F2" s="265"/>
      <c r="G2" s="265"/>
      <c r="H2" s="265"/>
      <c r="I2" s="265"/>
      <c r="J2" s="265"/>
      <c r="K2" s="202"/>
    </row>
    <row r="3" spans="1:19" s="212" customFormat="1" ht="12.75">
      <c r="A3" s="209"/>
      <c r="B3" s="266" t="s">
        <v>3</v>
      </c>
      <c r="C3" s="266"/>
      <c r="D3" s="266"/>
      <c r="E3" s="266"/>
      <c r="F3" s="206"/>
      <c r="G3" s="266" t="s">
        <v>219</v>
      </c>
      <c r="H3" s="266"/>
      <c r="I3" s="266"/>
      <c r="J3" s="266"/>
      <c r="K3" s="237"/>
      <c r="L3" s="237"/>
      <c r="M3" s="237"/>
      <c r="N3" s="226"/>
      <c r="O3" s="226"/>
      <c r="P3" s="238"/>
      <c r="Q3" s="238"/>
      <c r="R3" s="238"/>
      <c r="S3" s="226"/>
    </row>
    <row r="4" spans="1:11" s="204" customFormat="1" ht="19.5" customHeight="1">
      <c r="A4" s="209" t="s">
        <v>139</v>
      </c>
      <c r="B4" s="268">
        <v>2015</v>
      </c>
      <c r="C4" s="270" t="s">
        <v>218</v>
      </c>
      <c r="D4" s="270"/>
      <c r="E4" s="270"/>
      <c r="F4" s="206"/>
      <c r="G4" s="268">
        <v>2015</v>
      </c>
      <c r="H4" s="270" t="s">
        <v>218</v>
      </c>
      <c r="I4" s="270"/>
      <c r="J4" s="270"/>
      <c r="K4" s="207"/>
    </row>
    <row r="5" spans="1:11" s="240" customFormat="1" ht="12.75">
      <c r="A5" s="213"/>
      <c r="B5" s="269"/>
      <c r="C5" s="214">
        <v>2015</v>
      </c>
      <c r="D5" s="214">
        <v>2016</v>
      </c>
      <c r="E5" s="215" t="s">
        <v>197</v>
      </c>
      <c r="F5" s="216"/>
      <c r="G5" s="269"/>
      <c r="H5" s="214">
        <v>2015</v>
      </c>
      <c r="I5" s="214">
        <v>2016</v>
      </c>
      <c r="J5" s="215" t="s">
        <v>197</v>
      </c>
      <c r="K5" s="239"/>
    </row>
    <row r="6" spans="1:11" s="240" customFormat="1" ht="12.75">
      <c r="A6" s="209"/>
      <c r="B6" s="209"/>
      <c r="C6" s="217"/>
      <c r="D6" s="217"/>
      <c r="E6" s="206"/>
      <c r="F6" s="206"/>
      <c r="G6" s="209"/>
      <c r="H6" s="217"/>
      <c r="I6" s="217"/>
      <c r="J6" s="206"/>
      <c r="K6" s="210"/>
    </row>
    <row r="7" spans="1:11" s="240" customFormat="1" ht="12.75">
      <c r="A7" s="209" t="s">
        <v>198</v>
      </c>
      <c r="B7" s="209"/>
      <c r="C7" s="217"/>
      <c r="D7" s="217"/>
      <c r="E7" s="206"/>
      <c r="F7" s="206"/>
      <c r="G7" s="218">
        <v>1546803.0474000003</v>
      </c>
      <c r="H7" s="218">
        <v>429333.9119</v>
      </c>
      <c r="I7" s="218">
        <v>356593.92935</v>
      </c>
      <c r="J7" s="219">
        <v>-16.94251968778616</v>
      </c>
      <c r="K7" s="241"/>
    </row>
    <row r="8" spans="1:11" s="242" customFormat="1" ht="12.75">
      <c r="A8" s="209"/>
      <c r="B8" s="209"/>
      <c r="C8" s="217"/>
      <c r="D8" s="217"/>
      <c r="E8" s="206"/>
      <c r="F8" s="206"/>
      <c r="G8" s="209"/>
      <c r="H8" s="217"/>
      <c r="I8" s="217"/>
      <c r="J8" s="206"/>
      <c r="K8" s="220"/>
    </row>
    <row r="9" spans="1:11" s="204" customFormat="1" ht="12.75">
      <c r="A9" s="223" t="s">
        <v>4</v>
      </c>
      <c r="B9" s="223"/>
      <c r="C9" s="223"/>
      <c r="D9" s="223"/>
      <c r="E9" s="223"/>
      <c r="F9" s="223"/>
      <c r="G9" s="223">
        <v>979044.07886</v>
      </c>
      <c r="H9" s="223">
        <v>251220.63739</v>
      </c>
      <c r="I9" s="223">
        <v>186728.57004000002</v>
      </c>
      <c r="J9" s="219">
        <v>-25.67148464394714</v>
      </c>
      <c r="K9" s="202"/>
    </row>
    <row r="10" spans="1:11" s="204" customFormat="1" ht="12.75">
      <c r="A10" s="132"/>
      <c r="B10" s="243"/>
      <c r="C10" s="222"/>
      <c r="D10" s="205"/>
      <c r="E10" s="222"/>
      <c r="F10" s="222"/>
      <c r="G10" s="222"/>
      <c r="H10" s="205"/>
      <c r="I10" s="224"/>
      <c r="J10" s="225"/>
      <c r="K10" s="202"/>
    </row>
    <row r="11" spans="1:11" s="204" customFormat="1" ht="12.75">
      <c r="A11" s="226" t="s">
        <v>5</v>
      </c>
      <c r="B11" s="227">
        <v>1272249.8750134</v>
      </c>
      <c r="C11" s="227">
        <v>304618.3736386</v>
      </c>
      <c r="D11" s="227">
        <v>179656.92810579998</v>
      </c>
      <c r="E11" s="219">
        <v>-41.02229423660918</v>
      </c>
      <c r="F11" s="227"/>
      <c r="G11" s="227">
        <v>520424.63205</v>
      </c>
      <c r="H11" s="227">
        <v>131896.58359</v>
      </c>
      <c r="I11" s="227">
        <v>62499.612120000005</v>
      </c>
      <c r="J11" s="219">
        <v>-52.61468461208988</v>
      </c>
      <c r="K11" s="202"/>
    </row>
    <row r="12" spans="1:11" s="204" customFormat="1" ht="12.75">
      <c r="A12" s="132" t="s">
        <v>6</v>
      </c>
      <c r="B12" s="228">
        <v>616934.6139260001</v>
      </c>
      <c r="C12" s="228">
        <v>124370.9957692</v>
      </c>
      <c r="D12" s="228">
        <v>79934.84142309999</v>
      </c>
      <c r="E12" s="225">
        <v>-35.72871156275204</v>
      </c>
      <c r="F12" s="228"/>
      <c r="G12" s="228">
        <v>206658.26518000007</v>
      </c>
      <c r="H12" s="228">
        <v>45045.346900000004</v>
      </c>
      <c r="I12" s="228">
        <v>20636.538230000002</v>
      </c>
      <c r="J12" s="225">
        <v>-54.18719212927185</v>
      </c>
      <c r="K12" s="202"/>
    </row>
    <row r="13" spans="1:11" s="204" customFormat="1" ht="12.75">
      <c r="A13" s="132" t="s">
        <v>7</v>
      </c>
      <c r="B13" s="228">
        <v>128972.995</v>
      </c>
      <c r="C13" s="228">
        <v>39707.282</v>
      </c>
      <c r="D13" s="228">
        <v>31891.4486748</v>
      </c>
      <c r="E13" s="225">
        <v>-19.68362711202444</v>
      </c>
      <c r="F13" s="228"/>
      <c r="G13" s="228">
        <v>51322.41415999999</v>
      </c>
      <c r="H13" s="228">
        <v>16154.802730000001</v>
      </c>
      <c r="I13" s="228">
        <v>10673.8007</v>
      </c>
      <c r="J13" s="225">
        <v>-33.928003465010434</v>
      </c>
      <c r="K13" s="202"/>
    </row>
    <row r="14" spans="1:11" s="204" customFormat="1" ht="12.75">
      <c r="A14" s="132" t="s">
        <v>189</v>
      </c>
      <c r="B14" s="228">
        <v>75490.7325</v>
      </c>
      <c r="C14" s="228">
        <v>20415.808</v>
      </c>
      <c r="D14" s="228">
        <v>17663.9</v>
      </c>
      <c r="E14" s="225">
        <v>-13.479299962068609</v>
      </c>
      <c r="F14" s="228"/>
      <c r="G14" s="228">
        <v>27816.39906</v>
      </c>
      <c r="H14" s="228">
        <v>8503.60433</v>
      </c>
      <c r="I14" s="228">
        <v>5763.8014</v>
      </c>
      <c r="J14" s="225">
        <v>-32.21931340730666</v>
      </c>
      <c r="K14" s="202"/>
    </row>
    <row r="15" spans="1:11" s="204" customFormat="1" ht="12.75">
      <c r="A15" s="132" t="s">
        <v>123</v>
      </c>
      <c r="B15" s="228">
        <v>56053.3003908</v>
      </c>
      <c r="C15" s="228">
        <v>18353.597390799998</v>
      </c>
      <c r="D15" s="228">
        <v>8579.914</v>
      </c>
      <c r="E15" s="225">
        <v>-53.25214007200134</v>
      </c>
      <c r="F15" s="228"/>
      <c r="G15" s="228">
        <v>29177.487960000002</v>
      </c>
      <c r="H15" s="228">
        <v>9910.12734</v>
      </c>
      <c r="I15" s="228">
        <v>4015.7043799999997</v>
      </c>
      <c r="J15" s="225">
        <v>-59.47878122825412</v>
      </c>
      <c r="K15" s="202"/>
    </row>
    <row r="16" spans="1:11" s="204" customFormat="1" ht="12.75">
      <c r="A16" s="132" t="s">
        <v>190</v>
      </c>
      <c r="B16" s="228">
        <v>149928.04674309999</v>
      </c>
      <c r="C16" s="228">
        <v>29741.843</v>
      </c>
      <c r="D16" s="228">
        <v>19974.3865</v>
      </c>
      <c r="E16" s="225">
        <v>-32.84079100276335</v>
      </c>
      <c r="F16" s="228"/>
      <c r="G16" s="228">
        <v>76947.67143999999</v>
      </c>
      <c r="H16" s="228">
        <v>16352.18725</v>
      </c>
      <c r="I16" s="228">
        <v>8943.611120000001</v>
      </c>
      <c r="J16" s="225">
        <v>-45.30633129827937</v>
      </c>
      <c r="K16" s="202"/>
    </row>
    <row r="17" spans="1:11" s="204" customFormat="1" ht="12.75">
      <c r="A17" s="132" t="s">
        <v>8</v>
      </c>
      <c r="B17" s="228">
        <v>244870.1864535</v>
      </c>
      <c r="C17" s="228">
        <v>72028.84747859999</v>
      </c>
      <c r="D17" s="228">
        <v>21612.437507900002</v>
      </c>
      <c r="E17" s="225">
        <v>-69.99474757065754</v>
      </c>
      <c r="F17" s="228"/>
      <c r="G17" s="228">
        <v>128502.39424999998</v>
      </c>
      <c r="H17" s="228">
        <v>35930.51504</v>
      </c>
      <c r="I17" s="228">
        <v>12466.156289999997</v>
      </c>
      <c r="J17" s="225">
        <v>-65.30482160881377</v>
      </c>
      <c r="K17" s="202"/>
    </row>
    <row r="18" spans="1:11" s="204" customFormat="1" ht="12.75">
      <c r="A18" s="132"/>
      <c r="B18" s="222"/>
      <c r="C18" s="222"/>
      <c r="D18" s="222"/>
      <c r="E18" s="225"/>
      <c r="F18" s="222"/>
      <c r="G18" s="222"/>
      <c r="H18" s="222"/>
      <c r="I18" s="229"/>
      <c r="J18" s="225"/>
      <c r="K18" s="202"/>
    </row>
    <row r="19" spans="1:11" s="204" customFormat="1" ht="14.25">
      <c r="A19" s="226" t="s">
        <v>207</v>
      </c>
      <c r="B19" s="227">
        <v>44379.03529890001</v>
      </c>
      <c r="C19" s="227">
        <v>13803.476728900001</v>
      </c>
      <c r="D19" s="227">
        <v>13770.2221267</v>
      </c>
      <c r="E19" s="219">
        <v>-0.24091468296806795</v>
      </c>
      <c r="F19" s="227"/>
      <c r="G19" s="227">
        <v>311365.62620999996</v>
      </c>
      <c r="H19" s="227">
        <v>75720.41118</v>
      </c>
      <c r="I19" s="227">
        <v>74673.04693000001</v>
      </c>
      <c r="J19" s="219">
        <v>-1.3831993694675333</v>
      </c>
      <c r="K19" s="202"/>
    </row>
    <row r="20" spans="1:11" s="204" customFormat="1" ht="12.75">
      <c r="A20" s="132" t="s">
        <v>9</v>
      </c>
      <c r="B20" s="230">
        <v>8953.2197242</v>
      </c>
      <c r="C20" s="228">
        <v>3348.3482493</v>
      </c>
      <c r="D20" s="228">
        <v>2916.9946161</v>
      </c>
      <c r="E20" s="225">
        <v>-12.882579740329518</v>
      </c>
      <c r="F20" s="230"/>
      <c r="G20" s="228">
        <v>73583.92258</v>
      </c>
      <c r="H20" s="228">
        <v>27348.82962</v>
      </c>
      <c r="I20" s="228">
        <v>22538.46826</v>
      </c>
      <c r="J20" s="225">
        <v>-17.588911214256186</v>
      </c>
      <c r="K20" s="202"/>
    </row>
    <row r="21" spans="1:11" s="204" customFormat="1" ht="12.75">
      <c r="A21" s="132" t="s">
        <v>10</v>
      </c>
      <c r="B21" s="230">
        <v>5610.4968902</v>
      </c>
      <c r="C21" s="228">
        <v>1402.6397846</v>
      </c>
      <c r="D21" s="228">
        <v>1605.6111694</v>
      </c>
      <c r="E21" s="225">
        <v>14.470670733033757</v>
      </c>
      <c r="F21" s="228"/>
      <c r="G21" s="228">
        <v>87194.62684999997</v>
      </c>
      <c r="H21" s="228">
        <v>15148.24283</v>
      </c>
      <c r="I21" s="228">
        <v>19573.54648</v>
      </c>
      <c r="J21" s="225">
        <v>29.213313383358297</v>
      </c>
      <c r="K21" s="202"/>
    </row>
    <row r="22" spans="1:11" s="204" customFormat="1" ht="12.75">
      <c r="A22" s="132" t="s">
        <v>11</v>
      </c>
      <c r="B22" s="230">
        <v>7737.17739</v>
      </c>
      <c r="C22" s="228">
        <v>2255.858963</v>
      </c>
      <c r="D22" s="228">
        <v>2724.9785714000004</v>
      </c>
      <c r="E22" s="225">
        <v>20.79560894960082</v>
      </c>
      <c r="F22" s="228"/>
      <c r="G22" s="228">
        <v>68286.05423000001</v>
      </c>
      <c r="H22" s="228">
        <v>14517.281199999998</v>
      </c>
      <c r="I22" s="228">
        <v>15706.667800000003</v>
      </c>
      <c r="J22" s="225">
        <v>8.192901849969019</v>
      </c>
      <c r="K22" s="202"/>
    </row>
    <row r="23" spans="1:11" s="204" customFormat="1" ht="12.75">
      <c r="A23" s="132" t="s">
        <v>12</v>
      </c>
      <c r="B23" s="230">
        <v>22078.141294500005</v>
      </c>
      <c r="C23" s="228">
        <v>6796.629732000001</v>
      </c>
      <c r="D23" s="228">
        <v>6522.6377698</v>
      </c>
      <c r="E23" s="225">
        <v>-4.031291581325789</v>
      </c>
      <c r="F23" s="228"/>
      <c r="G23" s="228">
        <v>82301.02255000001</v>
      </c>
      <c r="H23" s="228">
        <v>18706.057530000002</v>
      </c>
      <c r="I23" s="228">
        <v>16854.364390000002</v>
      </c>
      <c r="J23" s="225">
        <v>-9.898895782985434</v>
      </c>
      <c r="K23" s="202"/>
    </row>
    <row r="24" spans="1:11" s="204" customFormat="1" ht="12.75">
      <c r="A24" s="132"/>
      <c r="B24" s="228"/>
      <c r="C24" s="228"/>
      <c r="D24" s="228"/>
      <c r="E24" s="225"/>
      <c r="F24" s="228"/>
      <c r="G24" s="228"/>
      <c r="H24" s="228"/>
      <c r="I24" s="228"/>
      <c r="J24" s="225"/>
      <c r="K24" s="202"/>
    </row>
    <row r="25" spans="1:11" s="204" customFormat="1" ht="12.75">
      <c r="A25" s="226" t="s">
        <v>13</v>
      </c>
      <c r="B25" s="227">
        <v>2636.9202314</v>
      </c>
      <c r="C25" s="227">
        <v>690.4761513999999</v>
      </c>
      <c r="D25" s="227">
        <v>1162.4923484</v>
      </c>
      <c r="E25" s="219">
        <v>68.36097033082845</v>
      </c>
      <c r="F25" s="227"/>
      <c r="G25" s="227">
        <v>109905.26900999999</v>
      </c>
      <c r="H25" s="227">
        <v>30768.022709999994</v>
      </c>
      <c r="I25" s="227">
        <v>36795.94198</v>
      </c>
      <c r="J25" s="219">
        <v>19.591506827771752</v>
      </c>
      <c r="K25" s="202"/>
    </row>
    <row r="26" spans="1:11" s="204" customFormat="1" ht="12.75">
      <c r="A26" s="132" t="s">
        <v>14</v>
      </c>
      <c r="B26" s="228">
        <v>1031.1599451000002</v>
      </c>
      <c r="C26" s="228">
        <v>248.35355560000002</v>
      </c>
      <c r="D26" s="228">
        <v>527.0167221</v>
      </c>
      <c r="E26" s="225">
        <v>112.20421862967683</v>
      </c>
      <c r="F26" s="228"/>
      <c r="G26" s="228">
        <v>15860.863420000003</v>
      </c>
      <c r="H26" s="228">
        <v>4555.54135</v>
      </c>
      <c r="I26" s="228">
        <v>6593.44639</v>
      </c>
      <c r="J26" s="225">
        <v>44.73464037375052</v>
      </c>
      <c r="K26" s="202"/>
    </row>
    <row r="27" spans="1:11" s="204" customFormat="1" ht="12.75">
      <c r="A27" s="132" t="s">
        <v>15</v>
      </c>
      <c r="B27" s="228">
        <v>180.03093479999998</v>
      </c>
      <c r="C27" s="228">
        <v>65.0653338</v>
      </c>
      <c r="D27" s="228">
        <v>49.058754300000004</v>
      </c>
      <c r="E27" s="225">
        <v>-24.60077980880196</v>
      </c>
      <c r="F27" s="228"/>
      <c r="G27" s="228">
        <v>55047.978769999994</v>
      </c>
      <c r="H27" s="228">
        <v>18887.471859999994</v>
      </c>
      <c r="I27" s="228">
        <v>15344.719210000001</v>
      </c>
      <c r="J27" s="225">
        <v>-18.75715646996069</v>
      </c>
      <c r="K27" s="202"/>
    </row>
    <row r="28" spans="1:11" s="204" customFormat="1" ht="15" customHeight="1">
      <c r="A28" s="132" t="s">
        <v>191</v>
      </c>
      <c r="B28" s="228">
        <v>1425.7293514999997</v>
      </c>
      <c r="C28" s="228">
        <v>377.057262</v>
      </c>
      <c r="D28" s="228">
        <v>586.416872</v>
      </c>
      <c r="E28" s="225">
        <v>55.52461949400143</v>
      </c>
      <c r="F28" s="228"/>
      <c r="G28" s="228">
        <v>38996.426819999986</v>
      </c>
      <c r="H28" s="228">
        <v>7325.009499999999</v>
      </c>
      <c r="I28" s="228">
        <v>14857.77638</v>
      </c>
      <c r="J28" s="225">
        <v>102.83627454681118</v>
      </c>
      <c r="K28" s="202"/>
    </row>
    <row r="29" spans="1:11" s="204" customFormat="1" ht="12.75">
      <c r="A29" s="132"/>
      <c r="B29" s="222"/>
      <c r="C29" s="222"/>
      <c r="D29" s="222"/>
      <c r="E29" s="225"/>
      <c r="F29" s="222"/>
      <c r="G29" s="222"/>
      <c r="H29" s="222"/>
      <c r="I29" s="228"/>
      <c r="J29" s="225"/>
      <c r="K29" s="202"/>
    </row>
    <row r="30" spans="1:11" s="204" customFormat="1" ht="12.75">
      <c r="A30" s="226" t="s">
        <v>192</v>
      </c>
      <c r="B30" s="227"/>
      <c r="C30" s="227"/>
      <c r="D30" s="227"/>
      <c r="E30" s="219"/>
      <c r="F30" s="227"/>
      <c r="G30" s="227">
        <v>37348.55159</v>
      </c>
      <c r="H30" s="227">
        <v>12835.61991</v>
      </c>
      <c r="I30" s="227">
        <v>12759.96901</v>
      </c>
      <c r="J30" s="219">
        <v>-0.5893825193519575</v>
      </c>
      <c r="K30" s="202"/>
    </row>
    <row r="31" spans="1:11" s="204" customFormat="1" ht="12.75">
      <c r="A31" s="231" t="s">
        <v>16</v>
      </c>
      <c r="B31" s="228">
        <v>803.3719527999999</v>
      </c>
      <c r="C31" s="228">
        <v>263.33919130000004</v>
      </c>
      <c r="D31" s="228">
        <v>250.45358270000003</v>
      </c>
      <c r="E31" s="225">
        <v>-4.893160238090246</v>
      </c>
      <c r="F31" s="228"/>
      <c r="G31" s="228">
        <v>16278.4009</v>
      </c>
      <c r="H31" s="228">
        <v>5474.139499999999</v>
      </c>
      <c r="I31" s="228">
        <v>5443.89535</v>
      </c>
      <c r="J31" s="225">
        <v>-0.5524914007032464</v>
      </c>
      <c r="K31" s="202"/>
    </row>
    <row r="32" spans="1:11" s="204" customFormat="1" ht="12.75">
      <c r="A32" s="132" t="s">
        <v>17</v>
      </c>
      <c r="B32" s="228">
        <v>7717.149266</v>
      </c>
      <c r="C32" s="228">
        <v>2699.4103517</v>
      </c>
      <c r="D32" s="228">
        <v>2940.8428855</v>
      </c>
      <c r="E32" s="225">
        <v>8.943898938816545</v>
      </c>
      <c r="F32" s="228"/>
      <c r="G32" s="228">
        <v>21070.150690000002</v>
      </c>
      <c r="H32" s="228">
        <v>7361.48041</v>
      </c>
      <c r="I32" s="228">
        <v>7316.07366</v>
      </c>
      <c r="J32" s="225">
        <v>-0.6168154701372117</v>
      </c>
      <c r="K32" s="202"/>
    </row>
    <row r="33" spans="1:11" s="242" customFormat="1" ht="12.75">
      <c r="A33" s="132"/>
      <c r="B33" s="222"/>
      <c r="C33" s="222"/>
      <c r="D33" s="222"/>
      <c r="E33" s="225"/>
      <c r="F33" s="222"/>
      <c r="G33" s="222"/>
      <c r="H33" s="222"/>
      <c r="I33" s="205"/>
      <c r="J33" s="225"/>
      <c r="K33" s="220"/>
    </row>
    <row r="34" spans="1:11" s="204" customFormat="1" ht="12.75">
      <c r="A34" s="223" t="s">
        <v>160</v>
      </c>
      <c r="B34" s="223"/>
      <c r="C34" s="223"/>
      <c r="D34" s="223"/>
      <c r="E34" s="219"/>
      <c r="F34" s="223"/>
      <c r="G34" s="223">
        <v>567758.9685400003</v>
      </c>
      <c r="H34" s="223">
        <v>178113.27451000002</v>
      </c>
      <c r="I34" s="223">
        <v>169865.35931</v>
      </c>
      <c r="J34" s="219">
        <v>-4.630713360747819</v>
      </c>
      <c r="K34" s="202"/>
    </row>
    <row r="35" spans="1:11" s="204" customFormat="1" ht="12.75">
      <c r="A35" s="132" t="s">
        <v>18</v>
      </c>
      <c r="B35" s="228">
        <v>4570</v>
      </c>
      <c r="C35" s="228">
        <v>1156</v>
      </c>
      <c r="D35" s="228">
        <v>1831</v>
      </c>
      <c r="E35" s="225">
        <v>58.3910034602076</v>
      </c>
      <c r="F35" s="228"/>
      <c r="G35" s="228">
        <v>85762.66142000002</v>
      </c>
      <c r="H35" s="228">
        <v>25241.5273</v>
      </c>
      <c r="I35" s="228">
        <v>28247.327450000004</v>
      </c>
      <c r="J35" s="225">
        <v>11.908154820726736</v>
      </c>
      <c r="K35" s="202"/>
    </row>
    <row r="36" spans="1:11" s="204" customFormat="1" ht="12.75">
      <c r="A36" s="132" t="s">
        <v>19</v>
      </c>
      <c r="B36" s="228">
        <v>107</v>
      </c>
      <c r="C36" s="228">
        <v>35</v>
      </c>
      <c r="D36" s="228">
        <v>45</v>
      </c>
      <c r="E36" s="225">
        <v>28.571428571428584</v>
      </c>
      <c r="F36" s="228"/>
      <c r="G36" s="228">
        <v>9045.54612</v>
      </c>
      <c r="H36" s="228">
        <v>3207.4199</v>
      </c>
      <c r="I36" s="228">
        <v>3567.5836500000005</v>
      </c>
      <c r="J36" s="225">
        <v>11.229080108906246</v>
      </c>
      <c r="K36" s="202"/>
    </row>
    <row r="37" spans="1:12" s="204" customFormat="1" ht="12.75">
      <c r="A37" s="231" t="s">
        <v>20</v>
      </c>
      <c r="B37" s="228">
        <v>1183</v>
      </c>
      <c r="C37" s="228">
        <v>451</v>
      </c>
      <c r="D37" s="228">
        <v>181</v>
      </c>
      <c r="E37" s="225">
        <v>-59.866962305986696</v>
      </c>
      <c r="F37" s="228"/>
      <c r="G37" s="228">
        <v>6095.19609</v>
      </c>
      <c r="H37" s="228">
        <v>2403.5348799999997</v>
      </c>
      <c r="I37" s="228">
        <v>1316.6616099999999</v>
      </c>
      <c r="J37" s="225">
        <v>-45.21978353815277</v>
      </c>
      <c r="K37" s="202"/>
      <c r="L37" s="204" t="s">
        <v>132</v>
      </c>
    </row>
    <row r="38" spans="1:10" ht="12.75">
      <c r="A38" s="132" t="s">
        <v>21</v>
      </c>
      <c r="B38" s="222"/>
      <c r="C38" s="222"/>
      <c r="D38" s="222"/>
      <c r="E38" s="225"/>
      <c r="F38" s="222"/>
      <c r="G38" s="228">
        <v>466855.56491000025</v>
      </c>
      <c r="H38" s="228">
        <v>147260.79243</v>
      </c>
      <c r="I38" s="228">
        <v>136733.7866</v>
      </c>
      <c r="J38" s="225">
        <v>-7.148546233040264</v>
      </c>
    </row>
    <row r="39" spans="1:10" ht="12.75">
      <c r="A39" s="205"/>
      <c r="B39" s="228"/>
      <c r="C39" s="228"/>
      <c r="D39" s="228"/>
      <c r="E39" s="205"/>
      <c r="F39" s="222"/>
      <c r="G39" s="222"/>
      <c r="H39" s="222"/>
      <c r="I39" s="228"/>
      <c r="J39" s="205"/>
    </row>
    <row r="40" spans="1:10" ht="14.25">
      <c r="A40" s="114" t="s">
        <v>211</v>
      </c>
      <c r="B40" s="235"/>
      <c r="C40" s="236"/>
      <c r="D40" s="236"/>
      <c r="E40" s="236"/>
      <c r="F40" s="236"/>
      <c r="G40" s="236"/>
      <c r="H40" s="236"/>
      <c r="I40" s="236"/>
      <c r="J40" s="236"/>
    </row>
    <row r="41" spans="2:10" ht="12.75">
      <c r="B41" s="222"/>
      <c r="C41" s="222"/>
      <c r="D41" s="205"/>
      <c r="E41" s="222"/>
      <c r="F41" s="222"/>
      <c r="G41" s="222"/>
      <c r="H41" s="205"/>
      <c r="I41" s="224"/>
      <c r="J41" s="222"/>
    </row>
    <row r="45" spans="1:11" ht="12.75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</row>
    <row r="46" spans="1:11" ht="12.75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</row>
    <row r="47" spans="1:11" ht="12.75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</row>
    <row r="48" spans="1:11" ht="12.75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2.75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</row>
    <row r="51" spans="1:11" ht="12.75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</row>
    <row r="52" spans="1:11" ht="12.7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</row>
    <row r="53" spans="1:11" ht="12.7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</row>
    <row r="54" spans="1:11" ht="12.75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</row>
    <row r="55" spans="1:11" ht="12.75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</row>
    <row r="56" spans="1:11" ht="12.7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2.7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</row>
    <row r="58" spans="1:11" ht="12.7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</row>
    <row r="59" spans="1:11" ht="12.7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</row>
    <row r="60" spans="1:11" ht="12.75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</row>
  </sheetData>
  <sheetProtection/>
  <mergeCells count="12">
    <mergeCell ref="A50:K52"/>
    <mergeCell ref="A53:K56"/>
    <mergeCell ref="A57:K60"/>
    <mergeCell ref="A1:J1"/>
    <mergeCell ref="A2:J2"/>
    <mergeCell ref="B3:E3"/>
    <mergeCell ref="G3:J3"/>
    <mergeCell ref="A45:K48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1">
      <selection activeCell="A42" sqref="A42"/>
    </sheetView>
  </sheetViews>
  <sheetFormatPr defaultColWidth="11.421875" defaultRowHeight="12.75"/>
  <cols>
    <col min="1" max="1" width="51.8515625" style="233" customWidth="1"/>
    <col min="2" max="2" width="12.00390625" style="233" bestFit="1" customWidth="1"/>
    <col min="3" max="4" width="11.7109375" style="233" bestFit="1" customWidth="1"/>
    <col min="5" max="5" width="14.00390625" style="233" bestFit="1" customWidth="1"/>
    <col min="6" max="6" width="8.28125" style="233" customWidth="1"/>
    <col min="7" max="9" width="11.7109375" style="233" bestFit="1" customWidth="1"/>
    <col min="10" max="10" width="14.00390625" style="233" bestFit="1" customWidth="1"/>
    <col min="11" max="11" width="13.00390625" style="232" customWidth="1"/>
    <col min="12" max="16384" width="11.421875" style="233" customWidth="1"/>
  </cols>
  <sheetData>
    <row r="1" spans="1:41" s="204" customFormat="1" ht="19.5" customHeight="1">
      <c r="A1" s="264" t="s">
        <v>210</v>
      </c>
      <c r="B1" s="264"/>
      <c r="C1" s="264"/>
      <c r="D1" s="264"/>
      <c r="E1" s="264"/>
      <c r="F1" s="264"/>
      <c r="G1" s="264"/>
      <c r="H1" s="264"/>
      <c r="I1" s="264"/>
      <c r="J1" s="264"/>
      <c r="K1" s="202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</row>
    <row r="2" spans="1:41" s="205" customFormat="1" ht="12.75" customHeight="1">
      <c r="A2" s="265" t="s">
        <v>199</v>
      </c>
      <c r="B2" s="265"/>
      <c r="C2" s="265"/>
      <c r="D2" s="265"/>
      <c r="E2" s="265"/>
      <c r="F2" s="265"/>
      <c r="G2" s="265"/>
      <c r="H2" s="265"/>
      <c r="I2" s="265"/>
      <c r="J2" s="265"/>
      <c r="K2" s="202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</row>
    <row r="3" spans="1:41" s="132" customFormat="1" ht="12.75">
      <c r="A3" s="209"/>
      <c r="B3" s="272" t="s">
        <v>3</v>
      </c>
      <c r="C3" s="272"/>
      <c r="D3" s="272"/>
      <c r="E3" s="272"/>
      <c r="F3" s="206"/>
      <c r="G3" s="272" t="s">
        <v>217</v>
      </c>
      <c r="H3" s="272"/>
      <c r="I3" s="272"/>
      <c r="J3" s="272"/>
      <c r="K3" s="207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</row>
    <row r="4" spans="1:41" s="212" customFormat="1" ht="19.5" customHeight="1">
      <c r="A4" s="209" t="s">
        <v>139</v>
      </c>
      <c r="B4" s="268">
        <v>2015</v>
      </c>
      <c r="C4" s="271" t="s">
        <v>218</v>
      </c>
      <c r="D4" s="271"/>
      <c r="E4" s="271"/>
      <c r="F4" s="206"/>
      <c r="G4" s="268">
        <v>2015</v>
      </c>
      <c r="H4" s="271" t="s">
        <v>218</v>
      </c>
      <c r="I4" s="271"/>
      <c r="J4" s="271"/>
      <c r="K4" s="210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</row>
    <row r="5" spans="1:41" s="212" customFormat="1" ht="12.75">
      <c r="A5" s="213"/>
      <c r="B5" s="269"/>
      <c r="C5" s="214">
        <v>2015</v>
      </c>
      <c r="D5" s="214">
        <v>2016</v>
      </c>
      <c r="E5" s="215" t="s">
        <v>197</v>
      </c>
      <c r="F5" s="216"/>
      <c r="G5" s="269"/>
      <c r="H5" s="214">
        <v>2015</v>
      </c>
      <c r="I5" s="214">
        <v>2016</v>
      </c>
      <c r="J5" s="215" t="s">
        <v>197</v>
      </c>
      <c r="K5" s="210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</row>
    <row r="6" spans="1:41" s="212" customFormat="1" ht="12.75">
      <c r="A6" s="209"/>
      <c r="B6" s="209"/>
      <c r="C6" s="217"/>
      <c r="D6" s="217"/>
      <c r="E6" s="206"/>
      <c r="F6" s="206"/>
      <c r="G6" s="209"/>
      <c r="H6" s="217"/>
      <c r="I6" s="217"/>
      <c r="J6" s="206"/>
      <c r="K6" s="210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</row>
    <row r="7" spans="1:41" s="222" customFormat="1" ht="12.75">
      <c r="A7" s="209" t="s">
        <v>198</v>
      </c>
      <c r="B7" s="209"/>
      <c r="C7" s="217"/>
      <c r="D7" s="217"/>
      <c r="E7" s="206"/>
      <c r="F7" s="206"/>
      <c r="G7" s="218">
        <v>848763.4681899999</v>
      </c>
      <c r="H7" s="218">
        <v>288592.07604</v>
      </c>
      <c r="I7" s="218">
        <v>259678.43773999996</v>
      </c>
      <c r="J7" s="219">
        <v>-10.01886077287601</v>
      </c>
      <c r="K7" s="220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</row>
    <row r="8" spans="1:41" s="205" customFormat="1" ht="12.75">
      <c r="A8" s="209"/>
      <c r="B8" s="209"/>
      <c r="C8" s="217"/>
      <c r="D8" s="217"/>
      <c r="E8" s="206"/>
      <c r="F8" s="206"/>
      <c r="G8" s="209"/>
      <c r="H8" s="217"/>
      <c r="I8" s="217"/>
      <c r="J8" s="206"/>
      <c r="K8" s="202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</row>
    <row r="9" spans="1:41" s="205" customFormat="1" ht="12.75">
      <c r="A9" s="223" t="s">
        <v>4</v>
      </c>
      <c r="B9" s="223"/>
      <c r="C9" s="223"/>
      <c r="D9" s="223"/>
      <c r="E9" s="223"/>
      <c r="F9" s="223"/>
      <c r="G9" s="223">
        <v>832732.9020199999</v>
      </c>
      <c r="H9" s="223">
        <v>282333.56373</v>
      </c>
      <c r="I9" s="223">
        <v>255653.10538999995</v>
      </c>
      <c r="J9" s="219">
        <v>-9.449977532786363</v>
      </c>
      <c r="K9" s="202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</row>
    <row r="10" spans="1:41" s="205" customFormat="1" ht="12.75">
      <c r="A10" s="132"/>
      <c r="B10" s="222"/>
      <c r="C10" s="222"/>
      <c r="E10" s="222"/>
      <c r="F10" s="222"/>
      <c r="G10" s="222"/>
      <c r="I10" s="224"/>
      <c r="J10" s="225"/>
      <c r="K10" s="202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</row>
    <row r="11" spans="1:41" s="205" customFormat="1" ht="12.75">
      <c r="A11" s="226" t="s">
        <v>5</v>
      </c>
      <c r="B11" s="227">
        <v>1921097.5812929003</v>
      </c>
      <c r="C11" s="227">
        <v>614849.7955799999</v>
      </c>
      <c r="D11" s="227">
        <v>660250.0451499999</v>
      </c>
      <c r="E11" s="219">
        <v>7.383957821303838</v>
      </c>
      <c r="F11" s="227"/>
      <c r="G11" s="227">
        <v>757147.89623</v>
      </c>
      <c r="H11" s="227">
        <v>264094.53292</v>
      </c>
      <c r="I11" s="227">
        <v>234882.50294999994</v>
      </c>
      <c r="J11" s="219">
        <v>-11.061202080562964</v>
      </c>
      <c r="K11" s="20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</row>
    <row r="12" spans="1:41" s="205" customFormat="1" ht="12.75">
      <c r="A12" s="132" t="s">
        <v>6</v>
      </c>
      <c r="B12" s="222">
        <v>22.086</v>
      </c>
      <c r="C12" s="222">
        <v>0</v>
      </c>
      <c r="D12" s="222">
        <v>21.248</v>
      </c>
      <c r="E12" s="225" t="s">
        <v>176</v>
      </c>
      <c r="F12" s="222"/>
      <c r="G12" s="222">
        <v>13.372290000000001</v>
      </c>
      <c r="H12" s="222">
        <v>0</v>
      </c>
      <c r="I12" s="222">
        <v>9.0965</v>
      </c>
      <c r="J12" s="225" t="s">
        <v>176</v>
      </c>
      <c r="K12" s="202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</row>
    <row r="13" spans="1:41" s="205" customFormat="1" ht="12.75">
      <c r="A13" s="132" t="s">
        <v>7</v>
      </c>
      <c r="B13" s="222">
        <v>0.003</v>
      </c>
      <c r="C13" s="222">
        <v>0.003</v>
      </c>
      <c r="D13" s="222">
        <v>0.005</v>
      </c>
      <c r="E13" s="225">
        <v>66.66666666666669</v>
      </c>
      <c r="F13" s="228"/>
      <c r="G13" s="222">
        <v>0.015390000000000001</v>
      </c>
      <c r="H13" s="222">
        <v>0.015390000000000001</v>
      </c>
      <c r="I13" s="222">
        <v>0.022629999999999997</v>
      </c>
      <c r="J13" s="225">
        <v>47.04353476283299</v>
      </c>
      <c r="K13" s="202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</row>
    <row r="14" spans="1:41" s="205" customFormat="1" ht="12.75">
      <c r="A14" s="132" t="s">
        <v>189</v>
      </c>
      <c r="B14" s="222">
        <v>214328.24462</v>
      </c>
      <c r="C14" s="222">
        <v>68962.75</v>
      </c>
      <c r="D14" s="222">
        <v>65190.65</v>
      </c>
      <c r="E14" s="225">
        <v>-5.469764474299538</v>
      </c>
      <c r="F14" s="228"/>
      <c r="G14" s="222">
        <v>95225.36948000001</v>
      </c>
      <c r="H14" s="222">
        <v>33159.07457</v>
      </c>
      <c r="I14" s="222">
        <v>24334.48216</v>
      </c>
      <c r="J14" s="225">
        <v>-26.61290317789468</v>
      </c>
      <c r="K14" s="202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</row>
    <row r="15" spans="1:41" s="205" customFormat="1" ht="12.75">
      <c r="A15" s="132" t="s">
        <v>123</v>
      </c>
      <c r="B15" s="222">
        <v>0.15</v>
      </c>
      <c r="C15" s="222">
        <v>0.15</v>
      </c>
      <c r="D15" s="222">
        <v>0.5</v>
      </c>
      <c r="E15" s="225">
        <v>233.33333333333337</v>
      </c>
      <c r="F15" s="228"/>
      <c r="G15" s="222">
        <v>0.46204</v>
      </c>
      <c r="H15" s="222">
        <v>0.46204</v>
      </c>
      <c r="I15" s="222">
        <v>1.24453</v>
      </c>
      <c r="J15" s="225">
        <v>169.35546705912907</v>
      </c>
      <c r="K15" s="202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</row>
    <row r="16" spans="1:41" s="205" customFormat="1" ht="12.75">
      <c r="A16" s="132" t="s">
        <v>8</v>
      </c>
      <c r="B16" s="222">
        <v>1706747.0976729002</v>
      </c>
      <c r="C16" s="222">
        <v>545886.89258</v>
      </c>
      <c r="D16" s="222">
        <v>595037.6421499999</v>
      </c>
      <c r="E16" s="225">
        <v>9.00383398797156</v>
      </c>
      <c r="F16" s="228"/>
      <c r="G16" s="222">
        <v>661908.6770299999</v>
      </c>
      <c r="H16" s="222">
        <v>230934.98092</v>
      </c>
      <c r="I16" s="222">
        <v>210537.65712999995</v>
      </c>
      <c r="J16" s="225">
        <v>-8.832496362716938</v>
      </c>
      <c r="K16" s="202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</row>
    <row r="17" spans="1:41" s="205" customFormat="1" ht="12.75">
      <c r="A17" s="132"/>
      <c r="B17" s="222"/>
      <c r="C17" s="222"/>
      <c r="D17" s="222"/>
      <c r="E17" s="225"/>
      <c r="F17" s="222"/>
      <c r="G17" s="222"/>
      <c r="H17" s="222"/>
      <c r="I17" s="229"/>
      <c r="J17" s="225"/>
      <c r="K17" s="202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</row>
    <row r="18" spans="1:41" s="205" customFormat="1" ht="14.25">
      <c r="A18" s="226" t="s">
        <v>207</v>
      </c>
      <c r="B18" s="227">
        <v>19649.6522453</v>
      </c>
      <c r="C18" s="227">
        <v>4727.9164599999995</v>
      </c>
      <c r="D18" s="227">
        <v>6079.7474984</v>
      </c>
      <c r="E18" s="219">
        <v>28.59253224622333</v>
      </c>
      <c r="F18" s="227"/>
      <c r="G18" s="227">
        <v>67621.7981</v>
      </c>
      <c r="H18" s="227">
        <v>15571.208489999997</v>
      </c>
      <c r="I18" s="227">
        <v>18923.28182</v>
      </c>
      <c r="J18" s="219">
        <v>21.527380692081422</v>
      </c>
      <c r="K18" s="202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</row>
    <row r="19" spans="1:41" s="205" customFormat="1" ht="12.75">
      <c r="A19" s="132" t="s">
        <v>9</v>
      </c>
      <c r="B19" s="230">
        <v>258.52236</v>
      </c>
      <c r="C19" s="228">
        <v>61.4525</v>
      </c>
      <c r="D19" s="228">
        <v>42.69924</v>
      </c>
      <c r="E19" s="225">
        <v>-30.516675481062606</v>
      </c>
      <c r="F19" s="230"/>
      <c r="G19" s="228">
        <v>2520.96915</v>
      </c>
      <c r="H19" s="228">
        <v>533.3977699999999</v>
      </c>
      <c r="I19" s="228">
        <v>753.5478799999999</v>
      </c>
      <c r="J19" s="225">
        <v>41.273159053514576</v>
      </c>
      <c r="K19" s="202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</row>
    <row r="20" spans="1:41" s="205" customFormat="1" ht="12.75">
      <c r="A20" s="132" t="s">
        <v>10</v>
      </c>
      <c r="B20" s="230">
        <v>13238.4633196</v>
      </c>
      <c r="C20" s="228">
        <v>3696.22338</v>
      </c>
      <c r="D20" s="228">
        <v>4731.5285425</v>
      </c>
      <c r="E20" s="225">
        <v>28.0098104487397</v>
      </c>
      <c r="F20" s="228"/>
      <c r="G20" s="228">
        <v>45606.65769000001</v>
      </c>
      <c r="H20" s="228">
        <v>10800.716169999998</v>
      </c>
      <c r="I20" s="228">
        <v>11861.741629999999</v>
      </c>
      <c r="J20" s="225">
        <v>9.823658388015957</v>
      </c>
      <c r="K20" s="202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</row>
    <row r="21" spans="1:41" s="205" customFormat="1" ht="12.75">
      <c r="A21" s="132" t="s">
        <v>11</v>
      </c>
      <c r="B21" s="230">
        <v>701.0484931000001</v>
      </c>
      <c r="C21" s="228">
        <v>195.19215</v>
      </c>
      <c r="D21" s="228">
        <v>267.53891589999995</v>
      </c>
      <c r="E21" s="225">
        <v>37.06438291703839</v>
      </c>
      <c r="F21" s="228"/>
      <c r="G21" s="228">
        <v>7548.5695</v>
      </c>
      <c r="H21" s="228">
        <v>2320.72646</v>
      </c>
      <c r="I21" s="228">
        <v>3239.26508</v>
      </c>
      <c r="J21" s="225">
        <v>39.57978830473627</v>
      </c>
      <c r="K21" s="202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</row>
    <row r="22" spans="1:41" s="205" customFormat="1" ht="12.75">
      <c r="A22" s="132" t="s">
        <v>12</v>
      </c>
      <c r="B22" s="230">
        <v>5451.618072599999</v>
      </c>
      <c r="C22" s="228">
        <v>775.04843</v>
      </c>
      <c r="D22" s="228">
        <v>1037.9808</v>
      </c>
      <c r="E22" s="225">
        <v>33.92463745781666</v>
      </c>
      <c r="F22" s="228"/>
      <c r="G22" s="228">
        <v>11945.601759999998</v>
      </c>
      <c r="H22" s="228">
        <v>1916.36809</v>
      </c>
      <c r="I22" s="228">
        <v>3068.72723</v>
      </c>
      <c r="J22" s="225">
        <v>60.132452946448325</v>
      </c>
      <c r="K22" s="20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</row>
    <row r="23" spans="1:41" s="205" customFormat="1" ht="12.75">
      <c r="A23" s="132"/>
      <c r="B23" s="228"/>
      <c r="C23" s="228"/>
      <c r="D23" s="228"/>
      <c r="E23" s="225"/>
      <c r="F23" s="228"/>
      <c r="G23" s="228"/>
      <c r="H23" s="228"/>
      <c r="I23" s="228"/>
      <c r="J23" s="225"/>
      <c r="K23" s="20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</row>
    <row r="24" spans="1:41" s="205" customFormat="1" ht="12.75">
      <c r="A24" s="226" t="s">
        <v>13</v>
      </c>
      <c r="B24" s="227">
        <v>1568.9551767000003</v>
      </c>
      <c r="C24" s="227">
        <v>456.72416999999996</v>
      </c>
      <c r="D24" s="227">
        <v>366.41664</v>
      </c>
      <c r="E24" s="219">
        <v>-19.772881737351454</v>
      </c>
      <c r="F24" s="227"/>
      <c r="G24" s="227">
        <v>6852.126850000001</v>
      </c>
      <c r="H24" s="227">
        <v>2309.0490600000003</v>
      </c>
      <c r="I24" s="227">
        <v>1444.77095</v>
      </c>
      <c r="J24" s="219">
        <v>-37.43004533649883</v>
      </c>
      <c r="K24" s="202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</row>
    <row r="25" spans="1:41" s="205" customFormat="1" ht="12.75">
      <c r="A25" s="132" t="s">
        <v>14</v>
      </c>
      <c r="B25" s="228">
        <v>173.93439999999995</v>
      </c>
      <c r="C25" s="228">
        <v>45.30855000000001</v>
      </c>
      <c r="D25" s="228">
        <v>16.683909999999994</v>
      </c>
      <c r="E25" s="225">
        <v>-63.177126612968216</v>
      </c>
      <c r="F25" s="228"/>
      <c r="G25" s="228">
        <v>2382.0689600000005</v>
      </c>
      <c r="H25" s="228">
        <v>778.7051400000001</v>
      </c>
      <c r="I25" s="228">
        <v>298.43682</v>
      </c>
      <c r="J25" s="225">
        <v>-61.675247193051796</v>
      </c>
      <c r="K25" s="20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</row>
    <row r="26" spans="1:41" s="205" customFormat="1" ht="12.75">
      <c r="A26" s="132" t="s">
        <v>15</v>
      </c>
      <c r="B26" s="228">
        <v>0.32539999999999997</v>
      </c>
      <c r="C26" s="228">
        <v>0.185</v>
      </c>
      <c r="D26" s="228">
        <v>2.496</v>
      </c>
      <c r="E26" s="225">
        <v>1249.1891891891892</v>
      </c>
      <c r="F26" s="228"/>
      <c r="G26" s="228">
        <v>99.92746</v>
      </c>
      <c r="H26" s="228">
        <v>74.13582000000001</v>
      </c>
      <c r="I26" s="228">
        <v>516.9619799999999</v>
      </c>
      <c r="J26" s="225">
        <v>597.3174101264407</v>
      </c>
      <c r="K26" s="20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</row>
    <row r="27" spans="1:41" s="205" customFormat="1" ht="12.75" customHeight="1">
      <c r="A27" s="132" t="s">
        <v>191</v>
      </c>
      <c r="B27" s="228">
        <v>1394.6953767000002</v>
      </c>
      <c r="C27" s="228">
        <v>411.23061999999993</v>
      </c>
      <c r="D27" s="228">
        <v>347.23672999999997</v>
      </c>
      <c r="E27" s="225">
        <v>-15.561557648601166</v>
      </c>
      <c r="F27" s="228"/>
      <c r="G27" s="228">
        <v>4370.13043</v>
      </c>
      <c r="H27" s="228">
        <v>1456.2081</v>
      </c>
      <c r="I27" s="228">
        <v>629.37215</v>
      </c>
      <c r="J27" s="225">
        <v>-56.78006804109935</v>
      </c>
      <c r="K27" s="202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</row>
    <row r="28" spans="1:41" s="205" customFormat="1" ht="12.75">
      <c r="A28" s="132"/>
      <c r="B28" s="222"/>
      <c r="C28" s="222"/>
      <c r="D28" s="222"/>
      <c r="E28" s="225"/>
      <c r="F28" s="222"/>
      <c r="G28" s="222"/>
      <c r="H28" s="222"/>
      <c r="I28" s="228"/>
      <c r="J28" s="225"/>
      <c r="K28" s="202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</row>
    <row r="29" spans="1:41" s="205" customFormat="1" ht="12.75">
      <c r="A29" s="226" t="s">
        <v>192</v>
      </c>
      <c r="B29" s="227"/>
      <c r="C29" s="227"/>
      <c r="D29" s="227"/>
      <c r="E29" s="219"/>
      <c r="F29" s="227"/>
      <c r="G29" s="227">
        <v>1111.0808399999999</v>
      </c>
      <c r="H29" s="227">
        <v>358.77326</v>
      </c>
      <c r="I29" s="227">
        <v>402.54967</v>
      </c>
      <c r="J29" s="219">
        <v>12.201692511866696</v>
      </c>
      <c r="K29" s="202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</row>
    <row r="30" spans="1:41" s="205" customFormat="1" ht="12.75">
      <c r="A30" s="231" t="s">
        <v>16</v>
      </c>
      <c r="B30" s="228">
        <v>13.4290516</v>
      </c>
      <c r="C30" s="228">
        <v>2.7195663999999997</v>
      </c>
      <c r="D30" s="228">
        <v>1.2240679</v>
      </c>
      <c r="E30" s="225">
        <v>-54.99032860532472</v>
      </c>
      <c r="F30" s="228"/>
      <c r="G30" s="228">
        <v>188.15785</v>
      </c>
      <c r="H30" s="228">
        <v>33.764610000000005</v>
      </c>
      <c r="I30" s="228">
        <v>164.96941999999999</v>
      </c>
      <c r="J30" s="225">
        <v>388.5867776941596</v>
      </c>
      <c r="K30" s="202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</row>
    <row r="31" spans="1:41" s="222" customFormat="1" ht="12.75">
      <c r="A31" s="132" t="s">
        <v>17</v>
      </c>
      <c r="B31" s="228">
        <v>312.72969000000006</v>
      </c>
      <c r="C31" s="228">
        <v>125.18501</v>
      </c>
      <c r="D31" s="228">
        <v>81.89832</v>
      </c>
      <c r="E31" s="225">
        <v>-34.57817353691149</v>
      </c>
      <c r="F31" s="228"/>
      <c r="G31" s="228">
        <v>922.9229899999999</v>
      </c>
      <c r="H31" s="228">
        <v>325.00865</v>
      </c>
      <c r="I31" s="228">
        <v>237.58025000000004</v>
      </c>
      <c r="J31" s="225">
        <v>-26.900330191211822</v>
      </c>
      <c r="K31" s="220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</row>
    <row r="32" spans="1:41" s="205" customFormat="1" ht="12.75">
      <c r="A32" s="132"/>
      <c r="B32" s="222"/>
      <c r="C32" s="222"/>
      <c r="D32" s="222"/>
      <c r="E32" s="225"/>
      <c r="F32" s="222"/>
      <c r="G32" s="222"/>
      <c r="H32" s="222"/>
      <c r="J32" s="225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</row>
    <row r="33" spans="1:41" s="205" customFormat="1" ht="12.75">
      <c r="A33" s="223" t="s">
        <v>160</v>
      </c>
      <c r="B33" s="223"/>
      <c r="C33" s="223"/>
      <c r="D33" s="223"/>
      <c r="E33" s="219"/>
      <c r="F33" s="223"/>
      <c r="G33" s="223">
        <v>16030.56617</v>
      </c>
      <c r="H33" s="223">
        <v>6258.512310000001</v>
      </c>
      <c r="I33" s="223">
        <v>4025.3323499999997</v>
      </c>
      <c r="J33" s="219">
        <v>-35.68228117777723</v>
      </c>
      <c r="K33" s="20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</row>
    <row r="34" spans="1:41" s="205" customFormat="1" ht="12.75">
      <c r="A34" s="132" t="s">
        <v>18</v>
      </c>
      <c r="B34" s="228">
        <v>52</v>
      </c>
      <c r="C34" s="228">
        <v>10</v>
      </c>
      <c r="D34" s="228">
        <v>5</v>
      </c>
      <c r="E34" s="225">
        <v>-50</v>
      </c>
      <c r="F34" s="228"/>
      <c r="G34" s="228">
        <v>1147.96831</v>
      </c>
      <c r="H34" s="228">
        <v>197.164</v>
      </c>
      <c r="I34" s="228">
        <v>203.034</v>
      </c>
      <c r="J34" s="225">
        <v>2.977216936154676</v>
      </c>
      <c r="K34" s="20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</row>
    <row r="35" spans="1:41" s="205" customFormat="1" ht="12.75">
      <c r="A35" s="132" t="s">
        <v>19</v>
      </c>
      <c r="B35" s="228">
        <v>9</v>
      </c>
      <c r="C35" s="228">
        <v>7</v>
      </c>
      <c r="D35" s="228">
        <v>1</v>
      </c>
      <c r="E35" s="225">
        <v>-85.71428571428572</v>
      </c>
      <c r="F35" s="228"/>
      <c r="G35" s="228">
        <v>524.68498</v>
      </c>
      <c r="H35" s="228">
        <v>290.8483</v>
      </c>
      <c r="I35" s="228">
        <v>60.65</v>
      </c>
      <c r="J35" s="225">
        <v>-79.1472049174776</v>
      </c>
      <c r="K35" s="202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</row>
    <row r="36" spans="1:11" s="204" customFormat="1" ht="12.75">
      <c r="A36" s="231" t="s">
        <v>20</v>
      </c>
      <c r="B36" s="228">
        <v>3</v>
      </c>
      <c r="C36" s="228">
        <v>0</v>
      </c>
      <c r="D36" s="228">
        <v>4</v>
      </c>
      <c r="E36" s="225" t="s">
        <v>176</v>
      </c>
      <c r="F36" s="228"/>
      <c r="G36" s="228">
        <v>7.728899999999999</v>
      </c>
      <c r="H36" s="228">
        <v>0</v>
      </c>
      <c r="I36" s="228">
        <v>35.00317</v>
      </c>
      <c r="J36" s="225" t="s">
        <v>176</v>
      </c>
      <c r="K36" s="202"/>
    </row>
    <row r="37" spans="1:10" ht="12.75">
      <c r="A37" s="132" t="s">
        <v>21</v>
      </c>
      <c r="B37" s="228"/>
      <c r="C37" s="228"/>
      <c r="D37" s="228"/>
      <c r="E37" s="225"/>
      <c r="F37" s="222"/>
      <c r="G37" s="228">
        <v>14350.18398</v>
      </c>
      <c r="H37" s="228">
        <v>5770.500010000001</v>
      </c>
      <c r="I37" s="228">
        <v>3726.6451799999995</v>
      </c>
      <c r="J37" s="225">
        <v>-35.41902480648295</v>
      </c>
    </row>
    <row r="38" spans="1:33" ht="12.75">
      <c r="A38" s="205"/>
      <c r="B38" s="228"/>
      <c r="C38" s="228"/>
      <c r="D38" s="228"/>
      <c r="E38" s="205"/>
      <c r="F38" s="222"/>
      <c r="G38" s="222"/>
      <c r="H38" s="222"/>
      <c r="I38" s="228"/>
      <c r="J38" s="205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</row>
    <row r="39" spans="1:33" ht="12.75">
      <c r="A39" s="235"/>
      <c r="B39" s="235"/>
      <c r="C39" s="236"/>
      <c r="D39" s="236"/>
      <c r="E39" s="236"/>
      <c r="F39" s="236"/>
      <c r="G39" s="236"/>
      <c r="H39" s="236"/>
      <c r="I39" s="236"/>
      <c r="J39" s="236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</row>
    <row r="40" spans="1:10" ht="14.25">
      <c r="A40" s="114" t="s">
        <v>208</v>
      </c>
      <c r="B40" s="222"/>
      <c r="C40" s="222"/>
      <c r="D40" s="205"/>
      <c r="E40" s="222"/>
      <c r="F40" s="222"/>
      <c r="G40" s="222"/>
      <c r="H40" s="205"/>
      <c r="I40" s="224"/>
      <c r="J40" s="222"/>
    </row>
    <row r="41" spans="2:33" ht="12.75">
      <c r="B41" s="234"/>
      <c r="C41" s="234"/>
      <c r="D41" s="234"/>
      <c r="E41" s="234"/>
      <c r="F41" s="234"/>
      <c r="G41" s="234"/>
      <c r="H41" s="234"/>
      <c r="I41" s="234"/>
      <c r="J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</row>
    <row r="42" spans="2:33" ht="12.75">
      <c r="B42" s="234"/>
      <c r="C42" s="234"/>
      <c r="D42" s="234"/>
      <c r="E42" s="234"/>
      <c r="F42" s="234"/>
      <c r="G42" s="234"/>
      <c r="H42" s="234"/>
      <c r="I42" s="234"/>
      <c r="J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</row>
    <row r="43" spans="2:33" ht="12.75">
      <c r="B43" s="234"/>
      <c r="C43" s="234"/>
      <c r="D43" s="234"/>
      <c r="E43" s="234"/>
      <c r="F43" s="234"/>
      <c r="G43" s="234"/>
      <c r="H43" s="234"/>
      <c r="I43" s="234"/>
      <c r="J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</row>
    <row r="44" spans="2:33" ht="12.75">
      <c r="B44" s="234"/>
      <c r="C44" s="234"/>
      <c r="D44" s="234"/>
      <c r="E44" s="234"/>
      <c r="F44" s="234"/>
      <c r="G44" s="234"/>
      <c r="H44" s="234"/>
      <c r="I44" s="234"/>
      <c r="J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</row>
    <row r="45" spans="2:33" ht="12.75">
      <c r="B45" s="234"/>
      <c r="C45" s="234"/>
      <c r="D45" s="234"/>
      <c r="E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</row>
    <row r="46" spans="2:33" ht="12.75">
      <c r="B46" s="234"/>
      <c r="C46" s="234"/>
      <c r="D46" s="234"/>
      <c r="E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</row>
    <row r="47" spans="2:33" ht="12.75">
      <c r="B47" s="234"/>
      <c r="C47" s="234"/>
      <c r="D47" s="234"/>
      <c r="E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</row>
    <row r="48" spans="2:33" ht="12.75">
      <c r="B48" s="234"/>
      <c r="C48" s="234"/>
      <c r="D48" s="234"/>
      <c r="E48" s="234"/>
      <c r="F48" s="234"/>
      <c r="G48" s="234"/>
      <c r="H48" s="234"/>
      <c r="I48" s="234"/>
      <c r="J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</row>
    <row r="49" spans="2:33" ht="12.75">
      <c r="B49" s="234"/>
      <c r="C49" s="234"/>
      <c r="D49" s="234"/>
      <c r="E49" s="234"/>
      <c r="F49" s="234"/>
      <c r="G49" s="234"/>
      <c r="H49" s="234"/>
      <c r="I49" s="234"/>
      <c r="J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</row>
    <row r="50" spans="2:33" ht="12.75">
      <c r="B50" s="234"/>
      <c r="C50" s="234"/>
      <c r="D50" s="234"/>
      <c r="E50" s="234"/>
      <c r="F50" s="234"/>
      <c r="G50" s="234"/>
      <c r="H50" s="234"/>
      <c r="I50" s="234"/>
      <c r="J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</row>
    <row r="51" spans="2:33" ht="12.75">
      <c r="B51" s="234"/>
      <c r="C51" s="234"/>
      <c r="D51" s="234"/>
      <c r="E51" s="234"/>
      <c r="F51" s="234"/>
      <c r="G51" s="234"/>
      <c r="H51" s="234"/>
      <c r="I51" s="234"/>
      <c r="J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</row>
    <row r="52" spans="2:33" ht="12.75">
      <c r="B52" s="234"/>
      <c r="C52" s="234"/>
      <c r="D52" s="234"/>
      <c r="E52" s="234"/>
      <c r="F52" s="234"/>
      <c r="G52" s="234"/>
      <c r="H52" s="234"/>
      <c r="I52" s="234"/>
      <c r="J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</row>
    <row r="53" spans="2:33" ht="12.75">
      <c r="B53" s="234"/>
      <c r="C53" s="234"/>
      <c r="D53" s="234"/>
      <c r="E53" s="234"/>
      <c r="F53" s="234"/>
      <c r="G53" s="234"/>
      <c r="H53" s="234"/>
      <c r="I53" s="234"/>
      <c r="J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</row>
    <row r="54" spans="2:33" ht="12.75">
      <c r="B54" s="234"/>
      <c r="C54" s="234"/>
      <c r="D54" s="234"/>
      <c r="E54" s="234"/>
      <c r="F54" s="234"/>
      <c r="G54" s="234"/>
      <c r="H54" s="234"/>
      <c r="I54" s="234"/>
      <c r="J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</row>
    <row r="55" spans="2:33" ht="12.75">
      <c r="B55" s="234"/>
      <c r="C55" s="234"/>
      <c r="D55" s="234"/>
      <c r="E55" s="234"/>
      <c r="F55" s="234"/>
      <c r="G55" s="234"/>
      <c r="H55" s="234"/>
      <c r="I55" s="234"/>
      <c r="J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</row>
    <row r="56" spans="2:33" ht="12.75">
      <c r="B56" s="234"/>
      <c r="C56" s="234"/>
      <c r="D56" s="234"/>
      <c r="E56" s="234"/>
      <c r="F56" s="234"/>
      <c r="G56" s="234"/>
      <c r="H56" s="234"/>
      <c r="I56" s="234"/>
      <c r="J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</row>
    <row r="57" spans="2:33" ht="12.75">
      <c r="B57" s="234"/>
      <c r="C57" s="234"/>
      <c r="D57" s="234"/>
      <c r="E57" s="234"/>
      <c r="F57" s="234"/>
      <c r="G57" s="234"/>
      <c r="H57" s="234"/>
      <c r="I57" s="234"/>
      <c r="J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</row>
    <row r="58" spans="2:33" ht="12.75">
      <c r="B58" s="234"/>
      <c r="C58" s="234"/>
      <c r="D58" s="234"/>
      <c r="E58" s="234"/>
      <c r="F58" s="234"/>
      <c r="G58" s="234"/>
      <c r="H58" s="234"/>
      <c r="I58" s="234"/>
      <c r="J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</row>
    <row r="59" spans="2:33" ht="12.75">
      <c r="B59" s="234"/>
      <c r="C59" s="234"/>
      <c r="D59" s="234"/>
      <c r="E59" s="234"/>
      <c r="F59" s="234"/>
      <c r="G59" s="234"/>
      <c r="H59" s="234"/>
      <c r="I59" s="234"/>
      <c r="J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</row>
    <row r="60" spans="2:33" ht="12.75">
      <c r="B60" s="234"/>
      <c r="C60" s="234"/>
      <c r="D60" s="234"/>
      <c r="E60" s="234"/>
      <c r="F60" s="234"/>
      <c r="G60" s="234"/>
      <c r="H60" s="234"/>
      <c r="I60" s="234"/>
      <c r="J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</row>
    <row r="61" spans="2:33" ht="12.75">
      <c r="B61" s="234"/>
      <c r="C61" s="234"/>
      <c r="D61" s="234"/>
      <c r="E61" s="234"/>
      <c r="F61" s="234"/>
      <c r="G61" s="234"/>
      <c r="H61" s="234"/>
      <c r="I61" s="234"/>
      <c r="J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</row>
    <row r="62" spans="2:33" ht="12.75">
      <c r="B62" s="234"/>
      <c r="C62" s="234"/>
      <c r="D62" s="234"/>
      <c r="E62" s="234"/>
      <c r="F62" s="234"/>
      <c r="G62" s="234"/>
      <c r="H62" s="234"/>
      <c r="I62" s="234"/>
      <c r="J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</row>
    <row r="63" spans="2:33" ht="12.75">
      <c r="B63" s="234"/>
      <c r="C63" s="234"/>
      <c r="D63" s="234"/>
      <c r="E63" s="234"/>
      <c r="F63" s="234"/>
      <c r="G63" s="234"/>
      <c r="H63" s="234"/>
      <c r="I63" s="234"/>
      <c r="J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</row>
    <row r="64" spans="2:33" ht="12.75">
      <c r="B64" s="234"/>
      <c r="C64" s="234"/>
      <c r="D64" s="234"/>
      <c r="E64" s="234"/>
      <c r="F64" s="234"/>
      <c r="G64" s="234"/>
      <c r="H64" s="234"/>
      <c r="I64" s="234"/>
      <c r="J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</row>
    <row r="65" spans="2:33" ht="12.75">
      <c r="B65" s="234"/>
      <c r="C65" s="234"/>
      <c r="D65" s="234"/>
      <c r="E65" s="234"/>
      <c r="F65" s="234"/>
      <c r="G65" s="234"/>
      <c r="H65" s="234"/>
      <c r="I65" s="234"/>
      <c r="J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</row>
    <row r="66" spans="2:33" ht="12.75">
      <c r="B66" s="234"/>
      <c r="C66" s="234"/>
      <c r="D66" s="234"/>
      <c r="E66" s="234"/>
      <c r="F66" s="234"/>
      <c r="G66" s="234"/>
      <c r="H66" s="234"/>
      <c r="I66" s="234"/>
      <c r="J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</row>
    <row r="67" spans="2:33" ht="12.75">
      <c r="B67" s="234"/>
      <c r="C67" s="234"/>
      <c r="D67" s="234"/>
      <c r="E67" s="234"/>
      <c r="F67" s="234"/>
      <c r="G67" s="234"/>
      <c r="H67" s="234"/>
      <c r="I67" s="234"/>
      <c r="J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</row>
    <row r="68" spans="2:33" ht="12.75">
      <c r="B68" s="234"/>
      <c r="C68" s="234"/>
      <c r="D68" s="234"/>
      <c r="E68" s="234"/>
      <c r="F68" s="234"/>
      <c r="G68" s="234"/>
      <c r="H68" s="234"/>
      <c r="I68" s="234"/>
      <c r="J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</row>
    <row r="69" spans="2:33" ht="12.75">
      <c r="B69" s="234"/>
      <c r="C69" s="234"/>
      <c r="D69" s="234"/>
      <c r="E69" s="234"/>
      <c r="F69" s="234"/>
      <c r="G69" s="234"/>
      <c r="H69" s="234"/>
      <c r="I69" s="234"/>
      <c r="J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</row>
    <row r="70" spans="2:33" ht="12.75">
      <c r="B70" s="234"/>
      <c r="C70" s="234"/>
      <c r="D70" s="234"/>
      <c r="E70" s="234"/>
      <c r="F70" s="234"/>
      <c r="G70" s="234"/>
      <c r="H70" s="234"/>
      <c r="I70" s="234"/>
      <c r="J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</row>
    <row r="71" spans="2:33" ht="12.75">
      <c r="B71" s="234"/>
      <c r="C71" s="234"/>
      <c r="D71" s="234"/>
      <c r="E71" s="234"/>
      <c r="F71" s="234"/>
      <c r="G71" s="234"/>
      <c r="H71" s="234"/>
      <c r="I71" s="234"/>
      <c r="J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</row>
    <row r="72" spans="2:33" ht="12.75">
      <c r="B72" s="234"/>
      <c r="C72" s="234"/>
      <c r="D72" s="234"/>
      <c r="E72" s="234"/>
      <c r="F72" s="234"/>
      <c r="G72" s="234"/>
      <c r="H72" s="234"/>
      <c r="I72" s="234"/>
      <c r="J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</row>
    <row r="73" spans="2:33" ht="12.75">
      <c r="B73" s="234"/>
      <c r="C73" s="234"/>
      <c r="D73" s="234"/>
      <c r="E73" s="234"/>
      <c r="F73" s="234"/>
      <c r="G73" s="234"/>
      <c r="H73" s="234"/>
      <c r="I73" s="234"/>
      <c r="J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</row>
    <row r="74" spans="2:33" ht="12.75">
      <c r="B74" s="234"/>
      <c r="C74" s="234"/>
      <c r="D74" s="234"/>
      <c r="E74" s="234"/>
      <c r="F74" s="234"/>
      <c r="G74" s="234"/>
      <c r="H74" s="234"/>
      <c r="I74" s="234"/>
      <c r="J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</row>
    <row r="75" spans="2:33" ht="12.75">
      <c r="B75" s="234"/>
      <c r="C75" s="234"/>
      <c r="D75" s="234"/>
      <c r="E75" s="234"/>
      <c r="F75" s="234"/>
      <c r="G75" s="234"/>
      <c r="H75" s="234"/>
      <c r="I75" s="234"/>
      <c r="J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</row>
    <row r="76" spans="2:33" ht="12.75">
      <c r="B76" s="234"/>
      <c r="C76" s="234"/>
      <c r="D76" s="234"/>
      <c r="E76" s="234"/>
      <c r="F76" s="234"/>
      <c r="G76" s="234"/>
      <c r="H76" s="234"/>
      <c r="I76" s="234"/>
      <c r="J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</row>
    <row r="77" spans="2:33" ht="12.75">
      <c r="B77" s="234"/>
      <c r="C77" s="234"/>
      <c r="D77" s="234"/>
      <c r="E77" s="234"/>
      <c r="F77" s="234"/>
      <c r="G77" s="234"/>
      <c r="H77" s="234"/>
      <c r="I77" s="234"/>
      <c r="J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</row>
    <row r="78" spans="2:33" ht="12.75">
      <c r="B78" s="234"/>
      <c r="C78" s="234"/>
      <c r="D78" s="234"/>
      <c r="E78" s="234"/>
      <c r="F78" s="234"/>
      <c r="G78" s="234"/>
      <c r="H78" s="234"/>
      <c r="I78" s="234"/>
      <c r="J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</row>
    <row r="79" spans="2:33" ht="12.75">
      <c r="B79" s="234"/>
      <c r="C79" s="234"/>
      <c r="D79" s="234"/>
      <c r="E79" s="234"/>
      <c r="F79" s="234"/>
      <c r="G79" s="234"/>
      <c r="H79" s="234"/>
      <c r="I79" s="234"/>
      <c r="J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</row>
    <row r="80" spans="2:33" ht="12.75">
      <c r="B80" s="234"/>
      <c r="C80" s="234"/>
      <c r="D80" s="234"/>
      <c r="E80" s="234"/>
      <c r="F80" s="234"/>
      <c r="G80" s="234"/>
      <c r="H80" s="234"/>
      <c r="I80" s="234"/>
      <c r="J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</row>
    <row r="81" spans="2:33" ht="12.75">
      <c r="B81" s="234"/>
      <c r="C81" s="234"/>
      <c r="D81" s="234"/>
      <c r="E81" s="234"/>
      <c r="F81" s="234"/>
      <c r="G81" s="234"/>
      <c r="H81" s="234"/>
      <c r="I81" s="234"/>
      <c r="J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</row>
    <row r="82" spans="2:33" ht="12.75">
      <c r="B82" s="234"/>
      <c r="C82" s="234"/>
      <c r="D82" s="234"/>
      <c r="E82" s="234"/>
      <c r="F82" s="234"/>
      <c r="G82" s="234"/>
      <c r="H82" s="234"/>
      <c r="I82" s="234"/>
      <c r="J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</row>
    <row r="83" spans="2:33" ht="12.75">
      <c r="B83" s="234"/>
      <c r="C83" s="234"/>
      <c r="D83" s="234"/>
      <c r="E83" s="234"/>
      <c r="F83" s="234"/>
      <c r="G83" s="234"/>
      <c r="H83" s="234"/>
      <c r="I83" s="234"/>
      <c r="J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</row>
    <row r="84" spans="2:33" ht="12.75">
      <c r="B84" s="234"/>
      <c r="C84" s="234"/>
      <c r="D84" s="234"/>
      <c r="E84" s="234"/>
      <c r="F84" s="234"/>
      <c r="G84" s="234"/>
      <c r="H84" s="234"/>
      <c r="I84" s="234"/>
      <c r="J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</row>
    <row r="85" spans="2:33" ht="12.75">
      <c r="B85" s="234"/>
      <c r="C85" s="234"/>
      <c r="D85" s="234"/>
      <c r="E85" s="234"/>
      <c r="F85" s="234"/>
      <c r="G85" s="234"/>
      <c r="H85" s="234"/>
      <c r="I85" s="234"/>
      <c r="J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</row>
    <row r="86" spans="2:33" ht="12.75">
      <c r="B86" s="234"/>
      <c r="C86" s="234"/>
      <c r="D86" s="234"/>
      <c r="E86" s="234"/>
      <c r="F86" s="234"/>
      <c r="G86" s="234"/>
      <c r="H86" s="234"/>
      <c r="I86" s="234"/>
      <c r="J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</row>
    <row r="87" spans="2:33" ht="12.75">
      <c r="B87" s="234"/>
      <c r="C87" s="234"/>
      <c r="D87" s="234"/>
      <c r="E87" s="234"/>
      <c r="F87" s="234"/>
      <c r="G87" s="234"/>
      <c r="H87" s="234"/>
      <c r="I87" s="234"/>
      <c r="J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</row>
    <row r="88" spans="2:33" ht="12.75">
      <c r="B88" s="234"/>
      <c r="C88" s="234"/>
      <c r="D88" s="234"/>
      <c r="E88" s="234"/>
      <c r="F88" s="234"/>
      <c r="G88" s="234"/>
      <c r="H88" s="234"/>
      <c r="I88" s="234"/>
      <c r="J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</row>
    <row r="89" spans="2:33" ht="12.75">
      <c r="B89" s="234"/>
      <c r="C89" s="234"/>
      <c r="D89" s="234"/>
      <c r="E89" s="234"/>
      <c r="F89" s="234"/>
      <c r="G89" s="234"/>
      <c r="H89" s="234"/>
      <c r="I89" s="234"/>
      <c r="J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</row>
    <row r="90" spans="2:33" ht="12.75">
      <c r="B90" s="234"/>
      <c r="C90" s="234"/>
      <c r="D90" s="234"/>
      <c r="E90" s="234"/>
      <c r="F90" s="234"/>
      <c r="G90" s="234"/>
      <c r="H90" s="234"/>
      <c r="I90" s="234"/>
      <c r="J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</row>
    <row r="91" spans="2:33" ht="12.75">
      <c r="B91" s="234"/>
      <c r="C91" s="234"/>
      <c r="D91" s="234"/>
      <c r="E91" s="234"/>
      <c r="F91" s="234"/>
      <c r="G91" s="234"/>
      <c r="H91" s="234"/>
      <c r="I91" s="234"/>
      <c r="J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</row>
    <row r="92" spans="2:33" ht="12.75">
      <c r="B92" s="234"/>
      <c r="C92" s="234"/>
      <c r="D92" s="234"/>
      <c r="E92" s="234"/>
      <c r="F92" s="234"/>
      <c r="G92" s="234"/>
      <c r="H92" s="234"/>
      <c r="I92" s="234"/>
      <c r="J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</row>
    <row r="93" spans="2:33" ht="12.75">
      <c r="B93" s="234"/>
      <c r="C93" s="234"/>
      <c r="D93" s="234"/>
      <c r="E93" s="234"/>
      <c r="F93" s="234"/>
      <c r="G93" s="234"/>
      <c r="H93" s="234"/>
      <c r="I93" s="234"/>
      <c r="J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</row>
    <row r="94" spans="2:33" ht="12.75">
      <c r="B94" s="234"/>
      <c r="C94" s="234"/>
      <c r="D94" s="234"/>
      <c r="E94" s="234"/>
      <c r="F94" s="234"/>
      <c r="G94" s="234"/>
      <c r="H94" s="234"/>
      <c r="I94" s="234"/>
      <c r="J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</row>
    <row r="95" spans="2:33" ht="12.75">
      <c r="B95" s="234"/>
      <c r="C95" s="234"/>
      <c r="D95" s="234"/>
      <c r="E95" s="234"/>
      <c r="F95" s="234"/>
      <c r="G95" s="234"/>
      <c r="H95" s="234"/>
      <c r="I95" s="234"/>
      <c r="J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</row>
    <row r="96" spans="2:33" ht="12.75">
      <c r="B96" s="234"/>
      <c r="C96" s="234"/>
      <c r="D96" s="234"/>
      <c r="E96" s="234"/>
      <c r="F96" s="234"/>
      <c r="G96" s="234"/>
      <c r="H96" s="234"/>
      <c r="I96" s="234"/>
      <c r="J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</row>
    <row r="97" spans="2:33" ht="12.75">
      <c r="B97" s="234"/>
      <c r="C97" s="234"/>
      <c r="D97" s="234"/>
      <c r="E97" s="234"/>
      <c r="F97" s="234"/>
      <c r="G97" s="234"/>
      <c r="H97" s="234"/>
      <c r="I97" s="234"/>
      <c r="J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</row>
    <row r="98" spans="2:33" ht="12.75">
      <c r="B98" s="234"/>
      <c r="C98" s="234"/>
      <c r="D98" s="234"/>
      <c r="E98" s="234"/>
      <c r="F98" s="234"/>
      <c r="G98" s="234"/>
      <c r="H98" s="234"/>
      <c r="I98" s="234"/>
      <c r="J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</row>
    <row r="99" spans="2:33" ht="12.75">
      <c r="B99" s="234"/>
      <c r="C99" s="234"/>
      <c r="D99" s="234"/>
      <c r="E99" s="234"/>
      <c r="F99" s="234"/>
      <c r="G99" s="234"/>
      <c r="H99" s="234"/>
      <c r="I99" s="234"/>
      <c r="J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</row>
    <row r="100" spans="2:33" ht="12.75">
      <c r="B100" s="234"/>
      <c r="C100" s="234"/>
      <c r="D100" s="234"/>
      <c r="E100" s="234"/>
      <c r="F100" s="234"/>
      <c r="G100" s="234"/>
      <c r="H100" s="234"/>
      <c r="I100" s="234"/>
      <c r="J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</row>
    <row r="101" spans="2:33" ht="12.75">
      <c r="B101" s="234"/>
      <c r="C101" s="234"/>
      <c r="D101" s="234"/>
      <c r="E101" s="234"/>
      <c r="F101" s="234"/>
      <c r="G101" s="234"/>
      <c r="H101" s="234"/>
      <c r="I101" s="234"/>
      <c r="J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</row>
    <row r="102" spans="2:33" ht="12.75">
      <c r="B102" s="234"/>
      <c r="C102" s="234"/>
      <c r="D102" s="234"/>
      <c r="E102" s="234"/>
      <c r="F102" s="234"/>
      <c r="G102" s="234"/>
      <c r="H102" s="234"/>
      <c r="I102" s="234"/>
      <c r="J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</row>
    <row r="103" spans="2:33" ht="12.75">
      <c r="B103" s="234"/>
      <c r="C103" s="234"/>
      <c r="D103" s="234"/>
      <c r="E103" s="234"/>
      <c r="F103" s="234"/>
      <c r="G103" s="234"/>
      <c r="H103" s="234"/>
      <c r="I103" s="234"/>
      <c r="J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</row>
    <row r="104" spans="2:33" ht="12.75">
      <c r="B104" s="234"/>
      <c r="C104" s="234"/>
      <c r="D104" s="234"/>
      <c r="E104" s="234"/>
      <c r="F104" s="234"/>
      <c r="G104" s="234"/>
      <c r="H104" s="234"/>
      <c r="I104" s="234"/>
      <c r="J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</row>
    <row r="105" spans="2:33" ht="12.75">
      <c r="B105" s="234"/>
      <c r="C105" s="234"/>
      <c r="D105" s="234"/>
      <c r="E105" s="234"/>
      <c r="F105" s="234"/>
      <c r="G105" s="234"/>
      <c r="H105" s="234"/>
      <c r="I105" s="234"/>
      <c r="J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</row>
    <row r="106" spans="2:33" ht="12.75">
      <c r="B106" s="234"/>
      <c r="C106" s="234"/>
      <c r="D106" s="234"/>
      <c r="E106" s="234"/>
      <c r="F106" s="234"/>
      <c r="G106" s="234"/>
      <c r="H106" s="234"/>
      <c r="I106" s="234"/>
      <c r="J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</row>
    <row r="107" spans="2:33" ht="12.75">
      <c r="B107" s="234"/>
      <c r="C107" s="234"/>
      <c r="D107" s="234"/>
      <c r="E107" s="234"/>
      <c r="F107" s="234"/>
      <c r="G107" s="234"/>
      <c r="H107" s="234"/>
      <c r="I107" s="234"/>
      <c r="J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</row>
    <row r="108" spans="2:33" ht="12.75">
      <c r="B108" s="234"/>
      <c r="C108" s="234"/>
      <c r="D108" s="234"/>
      <c r="E108" s="234"/>
      <c r="F108" s="234"/>
      <c r="G108" s="234"/>
      <c r="H108" s="234"/>
      <c r="I108" s="234"/>
      <c r="J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</row>
    <row r="109" spans="2:33" ht="12.75">
      <c r="B109" s="234"/>
      <c r="C109" s="234"/>
      <c r="D109" s="234"/>
      <c r="E109" s="234"/>
      <c r="F109" s="234"/>
      <c r="G109" s="234"/>
      <c r="H109" s="234"/>
      <c r="I109" s="234"/>
      <c r="J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</row>
    <row r="110" spans="2:33" ht="12.75">
      <c r="B110" s="234"/>
      <c r="C110" s="234"/>
      <c r="D110" s="234"/>
      <c r="E110" s="234"/>
      <c r="F110" s="234"/>
      <c r="G110" s="234"/>
      <c r="H110" s="234"/>
      <c r="I110" s="234"/>
      <c r="J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</row>
    <row r="111" spans="2:33" ht="12.75">
      <c r="B111" s="234"/>
      <c r="C111" s="234"/>
      <c r="D111" s="234"/>
      <c r="E111" s="234"/>
      <c r="F111" s="234"/>
      <c r="G111" s="234"/>
      <c r="H111" s="234"/>
      <c r="I111" s="234"/>
      <c r="J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</row>
    <row r="112" spans="2:33" ht="12.75">
      <c r="B112" s="234"/>
      <c r="C112" s="234"/>
      <c r="D112" s="234"/>
      <c r="E112" s="234"/>
      <c r="F112" s="234"/>
      <c r="G112" s="234"/>
      <c r="H112" s="234"/>
      <c r="I112" s="234"/>
      <c r="J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</row>
    <row r="113" spans="2:33" ht="12.75">
      <c r="B113" s="234"/>
      <c r="C113" s="234"/>
      <c r="D113" s="234"/>
      <c r="E113" s="234"/>
      <c r="F113" s="234"/>
      <c r="G113" s="234"/>
      <c r="H113" s="234"/>
      <c r="I113" s="234"/>
      <c r="J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</row>
    <row r="114" spans="2:33" ht="12.75">
      <c r="B114" s="234"/>
      <c r="C114" s="234"/>
      <c r="D114" s="234"/>
      <c r="E114" s="234"/>
      <c r="F114" s="234"/>
      <c r="G114" s="234"/>
      <c r="H114" s="234"/>
      <c r="I114" s="234"/>
      <c r="J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</row>
    <row r="115" spans="2:33" ht="12.75">
      <c r="B115" s="234"/>
      <c r="C115" s="234"/>
      <c r="D115" s="234"/>
      <c r="E115" s="234"/>
      <c r="F115" s="234"/>
      <c r="G115" s="234"/>
      <c r="H115" s="234"/>
      <c r="I115" s="234"/>
      <c r="J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</row>
    <row r="116" spans="2:33" ht="12.75">
      <c r="B116" s="234"/>
      <c r="C116" s="234"/>
      <c r="D116" s="234"/>
      <c r="E116" s="234"/>
      <c r="F116" s="234"/>
      <c r="G116" s="234"/>
      <c r="H116" s="234"/>
      <c r="I116" s="234"/>
      <c r="J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</row>
    <row r="117" spans="2:33" ht="12.75">
      <c r="B117" s="234"/>
      <c r="C117" s="234"/>
      <c r="D117" s="234"/>
      <c r="E117" s="234"/>
      <c r="F117" s="234"/>
      <c r="G117" s="234"/>
      <c r="H117" s="234"/>
      <c r="I117" s="234"/>
      <c r="J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</row>
    <row r="118" spans="2:33" ht="12.75">
      <c r="B118" s="234"/>
      <c r="C118" s="234"/>
      <c r="D118" s="234"/>
      <c r="E118" s="234"/>
      <c r="F118" s="234"/>
      <c r="G118" s="234"/>
      <c r="H118" s="234"/>
      <c r="I118" s="234"/>
      <c r="J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</row>
    <row r="119" spans="2:33" ht="12.75">
      <c r="B119" s="234"/>
      <c r="C119" s="234"/>
      <c r="D119" s="234"/>
      <c r="E119" s="234"/>
      <c r="F119" s="234"/>
      <c r="G119" s="234"/>
      <c r="H119" s="234"/>
      <c r="I119" s="234"/>
      <c r="J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</row>
    <row r="120" spans="2:33" ht="12.75">
      <c r="B120" s="234"/>
      <c r="C120" s="234"/>
      <c r="D120" s="234"/>
      <c r="E120" s="234"/>
      <c r="F120" s="234"/>
      <c r="G120" s="234"/>
      <c r="H120" s="234"/>
      <c r="I120" s="234"/>
      <c r="J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</row>
    <row r="121" spans="2:33" ht="12.75">
      <c r="B121" s="234"/>
      <c r="C121" s="234"/>
      <c r="D121" s="234"/>
      <c r="E121" s="234"/>
      <c r="F121" s="234"/>
      <c r="G121" s="234"/>
      <c r="H121" s="234"/>
      <c r="I121" s="234"/>
      <c r="J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</row>
    <row r="122" spans="2:33" ht="12.75">
      <c r="B122" s="234"/>
      <c r="C122" s="234"/>
      <c r="D122" s="234"/>
      <c r="E122" s="234"/>
      <c r="F122" s="234"/>
      <c r="G122" s="234"/>
      <c r="H122" s="234"/>
      <c r="I122" s="234"/>
      <c r="J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</row>
    <row r="123" spans="2:33" ht="12.75">
      <c r="B123" s="234"/>
      <c r="C123" s="234"/>
      <c r="D123" s="234"/>
      <c r="E123" s="234"/>
      <c r="F123" s="234"/>
      <c r="G123" s="234"/>
      <c r="H123" s="234"/>
      <c r="I123" s="234"/>
      <c r="J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</row>
    <row r="124" spans="12:33" ht="12.75"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</row>
    <row r="125" spans="12:33" ht="12.75"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</row>
    <row r="126" spans="12:33" ht="12.75"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</row>
    <row r="127" spans="12:33" ht="12.75"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</row>
    <row r="128" spans="12:33" ht="12.75"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</row>
    <row r="129" spans="12:33" ht="12.75"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7"/>
  <sheetViews>
    <sheetView view="pageBreakPreview" zoomScaleSheetLayoutView="100" zoomScalePageLayoutView="0" workbookViewId="0" topLeftCell="A1">
      <selection activeCell="B25" sqref="B25"/>
    </sheetView>
  </sheetViews>
  <sheetFormatPr defaultColWidth="13.140625" defaultRowHeight="12.75"/>
  <cols>
    <col min="1" max="1" width="18.57421875" style="166" customWidth="1"/>
    <col min="2" max="10" width="13.140625" style="166" customWidth="1"/>
    <col min="11" max="163" width="13.140625" style="161" customWidth="1"/>
    <col min="164" max="16384" width="13.140625" style="166" customWidth="1"/>
  </cols>
  <sheetData>
    <row r="1" spans="1:163" s="158" customFormat="1" ht="21.75" customHeight="1">
      <c r="A1" s="274" t="s">
        <v>159</v>
      </c>
      <c r="B1" s="274"/>
      <c r="C1" s="274"/>
      <c r="D1" s="274"/>
      <c r="E1" s="274"/>
      <c r="F1" s="274"/>
      <c r="G1" s="274"/>
      <c r="H1" s="156"/>
      <c r="I1" s="156"/>
      <c r="J1" s="157"/>
      <c r="K1" s="157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</row>
    <row r="2" spans="1:163" s="158" customFormat="1" ht="12" customHeight="1">
      <c r="A2" s="275" t="s">
        <v>144</v>
      </c>
      <c r="B2" s="275"/>
      <c r="C2" s="275"/>
      <c r="D2" s="275"/>
      <c r="E2" s="275"/>
      <c r="F2" s="275"/>
      <c r="G2" s="275"/>
      <c r="H2" s="154"/>
      <c r="I2" s="154"/>
      <c r="J2" s="157"/>
      <c r="K2" s="157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</row>
    <row r="3" spans="1:163" s="158" customFormat="1" ht="24.75" customHeight="1">
      <c r="A3" s="276" t="s">
        <v>148</v>
      </c>
      <c r="B3" s="276"/>
      <c r="C3" s="276"/>
      <c r="D3" s="276"/>
      <c r="E3" s="276"/>
      <c r="F3" s="276"/>
      <c r="G3" s="276"/>
      <c r="H3" s="159"/>
      <c r="I3" s="159"/>
      <c r="J3" s="156"/>
      <c r="K3" s="160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</row>
    <row r="4" spans="1:163" s="158" customFormat="1" ht="17.25" customHeight="1">
      <c r="A4" s="247"/>
      <c r="B4" s="161"/>
      <c r="C4" s="161"/>
      <c r="D4" s="161"/>
      <c r="E4" s="161"/>
      <c r="F4" s="156"/>
      <c r="G4" s="156"/>
      <c r="H4" s="160"/>
      <c r="I4" s="156"/>
      <c r="J4" s="156"/>
      <c r="K4" s="160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</row>
    <row r="5" spans="1:163" s="158" customFormat="1" ht="46.5" customHeight="1">
      <c r="A5" s="139" t="s">
        <v>24</v>
      </c>
      <c r="B5" s="139" t="s">
        <v>123</v>
      </c>
      <c r="C5" s="139" t="s">
        <v>25</v>
      </c>
      <c r="D5" s="139" t="s">
        <v>26</v>
      </c>
      <c r="E5" s="139" t="s">
        <v>27</v>
      </c>
      <c r="F5" s="139" t="s">
        <v>28</v>
      </c>
      <c r="G5" s="139" t="s">
        <v>6</v>
      </c>
      <c r="H5" s="160"/>
      <c r="I5" s="162"/>
      <c r="J5" s="162"/>
      <c r="K5" s="162"/>
      <c r="L5" s="162"/>
      <c r="M5" s="162"/>
      <c r="N5" s="162"/>
      <c r="O5" s="162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</row>
    <row r="6" spans="1:163" s="158" customFormat="1" ht="18" customHeight="1">
      <c r="A6" s="140" t="s">
        <v>180</v>
      </c>
      <c r="B6" s="142">
        <v>728.34</v>
      </c>
      <c r="C6" s="142">
        <v>941.88</v>
      </c>
      <c r="D6" s="142" t="s">
        <v>145</v>
      </c>
      <c r="E6" s="142">
        <v>1290</v>
      </c>
      <c r="F6" s="142">
        <v>593</v>
      </c>
      <c r="G6" s="142">
        <v>540.03</v>
      </c>
      <c r="H6" s="156"/>
      <c r="I6" s="163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</row>
    <row r="7" spans="1:163" s="158" customFormat="1" ht="18" customHeight="1">
      <c r="A7" s="140" t="s">
        <v>183</v>
      </c>
      <c r="B7" s="142">
        <v>729.48</v>
      </c>
      <c r="C7" s="142">
        <v>964.45</v>
      </c>
      <c r="D7" s="142">
        <v>757.08</v>
      </c>
      <c r="E7" s="142">
        <v>1061.55</v>
      </c>
      <c r="F7" s="142">
        <v>586.06</v>
      </c>
      <c r="G7" s="142">
        <v>515.74</v>
      </c>
      <c r="H7" s="156"/>
      <c r="I7" s="163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spans="1:163" s="158" customFormat="1" ht="18" customHeight="1">
      <c r="A8" s="140" t="s">
        <v>184</v>
      </c>
      <c r="B8" s="142">
        <v>708.31</v>
      </c>
      <c r="C8" s="142">
        <v>919.06</v>
      </c>
      <c r="D8" s="142" t="s">
        <v>145</v>
      </c>
      <c r="E8" s="142">
        <v>1031.76</v>
      </c>
      <c r="F8" s="142">
        <v>565.24</v>
      </c>
      <c r="G8" s="142">
        <v>501.38</v>
      </c>
      <c r="H8" s="156"/>
      <c r="I8" s="163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</row>
    <row r="9" spans="1:163" s="158" customFormat="1" ht="18" customHeight="1">
      <c r="A9" s="140" t="s">
        <v>186</v>
      </c>
      <c r="B9" s="142">
        <v>686.36</v>
      </c>
      <c r="C9" s="142">
        <v>892.12</v>
      </c>
      <c r="D9" s="142">
        <v>955.18</v>
      </c>
      <c r="E9" s="142">
        <v>999.78</v>
      </c>
      <c r="F9" s="142">
        <v>552.24</v>
      </c>
      <c r="G9" s="142">
        <v>469.13</v>
      </c>
      <c r="H9" s="156"/>
      <c r="I9" s="163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</row>
    <row r="10" spans="1:163" s="158" customFormat="1" ht="18" customHeight="1">
      <c r="A10" s="140" t="s">
        <v>188</v>
      </c>
      <c r="B10" s="142">
        <v>649.93</v>
      </c>
      <c r="C10" s="142">
        <v>870.49</v>
      </c>
      <c r="D10" s="142">
        <v>915.54</v>
      </c>
      <c r="E10" s="142">
        <v>988.2</v>
      </c>
      <c r="F10" s="142">
        <v>513.77</v>
      </c>
      <c r="G10" s="142">
        <v>465.04</v>
      </c>
      <c r="H10" s="156"/>
      <c r="I10" s="163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</row>
    <row r="11" spans="1:163" s="158" customFormat="1" ht="18" customHeight="1">
      <c r="A11" s="140" t="s">
        <v>193</v>
      </c>
      <c r="B11" s="142">
        <v>669.52</v>
      </c>
      <c r="C11" s="142">
        <v>865.94</v>
      </c>
      <c r="D11" s="142">
        <v>910.76</v>
      </c>
      <c r="E11" s="142">
        <v>1001.84</v>
      </c>
      <c r="F11" s="142">
        <v>543.93</v>
      </c>
      <c r="G11" s="142">
        <v>507.11</v>
      </c>
      <c r="H11" s="156"/>
      <c r="I11" s="163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</row>
    <row r="12" spans="1:163" s="158" customFormat="1" ht="18" customHeight="1">
      <c r="A12" s="140" t="s">
        <v>194</v>
      </c>
      <c r="B12" s="142">
        <v>655.18</v>
      </c>
      <c r="C12" s="142">
        <v>874.06</v>
      </c>
      <c r="D12" s="142">
        <v>919.29</v>
      </c>
      <c r="E12" s="142">
        <v>1011.22</v>
      </c>
      <c r="F12" s="142">
        <v>551.54</v>
      </c>
      <c r="G12" s="142">
        <v>492</v>
      </c>
      <c r="H12" s="156"/>
      <c r="I12" s="163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</row>
    <row r="13" spans="1:163" s="158" customFormat="1" ht="18" customHeight="1">
      <c r="A13" s="140" t="s">
        <v>175</v>
      </c>
      <c r="B13" s="142">
        <v>637.78</v>
      </c>
      <c r="C13" s="142">
        <v>850.85</v>
      </c>
      <c r="D13" s="142">
        <v>894.89</v>
      </c>
      <c r="E13" s="142">
        <v>984.38</v>
      </c>
      <c r="F13" s="142">
        <v>529.83</v>
      </c>
      <c r="G13" s="142">
        <v>478.94</v>
      </c>
      <c r="H13" s="156"/>
      <c r="I13" s="163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</row>
    <row r="14" spans="1:163" s="158" customFormat="1" ht="18" customHeight="1">
      <c r="A14" s="140" t="s">
        <v>195</v>
      </c>
      <c r="B14" s="142">
        <v>637.57</v>
      </c>
      <c r="C14" s="142">
        <v>850.56</v>
      </c>
      <c r="D14" s="142">
        <v>894.58</v>
      </c>
      <c r="E14" s="142">
        <v>984.04</v>
      </c>
      <c r="F14" s="142">
        <v>529.65</v>
      </c>
      <c r="G14" s="142">
        <v>478.77</v>
      </c>
      <c r="H14" s="156"/>
      <c r="I14" s="163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</row>
    <row r="15" spans="1:163" s="158" customFormat="1" ht="18" customHeight="1">
      <c r="A15" s="140" t="s">
        <v>200</v>
      </c>
      <c r="B15" s="164">
        <v>630.6306306306307</v>
      </c>
      <c r="C15" s="164">
        <v>838.5308385308385</v>
      </c>
      <c r="D15" s="164">
        <v>873.1808731808732</v>
      </c>
      <c r="E15" s="164">
        <v>921.6909216909216</v>
      </c>
      <c r="F15" s="164">
        <v>516.978516978517</v>
      </c>
      <c r="G15" s="164">
        <v>414.4144144144144</v>
      </c>
      <c r="H15" s="156"/>
      <c r="I15" s="163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</row>
    <row r="16" spans="1:163" s="158" customFormat="1" ht="18" customHeight="1">
      <c r="A16" s="140" t="s">
        <v>204</v>
      </c>
      <c r="B16" s="164">
        <v>646.23</v>
      </c>
      <c r="C16" s="164">
        <v>859.28</v>
      </c>
      <c r="D16" s="164">
        <v>894.78</v>
      </c>
      <c r="E16" s="164">
        <v>944.49</v>
      </c>
      <c r="F16" s="164">
        <v>529.77</v>
      </c>
      <c r="G16" s="164">
        <v>424.67</v>
      </c>
      <c r="H16" s="156"/>
      <c r="I16" s="163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</row>
    <row r="17" spans="1:163" s="158" customFormat="1" ht="18" customHeight="1">
      <c r="A17" s="140" t="s">
        <v>213</v>
      </c>
      <c r="B17" s="164">
        <v>609.91</v>
      </c>
      <c r="C17" s="164">
        <v>878.21</v>
      </c>
      <c r="D17" s="164">
        <v>923.66</v>
      </c>
      <c r="E17" s="164">
        <v>1045.35</v>
      </c>
      <c r="F17" s="164">
        <v>514.61</v>
      </c>
      <c r="G17" s="164">
        <v>395.85</v>
      </c>
      <c r="H17" s="156"/>
      <c r="I17" s="163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</row>
    <row r="18" spans="1:163" s="158" customFormat="1" ht="18" customHeight="1">
      <c r="A18" s="140" t="s">
        <v>220</v>
      </c>
      <c r="B18" s="164">
        <f>416000/D21</f>
        <v>620.9603988476408</v>
      </c>
      <c r="C18" s="164">
        <f>599000/D21</f>
        <v>894.1232666099444</v>
      </c>
      <c r="D18" s="164">
        <f>630000/D21</f>
        <v>940.3967578702253</v>
      </c>
      <c r="E18" s="164">
        <f>713000/D21</f>
        <v>1064.2902989864613</v>
      </c>
      <c r="F18" s="164">
        <f>351000/D21</f>
        <v>523.935336527697</v>
      </c>
      <c r="G18" s="164">
        <f>270000/D21</f>
        <v>403.0271819443823</v>
      </c>
      <c r="H18" s="156"/>
      <c r="I18" s="163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</row>
    <row r="19" spans="1:163" s="158" customFormat="1" ht="25.5">
      <c r="A19" s="141" t="s">
        <v>201</v>
      </c>
      <c r="B19" s="165">
        <f aca="true" t="shared" si="0" ref="B19:G19">(B18/B6)-1</f>
        <v>-0.14743059718312768</v>
      </c>
      <c r="C19" s="165">
        <f t="shared" si="0"/>
        <v>-0.05070362826480612</v>
      </c>
      <c r="D19" s="165" t="e">
        <f t="shared" si="0"/>
        <v>#VALUE!</v>
      </c>
      <c r="E19" s="165">
        <f t="shared" si="0"/>
        <v>-0.17496876047561138</v>
      </c>
      <c r="F19" s="165">
        <f t="shared" si="0"/>
        <v>-0.116466548857172</v>
      </c>
      <c r="G19" s="165">
        <f t="shared" si="0"/>
        <v>-0.2536948281680975</v>
      </c>
      <c r="H19" s="156"/>
      <c r="I19" s="163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</row>
    <row r="20" spans="1:10" ht="12.75">
      <c r="A20" s="273" t="s">
        <v>203</v>
      </c>
      <c r="B20" s="273"/>
      <c r="C20" s="273"/>
      <c r="D20" s="273"/>
      <c r="E20" s="273"/>
      <c r="F20" s="273"/>
      <c r="G20" s="273"/>
      <c r="H20" s="161"/>
      <c r="I20" s="161"/>
      <c r="J20" s="161"/>
    </row>
    <row r="21" spans="1:7" s="161" customFormat="1" ht="12.75">
      <c r="A21" s="167" t="s">
        <v>221</v>
      </c>
      <c r="B21" s="168"/>
      <c r="C21" s="169"/>
      <c r="D21" s="170">
        <f>669.93</f>
        <v>669.93</v>
      </c>
      <c r="E21" s="169"/>
      <c r="F21" s="169"/>
      <c r="G21" s="169"/>
    </row>
    <row r="22" spans="1:7" s="161" customFormat="1" ht="12.75">
      <c r="A22" s="169" t="s">
        <v>156</v>
      </c>
      <c r="B22" s="169"/>
      <c r="C22" s="169"/>
      <c r="D22" s="169"/>
      <c r="E22" s="169"/>
      <c r="F22" s="169"/>
      <c r="G22" s="169"/>
    </row>
    <row r="23" spans="1:7" s="161" customFormat="1" ht="12.75">
      <c r="A23" s="171"/>
      <c r="B23" s="171"/>
      <c r="C23" s="171"/>
      <c r="D23" s="171"/>
      <c r="E23" s="171"/>
      <c r="F23" s="171"/>
      <c r="G23" s="171"/>
    </row>
    <row r="24" s="161" customFormat="1" ht="12.75"/>
    <row r="25" s="161" customFormat="1" ht="12.75"/>
    <row r="26" s="161" customFormat="1" ht="12.75"/>
    <row r="27" s="161" customFormat="1" ht="12.75"/>
    <row r="28" s="161" customFormat="1" ht="12.75"/>
    <row r="29" s="161" customFormat="1" ht="12.75"/>
    <row r="30" s="161" customFormat="1" ht="12.75"/>
    <row r="31" s="161" customFormat="1" ht="12.75"/>
    <row r="32" s="161" customFormat="1" ht="12.75"/>
    <row r="33" s="161" customFormat="1" ht="12.75">
      <c r="H33" s="172"/>
    </row>
    <row r="34" s="161" customFormat="1" ht="12.75"/>
    <row r="35" s="161" customFormat="1" ht="12.75"/>
    <row r="36" s="161" customFormat="1" ht="12.75"/>
    <row r="37" s="161" customFormat="1" ht="12.75">
      <c r="D37" s="173"/>
    </row>
    <row r="38" s="161" customFormat="1" ht="12.75"/>
    <row r="39" s="161" customFormat="1" ht="12.75"/>
    <row r="40" s="161" customFormat="1" ht="12.75"/>
    <row r="41" s="161" customFormat="1" ht="12.75"/>
    <row r="42" s="161" customFormat="1" ht="12.75"/>
    <row r="43" s="161" customFormat="1" ht="12.75"/>
    <row r="44" s="161" customFormat="1" ht="12.75"/>
    <row r="45" s="161" customFormat="1" ht="12.75"/>
    <row r="46" s="161" customFormat="1" ht="12.75"/>
    <row r="47" s="161" customFormat="1" ht="12.75"/>
    <row r="48" s="161" customFormat="1" ht="12.75"/>
    <row r="49" s="161" customFormat="1" ht="12.75"/>
    <row r="50" s="161" customFormat="1" ht="12.75"/>
    <row r="51" s="161" customFormat="1" ht="12.75"/>
    <row r="52" s="161" customFormat="1" ht="12.75"/>
    <row r="53" s="161" customFormat="1" ht="12.75"/>
    <row r="54" s="161" customFormat="1" ht="12.75"/>
    <row r="55" s="161" customFormat="1" ht="12.75"/>
    <row r="56" s="161" customFormat="1" ht="12.75"/>
    <row r="57" s="161" customFormat="1" ht="12.75"/>
    <row r="58" s="161" customFormat="1" ht="12.75"/>
    <row r="59" s="161" customFormat="1" ht="12.75"/>
    <row r="60" s="161" customFormat="1" ht="12.75"/>
    <row r="61" s="161" customFormat="1" ht="12.75"/>
    <row r="62" s="161" customFormat="1" ht="12.75"/>
    <row r="63" s="161" customFormat="1" ht="12.75"/>
    <row r="64" s="161" customFormat="1" ht="12.75"/>
    <row r="65" s="161" customFormat="1" ht="12.75"/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  <row r="99" s="161" customFormat="1" ht="12.75"/>
    <row r="100" s="161" customFormat="1" ht="12.75"/>
    <row r="101" s="161" customFormat="1" ht="12.75"/>
    <row r="102" s="161" customFormat="1" ht="12.75"/>
    <row r="103" s="161" customFormat="1" ht="12.75"/>
    <row r="104" s="161" customFormat="1" ht="12.75"/>
    <row r="105" s="161" customFormat="1" ht="12.75"/>
    <row r="106" s="161" customFormat="1" ht="12.75"/>
    <row r="107" s="161" customFormat="1" ht="12.75"/>
    <row r="108" s="161" customFormat="1" ht="12.75"/>
    <row r="109" s="161" customFormat="1" ht="12.75"/>
    <row r="110" s="161" customFormat="1" ht="12.75"/>
    <row r="111" s="161" customFormat="1" ht="12.75"/>
    <row r="112" s="161" customFormat="1" ht="12.75"/>
    <row r="113" s="161" customFormat="1" ht="12.75"/>
    <row r="114" s="161" customFormat="1" ht="12.75"/>
    <row r="115" s="161" customFormat="1" ht="12.75"/>
    <row r="116" s="161" customFormat="1" ht="12.75"/>
    <row r="117" s="161" customFormat="1" ht="12.75"/>
    <row r="118" s="161" customFormat="1" ht="12.75"/>
    <row r="119" s="161" customFormat="1" ht="12.75"/>
    <row r="120" s="161" customFormat="1" ht="12.75"/>
    <row r="121" s="161" customFormat="1" ht="12.75"/>
    <row r="122" s="161" customFormat="1" ht="12.75"/>
    <row r="123" s="161" customFormat="1" ht="12.75"/>
    <row r="124" s="161" customFormat="1" ht="12.75"/>
    <row r="125" s="161" customFormat="1" ht="12.75"/>
    <row r="126" s="161" customFormat="1" ht="12.75"/>
    <row r="127" s="161" customFormat="1" ht="12.75"/>
    <row r="128" s="161" customFormat="1" ht="12.75"/>
    <row r="129" s="161" customFormat="1" ht="12.75"/>
    <row r="130" s="161" customFormat="1" ht="12.75"/>
    <row r="131" s="161" customFormat="1" ht="12.75"/>
    <row r="132" s="161" customFormat="1" ht="12.75"/>
    <row r="133" s="161" customFormat="1" ht="12.75"/>
    <row r="134" s="161" customFormat="1" ht="12.75"/>
    <row r="135" s="161" customFormat="1" ht="12.75"/>
    <row r="136" s="161" customFormat="1" ht="12.75"/>
    <row r="137" s="161" customFormat="1" ht="12.75"/>
    <row r="138" s="161" customFormat="1" ht="12.75"/>
    <row r="139" s="161" customFormat="1" ht="12.75"/>
    <row r="140" s="161" customFormat="1" ht="12.75"/>
    <row r="141" s="161" customFormat="1" ht="12.75"/>
    <row r="142" s="161" customFormat="1" ht="12.75"/>
    <row r="143" s="161" customFormat="1" ht="12.75"/>
    <row r="144" s="161" customFormat="1" ht="12.75"/>
    <row r="145" s="161" customFormat="1" ht="12.75"/>
    <row r="146" s="161" customFormat="1" ht="12.75"/>
    <row r="147" s="161" customFormat="1" ht="12.75"/>
    <row r="148" s="161" customFormat="1" ht="12.75"/>
    <row r="149" s="161" customFormat="1" ht="12.75"/>
    <row r="150" s="161" customFormat="1" ht="12.75"/>
    <row r="151" s="161" customFormat="1" ht="12.75"/>
    <row r="152" s="161" customFormat="1" ht="12.75"/>
    <row r="153" s="161" customFormat="1" ht="12.75"/>
    <row r="154" s="161" customFormat="1" ht="12.75"/>
    <row r="155" s="161" customFormat="1" ht="12.75"/>
    <row r="156" s="161" customFormat="1" ht="12.75"/>
    <row r="157" s="161" customFormat="1" ht="12.75"/>
    <row r="158" s="161" customFormat="1" ht="12.75"/>
    <row r="159" s="161" customFormat="1" ht="12.75"/>
    <row r="160" s="161" customFormat="1" ht="12.75"/>
    <row r="161" s="161" customFormat="1" ht="12.75"/>
    <row r="162" s="161" customFormat="1" ht="12.75"/>
    <row r="163" s="161" customFormat="1" ht="12.75"/>
    <row r="164" s="161" customFormat="1" ht="12.75"/>
    <row r="165" s="161" customFormat="1" ht="12.75"/>
    <row r="166" s="161" customFormat="1" ht="12.75"/>
    <row r="167" s="161" customFormat="1" ht="12.75"/>
    <row r="168" s="161" customFormat="1" ht="12.75"/>
    <row r="169" s="161" customFormat="1" ht="12.75"/>
    <row r="170" s="161" customFormat="1" ht="12.75"/>
    <row r="171" s="161" customFormat="1" ht="12.75"/>
    <row r="172" s="161" customFormat="1" ht="12.75"/>
    <row r="173" s="161" customFormat="1" ht="12.75"/>
    <row r="174" s="161" customFormat="1" ht="12.75"/>
    <row r="175" s="161" customFormat="1" ht="12.75"/>
    <row r="176" s="161" customFormat="1" ht="12.75"/>
    <row r="177" s="161" customFormat="1" ht="12.75"/>
    <row r="178" s="161" customFormat="1" ht="12.75"/>
    <row r="179" s="161" customFormat="1" ht="12.75"/>
    <row r="180" s="161" customFormat="1" ht="12.75"/>
    <row r="181" s="161" customFormat="1" ht="12.75"/>
    <row r="182" s="161" customFormat="1" ht="12.75"/>
    <row r="183" s="161" customFormat="1" ht="12.75"/>
    <row r="184" s="161" customFormat="1" ht="12.75"/>
    <row r="185" s="161" customFormat="1" ht="12.75"/>
    <row r="186" s="161" customFormat="1" ht="12.75"/>
    <row r="187" s="161" customFormat="1" ht="12.75"/>
    <row r="188" s="161" customFormat="1" ht="12.75"/>
    <row r="189" s="161" customFormat="1" ht="12.75"/>
    <row r="190" s="161" customFormat="1" ht="12.75"/>
    <row r="191" s="161" customFormat="1" ht="12.75"/>
    <row r="192" s="161" customFormat="1" ht="12.75"/>
    <row r="193" s="161" customFormat="1" ht="12.75"/>
    <row r="194" s="161" customFormat="1" ht="12.75"/>
    <row r="195" s="161" customFormat="1" ht="12.75"/>
    <row r="196" s="161" customFormat="1" ht="12.75"/>
    <row r="197" s="161" customFormat="1" ht="12.75"/>
    <row r="198" s="161" customFormat="1" ht="12.75"/>
    <row r="199" s="161" customFormat="1" ht="12.75"/>
    <row r="200" s="161" customFormat="1" ht="12.75"/>
    <row r="201" s="161" customFormat="1" ht="12.75"/>
    <row r="202" s="161" customFormat="1" ht="12.75"/>
    <row r="203" s="161" customFormat="1" ht="12.75"/>
    <row r="204" s="161" customFormat="1" ht="12.75"/>
    <row r="205" s="161" customFormat="1" ht="12.75"/>
    <row r="206" s="161" customFormat="1" ht="12.75"/>
    <row r="207" s="161" customFormat="1" ht="12.75"/>
    <row r="208" s="161" customFormat="1" ht="12.75"/>
    <row r="209" s="161" customFormat="1" ht="12.75"/>
    <row r="210" s="161" customFormat="1" ht="12.75"/>
    <row r="211" s="161" customFormat="1" ht="12.75"/>
    <row r="212" s="161" customFormat="1" ht="12.75"/>
    <row r="213" s="161" customFormat="1" ht="12.75"/>
    <row r="214" s="161" customFormat="1" ht="12.75"/>
    <row r="215" s="161" customFormat="1" ht="12.75"/>
    <row r="216" s="161" customFormat="1" ht="12.75"/>
    <row r="217" s="161" customFormat="1" ht="12.75"/>
    <row r="218" s="161" customFormat="1" ht="12.75"/>
    <row r="219" s="161" customFormat="1" ht="12.75"/>
    <row r="220" s="161" customFormat="1" ht="12.75"/>
    <row r="221" s="161" customFormat="1" ht="12.75"/>
    <row r="222" s="161" customFormat="1" ht="12.75"/>
    <row r="223" s="161" customFormat="1" ht="12.75"/>
    <row r="224" s="161" customFormat="1" ht="12.75"/>
    <row r="225" s="161" customFormat="1" ht="12.75"/>
    <row r="226" s="161" customFormat="1" ht="12.75"/>
    <row r="227" s="161" customFormat="1" ht="12.75"/>
    <row r="228" s="161" customFormat="1" ht="12.75"/>
    <row r="229" s="161" customFormat="1" ht="12.75"/>
    <row r="230" s="161" customFormat="1" ht="12.75"/>
    <row r="231" s="161" customFormat="1" ht="12.75"/>
    <row r="232" s="161" customFormat="1" ht="12.75"/>
    <row r="233" s="161" customFormat="1" ht="12.75"/>
    <row r="234" s="161" customFormat="1" ht="12.75"/>
    <row r="235" s="161" customFormat="1" ht="12.75"/>
    <row r="236" s="161" customFormat="1" ht="12.75"/>
    <row r="237" s="161" customFormat="1" ht="12.75"/>
    <row r="238" s="161" customFormat="1" ht="12.75"/>
    <row r="239" s="161" customFormat="1" ht="12.75"/>
    <row r="240" s="161" customFormat="1" ht="12.75"/>
    <row r="241" s="161" customFormat="1" ht="12.75"/>
    <row r="242" s="161" customFormat="1" ht="12.75"/>
    <row r="243" s="161" customFormat="1" ht="12.75"/>
    <row r="244" s="161" customFormat="1" ht="12.75"/>
    <row r="245" s="161" customFormat="1" ht="12.75"/>
    <row r="246" s="161" customFormat="1" ht="12.75"/>
    <row r="247" s="161" customFormat="1" ht="12.75"/>
    <row r="248" s="161" customFormat="1" ht="12.75"/>
    <row r="249" s="161" customFormat="1" ht="12.75"/>
    <row r="250" s="161" customFormat="1" ht="12.75"/>
    <row r="251" s="161" customFormat="1" ht="12.75"/>
    <row r="252" s="161" customFormat="1" ht="12.75"/>
    <row r="253" s="161" customFormat="1" ht="12.75"/>
    <row r="254" s="161" customFormat="1" ht="12.75"/>
    <row r="255" s="161" customFormat="1" ht="12.75"/>
    <row r="256" s="161" customFormat="1" ht="12.75"/>
    <row r="257" s="161" customFormat="1" ht="12.75"/>
    <row r="258" s="161" customFormat="1" ht="12.75"/>
    <row r="259" s="161" customFormat="1" ht="12.75"/>
    <row r="260" s="161" customFormat="1" ht="12.75"/>
    <row r="261" s="161" customFormat="1" ht="12.75"/>
    <row r="262" s="161" customFormat="1" ht="12.75"/>
    <row r="263" s="161" customFormat="1" ht="12.75"/>
    <row r="264" s="161" customFormat="1" ht="12.75"/>
    <row r="265" s="161" customFormat="1" ht="12.75"/>
    <row r="266" s="161" customFormat="1" ht="12.75"/>
    <row r="267" s="161" customFormat="1" ht="12.75"/>
    <row r="268" s="161" customFormat="1" ht="12.75"/>
    <row r="269" s="161" customFormat="1" ht="12.75"/>
    <row r="270" s="161" customFormat="1" ht="12.75"/>
    <row r="271" s="161" customFormat="1" ht="12.75"/>
    <row r="272" s="161" customFormat="1" ht="12.75"/>
    <row r="273" s="161" customFormat="1" ht="12.75"/>
    <row r="274" s="161" customFormat="1" ht="12.75"/>
    <row r="275" s="161" customFormat="1" ht="12.75"/>
    <row r="276" s="161" customFormat="1" ht="12.75"/>
    <row r="277" s="161" customFormat="1" ht="12.75"/>
    <row r="278" s="161" customFormat="1" ht="12.75"/>
    <row r="279" s="161" customFormat="1" ht="12.75"/>
    <row r="280" s="161" customFormat="1" ht="12.75"/>
    <row r="281" s="161" customFormat="1" ht="12.75"/>
    <row r="282" s="161" customFormat="1" ht="12.75"/>
    <row r="283" s="161" customFormat="1" ht="12.75"/>
    <row r="284" s="161" customFormat="1" ht="12.75"/>
    <row r="285" s="161" customFormat="1" ht="12.75"/>
    <row r="286" s="161" customFormat="1" ht="12.75"/>
    <row r="287" s="161" customFormat="1" ht="12.75"/>
    <row r="288" s="161" customFormat="1" ht="12.75"/>
    <row r="289" s="16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4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D25" sqref="D25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77" t="s">
        <v>105</v>
      </c>
      <c r="B1" s="277"/>
      <c r="C1" s="277"/>
      <c r="D1" s="277"/>
      <c r="E1" s="277"/>
      <c r="F1" s="277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77" t="s">
        <v>90</v>
      </c>
      <c r="B2" s="277"/>
      <c r="C2" s="277"/>
      <c r="D2" s="277"/>
      <c r="E2" s="277"/>
      <c r="F2" s="277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78" t="s">
        <v>147</v>
      </c>
      <c r="B3" s="278"/>
      <c r="C3" s="278"/>
      <c r="D3" s="278"/>
      <c r="E3" s="278"/>
      <c r="F3" s="278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248"/>
      <c r="B4" s="33"/>
      <c r="C4" s="33"/>
      <c r="D4" s="33"/>
      <c r="E4" s="33"/>
      <c r="F4" s="3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139" t="s">
        <v>29</v>
      </c>
      <c r="B5" s="147" t="s">
        <v>162</v>
      </c>
      <c r="C5" s="147" t="s">
        <v>76</v>
      </c>
      <c r="D5" s="147" t="s">
        <v>75</v>
      </c>
      <c r="E5" s="147" t="s">
        <v>77</v>
      </c>
      <c r="F5" s="147" t="s">
        <v>78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145" t="s">
        <v>180</v>
      </c>
      <c r="B6" s="143">
        <v>465.2</v>
      </c>
      <c r="C6" s="143">
        <v>313</v>
      </c>
      <c r="D6" s="143">
        <v>299</v>
      </c>
      <c r="E6" s="143">
        <v>123.38</v>
      </c>
      <c r="F6" s="143">
        <v>280.5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146" t="s">
        <v>183</v>
      </c>
      <c r="B7" s="143">
        <v>470.5</v>
      </c>
      <c r="C7" s="143">
        <v>314.88</v>
      </c>
      <c r="D7" s="143">
        <v>300.88</v>
      </c>
      <c r="E7" s="143">
        <v>117.5</v>
      </c>
      <c r="F7" s="143">
        <v>330.5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146" t="s">
        <v>184</v>
      </c>
      <c r="B8" s="143">
        <v>472.63</v>
      </c>
      <c r="C8" s="143">
        <v>315.5</v>
      </c>
      <c r="D8" s="143">
        <v>301.5</v>
      </c>
      <c r="E8" s="143">
        <v>118.9</v>
      </c>
      <c r="F8" s="143">
        <v>345.4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146" t="s">
        <v>186</v>
      </c>
      <c r="B9" s="143">
        <v>469.5</v>
      </c>
      <c r="C9" s="143">
        <v>315.5</v>
      </c>
      <c r="D9" s="143">
        <v>301.5</v>
      </c>
      <c r="E9" s="143">
        <v>121</v>
      </c>
      <c r="F9" s="143">
        <v>299.13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146" t="s">
        <v>188</v>
      </c>
      <c r="B10" s="143">
        <v>464</v>
      </c>
      <c r="C10" s="143">
        <v>315.5</v>
      </c>
      <c r="D10" s="143">
        <v>301.5</v>
      </c>
      <c r="E10" s="143">
        <v>121</v>
      </c>
      <c r="F10" s="143">
        <v>281.6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146" t="s">
        <v>193</v>
      </c>
      <c r="B11" s="143">
        <v>461.5</v>
      </c>
      <c r="C11" s="143">
        <v>315.5</v>
      </c>
      <c r="D11" s="143">
        <v>301.5</v>
      </c>
      <c r="E11" s="143">
        <v>124</v>
      </c>
      <c r="F11" s="143">
        <v>265.75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146" t="s">
        <v>194</v>
      </c>
      <c r="B12" s="143">
        <v>441.5</v>
      </c>
      <c r="C12" s="143">
        <v>315.5</v>
      </c>
      <c r="D12" s="143">
        <v>301.5</v>
      </c>
      <c r="E12" s="143">
        <v>123.5</v>
      </c>
      <c r="F12" s="143">
        <v>252.38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146" t="s">
        <v>196</v>
      </c>
      <c r="B13" s="143">
        <v>416</v>
      </c>
      <c r="C13" s="143">
        <v>315.5</v>
      </c>
      <c r="D13" s="143">
        <v>301.5</v>
      </c>
      <c r="E13" s="143">
        <v>123.5</v>
      </c>
      <c r="F13" s="143">
        <v>239.4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146" t="s">
        <v>195</v>
      </c>
      <c r="B14" s="143">
        <v>403.63</v>
      </c>
      <c r="C14" s="143">
        <v>315.5</v>
      </c>
      <c r="D14" s="143">
        <v>301.5</v>
      </c>
      <c r="E14" s="143">
        <v>123.5</v>
      </c>
      <c r="F14" s="143">
        <v>229.83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146" t="s">
        <v>200</v>
      </c>
      <c r="B15" s="143">
        <v>388.75</v>
      </c>
      <c r="C15" s="143">
        <v>315.5</v>
      </c>
      <c r="D15" s="143">
        <v>301.5</v>
      </c>
      <c r="E15" s="143">
        <v>122.6</v>
      </c>
      <c r="F15" s="143">
        <v>203.4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146" t="s">
        <v>204</v>
      </c>
      <c r="B16" s="143">
        <v>362.5</v>
      </c>
      <c r="C16" s="143">
        <v>315.5</v>
      </c>
      <c r="D16" s="143">
        <v>301.5</v>
      </c>
      <c r="E16" s="143">
        <v>114.5</v>
      </c>
      <c r="F16" s="143">
        <v>233.13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146" t="s">
        <v>213</v>
      </c>
      <c r="B17" s="251">
        <v>360</v>
      </c>
      <c r="C17" s="251">
        <v>315.5</v>
      </c>
      <c r="D17" s="251">
        <v>301.5</v>
      </c>
      <c r="E17" s="251">
        <v>114.5</v>
      </c>
      <c r="F17" s="251">
        <v>256.38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146" t="s">
        <v>220</v>
      </c>
      <c r="B18" s="251">
        <v>356.13</v>
      </c>
      <c r="C18" s="251">
        <v>315.5</v>
      </c>
      <c r="D18" s="251">
        <v>301.5</v>
      </c>
      <c r="E18" s="251">
        <v>114.13</v>
      </c>
      <c r="F18" s="251">
        <v>238.25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144" t="s">
        <v>206</v>
      </c>
      <c r="B19" s="254">
        <f>((B18/B6)-1)</f>
        <v>-0.23445829750644887</v>
      </c>
      <c r="C19" s="254">
        <f>((C18/C6)-1)</f>
        <v>0.007987220447284393</v>
      </c>
      <c r="D19" s="254">
        <f>((D18/D6)-1)</f>
        <v>0.008361204013378032</v>
      </c>
      <c r="E19" s="254">
        <f>((E18/E6)-1)</f>
        <v>-0.074971632355325</v>
      </c>
      <c r="F19" s="254">
        <f>((F18/F6)-1)</f>
        <v>-0.15062388591800357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79" t="s">
        <v>177</v>
      </c>
      <c r="B20" s="279"/>
      <c r="C20" s="279"/>
      <c r="D20" s="279"/>
      <c r="E20" s="279"/>
      <c r="F20" s="27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3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E44" sqref="E44"/>
    </sheetView>
  </sheetViews>
  <sheetFormatPr defaultColWidth="11.421875" defaultRowHeight="12.75" customHeight="1"/>
  <cols>
    <col min="1" max="16384" width="11.421875" style="28" customWidth="1"/>
  </cols>
  <sheetData>
    <row r="1" spans="1:3" ht="12.75" customHeight="1" thickBot="1">
      <c r="A1" s="115"/>
      <c r="B1" s="115"/>
      <c r="C1" s="115"/>
    </row>
    <row r="36" ht="12.75" customHeight="1">
      <c r="D36" s="10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G50" sqref="G50"/>
    </sheetView>
  </sheetViews>
  <sheetFormatPr defaultColWidth="11.421875" defaultRowHeight="12.75"/>
  <cols>
    <col min="1" max="16384" width="11.421875" style="28" customWidth="1"/>
  </cols>
  <sheetData>
    <row r="35" spans="1:10" ht="12.75">
      <c r="A35" s="280"/>
      <c r="B35" s="280"/>
      <c r="C35" s="280"/>
      <c r="D35" s="280"/>
      <c r="E35" s="280"/>
      <c r="F35" s="280"/>
      <c r="G35" s="280"/>
      <c r="H35" s="280"/>
      <c r="I35" s="280"/>
      <c r="J35" s="280"/>
    </row>
    <row r="36" spans="1:10" ht="12.75">
      <c r="A36" s="280"/>
      <c r="B36" s="280"/>
      <c r="C36" s="280"/>
      <c r="D36" s="280"/>
      <c r="E36" s="280"/>
      <c r="F36" s="280"/>
      <c r="G36" s="280"/>
      <c r="H36" s="280"/>
      <c r="I36" s="280"/>
      <c r="J36" s="280"/>
    </row>
    <row r="41" ht="12.75">
      <c r="D41" s="107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