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  <sheet name="C7" sheetId="14" r:id="rId14"/>
  </sheets>
  <definedNames>
    <definedName name="_xlnm.Print_Area" localSheetId="3">'C1'!$A$1:$J$41</definedName>
    <definedName name="_xlnm.Print_Area" localSheetId="4">'C2'!$A$1:$J$40</definedName>
    <definedName name="_xlnm.Print_Area" localSheetId="5">'C3'!$A$1:$G$22</definedName>
    <definedName name="_xlnm.Print_Area" localSheetId="6">'C4'!$A$1:$F$20</definedName>
    <definedName name="_xlnm.Print_Area" localSheetId="11">'C5'!$A$1:$D$58</definedName>
    <definedName name="_xlnm.Print_Area" localSheetId="13">'C7'!$A$1:$D$19</definedName>
    <definedName name="_xlnm.Print_Area" localSheetId="7">'G1'!$A$1:$J$30</definedName>
    <definedName name="_xlnm.Print_Area" localSheetId="8">'G2'!$A$1:$J$30</definedName>
    <definedName name="_xlnm.Print_Area" localSheetId="9">'G3'!$A$1:$J$30</definedName>
    <definedName name="_xlnm.Print_Area" localSheetId="10">'G4'!$A$1:$J$30</definedName>
    <definedName name="_xlnm.Print_Area" localSheetId="1">'Indice'!$A$1:$C$21</definedName>
    <definedName name="_xlnm.Print_Area" localSheetId="2">'Introducción'!$A$1:$I$7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<sst xmlns="http://schemas.openxmlformats.org/spreadsheetml/2006/main" count="305" uniqueCount="225">
  <si>
    <t>Página</t>
  </si>
  <si>
    <t>Se puede reproducir total o parcialmente citando la fuente</t>
  </si>
  <si>
    <t>Boletín de insumos</t>
  </si>
  <si>
    <t>Volumen (toneladas)</t>
  </si>
  <si>
    <t>Insumos</t>
  </si>
  <si>
    <t>Fertilizantes</t>
  </si>
  <si>
    <t>Urea</t>
  </si>
  <si>
    <t>Superfosfatos</t>
  </si>
  <si>
    <t>Otros fertilizantes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</si>
  <si>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</si>
  <si>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</si>
  <si>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</si>
  <si>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</si>
  <si>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</si>
  <si>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</si>
  <si>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</si>
  <si>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</si>
  <si>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</si>
  <si>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Tractores</t>
  </si>
  <si>
    <t>Cosechadoras-trilladoras</t>
  </si>
  <si>
    <t>Sembradoras, plantadoras y transplantadoras</t>
  </si>
  <si>
    <t>Otras maquinarias y herramientas</t>
  </si>
  <si>
    <t>Importación de insumos y maquinaria</t>
  </si>
  <si>
    <t>Exportación de insumos y maquinaria</t>
  </si>
  <si>
    <t>Mes/Año</t>
  </si>
  <si>
    <t>Salitre potásico</t>
  </si>
  <si>
    <t>Salitre sódico</t>
  </si>
  <si>
    <t>Sulfato de potasio</t>
  </si>
  <si>
    <t>Superfosfato triple</t>
  </si>
  <si>
    <t>Año</t>
  </si>
  <si>
    <t>Fertilizantes foliares y otros</t>
  </si>
  <si>
    <t>Agrofol Amino</t>
  </si>
  <si>
    <t>Agrofol Algas</t>
  </si>
  <si>
    <t>Agropotasio</t>
  </si>
  <si>
    <t>Agrovit Fierro</t>
  </si>
  <si>
    <t>Unidad</t>
  </si>
  <si>
    <t>Litro</t>
  </si>
  <si>
    <t>Producto</t>
  </si>
  <si>
    <t>Nitro Calcio Boro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</si>
  <si>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</si>
  <si>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</si>
  <si>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</si>
  <si>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</si>
  <si>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</si>
  <si>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</si>
  <si>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</si>
  <si>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</si>
  <si>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</si>
  <si>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</si>
  <si>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</si>
  <si>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</si>
  <si>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</si>
  <si>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</si>
  <si>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</si>
  <si>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</si>
  <si>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</si>
  <si>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</si>
  <si>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</si>
  <si>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</si>
  <si>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</si>
  <si>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</si>
  <si>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</si>
  <si>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</si>
  <si>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</si>
  <si>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</si>
  <si>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</si>
  <si>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</si>
  <si>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</si>
  <si>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Ternero crecimiento</t>
  </si>
  <si>
    <t>Grano de avena envasado</t>
  </si>
  <si>
    <t>Conchuela fina (molida)</t>
  </si>
  <si>
    <t>Maíz entero granel</t>
  </si>
  <si>
    <t>Envases</t>
  </si>
  <si>
    <t>Bandeja 30 huevos</t>
  </si>
  <si>
    <t>Serie de precios internacionales de fertilizantes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</si>
  <si>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</si>
  <si>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</si>
  <si>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</si>
  <si>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</si>
  <si>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</si>
  <si>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</si>
  <si>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</si>
  <si>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</si>
  <si>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</si>
  <si>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</si>
  <si>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</si>
  <si>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</si>
  <si>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</si>
  <si>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</si>
  <si>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</si>
  <si>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Precios internacionales de fertilizantes 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</si>
  <si>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</si>
  <si>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</si>
  <si>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</si>
  <si>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</si>
  <si>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</si>
  <si>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</si>
  <si>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</si>
  <si>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</si>
  <si>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</si>
  <si>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</si>
  <si>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</si>
  <si>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Broiler final pellets</t>
  </si>
  <si>
    <t>Gráficos</t>
  </si>
  <si>
    <t>Cuadros</t>
  </si>
  <si>
    <t>Cuadro 4</t>
  </si>
  <si>
    <t>Cuadro 5</t>
  </si>
  <si>
    <t>Cuadro 6</t>
  </si>
  <si>
    <t>Cuadro 7</t>
  </si>
  <si>
    <t>NOTA 3: los gráficos fueron construidos con las glosas arancelarias del Servicio Nacional de Aduanas depuradas.</t>
  </si>
  <si>
    <t>Cerdo lactancia molido</t>
  </si>
  <si>
    <t>Especie</t>
  </si>
  <si>
    <t>Variedad</t>
  </si>
  <si>
    <t>Valor saco 50 kg</t>
  </si>
  <si>
    <t>Trigo candeal</t>
  </si>
  <si>
    <t>Llareta INIA</t>
  </si>
  <si>
    <t>Pantera INIA CL</t>
  </si>
  <si>
    <t>Pandora INIA</t>
  </si>
  <si>
    <t>Ciko INIA</t>
  </si>
  <si>
    <t>Dollinco INIA</t>
  </si>
  <si>
    <t>Kumpa INIA</t>
  </si>
  <si>
    <t>Triticale</t>
  </si>
  <si>
    <t>Aguacero INIA</t>
  </si>
  <si>
    <t>Fosfato diamónico</t>
  </si>
  <si>
    <t>Publicación de la Oficina de Estudios y Políticas Agrarias (Odepa)</t>
  </si>
  <si>
    <t>Introducción</t>
  </si>
  <si>
    <t xml:space="preserve">kg/envase </t>
  </si>
  <si>
    <t>Precio unitario ($/kg)</t>
  </si>
  <si>
    <t>Faraón INIA</t>
  </si>
  <si>
    <t>Corcolén INIA</t>
  </si>
  <si>
    <t>Tukán INIA</t>
  </si>
  <si>
    <t>semilla categoría C2</t>
  </si>
  <si>
    <t xml:space="preserve"> 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</si>
  <si>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</si>
  <si>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</si>
  <si>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del fosfato diamónico: mercado interno, precios internacionales y valor CIF de importación</t>
  </si>
  <si>
    <t>Konde INIA</t>
  </si>
  <si>
    <t>Maxwell INIA</t>
  </si>
  <si>
    <t>Lleuque INIA</t>
  </si>
  <si>
    <t>Productos</t>
  </si>
  <si>
    <t>Trigo panadero invierno y alternativos</t>
  </si>
  <si>
    <t>Trigo pan primavera</t>
  </si>
  <si>
    <t>Kipa INIA</t>
  </si>
  <si>
    <t>semilla certificada</t>
  </si>
  <si>
    <t>Precios de lista de fertilizantes en Santiago</t>
  </si>
  <si>
    <t>s/i</t>
  </si>
  <si>
    <t>Precio unitario (USD/kg)</t>
  </si>
  <si>
    <t>USD/tonelada</t>
  </si>
  <si>
    <t>USD/tonelada sin IVA</t>
  </si>
  <si>
    <t>Precios de lista de otros insumos</t>
  </si>
  <si>
    <t>Precios de lista de semillas INIA</t>
  </si>
  <si>
    <t>Precio de lista de otros insumos</t>
  </si>
  <si>
    <t>Precio de lista de semillas INIA</t>
  </si>
  <si>
    <t>Precio de lista de alimentos para animales</t>
  </si>
  <si>
    <t>Precios de lista de productos para la alimentación animal</t>
  </si>
  <si>
    <t>Evolución del precio promedio mensual de la urea: mercado interno, precios  internacionales y valor CIF de importación.</t>
  </si>
  <si>
    <t>s/i: sin información.</t>
  </si>
  <si>
    <t>Afrecho de soya (46% proteína, molido)</t>
  </si>
  <si>
    <t>Valor unitario ($/kg)</t>
  </si>
  <si>
    <t>Cuadro 3</t>
  </si>
  <si>
    <t>Maquinaria (unidades)</t>
  </si>
  <si>
    <t>Millán INIA</t>
  </si>
  <si>
    <t>DAP FOB Tampa</t>
  </si>
  <si>
    <t>Claudia Carbonell Piccardo</t>
  </si>
  <si>
    <t>Directora y Representante Legal</t>
  </si>
  <si>
    <t>Tabla de contenido</t>
  </si>
  <si>
    <t>Precios nominales sin IVA, en $ y USD por kg</t>
  </si>
  <si>
    <t>Precios nominales sin IVA, en $ y USD por unidad</t>
  </si>
  <si>
    <t>Precio unitario (USD)</t>
  </si>
  <si>
    <t>Precio unitario ($)</t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</si>
  <si>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de distribuidores.</t>
    </r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</si>
  <si>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INIA.</t>
    </r>
  </si>
  <si>
    <t>Paquete 300 unid.</t>
  </si>
  <si>
    <t>Paquete 120 unid.</t>
  </si>
  <si>
    <t>Bandeja 6 huevos*</t>
  </si>
  <si>
    <t>11/2014</t>
  </si>
  <si>
    <t/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</si>
  <si>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 Reuters, Green Markets, ICIS pricing y Fertecon. </t>
    </r>
  </si>
  <si>
    <t>Conchuela gruesa</t>
  </si>
  <si>
    <t>* Bandeja de 12 huevos discontinuado.</t>
  </si>
  <si>
    <t>Trigo de grano forrajero</t>
  </si>
  <si>
    <t>Pionero INIA</t>
  </si>
  <si>
    <t>05/2015</t>
  </si>
  <si>
    <t xml:space="preserve">06/2015 </t>
  </si>
  <si>
    <t>Importaciones de insumos y maquinaria</t>
  </si>
  <si>
    <t>07/2015</t>
  </si>
  <si>
    <t>Bicentenario INIA</t>
  </si>
  <si>
    <t>08/2015</t>
  </si>
  <si>
    <t>Nitrato de amonio</t>
  </si>
  <si>
    <t>Fosfato monoamónico</t>
  </si>
  <si>
    <t>Otros insumos veterinarios</t>
  </si>
  <si>
    <t>Otros insumos</t>
  </si>
  <si>
    <t>09/2015</t>
  </si>
  <si>
    <t>10/2015</t>
  </si>
  <si>
    <t>12/2015</t>
  </si>
  <si>
    <t>11/2015</t>
  </si>
  <si>
    <t>Var % 16/15</t>
  </si>
  <si>
    <t>Total insumos y maquinaria</t>
  </si>
  <si>
    <t>Exportaciones de insumos y maquinaria</t>
  </si>
  <si>
    <t>01/2016</t>
  </si>
  <si>
    <t>Patricio Riveros Villegas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</si>
  <si>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>: elaborado por Odepa con información de distribuidores.</t>
    </r>
  </si>
  <si>
    <t>02/2016</t>
  </si>
  <si>
    <r>
      <t>Plaguicidas y productos químicos</t>
    </r>
    <r>
      <rPr>
        <b/>
        <vertAlign val="superscript"/>
        <sz val="10"/>
        <rFont val="Arial"/>
        <family val="2"/>
      </rPr>
      <t>1</t>
    </r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</si>
  <si>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 * Cifras sujetas a revisión por informes de variación de valor (IVV).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 Industria, domésticos y agrícolas</t>
    </r>
  </si>
  <si>
    <t>Cuadro N° 2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</si>
  <si>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</t>
    </r>
    <r>
      <rPr>
        <vertAlign val="superscript"/>
        <sz val="10"/>
        <rFont val="Arial"/>
        <family val="2"/>
      </rPr>
      <t xml:space="preserve"> 1</t>
    </r>
    <r>
      <rPr>
        <sz val="10"/>
        <rFont val="Arial"/>
        <family val="2"/>
      </rPr>
      <t>/ Industria, domésticos y agrícolas</t>
    </r>
  </si>
  <si>
    <t>Cuadro N° 1</t>
  </si>
  <si>
    <t>03/2016</t>
  </si>
  <si>
    <t>Valor (miles de USD FOB)</t>
  </si>
  <si>
    <t>Valor (miles de USD CIF)</t>
  </si>
  <si>
    <t>04/2016</t>
  </si>
  <si>
    <t>Nota 1: los precios publicados al 21 de marzo del 2016.</t>
  </si>
  <si>
    <t xml:space="preserve">        Junio 2016</t>
  </si>
  <si>
    <t>Junio 2016</t>
  </si>
  <si>
    <t xml:space="preserve">Nota: dólar observado promedio de mayo 2016 USD   </t>
  </si>
  <si>
    <t xml:space="preserve">Nota 2: dólar observado promedio de mayo USD   </t>
  </si>
  <si>
    <t xml:space="preserve">Nota : dólar observado promedio mayo 2016 USD   </t>
  </si>
  <si>
    <t>05/2016</t>
  </si>
  <si>
    <t>% variación mayo 2016/2015</t>
  </si>
  <si>
    <t>enero - mayo</t>
  </si>
  <si>
    <t>mayo 2016</t>
  </si>
  <si>
    <t>Mayo 2016*</t>
  </si>
  <si>
    <t>Mayo 2016</t>
  </si>
  <si>
    <t>con información de mayo 2016</t>
  </si>
</sst>
</file>

<file path=xl/styles.xml><?xml version="1.0" encoding="utf-8"?>
<styleSheet xmlns="http://schemas.openxmlformats.org/spreadsheetml/2006/main">
  <numFmts count="4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a_-;\-* #,##0.00\ _p_t_a_-;_-* &quot;-&quot;??\ _p_t_a_-;_-@_-"/>
    <numFmt numFmtId="181" formatCode="#,##0.0"/>
    <numFmt numFmtId="182" formatCode="#,##0.0000"/>
    <numFmt numFmtId="183" formatCode="0.000000"/>
    <numFmt numFmtId="184" formatCode="0.00000"/>
    <numFmt numFmtId="185" formatCode="0.0000"/>
    <numFmt numFmtId="186" formatCode="0.000"/>
    <numFmt numFmtId="187" formatCode="#,##0.000"/>
    <numFmt numFmtId="188" formatCode="[$-C0A]dddd\,\ d&quot; de &quot;mmmm&quot; de &quot;yyyy"/>
    <numFmt numFmtId="189" formatCode="000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340A]dddd\,\ d\ &quot;de&quot;\ mmmm\ &quot;de&quot;\ yyyy"/>
    <numFmt numFmtId="195" formatCode="0.0"/>
    <numFmt numFmtId="196" formatCode="0.0%"/>
  </numFmts>
  <fonts count="10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9"/>
      <color indexed="8"/>
      <name val="Arial"/>
      <family val="0"/>
    </font>
    <font>
      <sz val="7.75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7"/>
      <color indexed="8"/>
      <name val="Arial"/>
      <family val="2"/>
    </font>
    <font>
      <b/>
      <sz val="7"/>
      <color indexed="30"/>
      <name val="Arial"/>
      <family val="2"/>
    </font>
    <font>
      <sz val="9"/>
      <color indexed="23"/>
      <name val="Arial"/>
      <family val="2"/>
    </font>
    <font>
      <b/>
      <sz val="10"/>
      <color indexed="10"/>
      <name val="Arial"/>
      <family val="2"/>
    </font>
    <font>
      <sz val="20"/>
      <color indexed="30"/>
      <name val="Arial"/>
      <family val="2"/>
    </font>
    <font>
      <b/>
      <sz val="12"/>
      <color indexed="63"/>
      <name val="Arial"/>
      <family val="2"/>
    </font>
    <font>
      <sz val="10"/>
      <color indexed="8"/>
      <name val="Verdana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rgb="FF333333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rgb="FF0066CC"/>
      <name val="Arial"/>
      <family val="2"/>
    </font>
    <font>
      <sz val="9"/>
      <color theme="1"/>
      <name val="Arial"/>
      <family val="2"/>
    </font>
    <font>
      <sz val="9"/>
      <color rgb="FF666666"/>
      <name val="Arial"/>
      <family val="2"/>
    </font>
    <font>
      <sz val="11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000000"/>
      <name val="Arial"/>
      <family val="2"/>
    </font>
    <font>
      <sz val="20"/>
      <color rgb="FF0066CC"/>
      <name val="Arial"/>
      <family val="2"/>
    </font>
    <font>
      <b/>
      <sz val="12"/>
      <color rgb="FF333333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/>
      <top/>
      <bottom style="thin">
        <color indexed="55"/>
      </bottom>
    </border>
    <border>
      <left style="thin"/>
      <right style="thin"/>
      <top>
        <color indexed="63"/>
      </top>
      <bottom style="thin"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/>
      <top/>
      <bottom style="thin">
        <color indexed="55"/>
      </bottom>
    </border>
    <border>
      <left/>
      <right style="medium"/>
      <top style="thin">
        <color indexed="55"/>
      </top>
      <bottom style="thin">
        <color indexed="55"/>
      </bottom>
    </border>
    <border>
      <left/>
      <right style="medium"/>
      <top/>
      <bottom style="thin">
        <color indexed="55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/>
      <right/>
      <top style="thin">
        <color indexed="55"/>
      </top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/>
      <right style="medium"/>
      <top style="thin"/>
      <bottom style="thin">
        <color indexed="55"/>
      </bottom>
    </border>
    <border>
      <left/>
      <right style="medium"/>
      <top style="thin">
        <color indexed="55"/>
      </top>
      <bottom/>
    </border>
    <border>
      <left>
        <color indexed="63"/>
      </left>
      <right style="thin"/>
      <top style="thin"/>
      <bottom style="thin"/>
    </border>
  </borders>
  <cellStyleXfs count="2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9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9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9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9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9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9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9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9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9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9" fillId="20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9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69" fillId="23" borderId="0" applyNumberFormat="0" applyBorder="0" applyAlignment="0" applyProtection="0"/>
    <xf numFmtId="0" fontId="6" fillId="22" borderId="0" applyNumberFormat="0" applyBorder="0" applyAlignment="0" applyProtection="0"/>
    <xf numFmtId="0" fontId="7" fillId="24" borderId="0" applyNumberFormat="0" applyBorder="0" applyAlignment="0" applyProtection="0"/>
    <xf numFmtId="0" fontId="70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0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0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0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0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0" fillId="33" borderId="0" applyNumberFormat="0" applyBorder="0" applyAlignment="0" applyProtection="0"/>
    <xf numFmtId="0" fontId="7" fillId="32" borderId="0" applyNumberFormat="0" applyBorder="0" applyAlignment="0" applyProtection="0"/>
    <xf numFmtId="0" fontId="71" fillId="3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35" borderId="1" applyNumberFormat="0" applyAlignment="0" applyProtection="0"/>
    <xf numFmtId="0" fontId="72" fillId="36" borderId="2" applyNumberFormat="0" applyAlignment="0" applyProtection="0"/>
    <xf numFmtId="0" fontId="9" fillId="35" borderId="1" applyNumberFormat="0" applyAlignment="0" applyProtection="0"/>
    <xf numFmtId="0" fontId="10" fillId="37" borderId="3" applyNumberFormat="0" applyAlignment="0" applyProtection="0"/>
    <xf numFmtId="0" fontId="73" fillId="38" borderId="4" applyNumberFormat="0" applyAlignment="0" applyProtection="0"/>
    <xf numFmtId="0" fontId="10" fillId="37" borderId="3" applyNumberFormat="0" applyAlignment="0" applyProtection="0"/>
    <xf numFmtId="0" fontId="11" fillId="0" borderId="5" applyNumberFormat="0" applyFill="0" applyAlignment="0" applyProtection="0"/>
    <xf numFmtId="0" fontId="74" fillId="0" borderId="6" applyNumberFormat="0" applyFill="0" applyAlignment="0" applyProtection="0"/>
    <xf numFmtId="0" fontId="11" fillId="0" borderId="5" applyNumberFormat="0" applyFill="0" applyAlignment="0" applyProtection="0"/>
    <xf numFmtId="0" fontId="75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70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70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3" borderId="0" applyNumberFormat="0" applyBorder="0" applyAlignment="0" applyProtection="0"/>
    <xf numFmtId="0" fontId="70" fillId="44" borderId="0" applyNumberFormat="0" applyBorder="0" applyAlignment="0" applyProtection="0"/>
    <xf numFmtId="0" fontId="7" fillId="43" borderId="0" applyNumberFormat="0" applyBorder="0" applyAlignment="0" applyProtection="0"/>
    <xf numFmtId="0" fontId="7" fillId="28" borderId="0" applyNumberFormat="0" applyBorder="0" applyAlignment="0" applyProtection="0"/>
    <xf numFmtId="0" fontId="70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0" fillId="46" borderId="0" applyNumberFormat="0" applyBorder="0" applyAlignment="0" applyProtection="0"/>
    <xf numFmtId="0" fontId="7" fillId="30" borderId="0" applyNumberFormat="0" applyBorder="0" applyAlignment="0" applyProtection="0"/>
    <xf numFmtId="0" fontId="7" fillId="47" borderId="0" applyNumberFormat="0" applyBorder="0" applyAlignment="0" applyProtection="0"/>
    <xf numFmtId="0" fontId="70" fillId="48" borderId="0" applyNumberFormat="0" applyBorder="0" applyAlignment="0" applyProtection="0"/>
    <xf numFmtId="0" fontId="7" fillId="47" borderId="0" applyNumberFormat="0" applyBorder="0" applyAlignment="0" applyProtection="0"/>
    <xf numFmtId="0" fontId="13" fillId="12" borderId="1" applyNumberFormat="0" applyAlignment="0" applyProtection="0"/>
    <xf numFmtId="0" fontId="77" fillId="49" borderId="2" applyNumberFormat="0" applyAlignment="0" applyProtection="0"/>
    <xf numFmtId="0" fontId="13" fillId="12" borderId="1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80" fillId="50" borderId="0" applyNumberFormat="0" applyBorder="0" applyAlignment="0" applyProtection="0"/>
    <xf numFmtId="0" fontId="14" fillId="4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81" fillId="52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25" fillId="0" borderId="0">
      <alignment/>
      <protection/>
    </xf>
    <xf numFmtId="0" fontId="0" fillId="53" borderId="8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0" fillId="53" borderId="8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Border="0" applyProtection="0">
      <alignment horizontal="left" vertical="top"/>
    </xf>
    <xf numFmtId="0" fontId="16" fillId="35" borderId="10" applyNumberFormat="0" applyAlignment="0" applyProtection="0"/>
    <xf numFmtId="0" fontId="82" fillId="36" borderId="11" applyNumberFormat="0" applyAlignment="0" applyProtection="0"/>
    <xf numFmtId="0" fontId="16" fillId="35" borderId="10" applyNumberFormat="0" applyAlignment="0" applyProtection="0"/>
    <xf numFmtId="0" fontId="1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85" fillId="0" borderId="14" applyNumberFormat="0" applyFill="0" applyAlignment="0" applyProtection="0"/>
    <xf numFmtId="0" fontId="21" fillId="0" borderId="13" applyNumberFormat="0" applyFill="0" applyAlignment="0" applyProtection="0"/>
    <xf numFmtId="0" fontId="12" fillId="0" borderId="15" applyNumberFormat="0" applyFill="0" applyAlignment="0" applyProtection="0"/>
    <xf numFmtId="0" fontId="76" fillId="0" borderId="16" applyNumberFormat="0" applyFill="0" applyAlignment="0" applyProtection="0"/>
    <xf numFmtId="0" fontId="12" fillId="0" borderId="15" applyNumberFormat="0" applyFill="0" applyAlignment="0" applyProtection="0"/>
    <xf numFmtId="0" fontId="8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87" fillId="0" borderId="18" applyNumberFormat="0" applyFill="0" applyAlignment="0" applyProtection="0"/>
    <xf numFmtId="0" fontId="22" fillId="0" borderId="17" applyNumberFormat="0" applyFill="0" applyAlignment="0" applyProtection="0"/>
  </cellStyleXfs>
  <cellXfs count="324">
    <xf numFmtId="0" fontId="0" fillId="0" borderId="0" xfId="0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/>
    </xf>
    <xf numFmtId="0" fontId="23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23" fillId="56" borderId="0" xfId="0" applyFont="1" applyFill="1" applyAlignment="1">
      <alignment/>
    </xf>
    <xf numFmtId="0" fontId="23" fillId="55" borderId="0" xfId="0" applyFont="1" applyFill="1" applyBorder="1" applyAlignment="1">
      <alignment/>
    </xf>
    <xf numFmtId="0" fontId="23" fillId="0" borderId="0" xfId="0" applyFont="1" applyAlignment="1">
      <alignment/>
    </xf>
    <xf numFmtId="0" fontId="26" fillId="57" borderId="0" xfId="0" applyFont="1" applyFill="1" applyAlignment="1">
      <alignment/>
    </xf>
    <xf numFmtId="0" fontId="2" fillId="57" borderId="0" xfId="0" applyFont="1" applyFill="1" applyAlignment="1">
      <alignment/>
    </xf>
    <xf numFmtId="0" fontId="23" fillId="55" borderId="0" xfId="0" applyFont="1" applyFill="1" applyAlignment="1">
      <alignment vertical="center" wrapText="1"/>
    </xf>
    <xf numFmtId="0" fontId="24" fillId="55" borderId="0" xfId="0" applyFont="1" applyFill="1" applyAlignment="1">
      <alignment vertical="center" wrapText="1"/>
    </xf>
    <xf numFmtId="0" fontId="4" fillId="0" borderId="0" xfId="129" applyFont="1">
      <alignment/>
      <protection/>
    </xf>
    <xf numFmtId="0" fontId="0" fillId="0" borderId="0" xfId="0" applyFill="1" applyAlignment="1">
      <alignment/>
    </xf>
    <xf numFmtId="0" fontId="88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2" fillId="57" borderId="0" xfId="0" applyFont="1" applyFill="1" applyAlignment="1" quotePrefix="1">
      <alignment/>
    </xf>
    <xf numFmtId="171" fontId="3" fillId="0" borderId="0" xfId="119" applyFont="1" applyAlignment="1">
      <alignment/>
    </xf>
    <xf numFmtId="171" fontId="3" fillId="0" borderId="0" xfId="119" applyFont="1" applyFill="1" applyAlignment="1">
      <alignment/>
    </xf>
    <xf numFmtId="171" fontId="3" fillId="0" borderId="0" xfId="119" applyFont="1" applyFill="1" applyBorder="1" applyAlignment="1">
      <alignment/>
    </xf>
    <xf numFmtId="0" fontId="0" fillId="0" borderId="0" xfId="0" applyFont="1" applyAlignment="1">
      <alignment/>
    </xf>
    <xf numFmtId="0" fontId="4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55" borderId="0" xfId="0" applyFont="1" applyFill="1" applyBorder="1" applyAlignment="1">
      <alignment/>
    </xf>
    <xf numFmtId="0" fontId="0" fillId="55" borderId="0" xfId="0" applyFont="1" applyFill="1" applyAlignment="1">
      <alignment vertical="center"/>
    </xf>
    <xf numFmtId="0" fontId="0" fillId="55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55" borderId="0" xfId="0" applyFont="1" applyFill="1" applyAlignment="1">
      <alignment horizontal="centerContinuous" vertical="center"/>
    </xf>
    <xf numFmtId="0" fontId="27" fillId="55" borderId="0" xfId="0" applyFont="1" applyFill="1" applyAlignment="1">
      <alignment horizontal="centerContinuous" vertical="center"/>
    </xf>
    <xf numFmtId="0" fontId="4" fillId="55" borderId="0" xfId="0" applyFont="1" applyFill="1" applyAlignment="1">
      <alignment horizontal="center"/>
    </xf>
    <xf numFmtId="0" fontId="0" fillId="55" borderId="0" xfId="0" applyFont="1" applyFill="1" applyAlignment="1">
      <alignment horizontal="center" vertical="center"/>
    </xf>
    <xf numFmtId="0" fontId="5" fillId="55" borderId="0" xfId="107" applyFont="1" applyFill="1" applyAlignment="1" applyProtection="1">
      <alignment horizontal="center" vertical="center"/>
      <protection/>
    </xf>
    <xf numFmtId="0" fontId="22" fillId="55" borderId="0" xfId="0" applyFont="1" applyFill="1" applyAlignment="1">
      <alignment horizontal="center" vertical="center"/>
    </xf>
    <xf numFmtId="0" fontId="29" fillId="55" borderId="0" xfId="107" applyFont="1" applyFill="1" applyAlignment="1" applyProtection="1">
      <alignment horizontal="center" vertical="center"/>
      <protection/>
    </xf>
    <xf numFmtId="0" fontId="0" fillId="55" borderId="0" xfId="107" applyFont="1" applyFill="1" applyAlignment="1" applyProtection="1">
      <alignment vertical="center"/>
      <protection/>
    </xf>
    <xf numFmtId="0" fontId="4" fillId="55" borderId="0" xfId="0" applyFont="1" applyFill="1" applyAlignment="1">
      <alignment horizontal="center" vertical="center"/>
    </xf>
    <xf numFmtId="0" fontId="0" fillId="55" borderId="0" xfId="107" applyFont="1" applyFill="1" applyAlignment="1" applyProtection="1">
      <alignment vertical="center" wrapText="1"/>
      <protection/>
    </xf>
    <xf numFmtId="0" fontId="6" fillId="55" borderId="0" xfId="107" applyFont="1" applyFill="1" applyAlignment="1" applyProtection="1">
      <alignment/>
      <protection/>
    </xf>
    <xf numFmtId="0" fontId="22" fillId="55" borderId="0" xfId="0" applyFont="1" applyFill="1" applyAlignment="1">
      <alignment horizontal="center"/>
    </xf>
    <xf numFmtId="0" fontId="4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89" fillId="55" borderId="0" xfId="0" applyFont="1" applyFill="1" applyAlignment="1">
      <alignment/>
    </xf>
    <xf numFmtId="0" fontId="5" fillId="55" borderId="0" xfId="107" applyFont="1" applyFill="1" applyAlignment="1" applyProtection="1">
      <alignment/>
      <protection/>
    </xf>
    <xf numFmtId="0" fontId="89" fillId="55" borderId="0" xfId="0" applyFont="1" applyFill="1" applyBorder="1" applyAlignment="1">
      <alignment vertical="center"/>
    </xf>
    <xf numFmtId="0" fontId="90" fillId="0" borderId="0" xfId="129" applyFont="1">
      <alignment/>
      <protection/>
    </xf>
    <xf numFmtId="0" fontId="91" fillId="0" borderId="0" xfId="129" applyFont="1">
      <alignment/>
      <protection/>
    </xf>
    <xf numFmtId="0" fontId="92" fillId="0" borderId="0" xfId="129" applyFont="1" applyAlignment="1">
      <alignment horizontal="center"/>
      <protection/>
    </xf>
    <xf numFmtId="17" fontId="92" fillId="0" borderId="0" xfId="129" applyNumberFormat="1" applyFont="1" applyAlignment="1" quotePrefix="1">
      <alignment horizontal="center"/>
      <protection/>
    </xf>
    <xf numFmtId="0" fontId="93" fillId="0" borderId="0" xfId="129" applyFont="1" applyAlignment="1">
      <alignment horizontal="left" indent="15"/>
      <protection/>
    </xf>
    <xf numFmtId="0" fontId="94" fillId="0" borderId="0" xfId="129" applyFont="1" applyAlignment="1">
      <alignment horizontal="center"/>
      <protection/>
    </xf>
    <xf numFmtId="0" fontId="95" fillId="0" borderId="0" xfId="129" applyFont="1">
      <alignment/>
      <protection/>
    </xf>
    <xf numFmtId="0" fontId="90" fillId="0" borderId="0" xfId="129" applyFont="1" quotePrefix="1">
      <alignment/>
      <protection/>
    </xf>
    <xf numFmtId="0" fontId="94" fillId="0" borderId="0" xfId="129" applyFont="1">
      <alignment/>
      <protection/>
    </xf>
    <xf numFmtId="0" fontId="96" fillId="0" borderId="0" xfId="129" applyFont="1">
      <alignment/>
      <protection/>
    </xf>
    <xf numFmtId="0" fontId="2" fillId="0" borderId="0" xfId="140" applyFont="1" applyBorder="1" applyAlignment="1" applyProtection="1">
      <alignment horizontal="left"/>
      <protection/>
    </xf>
    <xf numFmtId="0" fontId="2" fillId="0" borderId="0" xfId="129" applyFont="1">
      <alignment/>
      <protection/>
    </xf>
    <xf numFmtId="0" fontId="2" fillId="0" borderId="0" xfId="140" applyFont="1" applyBorder="1" applyProtection="1">
      <alignment/>
      <protection/>
    </xf>
    <xf numFmtId="0" fontId="2" fillId="0" borderId="0" xfId="140" applyFont="1" applyBorder="1" applyAlignment="1" applyProtection="1">
      <alignment horizontal="center"/>
      <protection/>
    </xf>
    <xf numFmtId="0" fontId="97" fillId="0" borderId="0" xfId="129" applyFont="1">
      <alignment/>
      <protection/>
    </xf>
    <xf numFmtId="0" fontId="2" fillId="0" borderId="0" xfId="129" applyFont="1" applyBorder="1">
      <alignment/>
      <protection/>
    </xf>
    <xf numFmtId="0" fontId="91" fillId="0" borderId="0" xfId="129" applyFont="1" applyBorder="1">
      <alignment/>
      <protection/>
    </xf>
    <xf numFmtId="0" fontId="2" fillId="0" borderId="0" xfId="140" applyFont="1" applyBorder="1" applyAlignment="1" applyProtection="1">
      <alignment horizontal="right"/>
      <protection/>
    </xf>
    <xf numFmtId="0" fontId="30" fillId="0" borderId="0" xfId="140" applyFont="1" applyBorder="1" applyAlignment="1" applyProtection="1">
      <alignment horizontal="left"/>
      <protection/>
    </xf>
    <xf numFmtId="0" fontId="30" fillId="0" borderId="0" xfId="140" applyFont="1" applyBorder="1" applyProtection="1">
      <alignment/>
      <protection/>
    </xf>
    <xf numFmtId="0" fontId="30" fillId="0" borderId="0" xfId="140" applyFont="1" applyBorder="1" applyAlignment="1" applyProtection="1">
      <alignment horizontal="center"/>
      <protection/>
    </xf>
    <xf numFmtId="0" fontId="31" fillId="0" borderId="0" xfId="140" applyFont="1" applyBorder="1" applyProtection="1">
      <alignment/>
      <protection/>
    </xf>
    <xf numFmtId="0" fontId="31" fillId="0" borderId="0" xfId="140" applyFont="1" applyBorder="1" applyAlignment="1" applyProtection="1">
      <alignment horizontal="right"/>
      <protection/>
    </xf>
    <xf numFmtId="0" fontId="2" fillId="0" borderId="0" xfId="129" applyFont="1" applyBorder="1" applyAlignment="1">
      <alignment horizontal="justify" vertical="center" wrapText="1"/>
      <protection/>
    </xf>
    <xf numFmtId="0" fontId="31" fillId="0" borderId="0" xfId="129" applyFont="1" applyBorder="1" applyAlignment="1">
      <alignment horizontal="justify" vertical="top" wrapText="1"/>
      <protection/>
    </xf>
    <xf numFmtId="0" fontId="3" fillId="0" borderId="0" xfId="129" applyFont="1">
      <alignment/>
      <protection/>
    </xf>
    <xf numFmtId="0" fontId="4" fillId="0" borderId="20" xfId="0" applyFont="1" applyFill="1" applyBorder="1" applyAlignment="1">
      <alignment horizontal="left" vertical="center"/>
    </xf>
    <xf numFmtId="4" fontId="4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9" fillId="0" borderId="0" xfId="0" applyFont="1" applyAlignment="1">
      <alignment/>
    </xf>
    <xf numFmtId="3" fontId="0" fillId="0" borderId="19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89" fillId="0" borderId="0" xfId="0" applyNumberFormat="1" applyFont="1" applyBorder="1" applyAlignment="1">
      <alignment/>
    </xf>
    <xf numFmtId="0" fontId="89" fillId="0" borderId="0" xfId="0" applyFont="1" applyBorder="1" applyAlignment="1">
      <alignment/>
    </xf>
    <xf numFmtId="0" fontId="0" fillId="0" borderId="0" xfId="0" applyFont="1" applyBorder="1" applyAlignment="1">
      <alignment horizontal="centerContinuous" vertical="center"/>
    </xf>
    <xf numFmtId="0" fontId="89" fillId="0" borderId="0" xfId="0" applyFont="1" applyBorder="1" applyAlignment="1">
      <alignment horizontal="centerContinuous" vertical="center"/>
    </xf>
    <xf numFmtId="0" fontId="89" fillId="0" borderId="0" xfId="0" applyFont="1" applyAlignment="1" quotePrefix="1">
      <alignment/>
    </xf>
    <xf numFmtId="3" fontId="4" fillId="0" borderId="20" xfId="0" applyNumberFormat="1" applyFont="1" applyFill="1" applyBorder="1" applyAlignment="1">
      <alignment horizontal="center" vertical="center"/>
    </xf>
    <xf numFmtId="0" fontId="78" fillId="0" borderId="0" xfId="111" applyFont="1" applyAlignment="1">
      <alignment horizontal="center" vertical="center"/>
    </xf>
    <xf numFmtId="0" fontId="31" fillId="0" borderId="0" xfId="0" applyFont="1" applyAlignment="1">
      <alignment horizontal="left"/>
    </xf>
    <xf numFmtId="4" fontId="31" fillId="0" borderId="0" xfId="0" applyNumberFormat="1" applyFont="1" applyFill="1" applyAlignment="1">
      <alignment horizontal="center"/>
    </xf>
    <xf numFmtId="0" fontId="31" fillId="0" borderId="0" xfId="0" applyFont="1" applyAlignment="1">
      <alignment/>
    </xf>
    <xf numFmtId="3" fontId="31" fillId="0" borderId="0" xfId="0" applyNumberFormat="1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3" fontId="33" fillId="0" borderId="0" xfId="0" applyNumberFormat="1" applyFont="1" applyAlignment="1">
      <alignment/>
    </xf>
    <xf numFmtId="0" fontId="25" fillId="0" borderId="0" xfId="0" applyFont="1" applyAlignment="1">
      <alignment/>
    </xf>
    <xf numFmtId="0" fontId="35" fillId="0" borderId="0" xfId="0" applyFont="1" applyAlignment="1">
      <alignment/>
    </xf>
    <xf numFmtId="0" fontId="31" fillId="0" borderId="0" xfId="0" applyFont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0" fillId="0" borderId="0" xfId="0" applyFont="1" applyAlignment="1" quotePrefix="1">
      <alignment/>
    </xf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4" fillId="0" borderId="0" xfId="0" applyFont="1" applyBorder="1" applyAlignment="1">
      <alignment/>
    </xf>
    <xf numFmtId="0" fontId="88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8" fillId="58" borderId="22" xfId="0" applyFont="1" applyFill="1" applyBorder="1" applyAlignment="1">
      <alignment horizontal="right" vertical="top" wrapText="1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3" fontId="0" fillId="0" borderId="19" xfId="0" applyNumberFormat="1" applyFont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left"/>
    </xf>
    <xf numFmtId="3" fontId="0" fillId="0" borderId="21" xfId="0" applyNumberFormat="1" applyFont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 vertical="center"/>
    </xf>
    <xf numFmtId="3" fontId="0" fillId="0" borderId="2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 wrapText="1"/>
    </xf>
    <xf numFmtId="17" fontId="0" fillId="0" borderId="26" xfId="0" applyNumberFormat="1" applyFont="1" applyBorder="1" applyAlignment="1" quotePrefix="1">
      <alignment horizontal="center" vertical="center" wrapText="1"/>
    </xf>
    <xf numFmtId="0" fontId="0" fillId="59" borderId="26" xfId="0" applyFont="1" applyFill="1" applyBorder="1" applyAlignment="1">
      <alignment horizontal="center" wrapText="1"/>
    </xf>
    <xf numFmtId="4" fontId="0" fillId="59" borderId="26" xfId="0" applyNumberFormat="1" applyFont="1" applyFill="1" applyBorder="1" applyAlignment="1">
      <alignment horizontal="right" vertical="center" wrapText="1"/>
    </xf>
    <xf numFmtId="4" fontId="0" fillId="59" borderId="26" xfId="0" applyNumberFormat="1" applyFont="1" applyFill="1" applyBorder="1" applyAlignment="1">
      <alignment vertical="center" wrapText="1"/>
    </xf>
    <xf numFmtId="17" fontId="0" fillId="0" borderId="27" xfId="0" applyNumberFormat="1" applyFont="1" applyBorder="1" applyAlignment="1" quotePrefix="1">
      <alignment horizontal="center" wrapText="1"/>
    </xf>
    <xf numFmtId="0" fontId="4" fillId="0" borderId="28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4" fillId="0" borderId="23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99" fillId="0" borderId="0" xfId="0" applyFont="1" applyBorder="1" applyAlignment="1">
      <alignment horizontal="right" vertical="center"/>
    </xf>
    <xf numFmtId="0" fontId="99" fillId="0" borderId="19" xfId="0" applyFont="1" applyBorder="1" applyAlignment="1">
      <alignment horizontal="right" vertical="center"/>
    </xf>
    <xf numFmtId="0" fontId="99" fillId="0" borderId="21" xfId="0" applyFont="1" applyBorder="1" applyAlignment="1">
      <alignment horizontal="right" vertical="center"/>
    </xf>
    <xf numFmtId="0" fontId="4" fillId="55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 quotePrefix="1">
      <alignment horizontal="center"/>
    </xf>
    <xf numFmtId="0" fontId="0" fillId="55" borderId="0" xfId="0" applyFont="1" applyFill="1" applyAlignment="1">
      <alignment horizontal="center"/>
    </xf>
    <xf numFmtId="0" fontId="100" fillId="55" borderId="0" xfId="0" applyFont="1" applyFill="1" applyBorder="1" applyAlignment="1">
      <alignment horizontal="center" vertical="center" wrapText="1"/>
    </xf>
    <xf numFmtId="3" fontId="0" fillId="55" borderId="0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/>
    </xf>
    <xf numFmtId="0" fontId="0" fillId="56" borderId="0" xfId="0" applyFont="1" applyFill="1" applyAlignment="1">
      <alignment horizontal="center"/>
    </xf>
    <xf numFmtId="0" fontId="0" fillId="0" borderId="26" xfId="0" applyFont="1" applyBorder="1" applyAlignment="1">
      <alignment horizontal="left"/>
    </xf>
    <xf numFmtId="0" fontId="0" fillId="55" borderId="26" xfId="0" applyFont="1" applyFill="1" applyBorder="1" applyAlignment="1">
      <alignment horizontal="center"/>
    </xf>
    <xf numFmtId="0" fontId="0" fillId="55" borderId="26" xfId="0" applyFont="1" applyFill="1" applyBorder="1" applyAlignment="1">
      <alignment horizontal="center" vertical="top"/>
    </xf>
    <xf numFmtId="8" fontId="0" fillId="0" borderId="26" xfId="0" applyNumberFormat="1" applyFont="1" applyFill="1" applyBorder="1" applyAlignment="1">
      <alignment horizontal="left"/>
    </xf>
    <xf numFmtId="8" fontId="0" fillId="55" borderId="0" xfId="0" applyNumberFormat="1" applyFont="1" applyFill="1" applyAlignment="1">
      <alignment horizontal="center"/>
    </xf>
    <xf numFmtId="0" fontId="0" fillId="55" borderId="0" xfId="0" applyFont="1" applyFill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171" fontId="0" fillId="0" borderId="0" xfId="119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19" xfId="0" applyFont="1" applyBorder="1" applyAlignment="1">
      <alignment/>
    </xf>
    <xf numFmtId="4" fontId="0" fillId="0" borderId="29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30" xfId="0" applyNumberFormat="1" applyFont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1" xfId="0" applyFont="1" applyFill="1" applyBorder="1" applyAlignment="1">
      <alignment/>
    </xf>
    <xf numFmtId="4" fontId="0" fillId="0" borderId="31" xfId="0" applyNumberFormat="1" applyFont="1" applyBorder="1" applyAlignment="1">
      <alignment horizontal="center"/>
    </xf>
    <xf numFmtId="0" fontId="0" fillId="0" borderId="0" xfId="0" applyFont="1" applyAlignment="1" quotePrefix="1">
      <alignment/>
    </xf>
    <xf numFmtId="3" fontId="0" fillId="0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8" fontId="0" fillId="0" borderId="0" xfId="0" applyNumberFormat="1" applyFont="1" applyFill="1" applyBorder="1" applyAlignment="1">
      <alignment horizontal="left"/>
    </xf>
    <xf numFmtId="0" fontId="0" fillId="55" borderId="0" xfId="0" applyFont="1" applyFill="1" applyAlignment="1">
      <alignment vertical="center"/>
    </xf>
    <xf numFmtId="0" fontId="0" fillId="57" borderId="0" xfId="0" applyFont="1" applyFill="1" applyAlignment="1">
      <alignment vertical="center"/>
    </xf>
    <xf numFmtId="0" fontId="0" fillId="56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vertical="center"/>
    </xf>
    <xf numFmtId="0" fontId="0" fillId="57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55" borderId="0" xfId="0" applyFont="1" applyFill="1" applyAlignment="1">
      <alignment vertical="center"/>
    </xf>
    <xf numFmtId="0" fontId="4" fillId="57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32" xfId="0" applyFont="1" applyFill="1" applyBorder="1" applyAlignment="1" quotePrefix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right"/>
    </xf>
    <xf numFmtId="3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3" fontId="0" fillId="55" borderId="0" xfId="0" applyNumberFormat="1" applyFont="1" applyFill="1" applyBorder="1" applyAlignment="1">
      <alignment vertical="center"/>
    </xf>
    <xf numFmtId="3" fontId="0" fillId="57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wrapText="1"/>
    </xf>
    <xf numFmtId="181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0" fillId="55" borderId="0" xfId="0" applyFont="1" applyFill="1" applyAlignment="1">
      <alignment/>
    </xf>
    <xf numFmtId="0" fontId="0" fillId="56" borderId="0" xfId="0" applyFont="1" applyFill="1" applyAlignment="1">
      <alignment/>
    </xf>
    <xf numFmtId="0" fontId="0" fillId="57" borderId="0" xfId="0" applyFont="1" applyFill="1" applyAlignment="1">
      <alignment/>
    </xf>
    <xf numFmtId="0" fontId="0" fillId="0" borderId="33" xfId="0" applyFont="1" applyFill="1" applyBorder="1" applyAlignment="1">
      <alignment vertical="center"/>
    </xf>
    <xf numFmtId="3" fontId="0" fillId="0" borderId="33" xfId="0" applyNumberFormat="1" applyFont="1" applyFill="1" applyBorder="1" applyAlignment="1">
      <alignment vertical="center"/>
    </xf>
    <xf numFmtId="0" fontId="4" fillId="0" borderId="0" xfId="0" applyFont="1" applyFill="1" applyBorder="1" applyAlignment="1" quotePrefix="1">
      <alignment/>
    </xf>
    <xf numFmtId="3" fontId="4" fillId="0" borderId="0" xfId="0" applyNumberFormat="1" applyFont="1" applyFill="1" applyBorder="1" applyAlignment="1">
      <alignment horizontal="right"/>
    </xf>
    <xf numFmtId="0" fontId="4" fillId="55" borderId="0" xfId="0" applyFont="1" applyFill="1" applyBorder="1" applyAlignment="1">
      <alignment vertical="center"/>
    </xf>
    <xf numFmtId="0" fontId="4" fillId="56" borderId="0" xfId="0" applyFont="1" applyFill="1" applyAlignment="1">
      <alignment vertical="center"/>
    </xf>
    <xf numFmtId="0" fontId="101" fillId="55" borderId="0" xfId="0" applyFont="1" applyFill="1" applyAlignment="1">
      <alignment vertical="center"/>
    </xf>
    <xf numFmtId="3" fontId="0" fillId="56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vertical="center"/>
    </xf>
    <xf numFmtId="0" fontId="0" fillId="0" borderId="0" xfId="0" applyFont="1" applyFill="1" applyAlignment="1">
      <alignment horizontal="justify"/>
    </xf>
    <xf numFmtId="0" fontId="0" fillId="55" borderId="0" xfId="0" applyFont="1" applyFill="1" applyAlignment="1">
      <alignment horizontal="justify"/>
    </xf>
    <xf numFmtId="3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102" fillId="0" borderId="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4" fontId="0" fillId="59" borderId="34" xfId="0" applyNumberFormat="1" applyFont="1" applyFill="1" applyBorder="1" applyAlignment="1">
      <alignment vertical="center" wrapText="1"/>
    </xf>
    <xf numFmtId="1" fontId="0" fillId="0" borderId="0" xfId="0" applyNumberFormat="1" applyFont="1" applyBorder="1" applyAlignment="1">
      <alignment horizontal="center"/>
    </xf>
    <xf numFmtId="3" fontId="103" fillId="0" borderId="0" xfId="0" applyNumberFormat="1" applyFont="1" applyBorder="1" applyAlignment="1">
      <alignment horizontal="center" vertical="center"/>
    </xf>
    <xf numFmtId="0" fontId="0" fillId="59" borderId="34" xfId="0" applyFont="1" applyFill="1" applyBorder="1" applyAlignment="1">
      <alignment horizontal="center" vertical="center" wrapText="1"/>
    </xf>
    <xf numFmtId="17" fontId="0" fillId="0" borderId="26" xfId="0" applyNumberFormat="1" applyFont="1" applyBorder="1" applyAlignment="1" quotePrefix="1">
      <alignment horizontal="center" wrapText="1"/>
    </xf>
    <xf numFmtId="4" fontId="0" fillId="0" borderId="26" xfId="0" applyNumberFormat="1" applyBorder="1" applyAlignment="1">
      <alignment/>
    </xf>
    <xf numFmtId="2" fontId="0" fillId="0" borderId="26" xfId="0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 horizontal="center"/>
    </xf>
    <xf numFmtId="181" fontId="4" fillId="0" borderId="36" xfId="0" applyNumberFormat="1" applyFont="1" applyFill="1" applyBorder="1" applyAlignment="1">
      <alignment/>
    </xf>
    <xf numFmtId="3" fontId="4" fillId="0" borderId="35" xfId="0" applyNumberFormat="1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/>
    </xf>
    <xf numFmtId="9" fontId="0" fillId="0" borderId="0" xfId="0" applyNumberFormat="1" applyFont="1" applyFill="1" applyBorder="1" applyAlignment="1">
      <alignment vertical="center"/>
    </xf>
    <xf numFmtId="181" fontId="0" fillId="0" borderId="36" xfId="0" applyNumberFormat="1" applyFont="1" applyFill="1" applyBorder="1" applyAlignment="1">
      <alignment/>
    </xf>
    <xf numFmtId="0" fontId="4" fillId="0" borderId="35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9" fontId="0" fillId="0" borderId="0" xfId="171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3" fontId="0" fillId="0" borderId="39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9" fontId="0" fillId="0" borderId="41" xfId="0" applyNumberFormat="1" applyFont="1" applyFill="1" applyBorder="1" applyAlignment="1">
      <alignment vertical="center"/>
    </xf>
    <xf numFmtId="3" fontId="0" fillId="0" borderId="42" xfId="0" applyNumberFormat="1" applyFont="1" applyFill="1" applyBorder="1" applyAlignment="1">
      <alignment vertical="center"/>
    </xf>
    <xf numFmtId="10" fontId="0" fillId="59" borderId="26" xfId="171" applyNumberFormat="1" applyFont="1" applyFill="1" applyBorder="1" applyAlignment="1" quotePrefix="1">
      <alignment horizontal="right" vertical="center" wrapText="1"/>
    </xf>
    <xf numFmtId="10" fontId="0" fillId="59" borderId="34" xfId="171" applyNumberFormat="1" applyFont="1" applyFill="1" applyBorder="1" applyAlignment="1">
      <alignment horizontal="right" vertical="center" wrapText="1"/>
    </xf>
    <xf numFmtId="0" fontId="104" fillId="0" borderId="0" xfId="129" applyFont="1" applyAlignment="1">
      <alignment horizontal="center"/>
      <protection/>
    </xf>
    <xf numFmtId="0" fontId="2" fillId="0" borderId="0" xfId="129" applyFont="1" applyBorder="1" applyAlignment="1">
      <alignment horizontal="justify" vertical="center" wrapText="1"/>
      <protection/>
    </xf>
    <xf numFmtId="0" fontId="105" fillId="0" borderId="0" xfId="129" applyFont="1" applyAlignment="1">
      <alignment horizontal="left"/>
      <protection/>
    </xf>
    <xf numFmtId="0" fontId="92" fillId="0" borderId="0" xfId="129" applyFont="1" applyAlignment="1">
      <alignment horizontal="center"/>
      <protection/>
    </xf>
    <xf numFmtId="0" fontId="90" fillId="0" borderId="0" xfId="129" applyFont="1" applyAlignment="1">
      <alignment horizontal="center"/>
      <protection/>
    </xf>
    <xf numFmtId="0" fontId="94" fillId="0" borderId="0" xfId="129" applyFont="1" applyAlignment="1">
      <alignment horizontal="center"/>
      <protection/>
    </xf>
    <xf numFmtId="0" fontId="0" fillId="55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4" fillId="0" borderId="43" xfId="0" applyFont="1" applyFill="1" applyBorder="1" applyAlignment="1" quotePrefix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0" fillId="0" borderId="0" xfId="0" applyFont="1" applyFill="1" applyAlignment="1">
      <alignment horizontal="justify" vertical="top"/>
    </xf>
    <xf numFmtId="0" fontId="4" fillId="0" borderId="19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0" fillId="0" borderId="0" xfId="0" applyFont="1" applyFill="1" applyAlignment="1">
      <alignment horizontal="justify"/>
    </xf>
    <xf numFmtId="0" fontId="4" fillId="0" borderId="43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0" fillId="0" borderId="26" xfId="0" applyFont="1" applyFill="1" applyBorder="1" applyAlignment="1" applyProtection="1">
      <alignment horizontal="left" vertical="center" wrapText="1"/>
      <protection/>
    </xf>
    <xf numFmtId="0" fontId="4" fillId="55" borderId="0" xfId="0" applyFont="1" applyFill="1" applyBorder="1" applyAlignment="1">
      <alignment horizontal="center" vertical="center"/>
    </xf>
    <xf numFmtId="0" fontId="4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4" fillId="55" borderId="0" xfId="0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89" fillId="55" borderId="0" xfId="0" applyFont="1" applyFill="1" applyAlignment="1">
      <alignment horizontal="justify" vertical="top"/>
    </xf>
    <xf numFmtId="0" fontId="4" fillId="0" borderId="2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55" borderId="0" xfId="0" applyFont="1" applyFill="1" applyBorder="1" applyAlignment="1">
      <alignment horizontal="center" vertical="center" wrapText="1"/>
    </xf>
    <xf numFmtId="17" fontId="0" fillId="0" borderId="0" xfId="0" applyNumberFormat="1" applyFont="1" applyAlignment="1" quotePrefix="1">
      <alignment horizontal="center"/>
    </xf>
    <xf numFmtId="0" fontId="4" fillId="55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55" borderId="0" xfId="0" applyFont="1" applyFill="1" applyAlignment="1">
      <alignment horizontal="center" vertical="center" wrapText="1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31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86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 2" xfId="69"/>
    <cellStyle name="Buena 3" xfId="70"/>
    <cellStyle name="Bueno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3" xfId="77"/>
    <cellStyle name="Celda vinculada" xfId="78"/>
    <cellStyle name="Celda vinculada 2" xfId="79"/>
    <cellStyle name="Celda vinculada 3" xfId="80"/>
    <cellStyle name="Encabezado 1" xfId="81"/>
    <cellStyle name="Encabezado 4" xfId="82"/>
    <cellStyle name="Encabezado 4 2" xfId="83"/>
    <cellStyle name="Encabezado 4 3" xfId="84"/>
    <cellStyle name="Énfasis1" xfId="85"/>
    <cellStyle name="Énfasis1 2" xfId="86"/>
    <cellStyle name="Énfasis1 3" xfId="87"/>
    <cellStyle name="Énfasis2" xfId="88"/>
    <cellStyle name="Énfasis2 2" xfId="89"/>
    <cellStyle name="Énfasis2 3" xfId="90"/>
    <cellStyle name="Énfasis3" xfId="91"/>
    <cellStyle name="Énfasis3 2" xfId="92"/>
    <cellStyle name="Énfasis3 3" xfId="93"/>
    <cellStyle name="Énfasis4" xfId="94"/>
    <cellStyle name="Énfasis4 2" xfId="95"/>
    <cellStyle name="Énfasis4 3" xfId="96"/>
    <cellStyle name="Énfasis5" xfId="97"/>
    <cellStyle name="Énfasis5 2" xfId="98"/>
    <cellStyle name="Énfasis5 3" xfId="99"/>
    <cellStyle name="Énfasis6" xfId="100"/>
    <cellStyle name="Énfasis6 2" xfId="101"/>
    <cellStyle name="Énfasis6 3" xfId="102"/>
    <cellStyle name="Entrada" xfId="103"/>
    <cellStyle name="Entrada 2" xfId="104"/>
    <cellStyle name="Entrada 3" xfId="105"/>
    <cellStyle name="Estilo 1" xfId="106"/>
    <cellStyle name="Hyperlink" xfId="107"/>
    <cellStyle name="Hipervínculo 2" xfId="108"/>
    <cellStyle name="Hipervínculo 2 2" xfId="109"/>
    <cellStyle name="Hipervínculo 2 3" xfId="110"/>
    <cellStyle name="Hipervínculo 3" xfId="111"/>
    <cellStyle name="Hipervínculo 4" xfId="112"/>
    <cellStyle name="Followed Hyperlink" xfId="113"/>
    <cellStyle name="Incorrecto" xfId="114"/>
    <cellStyle name="Incorrecto 2" xfId="115"/>
    <cellStyle name="Incorrecto 3" xfId="116"/>
    <cellStyle name="Comma" xfId="117"/>
    <cellStyle name="Comma [0]" xfId="118"/>
    <cellStyle name="Millares 12" xfId="119"/>
    <cellStyle name="Millares 2" xfId="120"/>
    <cellStyle name="Currency" xfId="121"/>
    <cellStyle name="Currency [0]" xfId="122"/>
    <cellStyle name="Neutral" xfId="123"/>
    <cellStyle name="Neutral 2" xfId="124"/>
    <cellStyle name="Neutral 3" xfId="125"/>
    <cellStyle name="Normal 2" xfId="126"/>
    <cellStyle name="Normal 2 2" xfId="127"/>
    <cellStyle name="Normal 2 2 2" xfId="128"/>
    <cellStyle name="Normal 3" xfId="129"/>
    <cellStyle name="Normal 3 2" xfId="130"/>
    <cellStyle name="Normal 3 2 2" xfId="131"/>
    <cellStyle name="Normal 3 3" xfId="132"/>
    <cellStyle name="Normal 3 4" xfId="133"/>
    <cellStyle name="Normal 4 2" xfId="134"/>
    <cellStyle name="Normal 4 2 2" xfId="135"/>
    <cellStyle name="Normal 4 3" xfId="136"/>
    <cellStyle name="Normal 5 2" xfId="137"/>
    <cellStyle name="Normal 5 2 2" xfId="138"/>
    <cellStyle name="Normal 7" xfId="139"/>
    <cellStyle name="Normal_indice" xfId="140"/>
    <cellStyle name="Notas" xfId="141"/>
    <cellStyle name="Notas 10" xfId="142"/>
    <cellStyle name="Notas 10 2" xfId="143"/>
    <cellStyle name="Notas 11" xfId="144"/>
    <cellStyle name="Notas 11 2" xfId="145"/>
    <cellStyle name="Notas 12" xfId="146"/>
    <cellStyle name="Notas 12 2" xfId="147"/>
    <cellStyle name="Notas 13" xfId="148"/>
    <cellStyle name="Notas 13 2" xfId="149"/>
    <cellStyle name="Notas 14" xfId="150"/>
    <cellStyle name="Notas 14 2" xfId="151"/>
    <cellStyle name="Notas 15" xfId="152"/>
    <cellStyle name="Notas 15 2" xfId="153"/>
    <cellStyle name="Notas 16" xfId="154"/>
    <cellStyle name="Notas 2" xfId="155"/>
    <cellStyle name="Notas 2 2" xfId="156"/>
    <cellStyle name="Notas 3" xfId="157"/>
    <cellStyle name="Notas 3 2" xfId="158"/>
    <cellStyle name="Notas 4" xfId="159"/>
    <cellStyle name="Notas 4 2" xfId="160"/>
    <cellStyle name="Notas 5" xfId="161"/>
    <cellStyle name="Notas 5 2" xfId="162"/>
    <cellStyle name="Notas 6" xfId="163"/>
    <cellStyle name="Notas 6 2" xfId="164"/>
    <cellStyle name="Notas 7" xfId="165"/>
    <cellStyle name="Notas 7 2" xfId="166"/>
    <cellStyle name="Notas 8" xfId="167"/>
    <cellStyle name="Notas 8 2" xfId="168"/>
    <cellStyle name="Notas 9" xfId="169"/>
    <cellStyle name="Notas 9 2" xfId="170"/>
    <cellStyle name="Percent" xfId="171"/>
    <cellStyle name="Porcentaje 2" xfId="172"/>
    <cellStyle name="Porcentaje 3" xfId="173"/>
    <cellStyle name="Porcentual 2" xfId="174"/>
    <cellStyle name="Porcentual 2 2" xfId="175"/>
    <cellStyle name="Porcentual_Productos Sice" xfId="176"/>
    <cellStyle name="Salida" xfId="177"/>
    <cellStyle name="Salida 2" xfId="178"/>
    <cellStyle name="Salida 3" xfId="179"/>
    <cellStyle name="Texto de advertencia" xfId="180"/>
    <cellStyle name="Texto de advertencia 2" xfId="181"/>
    <cellStyle name="Texto de advertencia 3" xfId="182"/>
    <cellStyle name="Texto explicativo" xfId="183"/>
    <cellStyle name="Texto explicativo 2" xfId="184"/>
    <cellStyle name="Texto explicativo 3" xfId="185"/>
    <cellStyle name="Título" xfId="186"/>
    <cellStyle name="Título 1 2" xfId="187"/>
    <cellStyle name="Título 1 3" xfId="188"/>
    <cellStyle name="Título 2" xfId="189"/>
    <cellStyle name="Título 2 2" xfId="190"/>
    <cellStyle name="Título 2 3" xfId="191"/>
    <cellStyle name="Título 3" xfId="192"/>
    <cellStyle name="Título 3 2" xfId="193"/>
    <cellStyle name="Título 3 3" xfId="194"/>
    <cellStyle name="Título 4" xfId="195"/>
    <cellStyle name="Título 5" xfId="196"/>
    <cellStyle name="Total" xfId="197"/>
    <cellStyle name="Total 2" xfId="198"/>
    <cellStyle name="Total 3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1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mensuales de fosfato diamónico (DAP)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mayo 2016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25"/>
          <c:y val="0.19375"/>
          <c:w val="0.7215"/>
          <c:h val="0.6565"/>
        </c:manualLayout>
      </c:layout>
      <c:lineChart>
        <c:grouping val="standard"/>
        <c:varyColors val="0"/>
        <c:ser>
          <c:idx val="0"/>
          <c:order val="0"/>
          <c:tx>
            <c:v>Precio nominal 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41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</c:strLit>
          </c:cat>
          <c:val>
            <c:numLit>
              <c:ptCount val="41"/>
              <c:pt idx="0">
                <c:v>812.41</c:v>
              </c:pt>
              <c:pt idx="1">
                <c:v>804.51</c:v>
              </c:pt>
              <c:pt idx="2">
                <c:v>804.27</c:v>
              </c:pt>
              <c:pt idx="3">
                <c:v>804.85</c:v>
              </c:pt>
              <c:pt idx="4">
                <c:v>771.9</c:v>
              </c:pt>
              <c:pt idx="5">
                <c:v>743.7</c:v>
              </c:pt>
              <c:pt idx="6">
                <c:v>740.65</c:v>
              </c:pt>
              <c:pt idx="7">
                <c:v>747.19</c:v>
              </c:pt>
              <c:pt idx="8">
                <c:v>726.36</c:v>
              </c:pt>
              <c:pt idx="9">
                <c:v>737.8</c:v>
              </c:pt>
              <c:pt idx="10">
                <c:v>711.6</c:v>
              </c:pt>
              <c:pt idx="11">
                <c:v>697.89</c:v>
              </c:pt>
              <c:pt idx="12">
                <c:v>688.04</c:v>
              </c:pt>
              <c:pt idx="13">
                <c:v>685.41</c:v>
              </c:pt>
              <c:pt idx="14">
                <c:v>727.41</c:v>
              </c:pt>
              <c:pt idx="15">
                <c:v>731.34</c:v>
              </c:pt>
              <c:pt idx="16">
                <c:v>724.01</c:v>
              </c:pt>
              <c:pt idx="17">
                <c:v>707.19</c:v>
              </c:pt>
              <c:pt idx="18">
                <c:v>719.47</c:v>
              </c:pt>
              <c:pt idx="19">
                <c:v>693.58</c:v>
              </c:pt>
              <c:pt idx="20">
                <c:v>695.23</c:v>
              </c:pt>
              <c:pt idx="21">
                <c:v>699.35</c:v>
              </c:pt>
              <c:pt idx="22">
                <c:v>708.53</c:v>
              </c:pt>
              <c:pt idx="23">
                <c:v>703.4</c:v>
              </c:pt>
              <c:pt idx="24">
                <c:v>694.35</c:v>
              </c:pt>
              <c:pt idx="25">
                <c:v>705.56</c:v>
              </c:pt>
              <c:pt idx="26">
                <c:v>712.38</c:v>
              </c:pt>
              <c:pt idx="27">
                <c:v>728.34</c:v>
              </c:pt>
              <c:pt idx="28">
                <c:v>729.48</c:v>
              </c:pt>
              <c:pt idx="29">
                <c:v>708.31</c:v>
              </c:pt>
              <c:pt idx="30">
                <c:v>686.36</c:v>
              </c:pt>
              <c:pt idx="31">
                <c:v>649.93</c:v>
              </c:pt>
              <c:pt idx="32">
                <c:v>669.52</c:v>
              </c:pt>
              <c:pt idx="33">
                <c:v>655.18</c:v>
              </c:pt>
              <c:pt idx="34">
                <c:v>637.78</c:v>
              </c:pt>
              <c:pt idx="35">
                <c:v>637.57</c:v>
              </c:pt>
              <c:pt idx="36">
                <c:v>630.63</c:v>
              </c:pt>
              <c:pt idx="37">
                <c:v>646.23</c:v>
              </c:pt>
              <c:pt idx="38">
                <c:v>609.91</c:v>
              </c:pt>
              <c:pt idx="39">
                <c:v>620.9603988476408</c:v>
              </c:pt>
              <c:pt idx="40">
                <c:v>583.6889729713876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41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</c:strLit>
          </c:cat>
          <c:val>
            <c:numLit>
              <c:ptCount val="41"/>
              <c:pt idx="0">
                <c:v>596.977329974811</c:v>
              </c:pt>
              <c:pt idx="1">
                <c:v>532.8579022803613</c:v>
              </c:pt>
              <c:pt idx="2">
                <c:v>519.55</c:v>
              </c:pt>
              <c:pt idx="3">
                <c:v>526.2039511401806</c:v>
              </c:pt>
              <c:pt idx="4">
                <c:v>546.9916219859983</c:v>
              </c:pt>
              <c:pt idx="5">
                <c:v>546.1616429978956</c:v>
              </c:pt>
              <c:pt idx="6">
                <c:v>507.0761238167361</c:v>
              </c:pt>
              <c:pt idx="7">
                <c:v>515.23</c:v>
              </c:pt>
              <c:pt idx="8">
                <c:v>505.9748766196022</c:v>
              </c:pt>
              <c:pt idx="9">
                <c:v>483.47765106741736</c:v>
              </c:pt>
              <c:pt idx="10">
                <c:v>478.53255368098166</c:v>
              </c:pt>
              <c:pt idx="12">
                <c:v>423.97464184644514</c:v>
              </c:pt>
              <c:pt idx="13">
                <c:v>440.02304013134284</c:v>
              </c:pt>
              <c:pt idx="14">
                <c:v>442.8904026902126</c:v>
              </c:pt>
              <c:pt idx="15">
                <c:v>489.34450650763824</c:v>
              </c:pt>
              <c:pt idx="16">
                <c:v>533.9585738207898</c:v>
              </c:pt>
              <c:pt idx="17">
                <c:v>501.7346977044816</c:v>
              </c:pt>
              <c:pt idx="18">
                <c:v>488.8007726314007</c:v>
              </c:pt>
              <c:pt idx="19">
                <c:v>497.37326996193474</c:v>
              </c:pt>
              <c:pt idx="20">
                <c:v>497.13726405291675</c:v>
              </c:pt>
              <c:pt idx="21">
                <c:v>498.8942251124064</c:v>
              </c:pt>
              <c:pt idx="22">
                <c:v>516.848437032209</c:v>
              </c:pt>
              <c:pt idx="23">
                <c:v>510</c:v>
              </c:pt>
              <c:pt idx="24">
                <c:v>509.98</c:v>
              </c:pt>
              <c:pt idx="25">
                <c:v>516.37</c:v>
              </c:pt>
              <c:pt idx="26">
                <c:v>516.8589546886842</c:v>
              </c:pt>
              <c:pt idx="27">
                <c:v>521.1236047543274</c:v>
              </c:pt>
              <c:pt idx="28">
                <c:v>510.8499544547272</c:v>
              </c:pt>
              <c:pt idx="29">
                <c:v>502.4353483263598</c:v>
              </c:pt>
              <c:pt idx="30">
                <c:v>504.51121224504936</c:v>
              </c:pt>
              <c:pt idx="31">
                <c:v>505.16245307615</c:v>
              </c:pt>
              <c:pt idx="32">
                <c:v>503.67096719898035</c:v>
              </c:pt>
              <c:pt idx="33">
                <c:v>502.0925567679301</c:v>
              </c:pt>
              <c:pt idx="34">
                <c:v>501.90936209459795</c:v>
              </c:pt>
              <c:pt idx="37">
                <c:v>430.2795454545454</c:v>
              </c:pt>
              <c:pt idx="39">
                <c:v>369.5331360616381</c:v>
              </c:pt>
              <c:pt idx="40">
                <c:v>378.7392929150239</c:v>
              </c:pt>
            </c:numLit>
          </c:val>
          <c:smooth val="0"/>
        </c:ser>
        <c:ser>
          <c:idx val="2"/>
          <c:order val="2"/>
          <c:tx>
            <c:v>DAP NOLA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Lit>
              <c:ptCount val="41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</c:strLit>
          </c:cat>
          <c:val>
            <c:numLit>
              <c:ptCount val="41"/>
              <c:pt idx="0">
                <c:v>457</c:v>
              </c:pt>
              <c:pt idx="1">
                <c:v>414.5</c:v>
              </c:pt>
              <c:pt idx="2">
                <c:v>468.29</c:v>
              </c:pt>
              <c:pt idx="3">
                <c:v>452.6</c:v>
              </c:pt>
              <c:pt idx="4">
                <c:v>420.6</c:v>
              </c:pt>
              <c:pt idx="5">
                <c:v>435.8</c:v>
              </c:pt>
              <c:pt idx="6">
                <c:v>449.8</c:v>
              </c:pt>
              <c:pt idx="7">
                <c:v>389.75</c:v>
              </c:pt>
              <c:pt idx="8">
                <c:v>406.97</c:v>
              </c:pt>
              <c:pt idx="9">
                <c:v>396.39</c:v>
              </c:pt>
              <c:pt idx="10">
                <c:v>368.49</c:v>
              </c:pt>
              <c:pt idx="11">
                <c:v>385.15</c:v>
              </c:pt>
              <c:pt idx="12">
                <c:v>454.89</c:v>
              </c:pt>
              <c:pt idx="13">
                <c:v>513.04</c:v>
              </c:pt>
              <c:pt idx="14">
                <c:v>527.46</c:v>
              </c:pt>
              <c:pt idx="15">
                <c:v>518.78</c:v>
              </c:pt>
              <c:pt idx="16">
                <c:v>472.82</c:v>
              </c:pt>
              <c:pt idx="17">
                <c:v>476.2</c:v>
              </c:pt>
              <c:pt idx="18">
                <c:v>485.2</c:v>
              </c:pt>
              <c:pt idx="19">
                <c:v>491.63</c:v>
              </c:pt>
              <c:pt idx="20">
                <c:v>479.51</c:v>
              </c:pt>
              <c:pt idx="21">
                <c:v>454.4</c:v>
              </c:pt>
              <c:pt idx="22">
                <c:v>448.09</c:v>
              </c:pt>
              <c:pt idx="23">
                <c:v>465.46</c:v>
              </c:pt>
              <c:pt idx="24">
                <c:v>487.38</c:v>
              </c:pt>
              <c:pt idx="25">
                <c:v>487.23</c:v>
              </c:pt>
              <c:pt idx="26">
                <c:v>470.76</c:v>
              </c:pt>
              <c:pt idx="27">
                <c:v>447.73</c:v>
              </c:pt>
              <c:pt idx="28">
                <c:v>461.79</c:v>
              </c:pt>
              <c:pt idx="29">
                <c:v>465.27</c:v>
              </c:pt>
              <c:pt idx="30">
                <c:v>475.99</c:v>
              </c:pt>
              <c:pt idx="31">
                <c:v>469.86</c:v>
              </c:pt>
              <c:pt idx="32">
                <c:v>469.72</c:v>
              </c:pt>
              <c:pt idx="33">
                <c:v>454.34</c:v>
              </c:pt>
              <c:pt idx="34">
                <c:v>418.33</c:v>
              </c:pt>
              <c:pt idx="35">
                <c:v>383.45</c:v>
              </c:pt>
              <c:pt idx="36">
                <c:v>361.48</c:v>
              </c:pt>
              <c:pt idx="37">
                <c:v>356.91</c:v>
              </c:pt>
              <c:pt idx="38">
                <c:v>374.51</c:v>
              </c:pt>
              <c:pt idx="39">
                <c:v>363.1</c:v>
              </c:pt>
              <c:pt idx="40">
                <c:v>351.09</c:v>
              </c:pt>
            </c:numLit>
          </c:val>
          <c:smooth val="0"/>
        </c:ser>
        <c:ser>
          <c:idx val="3"/>
          <c:order val="3"/>
          <c:tx>
            <c:v>DAP FOB TAMPA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41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</c:strLit>
          </c:cat>
          <c:val>
            <c:numLit>
              <c:ptCount val="41"/>
              <c:pt idx="0">
                <c:v>477.5</c:v>
              </c:pt>
              <c:pt idx="1">
                <c:v>590.83</c:v>
              </c:pt>
              <c:pt idx="2">
                <c:v>504.88</c:v>
              </c:pt>
              <c:pt idx="3">
                <c:v>505.6</c:v>
              </c:pt>
              <c:pt idx="4">
                <c:v>478.8</c:v>
              </c:pt>
              <c:pt idx="5">
                <c:v>470.4</c:v>
              </c:pt>
              <c:pt idx="6">
                <c:v>452.8</c:v>
              </c:pt>
              <c:pt idx="7">
                <c:v>433.5</c:v>
              </c:pt>
              <c:pt idx="8">
                <c:v>390.63</c:v>
              </c:pt>
              <c:pt idx="9">
                <c:v>367.7</c:v>
              </c:pt>
              <c:pt idx="10">
                <c:v>349.13</c:v>
              </c:pt>
              <c:pt idx="11">
                <c:v>368.5</c:v>
              </c:pt>
              <c:pt idx="12">
                <c:v>438.3</c:v>
              </c:pt>
              <c:pt idx="13">
                <c:v>487.5</c:v>
              </c:pt>
              <c:pt idx="14">
                <c:v>497.5</c:v>
              </c:pt>
              <c:pt idx="15">
                <c:v>470.38</c:v>
              </c:pt>
              <c:pt idx="16">
                <c:v>440.6</c:v>
              </c:pt>
              <c:pt idx="17">
                <c:v>462.75</c:v>
              </c:pt>
              <c:pt idx="18">
                <c:v>506.4</c:v>
              </c:pt>
              <c:pt idx="19">
                <c:v>503.88</c:v>
              </c:pt>
              <c:pt idx="20">
                <c:v>478.75</c:v>
              </c:pt>
              <c:pt idx="21">
                <c:v>463.75</c:v>
              </c:pt>
              <c:pt idx="22">
                <c:v>452.13</c:v>
              </c:pt>
              <c:pt idx="23">
                <c:v>460.83</c:v>
              </c:pt>
              <c:pt idx="24">
                <c:v>460.83</c:v>
              </c:pt>
              <c:pt idx="26">
                <c:v>473.75</c:v>
              </c:pt>
              <c:pt idx="27">
                <c:v>465.2</c:v>
              </c:pt>
              <c:pt idx="28">
                <c:v>470.5</c:v>
              </c:pt>
              <c:pt idx="29">
                <c:v>472.63</c:v>
              </c:pt>
              <c:pt idx="30">
                <c:v>469.5</c:v>
              </c:pt>
              <c:pt idx="31">
                <c:v>464</c:v>
              </c:pt>
              <c:pt idx="32">
                <c:v>461.5</c:v>
              </c:pt>
              <c:pt idx="33">
                <c:v>441.5</c:v>
              </c:pt>
              <c:pt idx="34">
                <c:v>416</c:v>
              </c:pt>
              <c:pt idx="35">
                <c:v>403.63</c:v>
              </c:pt>
              <c:pt idx="36">
                <c:v>388.75</c:v>
              </c:pt>
              <c:pt idx="37">
                <c:v>362.5</c:v>
              </c:pt>
              <c:pt idx="38">
                <c:v>360</c:v>
              </c:pt>
              <c:pt idx="39">
                <c:v>356.125</c:v>
              </c:pt>
              <c:pt idx="40">
                <c:v>351</c:v>
              </c:pt>
            </c:numLit>
          </c:val>
          <c:smooth val="0"/>
        </c:ser>
        <c:ser>
          <c:idx val="4"/>
          <c:order val="4"/>
          <c:tx>
            <c:v>DAP US Gulf export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Lit>
              <c:ptCount val="41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</c:strLit>
          </c:cat>
          <c:val>
            <c:numLit>
              <c:ptCount val="41"/>
              <c:pt idx="0">
                <c:v>492.4</c:v>
              </c:pt>
              <c:pt idx="1">
                <c:v>598.83</c:v>
              </c:pt>
              <c:pt idx="2">
                <c:v>495</c:v>
              </c:pt>
              <c:pt idx="3">
                <c:v>514.6</c:v>
              </c:pt>
              <c:pt idx="4">
                <c:v>484.8</c:v>
              </c:pt>
              <c:pt idx="5">
                <c:v>479</c:v>
              </c:pt>
              <c:pt idx="6">
                <c:v>462.9</c:v>
              </c:pt>
              <c:pt idx="7">
                <c:v>451.25</c:v>
              </c:pt>
              <c:pt idx="8">
                <c:v>404</c:v>
              </c:pt>
              <c:pt idx="9">
                <c:v>368.13</c:v>
              </c:pt>
              <c:pt idx="10">
                <c:v>354.38</c:v>
              </c:pt>
              <c:pt idx="11">
                <c:v>358.13</c:v>
              </c:pt>
              <c:pt idx="12">
                <c:v>430.38</c:v>
              </c:pt>
              <c:pt idx="13">
                <c:v>478.13</c:v>
              </c:pt>
              <c:pt idx="14">
                <c:v>500</c:v>
              </c:pt>
              <c:pt idx="15">
                <c:v>490</c:v>
              </c:pt>
              <c:pt idx="16">
                <c:v>445.63</c:v>
              </c:pt>
              <c:pt idx="17">
                <c:v>459.6</c:v>
              </c:pt>
              <c:pt idx="18">
                <c:v>501.63</c:v>
              </c:pt>
              <c:pt idx="19">
                <c:v>445.63</c:v>
              </c:pt>
              <c:pt idx="20">
                <c:v>489</c:v>
              </c:pt>
              <c:pt idx="21">
                <c:v>470</c:v>
              </c:pt>
              <c:pt idx="22">
                <c:v>458.75</c:v>
              </c:pt>
              <c:pt idx="23">
                <c:v>458.13</c:v>
              </c:pt>
              <c:pt idx="24">
                <c:v>440.25</c:v>
              </c:pt>
              <c:pt idx="25">
                <c:v>444.13</c:v>
              </c:pt>
              <c:pt idx="26">
                <c:v>480.5</c:v>
              </c:pt>
              <c:pt idx="27">
                <c:v>466</c:v>
              </c:pt>
              <c:pt idx="28">
                <c:v>467.75</c:v>
              </c:pt>
              <c:pt idx="29">
                <c:v>472</c:v>
              </c:pt>
              <c:pt idx="30">
                <c:v>469.38</c:v>
              </c:pt>
              <c:pt idx="31">
                <c:v>464.5</c:v>
              </c:pt>
              <c:pt idx="32">
                <c:v>461.25</c:v>
              </c:pt>
              <c:pt idx="33">
                <c:v>448</c:v>
              </c:pt>
              <c:pt idx="34">
                <c:v>423.5</c:v>
              </c:pt>
              <c:pt idx="35">
                <c:v>406.67</c:v>
              </c:pt>
              <c:pt idx="36">
                <c:v>325</c:v>
              </c:pt>
              <c:pt idx="37">
                <c:v>326</c:v>
              </c:pt>
              <c:pt idx="38">
                <c:v>338.13</c:v>
              </c:pt>
              <c:pt idx="39">
                <c:v>327.625</c:v>
              </c:pt>
              <c:pt idx="40">
                <c:v>313.5</c:v>
              </c:pt>
            </c:numLit>
          </c:val>
          <c:smooth val="0"/>
        </c:ser>
        <c:marker val="1"/>
        <c:axId val="36597692"/>
        <c:axId val="60943773"/>
      </c:lineChart>
      <c:catAx>
        <c:axId val="36597692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43773"/>
        <c:crosses val="autoZero"/>
        <c:auto val="1"/>
        <c:lblOffset val="100"/>
        <c:tickLblSkip val="2"/>
        <c:noMultiLvlLbl val="0"/>
      </c:catAx>
      <c:valAx>
        <c:axId val="60943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2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5976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75"/>
          <c:y val="0.30625"/>
          <c:w val="0.171"/>
          <c:h val="0.4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2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superfosfato triple (SFT)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mayo 2016
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25"/>
          <c:y val="0.20325"/>
          <c:w val="0.65425"/>
          <c:h val="0.676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41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</c:numLit>
          </c:cat>
          <c:val>
            <c:numLit>
              <c:ptCount val="41"/>
              <c:pt idx="0">
                <c:v>690.76</c:v>
              </c:pt>
              <c:pt idx="1">
                <c:v>684.89</c:v>
              </c:pt>
              <c:pt idx="2">
                <c:v>693.15</c:v>
              </c:pt>
              <c:pt idx="3">
                <c:v>693.65</c:v>
              </c:pt>
              <c:pt idx="4">
                <c:v>675.93</c:v>
              </c:pt>
              <c:pt idx="5">
                <c:v>651.24</c:v>
              </c:pt>
              <c:pt idx="6">
                <c:v>641.64</c:v>
              </c:pt>
              <c:pt idx="7">
                <c:v>632.08</c:v>
              </c:pt>
              <c:pt idx="8">
                <c:v>642.13</c:v>
              </c:pt>
              <c:pt idx="9">
                <c:v>638.96</c:v>
              </c:pt>
              <c:pt idx="10">
                <c:v>616.27</c:v>
              </c:pt>
              <c:pt idx="11">
                <c:v>600.62</c:v>
              </c:pt>
              <c:pt idx="12">
                <c:v>592.15</c:v>
              </c:pt>
              <c:pt idx="13">
                <c:v>594.33</c:v>
              </c:pt>
              <c:pt idx="14">
                <c:v>654.93</c:v>
              </c:pt>
              <c:pt idx="15">
                <c:v>655.77</c:v>
              </c:pt>
              <c:pt idx="16">
                <c:v>638.22</c:v>
              </c:pt>
              <c:pt idx="17">
                <c:v>635.5</c:v>
              </c:pt>
              <c:pt idx="18">
                <c:v>629.64</c:v>
              </c:pt>
              <c:pt idx="19">
                <c:v>606.98</c:v>
              </c:pt>
              <c:pt idx="20">
                <c:v>608.46</c:v>
              </c:pt>
              <c:pt idx="21">
                <c:v>612.05</c:v>
              </c:pt>
              <c:pt idx="22">
                <c:v>610.32</c:v>
              </c:pt>
              <c:pt idx="23">
                <c:v>594.75</c:v>
              </c:pt>
              <c:pt idx="24">
                <c:v>587.1</c:v>
              </c:pt>
              <c:pt idx="25">
                <c:v>578.88</c:v>
              </c:pt>
              <c:pt idx="26">
                <c:v>580.01</c:v>
              </c:pt>
              <c:pt idx="27">
                <c:v>593</c:v>
              </c:pt>
              <c:pt idx="28">
                <c:v>586.06</c:v>
              </c:pt>
              <c:pt idx="29">
                <c:v>565.24</c:v>
              </c:pt>
              <c:pt idx="30">
                <c:v>552.24</c:v>
              </c:pt>
              <c:pt idx="31">
                <c:v>513.77</c:v>
              </c:pt>
              <c:pt idx="32">
                <c:v>543.93</c:v>
              </c:pt>
              <c:pt idx="33">
                <c:v>551.54</c:v>
              </c:pt>
              <c:pt idx="34">
                <c:v>529.83</c:v>
              </c:pt>
              <c:pt idx="35">
                <c:v>529.65</c:v>
              </c:pt>
              <c:pt idx="36">
                <c:v>516.98</c:v>
              </c:pt>
              <c:pt idx="37">
                <c:v>529.7693443926826</c:v>
              </c:pt>
              <c:pt idx="38">
                <c:v>514.61</c:v>
              </c:pt>
              <c:pt idx="39">
                <c:v>523.935336527697</c:v>
              </c:pt>
              <c:pt idx="40">
                <c:v>483.9632187953716</c:v>
              </c:pt>
            </c:numLit>
          </c:val>
          <c:smooth val="0"/>
        </c:ser>
        <c:ser>
          <c:idx val="1"/>
          <c:order val="1"/>
          <c:tx>
            <c:v>Valor  CIF importaciones reales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41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</c:numLit>
          </c:cat>
          <c:val>
            <c:numLit>
              <c:ptCount val="41"/>
              <c:pt idx="0">
                <c:v>480.3035860260771</c:v>
              </c:pt>
              <c:pt idx="1">
                <c:v>472.478</c:v>
              </c:pt>
              <c:pt idx="2">
                <c:v>473.28160679374395</c:v>
              </c:pt>
              <c:pt idx="3">
                <c:v>442.33</c:v>
              </c:pt>
              <c:pt idx="4">
                <c:v>456.1587392626771</c:v>
              </c:pt>
              <c:pt idx="5">
                <c:v>458.0769294595016</c:v>
              </c:pt>
              <c:pt idx="6">
                <c:v>443.98856459543725</c:v>
              </c:pt>
              <c:pt idx="7">
                <c:v>427.03</c:v>
              </c:pt>
              <c:pt idx="8">
                <c:v>441.240468867694</c:v>
              </c:pt>
              <c:pt idx="9">
                <c:v>415.48264986714815</c:v>
              </c:pt>
              <c:pt idx="10">
                <c:v>418.3863430127042</c:v>
              </c:pt>
              <c:pt idx="11">
                <c:v>410.48</c:v>
              </c:pt>
              <c:pt idx="12">
                <c:v>410.6893646944974</c:v>
              </c:pt>
              <c:pt idx="13">
                <c:v>367.38153692663747</c:v>
              </c:pt>
              <c:pt idx="14">
                <c:v>371.9222150712478</c:v>
              </c:pt>
              <c:pt idx="15">
                <c:v>435.6014921114623</c:v>
              </c:pt>
              <c:pt idx="16">
                <c:v>439.63464749449287</c:v>
              </c:pt>
              <c:pt idx="17">
                <c:v>403.20611644856393</c:v>
              </c:pt>
              <c:pt idx="18">
                <c:v>390.1428643112182</c:v>
              </c:pt>
              <c:pt idx="19">
                <c:v>411.9953757147466</c:v>
              </c:pt>
              <c:pt idx="20">
                <c:v>429.16934201445684</c:v>
              </c:pt>
              <c:pt idx="21">
                <c:v>405.93135554401596</c:v>
              </c:pt>
              <c:pt idx="22">
                <c:v>428.9594751395696</c:v>
              </c:pt>
              <c:pt idx="23">
                <c:v>411.7583333333333</c:v>
              </c:pt>
              <c:pt idx="25">
                <c:v>424.0083319291975</c:v>
              </c:pt>
              <c:pt idx="26">
                <c:v>416.7054544618023</c:v>
              </c:pt>
              <c:pt idx="27">
                <c:v>398.7752443071801</c:v>
              </c:pt>
              <c:pt idx="28">
                <c:v>398.1843475098939</c:v>
              </c:pt>
              <c:pt idx="29">
                <c:v>404.06059893640435</c:v>
              </c:pt>
              <c:pt idx="30">
                <c:v>399.4788887621687</c:v>
              </c:pt>
              <c:pt idx="31">
                <c:v>392.2327664178014</c:v>
              </c:pt>
              <c:pt idx="32">
                <c:v>381.7389544048959</c:v>
              </c:pt>
              <c:pt idx="33">
                <c:v>399.4564546149579</c:v>
              </c:pt>
              <c:pt idx="34">
                <c:v>400.35507946596283</c:v>
              </c:pt>
              <c:pt idx="35">
                <c:v>387.9898862199747</c:v>
              </c:pt>
              <c:pt idx="37">
                <c:v>351.1649667716608</c:v>
              </c:pt>
              <c:pt idx="38">
                <c:v>326.5</c:v>
              </c:pt>
              <c:pt idx="39">
                <c:v>337.2650822462217</c:v>
              </c:pt>
              <c:pt idx="40">
                <c:v>307.4889080189411</c:v>
              </c:pt>
            </c:numLit>
          </c:val>
          <c:smooth val="0"/>
        </c:ser>
        <c:marker val="1"/>
        <c:axId val="11623046"/>
        <c:axId val="37498551"/>
      </c:lineChart>
      <c:dateAx>
        <c:axId val="11623046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9855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7498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427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6230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975"/>
          <c:y val="0.29725"/>
          <c:w val="0.17775"/>
          <c:h val="0.3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3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sulfato de potasio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mayo 2016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1"/>
          <c:y val="0.18225"/>
          <c:w val="0.68675"/>
          <c:h val="0.7152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1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</c:numLit>
          </c:cat>
          <c:val>
            <c:numLit>
              <c:ptCount val="41"/>
              <c:pt idx="0">
                <c:v>1026.09</c:v>
              </c:pt>
              <c:pt idx="1">
                <c:v>1026.8</c:v>
              </c:pt>
              <c:pt idx="2">
                <c:v>1026.5</c:v>
              </c:pt>
              <c:pt idx="3">
                <c:v>1027.24</c:v>
              </c:pt>
              <c:pt idx="4">
                <c:v>992.74</c:v>
              </c:pt>
              <c:pt idx="5">
                <c:v>956.47</c:v>
              </c:pt>
              <c:pt idx="6">
                <c:v>956.51</c:v>
              </c:pt>
              <c:pt idx="7">
                <c:v>942.27</c:v>
              </c:pt>
              <c:pt idx="8">
                <c:v>957.25</c:v>
              </c:pt>
              <c:pt idx="9">
                <c:v>986.4</c:v>
              </c:pt>
              <c:pt idx="10">
                <c:v>951.37</c:v>
              </c:pt>
              <c:pt idx="11">
                <c:v>955.71</c:v>
              </c:pt>
              <c:pt idx="12">
                <c:v>942.22</c:v>
              </c:pt>
              <c:pt idx="13">
                <c:v>946.95</c:v>
              </c:pt>
              <c:pt idx="14">
                <c:v>930.01</c:v>
              </c:pt>
              <c:pt idx="15">
                <c:v>946.56</c:v>
              </c:pt>
              <c:pt idx="16">
                <c:v>985.1</c:v>
              </c:pt>
              <c:pt idx="17">
                <c:v>1159.23</c:v>
              </c:pt>
              <c:pt idx="18">
                <c:v>1148.53</c:v>
              </c:pt>
              <c:pt idx="19">
                <c:v>1107.2</c:v>
              </c:pt>
              <c:pt idx="21">
                <c:v>1344.11</c:v>
              </c:pt>
              <c:pt idx="22">
                <c:v>1348.49</c:v>
              </c:pt>
              <c:pt idx="23">
                <c:v>1293.81</c:v>
              </c:pt>
              <c:pt idx="24">
                <c:v>1277.16</c:v>
              </c:pt>
              <c:pt idx="25">
                <c:v>1271.61</c:v>
              </c:pt>
              <c:pt idx="26">
                <c:v>1261.73</c:v>
              </c:pt>
              <c:pt idx="27">
                <c:v>1290</c:v>
              </c:pt>
              <c:pt idx="28">
                <c:v>1061.55</c:v>
              </c:pt>
              <c:pt idx="29">
                <c:v>1031.76</c:v>
              </c:pt>
              <c:pt idx="30">
                <c:v>999.78</c:v>
              </c:pt>
              <c:pt idx="31">
                <c:v>988.2</c:v>
              </c:pt>
              <c:pt idx="32">
                <c:v>1001.84</c:v>
              </c:pt>
              <c:pt idx="33">
                <c:v>1011.22</c:v>
              </c:pt>
              <c:pt idx="34">
                <c:v>984.38</c:v>
              </c:pt>
              <c:pt idx="35">
                <c:v>984.04</c:v>
              </c:pt>
              <c:pt idx="36">
                <c:v>921.69</c:v>
              </c:pt>
              <c:pt idx="37">
                <c:v>944.4949437563913</c:v>
              </c:pt>
              <c:pt idx="38">
                <c:v>1045.35</c:v>
              </c:pt>
              <c:pt idx="39">
                <c:v>1064.2902989864613</c:v>
              </c:pt>
              <c:pt idx="40">
                <c:v>962.0602167568599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41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</c:numLit>
          </c:cat>
          <c:val>
            <c:numLit>
              <c:ptCount val="41"/>
              <c:pt idx="1">
                <c:v>672.1158777229862</c:v>
              </c:pt>
              <c:pt idx="3">
                <c:v>610</c:v>
              </c:pt>
              <c:pt idx="5">
                <c:v>609.9996163916485</c:v>
              </c:pt>
              <c:pt idx="6">
                <c:v>691.7024864664669</c:v>
              </c:pt>
              <c:pt idx="7">
                <c:v>698.1396472729556</c:v>
              </c:pt>
              <c:pt idx="8">
                <c:v>721.1490673953008</c:v>
              </c:pt>
              <c:pt idx="9">
                <c:v>622.5964259418653</c:v>
              </c:pt>
              <c:pt idx="11">
                <c:v>622.5964259418653</c:v>
              </c:pt>
              <c:pt idx="12">
                <c:v>701.5769230769231</c:v>
              </c:pt>
              <c:pt idx="13">
                <c:v>695</c:v>
              </c:pt>
              <c:pt idx="14">
                <c:v>658.3333333333334</c:v>
              </c:pt>
              <c:pt idx="15">
                <c:v>670.62894788788</c:v>
              </c:pt>
              <c:pt idx="16">
                <c:v>688.429384757449</c:v>
              </c:pt>
              <c:pt idx="17">
                <c:v>713.5294117647059</c:v>
              </c:pt>
              <c:pt idx="18">
                <c:v>709.4976539034374</c:v>
              </c:pt>
              <c:pt idx="19">
                <c:v>878.7464522548975</c:v>
              </c:pt>
              <c:pt idx="20">
                <c:v>765.0192551660427</c:v>
              </c:pt>
              <c:pt idx="21">
                <c:v>723.5007664793051</c:v>
              </c:pt>
              <c:pt idx="22">
                <c:v>720.0002111424619</c:v>
              </c:pt>
              <c:pt idx="23">
                <c:v>762.4998503889886</c:v>
              </c:pt>
              <c:pt idx="24">
                <c:v>852.87</c:v>
              </c:pt>
              <c:pt idx="25">
                <c:v>761.2007168458781</c:v>
              </c:pt>
              <c:pt idx="26">
                <c:v>766</c:v>
              </c:pt>
              <c:pt idx="27">
                <c:v>734.3337330135892</c:v>
              </c:pt>
              <c:pt idx="28">
                <c:v>725.5</c:v>
              </c:pt>
              <c:pt idx="29">
                <c:v>751.8367346938776</c:v>
              </c:pt>
              <c:pt idx="30">
                <c:v>696.483304195808</c:v>
              </c:pt>
              <c:pt idx="31">
                <c:v>716.9579443858386</c:v>
              </c:pt>
              <c:pt idx="32">
                <c:v>731.4830388284224</c:v>
              </c:pt>
              <c:pt idx="33">
                <c:v>720.7279737878663</c:v>
              </c:pt>
              <c:pt idx="34">
                <c:v>709.7107299051369</c:v>
              </c:pt>
              <c:pt idx="35">
                <c:v>615.5510204081633</c:v>
              </c:pt>
              <c:pt idx="37">
                <c:v>561.6707818930041</c:v>
              </c:pt>
              <c:pt idx="38">
                <c:v>542.5</c:v>
              </c:pt>
              <c:pt idx="39">
                <c:v>545.0211412215627</c:v>
              </c:pt>
              <c:pt idx="40">
                <c:v>474.4989106753813</c:v>
              </c:pt>
            </c:numLit>
          </c:val>
          <c:smooth val="0"/>
        </c:ser>
        <c:marker val="1"/>
        <c:axId val="1942640"/>
        <c:axId val="17483761"/>
      </c:lineChart>
      <c:dateAx>
        <c:axId val="1942640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8376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7483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35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426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"/>
          <c:y val="0.32675"/>
          <c:w val="0.188"/>
          <c:h val="0.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4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promedio mensuales de urea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mayo 2016
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1775"/>
          <c:w val="0.716"/>
          <c:h val="0.69625"/>
        </c:manualLayout>
      </c:layout>
      <c:lineChart>
        <c:grouping val="standard"/>
        <c:varyColors val="0"/>
        <c:ser>
          <c:idx val="0"/>
          <c:order val="0"/>
          <c:tx>
            <c:v>Precio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41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</c:numLit>
          </c:cat>
          <c:val>
            <c:numLit>
              <c:ptCount val="41"/>
              <c:pt idx="0">
                <c:v>687.72</c:v>
              </c:pt>
              <c:pt idx="1">
                <c:v>697.73</c:v>
              </c:pt>
              <c:pt idx="2">
                <c:v>697.52</c:v>
              </c:pt>
              <c:pt idx="3">
                <c:v>698.02</c:v>
              </c:pt>
              <c:pt idx="4">
                <c:v>657.49</c:v>
              </c:pt>
              <c:pt idx="5">
                <c:v>633.47</c:v>
              </c:pt>
              <c:pt idx="6">
                <c:v>606.12</c:v>
              </c:pt>
              <c:pt idx="7">
                <c:v>597.12</c:v>
              </c:pt>
              <c:pt idx="8">
                <c:v>606.59</c:v>
              </c:pt>
              <c:pt idx="9">
                <c:v>651.08</c:v>
              </c:pt>
              <c:pt idx="10">
                <c:v>627.95</c:v>
              </c:pt>
              <c:pt idx="11">
                <c:v>586.61</c:v>
              </c:pt>
              <c:pt idx="12">
                <c:v>593.98</c:v>
              </c:pt>
              <c:pt idx="13">
                <c:v>578.06</c:v>
              </c:pt>
              <c:pt idx="14">
                <c:v>585.58</c:v>
              </c:pt>
              <c:pt idx="15">
                <c:v>581.58</c:v>
              </c:pt>
              <c:pt idx="16">
                <c:v>560.81</c:v>
              </c:pt>
              <c:pt idx="17">
                <c:v>541.49</c:v>
              </c:pt>
              <c:pt idx="18">
                <c:v>558.88</c:v>
              </c:pt>
              <c:pt idx="19">
                <c:v>538.77</c:v>
              </c:pt>
              <c:pt idx="20">
                <c:v>599.86</c:v>
              </c:pt>
              <c:pt idx="21">
                <c:v>603.41</c:v>
              </c:pt>
              <c:pt idx="22">
                <c:v>555.42</c:v>
              </c:pt>
              <c:pt idx="23">
                <c:v>569.36</c:v>
              </c:pt>
              <c:pt idx="24">
                <c:v>562.03</c:v>
              </c:pt>
              <c:pt idx="25">
                <c:v>549.97</c:v>
              </c:pt>
              <c:pt idx="26">
                <c:v>528.19</c:v>
              </c:pt>
              <c:pt idx="27">
                <c:v>540.03</c:v>
              </c:pt>
              <c:pt idx="28">
                <c:v>515.74</c:v>
              </c:pt>
              <c:pt idx="29">
                <c:v>501.38</c:v>
              </c:pt>
              <c:pt idx="30">
                <c:v>469.13</c:v>
              </c:pt>
              <c:pt idx="31">
                <c:v>465.04</c:v>
              </c:pt>
              <c:pt idx="32">
                <c:v>507.11</c:v>
              </c:pt>
              <c:pt idx="33">
                <c:v>492</c:v>
              </c:pt>
              <c:pt idx="34">
                <c:v>478.94</c:v>
              </c:pt>
              <c:pt idx="35">
                <c:v>478.77</c:v>
              </c:pt>
              <c:pt idx="36">
                <c:v>414.41</c:v>
              </c:pt>
              <c:pt idx="37">
                <c:v>424.67</c:v>
              </c:pt>
              <c:pt idx="38">
                <c:v>395.85</c:v>
              </c:pt>
              <c:pt idx="39">
                <c:v>403.0271819443823</c:v>
              </c:pt>
              <c:pt idx="40">
                <c:v>369.57191253464737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Lit>
              <c:ptCount val="41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</c:numLit>
          </c:cat>
          <c:val>
            <c:numLit>
              <c:ptCount val="41"/>
              <c:pt idx="0">
                <c:v>458.5887274833168</c:v>
              </c:pt>
              <c:pt idx="1">
                <c:v>466.4636378354672</c:v>
              </c:pt>
              <c:pt idx="2">
                <c:v>476.4556224870168</c:v>
              </c:pt>
              <c:pt idx="3">
                <c:v>488.3209059605616</c:v>
              </c:pt>
              <c:pt idx="4">
                <c:v>471.50323520802135</c:v>
              </c:pt>
              <c:pt idx="5">
                <c:v>436.35961823130873</c:v>
              </c:pt>
              <c:pt idx="6">
                <c:v>418.23815068737133</c:v>
              </c:pt>
              <c:pt idx="7">
                <c:v>390.56</c:v>
              </c:pt>
              <c:pt idx="8">
                <c:v>368.7301160373724</c:v>
              </c:pt>
              <c:pt idx="9">
                <c:v>359.44988785506695</c:v>
              </c:pt>
              <c:pt idx="10">
                <c:v>351.5825520104257</c:v>
              </c:pt>
              <c:pt idx="11">
                <c:v>361.41359760976724</c:v>
              </c:pt>
              <c:pt idx="12">
                <c:v>407.54792286293576</c:v>
              </c:pt>
              <c:pt idx="13">
                <c:v>405.24230582362543</c:v>
              </c:pt>
              <c:pt idx="14">
                <c:v>392.18428726967943</c:v>
              </c:pt>
              <c:pt idx="15">
                <c:v>413.86129176195703</c:v>
              </c:pt>
              <c:pt idx="16">
                <c:v>399.4164245443729</c:v>
              </c:pt>
              <c:pt idx="17">
                <c:v>382.11999622091236</c:v>
              </c:pt>
              <c:pt idx="18">
                <c:v>364.29406297595824</c:v>
              </c:pt>
              <c:pt idx="19">
                <c:v>334.3638746499138</c:v>
              </c:pt>
              <c:pt idx="20">
                <c:v>331.19240043688967</c:v>
              </c:pt>
              <c:pt idx="21">
                <c:v>353.3363572339134</c:v>
              </c:pt>
              <c:pt idx="22">
                <c:v>400.50189725876686</c:v>
              </c:pt>
              <c:pt idx="23">
                <c:v>329.0780141843972</c:v>
              </c:pt>
              <c:pt idx="24">
                <c:v>366.4420555664612</c:v>
              </c:pt>
              <c:pt idx="25">
                <c:v>358.577901705186</c:v>
              </c:pt>
              <c:pt idx="26">
                <c:v>365.975155060848</c:v>
              </c:pt>
              <c:pt idx="27">
                <c:v>361.8901670329649</c:v>
              </c:pt>
              <c:pt idx="28">
                <c:v>345.11012136548743</c:v>
              </c:pt>
              <c:pt idx="29">
                <c:v>346.18190153475274</c:v>
              </c:pt>
              <c:pt idx="30">
                <c:v>344.9448504719097</c:v>
              </c:pt>
              <c:pt idx="31">
                <c:v>330.0606140104009</c:v>
              </c:pt>
              <c:pt idx="32">
                <c:v>341.7650787830297</c:v>
              </c:pt>
              <c:pt idx="33">
                <c:v>323.5284070974079</c:v>
              </c:pt>
              <c:pt idx="34">
                <c:v>309.348426846843</c:v>
              </c:pt>
              <c:pt idx="35">
                <c:v>306.49532255676826</c:v>
              </c:pt>
              <c:pt idx="36">
                <c:v>319.53799458208925</c:v>
              </c:pt>
              <c:pt idx="37">
                <c:v>261.340144468488</c:v>
              </c:pt>
              <c:pt idx="38">
                <c:v>241.2</c:v>
              </c:pt>
              <c:pt idx="39">
                <c:v>291.40989623453714</c:v>
              </c:pt>
              <c:pt idx="40">
                <c:v>247.70930109919848</c:v>
              </c:pt>
            </c:numLit>
          </c:val>
          <c:smooth val="0"/>
        </c:ser>
        <c:ser>
          <c:idx val="2"/>
          <c:order val="2"/>
          <c:tx>
            <c:v>Precio FOB  Golfo gran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41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</c:numLit>
          </c:cat>
          <c:val>
            <c:numLit>
              <c:ptCount val="41"/>
              <c:pt idx="0">
                <c:v>409.1</c:v>
              </c:pt>
              <c:pt idx="1">
                <c:v>397.5</c:v>
              </c:pt>
              <c:pt idx="2">
                <c:v>401.9</c:v>
              </c:pt>
              <c:pt idx="3">
                <c:v>379.9</c:v>
              </c:pt>
              <c:pt idx="4">
                <c:v>333</c:v>
              </c:pt>
              <c:pt idx="5">
                <c:v>326.5</c:v>
              </c:pt>
              <c:pt idx="6">
                <c:v>314.8</c:v>
              </c:pt>
              <c:pt idx="7">
                <c:v>305.3</c:v>
              </c:pt>
              <c:pt idx="8">
                <c:v>291.7</c:v>
              </c:pt>
              <c:pt idx="9">
                <c:v>287.6</c:v>
              </c:pt>
              <c:pt idx="10">
                <c:v>306.25</c:v>
              </c:pt>
              <c:pt idx="11">
                <c:v>327.5</c:v>
              </c:pt>
              <c:pt idx="12">
                <c:v>377</c:v>
              </c:pt>
              <c:pt idx="13">
                <c:v>409.75</c:v>
              </c:pt>
              <c:pt idx="14">
                <c:v>410.8</c:v>
              </c:pt>
              <c:pt idx="15">
                <c:v>401.75</c:v>
              </c:pt>
              <c:pt idx="16">
                <c:v>339.8</c:v>
              </c:pt>
              <c:pt idx="17">
                <c:v>341.1</c:v>
              </c:pt>
              <c:pt idx="18">
                <c:v>363.13</c:v>
              </c:pt>
              <c:pt idx="19">
                <c:v>343.75</c:v>
              </c:pt>
              <c:pt idx="20">
                <c:v>344.1</c:v>
              </c:pt>
              <c:pt idx="21">
                <c:v>313.6</c:v>
              </c:pt>
              <c:pt idx="22">
                <c:v>309.13</c:v>
              </c:pt>
              <c:pt idx="23">
                <c:v>316</c:v>
              </c:pt>
              <c:pt idx="24">
                <c:v>336.03</c:v>
              </c:pt>
              <c:pt idx="25">
                <c:v>316</c:v>
              </c:pt>
              <c:pt idx="26">
                <c:v>292.3</c:v>
              </c:pt>
              <c:pt idx="27">
                <c:v>280.5</c:v>
              </c:pt>
              <c:pt idx="28">
                <c:v>330.5</c:v>
              </c:pt>
              <c:pt idx="29">
                <c:v>345.4</c:v>
              </c:pt>
              <c:pt idx="30">
                <c:v>299.13</c:v>
              </c:pt>
              <c:pt idx="31">
                <c:v>281.6</c:v>
              </c:pt>
              <c:pt idx="32">
                <c:v>265.75</c:v>
              </c:pt>
              <c:pt idx="33">
                <c:v>252.38</c:v>
              </c:pt>
              <c:pt idx="34">
                <c:v>239.4</c:v>
              </c:pt>
              <c:pt idx="35">
                <c:v>229.83</c:v>
              </c:pt>
              <c:pt idx="36">
                <c:v>203.4</c:v>
              </c:pt>
              <c:pt idx="37">
                <c:v>233.125</c:v>
              </c:pt>
              <c:pt idx="38">
                <c:v>256.38</c:v>
              </c:pt>
              <c:pt idx="39">
                <c:v>238.25</c:v>
              </c:pt>
              <c:pt idx="40">
                <c:v>200.38</c:v>
              </c:pt>
            </c:numLit>
          </c:val>
          <c:smooth val="0"/>
        </c:ser>
        <c:marker val="1"/>
        <c:axId val="23136122"/>
        <c:axId val="6898507"/>
      </c:lineChart>
      <c:dateAx>
        <c:axId val="23136122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9850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898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1361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25"/>
          <c:y val="0.33525"/>
          <c:w val="0.19125"/>
          <c:h val="0.33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9712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36282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77</xdr:row>
      <xdr:rowOff>9525</xdr:rowOff>
    </xdr:from>
    <xdr:to>
      <xdr:col>7</xdr:col>
      <xdr:colOff>257175</xdr:colOff>
      <xdr:row>83</xdr:row>
      <xdr:rowOff>76200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0" y="14249400"/>
          <a:ext cx="3905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114300</xdr:rowOff>
    </xdr:from>
    <xdr:to>
      <xdr:col>9</xdr:col>
      <xdr:colOff>504825</xdr:colOff>
      <xdr:row>29</xdr:row>
      <xdr:rowOff>38100</xdr:rowOff>
    </xdr:to>
    <xdr:sp fLocksText="0">
      <xdr:nvSpPr>
        <xdr:cNvPr id="1" name="CuadroTexto 1"/>
        <xdr:cNvSpPr txBox="1">
          <a:spLocks noChangeArrowheads="1"/>
        </xdr:cNvSpPr>
      </xdr:nvSpPr>
      <xdr:spPr>
        <a:xfrm>
          <a:off x="66675" y="4486275"/>
          <a:ext cx="72961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38100</xdr:colOff>
      <xdr:row>30</xdr:row>
      <xdr:rowOff>0</xdr:rowOff>
    </xdr:to>
    <xdr:graphicFrame>
      <xdr:nvGraphicFramePr>
        <xdr:cNvPr id="2" name="2 Gráfico"/>
        <xdr:cNvGraphicFramePr/>
      </xdr:nvGraphicFramePr>
      <xdr:xfrm>
        <a:off x="0" y="0"/>
        <a:ext cx="7658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695325</xdr:colOff>
      <xdr:row>6</xdr:row>
      <xdr:rowOff>104775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71450"/>
          <a:ext cx="67913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boletín contiene información sobre los principales insumos utilizados en la agricultura nacional, entre los que se encuentran productos para la alimentación animal, fertilizantes, agroquímicos y semillas. La información corresponde al mes de mayo de 2016.
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0.94825</cdr:y>
    </cdr:from>
    <cdr:to>
      <cdr:x>0.69125</cdr:x>
      <cdr:y>1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4619625"/>
          <a:ext cx="5314950" cy="2667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762000</xdr:colOff>
      <xdr:row>30</xdr:row>
      <xdr:rowOff>19050</xdr:rowOff>
    </xdr:to>
    <xdr:graphicFrame>
      <xdr:nvGraphicFramePr>
        <xdr:cNvPr id="1" name="4 Gráfico"/>
        <xdr:cNvGraphicFramePr/>
      </xdr:nvGraphicFramePr>
      <xdr:xfrm>
        <a:off x="9525" y="0"/>
        <a:ext cx="76104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0.95125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591050"/>
          <a:ext cx="76771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733425</xdr:colOff>
      <xdr:row>29</xdr:row>
      <xdr:rowOff>133350</xdr:rowOff>
    </xdr:to>
    <xdr:graphicFrame>
      <xdr:nvGraphicFramePr>
        <xdr:cNvPr id="1" name="3 Gráfico"/>
        <xdr:cNvGraphicFramePr/>
      </xdr:nvGraphicFramePr>
      <xdr:xfrm>
        <a:off x="0" y="0"/>
        <a:ext cx="759142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-0.0065</cdr:x>
      <cdr:y>0.9555</cdr:y>
    </cdr:from>
    <cdr:to>
      <cdr:x>-0.0065</cdr:x>
      <cdr:y>0.95575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648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  <cdr:relSizeAnchor xmlns:cdr="http://schemas.openxmlformats.org/drawingml/2006/chartDrawing">
    <cdr:from>
      <cdr:x>-0.0065</cdr:x>
      <cdr:y>0.9555</cdr:y>
    </cdr:from>
    <cdr:to>
      <cdr:x>-0.0065</cdr:x>
      <cdr:y>0.95575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47624" y="4648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142875</xdr:rowOff>
    </xdr:from>
    <xdr:to>
      <xdr:col>9</xdr:col>
      <xdr:colOff>723900</xdr:colOff>
      <xdr:row>30</xdr:row>
      <xdr:rowOff>28575</xdr:rowOff>
    </xdr:to>
    <xdr:sp fLocksText="0">
      <xdr:nvSpPr>
        <xdr:cNvPr id="1" name="CuadroTexto 1"/>
        <xdr:cNvSpPr txBox="1">
          <a:spLocks noChangeArrowheads="1"/>
        </xdr:cNvSpPr>
      </xdr:nvSpPr>
      <xdr:spPr>
        <a:xfrm>
          <a:off x="0" y="4838700"/>
          <a:ext cx="7581900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19050</xdr:colOff>
      <xdr:row>30</xdr:row>
      <xdr:rowOff>9525</xdr:rowOff>
    </xdr:to>
    <xdr:graphicFrame>
      <xdr:nvGraphicFramePr>
        <xdr:cNvPr id="2" name="3 Gráfico"/>
        <xdr:cNvGraphicFramePr/>
      </xdr:nvGraphicFramePr>
      <xdr:xfrm>
        <a:off x="0" y="0"/>
        <a:ext cx="76390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28</xdr:row>
      <xdr:rowOff>38100</xdr:rowOff>
    </xdr:from>
    <xdr:to>
      <xdr:col>10</xdr:col>
      <xdr:colOff>0</xdr:colOff>
      <xdr:row>29</xdr:row>
      <xdr:rowOff>152400</xdr:rowOff>
    </xdr:to>
    <xdr:sp>
      <xdr:nvSpPr>
        <xdr:cNvPr id="3" name="CuadroTexto 2"/>
        <xdr:cNvSpPr txBox="1">
          <a:spLocks noChangeArrowheads="1"/>
        </xdr:cNvSpPr>
      </xdr:nvSpPr>
      <xdr:spPr>
        <a:xfrm>
          <a:off x="9525" y="4572000"/>
          <a:ext cx="76104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Servicio Nacional de Aduanas y distribuidores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-0.0065</cdr:x>
      <cdr:y>0.921</cdr:y>
    </cdr:from>
    <cdr:to>
      <cdr:x>-0.0065</cdr:x>
      <cdr:y>0.92125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4672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del Servicio Nacional de Aduanas, distribuidores,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Icis pricing y Fertecon.</a:t>
          </a:r>
        </a:p>
      </cdr:txBody>
    </cdr:sp>
  </cdr:relSizeAnchor>
  <cdr:relSizeAnchor xmlns:cdr="http://schemas.openxmlformats.org/drawingml/2006/chartDrawing">
    <cdr:from>
      <cdr:x>-0.00275</cdr:x>
      <cdr:y>0.943</cdr:y>
    </cdr:from>
    <cdr:to>
      <cdr:x>0.928</cdr:x>
      <cdr:y>0.9945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19049" y="4572000"/>
          <a:ext cx="7124700" cy="2476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-0.0065</cdr:x>
      <cdr:y>0.921</cdr:y>
    </cdr:from>
    <cdr:to>
      <cdr:x>-0.0065</cdr:x>
      <cdr:y>0.92125</cdr:y>
    </cdr:to>
    <cdr:sp>
      <cdr:nvSpPr>
        <cdr:cNvPr id="3" name="1 CuadroTexto"/>
        <cdr:cNvSpPr txBox="1">
          <a:spLocks noChangeArrowheads="1"/>
        </cdr:cNvSpPr>
      </cdr:nvSpPr>
      <cdr:spPr>
        <a:xfrm>
          <a:off x="-47624" y="44672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del Servicio Nacional de Aduanas, distribuidores,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Icis pricing y Fertecon.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30"/>
  <sheetViews>
    <sheetView tabSelected="1" view="pageBreakPreview" zoomScaleSheetLayoutView="100" zoomScalePageLayoutView="0" workbookViewId="0" topLeftCell="A1">
      <selection activeCell="A13" sqref="A13:H13"/>
    </sheetView>
  </sheetViews>
  <sheetFormatPr defaultColWidth="11.421875" defaultRowHeight="12.75"/>
  <cols>
    <col min="1" max="2" width="11.421875" style="53" customWidth="1"/>
    <col min="3" max="3" width="10.7109375" style="53" customWidth="1"/>
    <col min="4" max="6" width="11.421875" style="53" customWidth="1"/>
    <col min="7" max="7" width="11.140625" style="53" customWidth="1"/>
    <col min="8" max="8" width="4.421875" style="53" customWidth="1"/>
    <col min="9" max="16384" width="11.421875" style="53" customWidth="1"/>
  </cols>
  <sheetData>
    <row r="1" spans="1:9" ht="15">
      <c r="A1" s="52"/>
      <c r="I1" s="53" t="s">
        <v>132</v>
      </c>
    </row>
    <row r="3" ht="15">
      <c r="A3" s="52"/>
    </row>
    <row r="4" ht="14.25">
      <c r="D4" s="54"/>
    </row>
    <row r="5" spans="1:4" ht="15">
      <c r="A5" s="52"/>
      <c r="D5" s="55"/>
    </row>
    <row r="6" ht="15">
      <c r="A6" s="52"/>
    </row>
    <row r="7" ht="15">
      <c r="A7" s="52"/>
    </row>
    <row r="8" ht="14.25">
      <c r="D8" s="54"/>
    </row>
    <row r="9" ht="15">
      <c r="A9" s="56"/>
    </row>
    <row r="10" ht="15">
      <c r="A10" s="52"/>
    </row>
    <row r="11" ht="15">
      <c r="A11" s="52"/>
    </row>
    <row r="12" ht="15">
      <c r="A12" s="52"/>
    </row>
    <row r="13" spans="1:8" ht="25.5">
      <c r="A13" s="267" t="s">
        <v>2</v>
      </c>
      <c r="B13" s="267"/>
      <c r="C13" s="267"/>
      <c r="D13" s="267"/>
      <c r="E13" s="267"/>
      <c r="F13" s="267"/>
      <c r="G13" s="267"/>
      <c r="H13" s="267"/>
    </row>
    <row r="15" spans="3:8" ht="15.75">
      <c r="C15" s="269"/>
      <c r="D15" s="269"/>
      <c r="E15" s="269"/>
      <c r="F15" s="269"/>
      <c r="G15" s="269"/>
      <c r="H15" s="269"/>
    </row>
    <row r="20" ht="15">
      <c r="A20" s="52"/>
    </row>
    <row r="21" spans="1:4" ht="15">
      <c r="A21" s="52"/>
      <c r="D21" s="54"/>
    </row>
    <row r="22" spans="1:4" ht="15">
      <c r="A22" s="52"/>
      <c r="D22" s="57"/>
    </row>
    <row r="23" ht="15">
      <c r="A23" s="52"/>
    </row>
    <row r="24" ht="15">
      <c r="A24" s="52"/>
    </row>
    <row r="25" ht="15">
      <c r="A25" s="52"/>
    </row>
    <row r="26" spans="1:4" ht="15">
      <c r="A26" s="52"/>
      <c r="D26" s="54"/>
    </row>
    <row r="27" ht="15">
      <c r="A27" s="52"/>
    </row>
    <row r="28" ht="15">
      <c r="A28" s="52"/>
    </row>
    <row r="29" ht="15">
      <c r="A29" s="52"/>
    </row>
    <row r="30" ht="15">
      <c r="A30" s="52"/>
    </row>
    <row r="34" ht="15">
      <c r="A34" s="52"/>
    </row>
    <row r="35" ht="15">
      <c r="A35" s="52"/>
    </row>
    <row r="36" ht="15">
      <c r="A36" s="52"/>
    </row>
    <row r="37" ht="15">
      <c r="A37" s="52"/>
    </row>
    <row r="38" spans="1:4" ht="15">
      <c r="A38" s="58"/>
      <c r="C38" s="58"/>
      <c r="D38" s="59"/>
    </row>
    <row r="39" ht="15">
      <c r="A39" s="52"/>
    </row>
    <row r="40" spans="3:5" ht="15">
      <c r="C40" s="271" t="s">
        <v>213</v>
      </c>
      <c r="D40" s="271"/>
      <c r="E40" s="271"/>
    </row>
    <row r="44" ht="14.25">
      <c r="D44" s="54" t="s">
        <v>2</v>
      </c>
    </row>
    <row r="45" spans="1:4" ht="15">
      <c r="A45" s="52"/>
      <c r="D45" s="55" t="s">
        <v>214</v>
      </c>
    </row>
    <row r="46" spans="1:5" ht="15">
      <c r="A46" s="52"/>
      <c r="C46" s="272" t="s">
        <v>224</v>
      </c>
      <c r="D46" s="272"/>
      <c r="E46" s="272"/>
    </row>
    <row r="47" ht="15">
      <c r="A47" s="52"/>
    </row>
    <row r="49" spans="1:4" ht="15">
      <c r="A49" s="56"/>
      <c r="D49" s="54" t="s">
        <v>200</v>
      </c>
    </row>
    <row r="50" ht="15">
      <c r="A50" s="52"/>
    </row>
    <row r="53" ht="14.25">
      <c r="D53" s="57" t="s">
        <v>124</v>
      </c>
    </row>
    <row r="54" ht="14.25">
      <c r="D54" s="57" t="s">
        <v>89</v>
      </c>
    </row>
    <row r="58" ht="15">
      <c r="A58" s="52"/>
    </row>
    <row r="59" spans="1:4" ht="15">
      <c r="A59" s="52"/>
      <c r="D59" s="54" t="s">
        <v>164</v>
      </c>
    </row>
    <row r="60" spans="1:4" ht="15">
      <c r="A60" s="52"/>
      <c r="D60" s="57" t="s">
        <v>163</v>
      </c>
    </row>
    <row r="61" spans="1:12" ht="15">
      <c r="A61" s="52"/>
      <c r="L61" s="60"/>
    </row>
    <row r="62" ht="15">
      <c r="A62" s="52"/>
    </row>
    <row r="63" ht="15">
      <c r="A63" s="52"/>
    </row>
    <row r="64" spans="1:8" ht="14.25">
      <c r="A64" s="270" t="s">
        <v>1</v>
      </c>
      <c r="B64" s="270"/>
      <c r="C64" s="270"/>
      <c r="D64" s="270"/>
      <c r="E64" s="270"/>
      <c r="F64" s="270"/>
      <c r="G64" s="270"/>
      <c r="H64" s="270"/>
    </row>
    <row r="65" ht="15">
      <c r="A65" s="52"/>
    </row>
    <row r="66" ht="15">
      <c r="A66" s="52"/>
    </row>
    <row r="67" ht="15">
      <c r="A67" s="52"/>
    </row>
    <row r="68" ht="15">
      <c r="A68" s="52"/>
    </row>
    <row r="69" ht="15">
      <c r="A69" s="52"/>
    </row>
    <row r="70" ht="15">
      <c r="A70" s="52"/>
    </row>
    <row r="71" ht="15">
      <c r="A71" s="52"/>
    </row>
    <row r="72" ht="15">
      <c r="A72" s="52"/>
    </row>
    <row r="73" ht="15">
      <c r="A73" s="52"/>
    </row>
    <row r="74" ht="15">
      <c r="A74" s="52"/>
    </row>
    <row r="75" ht="15">
      <c r="A75" s="52"/>
    </row>
    <row r="76" ht="15">
      <c r="A76" s="52"/>
    </row>
    <row r="77" ht="15">
      <c r="A77" s="52"/>
    </row>
    <row r="78" ht="15">
      <c r="A78" s="52"/>
    </row>
    <row r="79" ht="10.5" customHeight="1">
      <c r="A79" s="58" t="s">
        <v>88</v>
      </c>
    </row>
    <row r="80" ht="10.5" customHeight="1">
      <c r="A80" s="58" t="s">
        <v>84</v>
      </c>
    </row>
    <row r="81" ht="10.5" customHeight="1">
      <c r="A81" s="58" t="s">
        <v>87</v>
      </c>
    </row>
    <row r="82" spans="1:4" ht="10.5" customHeight="1">
      <c r="A82" s="58" t="s">
        <v>86</v>
      </c>
      <c r="C82" s="58"/>
      <c r="D82" s="59"/>
    </row>
    <row r="83" ht="10.5" customHeight="1">
      <c r="A83" s="61" t="s">
        <v>85</v>
      </c>
    </row>
    <row r="84" ht="14.25"/>
    <row r="85" spans="1:7" ht="14.25">
      <c r="A85" s="62"/>
      <c r="B85" s="63"/>
      <c r="C85" s="64"/>
      <c r="D85" s="64"/>
      <c r="E85" s="64"/>
      <c r="F85" s="64"/>
      <c r="G85" s="65"/>
    </row>
    <row r="86" spans="1:12" ht="6.75" customHeight="1">
      <c r="A86" s="62"/>
      <c r="B86" s="63"/>
      <c r="C86" s="64"/>
      <c r="D86" s="64"/>
      <c r="E86" s="64"/>
      <c r="F86" s="64"/>
      <c r="G86" s="65"/>
      <c r="L86" s="54"/>
    </row>
    <row r="87" spans="1:12" ht="16.5" customHeight="1">
      <c r="A87" s="58"/>
      <c r="B87" s="63"/>
      <c r="C87" s="64"/>
      <c r="D87" s="64"/>
      <c r="E87" s="64"/>
      <c r="F87" s="64"/>
      <c r="G87" s="65"/>
      <c r="L87" s="57"/>
    </row>
    <row r="88" spans="1:12" ht="12.75" customHeight="1">
      <c r="A88" s="58"/>
      <c r="B88" s="63"/>
      <c r="C88" s="64"/>
      <c r="D88" s="64"/>
      <c r="E88" s="64"/>
      <c r="F88" s="64"/>
      <c r="G88" s="65"/>
      <c r="L88" s="66"/>
    </row>
    <row r="89" spans="1:12" ht="12.75" customHeight="1">
      <c r="A89" s="58"/>
      <c r="B89" s="63"/>
      <c r="C89" s="64"/>
      <c r="D89" s="64"/>
      <c r="E89" s="64"/>
      <c r="F89" s="64"/>
      <c r="G89" s="65"/>
      <c r="L89" s="66"/>
    </row>
    <row r="90" spans="1:12" ht="12.75" customHeight="1">
      <c r="A90" s="58"/>
      <c r="B90" s="63"/>
      <c r="C90" s="64"/>
      <c r="D90" s="64"/>
      <c r="E90" s="64"/>
      <c r="F90" s="64"/>
      <c r="G90" s="65"/>
      <c r="L90" s="66"/>
    </row>
    <row r="91" spans="1:12" ht="12.75" customHeight="1">
      <c r="A91" s="61"/>
      <c r="B91" s="63"/>
      <c r="C91" s="64"/>
      <c r="D91" s="64"/>
      <c r="E91" s="64"/>
      <c r="F91" s="64"/>
      <c r="G91" s="65"/>
      <c r="L91" s="54"/>
    </row>
    <row r="92" spans="1:12" ht="12.75" customHeight="1">
      <c r="A92" s="62"/>
      <c r="B92" s="63"/>
      <c r="C92" s="64"/>
      <c r="D92" s="64"/>
      <c r="E92" s="64"/>
      <c r="F92" s="64"/>
      <c r="G92" s="65"/>
      <c r="L92" s="66"/>
    </row>
    <row r="93" spans="1:12" ht="12.75" customHeight="1">
      <c r="A93" s="62"/>
      <c r="B93" s="63"/>
      <c r="C93" s="64"/>
      <c r="D93" s="64"/>
      <c r="E93" s="64"/>
      <c r="F93" s="64"/>
      <c r="G93" s="65"/>
      <c r="L93" s="66"/>
    </row>
    <row r="94" spans="1:12" ht="12.75" customHeight="1">
      <c r="A94" s="62"/>
      <c r="B94" s="63"/>
      <c r="C94" s="64"/>
      <c r="D94" s="64"/>
      <c r="E94" s="64"/>
      <c r="F94" s="64"/>
      <c r="G94" s="65"/>
      <c r="L94" s="66"/>
    </row>
    <row r="95" spans="1:12" ht="12.75" customHeight="1">
      <c r="A95" s="62"/>
      <c r="B95" s="63"/>
      <c r="C95" s="64"/>
      <c r="D95" s="64"/>
      <c r="E95" s="64"/>
      <c r="F95" s="64"/>
      <c r="G95" s="65"/>
      <c r="L95" s="66"/>
    </row>
    <row r="96" spans="1:12" ht="12.75" customHeight="1">
      <c r="A96" s="62"/>
      <c r="B96" s="63"/>
      <c r="C96" s="64"/>
      <c r="D96" s="64"/>
      <c r="E96" s="64"/>
      <c r="F96" s="64"/>
      <c r="G96" s="65"/>
      <c r="L96" s="66"/>
    </row>
    <row r="97" spans="1:12" ht="12.75" customHeight="1">
      <c r="A97" s="62"/>
      <c r="B97" s="63"/>
      <c r="C97" s="64"/>
      <c r="D97" s="64"/>
      <c r="E97" s="64"/>
      <c r="F97" s="64"/>
      <c r="G97" s="65"/>
      <c r="L97" s="66"/>
    </row>
    <row r="98" spans="1:12" ht="12.75" customHeight="1">
      <c r="A98" s="62"/>
      <c r="B98" s="63"/>
      <c r="C98" s="63"/>
      <c r="D98" s="63"/>
      <c r="E98" s="64"/>
      <c r="F98" s="64"/>
      <c r="G98" s="65"/>
      <c r="L98" s="66"/>
    </row>
    <row r="99" spans="1:12" ht="12.75" customHeight="1">
      <c r="A99" s="62"/>
      <c r="B99" s="63"/>
      <c r="C99" s="64"/>
      <c r="D99" s="64"/>
      <c r="E99" s="64"/>
      <c r="F99" s="64"/>
      <c r="G99" s="65"/>
      <c r="L99" s="58"/>
    </row>
    <row r="100" spans="1:12" ht="12.75" customHeight="1">
      <c r="A100" s="62"/>
      <c r="B100" s="63"/>
      <c r="C100" s="64"/>
      <c r="D100" s="64"/>
      <c r="E100" s="64"/>
      <c r="F100" s="64"/>
      <c r="G100" s="65"/>
      <c r="L100" s="58"/>
    </row>
    <row r="101" spans="1:12" ht="12.75" customHeight="1">
      <c r="A101" s="62"/>
      <c r="B101" s="63"/>
      <c r="C101" s="64"/>
      <c r="D101" s="64"/>
      <c r="E101" s="64"/>
      <c r="F101" s="64"/>
      <c r="G101" s="65"/>
      <c r="L101" s="58"/>
    </row>
    <row r="102" spans="1:12" ht="12.75" customHeight="1">
      <c r="A102" s="62"/>
      <c r="B102" s="63"/>
      <c r="C102" s="64"/>
      <c r="D102" s="64"/>
      <c r="E102" s="64"/>
      <c r="F102" s="64"/>
      <c r="G102" s="65"/>
      <c r="L102" s="61"/>
    </row>
    <row r="103" spans="1:7" ht="12.75" customHeight="1">
      <c r="A103" s="62"/>
      <c r="B103" s="63"/>
      <c r="C103" s="64"/>
      <c r="D103" s="64"/>
      <c r="E103" s="64"/>
      <c r="F103" s="64"/>
      <c r="G103" s="65"/>
    </row>
    <row r="104" spans="1:7" ht="12.75" customHeight="1">
      <c r="A104" s="62"/>
      <c r="B104" s="63"/>
      <c r="C104" s="64"/>
      <c r="D104" s="64"/>
      <c r="E104" s="64"/>
      <c r="F104" s="64"/>
      <c r="G104" s="65"/>
    </row>
    <row r="105" spans="1:7" ht="12.75" customHeight="1">
      <c r="A105" s="62"/>
      <c r="B105" s="63"/>
      <c r="C105" s="64"/>
      <c r="D105" s="64"/>
      <c r="E105" s="64"/>
      <c r="F105" s="64"/>
      <c r="G105" s="65"/>
    </row>
    <row r="106" spans="1:8" ht="12.75" customHeight="1">
      <c r="A106" s="62"/>
      <c r="B106" s="67"/>
      <c r="C106" s="64"/>
      <c r="D106" s="64"/>
      <c r="E106" s="64"/>
      <c r="F106" s="64"/>
      <c r="G106" s="65"/>
      <c r="H106" s="68"/>
    </row>
    <row r="107" spans="1:8" ht="12.75" customHeight="1">
      <c r="A107" s="62"/>
      <c r="B107" s="67"/>
      <c r="C107" s="64"/>
      <c r="D107" s="64"/>
      <c r="E107" s="64"/>
      <c r="F107" s="64"/>
      <c r="G107" s="65"/>
      <c r="H107" s="68"/>
    </row>
    <row r="108" spans="1:8" ht="6.75" customHeight="1">
      <c r="A108" s="62"/>
      <c r="B108" s="64"/>
      <c r="C108" s="64"/>
      <c r="D108" s="64"/>
      <c r="E108" s="64"/>
      <c r="F108" s="64"/>
      <c r="G108" s="69"/>
      <c r="H108" s="68"/>
    </row>
    <row r="109" spans="1:8" ht="14.25">
      <c r="A109" s="70"/>
      <c r="B109" s="71"/>
      <c r="C109" s="71"/>
      <c r="D109" s="71"/>
      <c r="E109" s="71"/>
      <c r="F109" s="71"/>
      <c r="G109" s="72"/>
      <c r="H109" s="68"/>
    </row>
    <row r="110" spans="1:8" ht="6.75" customHeight="1">
      <c r="A110" s="70"/>
      <c r="B110" s="73"/>
      <c r="C110" s="73"/>
      <c r="D110" s="73"/>
      <c r="E110" s="73"/>
      <c r="F110" s="73"/>
      <c r="G110" s="74"/>
      <c r="H110" s="68"/>
    </row>
    <row r="111" spans="1:8" ht="12.75" customHeight="1">
      <c r="A111" s="62"/>
      <c r="B111" s="67"/>
      <c r="C111" s="64"/>
      <c r="D111" s="64"/>
      <c r="E111" s="64"/>
      <c r="F111" s="64"/>
      <c r="G111" s="65"/>
      <c r="H111" s="68"/>
    </row>
    <row r="112" spans="1:8" ht="12.75" customHeight="1">
      <c r="A112" s="62"/>
      <c r="B112" s="67"/>
      <c r="C112" s="64"/>
      <c r="D112" s="64"/>
      <c r="E112" s="64"/>
      <c r="F112" s="64"/>
      <c r="G112" s="65"/>
      <c r="H112" s="68"/>
    </row>
    <row r="113" spans="1:8" ht="12.75" customHeight="1">
      <c r="A113" s="62"/>
      <c r="B113" s="67"/>
      <c r="C113" s="64"/>
      <c r="D113" s="64"/>
      <c r="E113" s="64"/>
      <c r="F113" s="64"/>
      <c r="G113" s="65"/>
      <c r="H113" s="68"/>
    </row>
    <row r="114" spans="1:8" ht="12.75" customHeight="1">
      <c r="A114" s="62"/>
      <c r="B114" s="67"/>
      <c r="C114" s="64"/>
      <c r="D114" s="64"/>
      <c r="E114" s="64"/>
      <c r="F114" s="64"/>
      <c r="G114" s="65"/>
      <c r="H114" s="68"/>
    </row>
    <row r="115" spans="1:8" ht="12.75" customHeight="1">
      <c r="A115" s="62"/>
      <c r="B115" s="67"/>
      <c r="C115" s="64"/>
      <c r="D115" s="64"/>
      <c r="E115" s="64"/>
      <c r="F115" s="64"/>
      <c r="G115" s="65"/>
      <c r="H115" s="68"/>
    </row>
    <row r="116" spans="1:8" ht="12.75" customHeight="1">
      <c r="A116" s="62"/>
      <c r="B116" s="67"/>
      <c r="C116" s="64"/>
      <c r="D116" s="64"/>
      <c r="E116" s="64"/>
      <c r="F116" s="64"/>
      <c r="G116" s="65"/>
      <c r="H116" s="68"/>
    </row>
    <row r="117" spans="1:8" ht="12.75" customHeight="1">
      <c r="A117" s="62"/>
      <c r="B117" s="67"/>
      <c r="C117" s="64"/>
      <c r="D117" s="64"/>
      <c r="E117" s="64"/>
      <c r="F117" s="64"/>
      <c r="G117" s="65"/>
      <c r="H117" s="68"/>
    </row>
    <row r="118" spans="1:8" ht="12.75" customHeight="1">
      <c r="A118" s="62"/>
      <c r="B118" s="67"/>
      <c r="C118" s="64"/>
      <c r="D118" s="64"/>
      <c r="E118" s="64"/>
      <c r="F118" s="64"/>
      <c r="G118" s="65"/>
      <c r="H118" s="68"/>
    </row>
    <row r="119" spans="1:8" ht="12.75" customHeight="1">
      <c r="A119" s="62"/>
      <c r="B119" s="67"/>
      <c r="C119" s="64"/>
      <c r="D119" s="64"/>
      <c r="E119" s="64"/>
      <c r="F119" s="64"/>
      <c r="G119" s="65"/>
      <c r="H119" s="68"/>
    </row>
    <row r="120" spans="1:8" ht="12.75" customHeight="1">
      <c r="A120" s="62"/>
      <c r="B120" s="67"/>
      <c r="C120" s="64"/>
      <c r="D120" s="64"/>
      <c r="E120" s="64"/>
      <c r="F120" s="64"/>
      <c r="G120" s="65"/>
      <c r="H120" s="68"/>
    </row>
    <row r="121" spans="1:8" ht="12.75" customHeight="1">
      <c r="A121" s="62"/>
      <c r="B121" s="67"/>
      <c r="C121" s="64"/>
      <c r="D121" s="64"/>
      <c r="E121" s="64"/>
      <c r="F121" s="64"/>
      <c r="G121" s="65"/>
      <c r="H121" s="68"/>
    </row>
    <row r="122" spans="1:8" ht="12.75" customHeight="1">
      <c r="A122" s="62"/>
      <c r="B122" s="67"/>
      <c r="C122" s="64"/>
      <c r="D122" s="64"/>
      <c r="E122" s="64"/>
      <c r="F122" s="64"/>
      <c r="G122" s="65"/>
      <c r="H122" s="68"/>
    </row>
    <row r="123" spans="1:8" ht="54.75" customHeight="1">
      <c r="A123" s="268"/>
      <c r="B123" s="268"/>
      <c r="C123" s="268"/>
      <c r="D123" s="268"/>
      <c r="E123" s="268"/>
      <c r="F123" s="268"/>
      <c r="G123" s="268"/>
      <c r="H123" s="68"/>
    </row>
    <row r="124" spans="1:7" ht="15" customHeight="1">
      <c r="A124" s="75"/>
      <c r="B124" s="75"/>
      <c r="C124" s="75"/>
      <c r="D124" s="75"/>
      <c r="E124" s="75"/>
      <c r="F124" s="75"/>
      <c r="G124" s="75"/>
    </row>
    <row r="125" spans="1:7" ht="15" customHeight="1">
      <c r="A125" s="76"/>
      <c r="B125" s="76"/>
      <c r="C125" s="76"/>
      <c r="D125" s="76"/>
      <c r="E125" s="76"/>
      <c r="F125" s="76"/>
      <c r="G125" s="76"/>
    </row>
    <row r="126" spans="1:7" ht="15" customHeight="1">
      <c r="A126" s="63"/>
      <c r="B126" s="63"/>
      <c r="C126" s="63"/>
      <c r="D126" s="63"/>
      <c r="E126" s="63"/>
      <c r="F126" s="63"/>
      <c r="G126" s="63"/>
    </row>
    <row r="127" spans="1:7" ht="10.5" customHeight="1">
      <c r="A127" s="77"/>
      <c r="C127" s="68"/>
      <c r="D127" s="68"/>
      <c r="E127" s="68"/>
      <c r="F127" s="68"/>
      <c r="G127" s="68"/>
    </row>
    <row r="128" spans="1:7" ht="10.5" customHeight="1">
      <c r="A128" s="77"/>
      <c r="C128" s="68"/>
      <c r="D128" s="68"/>
      <c r="E128" s="68"/>
      <c r="F128" s="68"/>
      <c r="G128" s="68"/>
    </row>
    <row r="129" spans="1:7" ht="10.5" customHeight="1">
      <c r="A129" s="77"/>
      <c r="C129" s="68"/>
      <c r="D129" s="68"/>
      <c r="E129" s="68"/>
      <c r="F129" s="68"/>
      <c r="G129" s="68"/>
    </row>
    <row r="130" spans="1:7" ht="10.5" customHeight="1">
      <c r="A130" s="61"/>
      <c r="B130" s="15"/>
      <c r="C130" s="68"/>
      <c r="D130" s="68"/>
      <c r="E130" s="68"/>
      <c r="F130" s="68"/>
      <c r="G130" s="68"/>
    </row>
    <row r="131" ht="10.5" customHeight="1"/>
  </sheetData>
  <sheetProtection/>
  <mergeCells count="6">
    <mergeCell ref="A13:H13"/>
    <mergeCell ref="A123:G123"/>
    <mergeCell ref="C15:H15"/>
    <mergeCell ref="A64:H64"/>
    <mergeCell ref="C40:E40"/>
    <mergeCell ref="C46:E46"/>
  </mergeCells>
  <printOptions/>
  <pageMargins left="0.7480314960629921" right="0.7480314960629921" top="1.5392519685039372" bottom="0.984251968503937" header="0.31496062992125984" footer="0.31496062992125984"/>
  <pageSetup horizontalDpi="600" verticalDpi="600"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3:L41"/>
  <sheetViews>
    <sheetView view="pageBreakPreview" zoomScale="90" zoomScaleSheetLayoutView="90" zoomScalePageLayoutView="0" workbookViewId="0" topLeftCell="A1">
      <selection activeCell="E38" sqref="E38"/>
    </sheetView>
  </sheetViews>
  <sheetFormatPr defaultColWidth="11.421875" defaultRowHeight="12.75"/>
  <cols>
    <col min="1" max="16384" width="11.421875" style="28" customWidth="1"/>
  </cols>
  <sheetData>
    <row r="13" ht="12.75">
      <c r="L13" s="106"/>
    </row>
    <row r="31" spans="1:9" ht="12.75">
      <c r="A31" s="34"/>
      <c r="B31" s="34"/>
      <c r="C31" s="34"/>
      <c r="D31" s="34"/>
      <c r="E31" s="34"/>
      <c r="F31" s="34"/>
      <c r="G31" s="34"/>
      <c r="H31" s="34"/>
      <c r="I31" s="34"/>
    </row>
    <row r="38" ht="12.75">
      <c r="I38" s="30"/>
    </row>
    <row r="41" ht="12.75">
      <c r="D41" s="105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D1:K37"/>
  <sheetViews>
    <sheetView showZeros="0" view="pageBreakPreview" zoomScale="90" zoomScaleSheetLayoutView="90" zoomScalePageLayoutView="0" workbookViewId="0" topLeftCell="A1">
      <selection activeCell="F33" sqref="F33"/>
    </sheetView>
  </sheetViews>
  <sheetFormatPr defaultColWidth="11.421875" defaultRowHeight="12.75" customHeight="1"/>
  <cols>
    <col min="1" max="16384" width="11.421875" style="2" customWidth="1"/>
  </cols>
  <sheetData>
    <row r="1" ht="12.75" customHeight="1">
      <c r="K1" s="19"/>
    </row>
    <row r="37" ht="12.75" customHeight="1">
      <c r="D37" s="22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59"/>
  <sheetViews>
    <sheetView showZeros="0" view="pageBreakPreview" zoomScaleSheetLayoutView="100" zoomScalePageLayoutView="0" workbookViewId="0" topLeftCell="A1">
      <selection activeCell="C38" sqref="C38"/>
    </sheetView>
  </sheetViews>
  <sheetFormatPr defaultColWidth="11.421875" defaultRowHeight="12.75"/>
  <cols>
    <col min="1" max="1" width="44.57421875" style="176" customWidth="1"/>
    <col min="2" max="2" width="13.140625" style="166" bestFit="1" customWidth="1"/>
    <col min="3" max="3" width="23.140625" style="177" customWidth="1"/>
    <col min="4" max="4" width="27.00390625" style="17" bestFit="1" customWidth="1"/>
    <col min="5" max="5" width="11.421875" style="17" customWidth="1"/>
    <col min="6" max="16384" width="11.421875" style="2" customWidth="1"/>
  </cols>
  <sheetData>
    <row r="1" spans="1:8" ht="12.75">
      <c r="A1" s="302" t="s">
        <v>106</v>
      </c>
      <c r="B1" s="302"/>
      <c r="C1" s="302"/>
      <c r="D1" s="302"/>
      <c r="E1" s="166"/>
      <c r="F1" s="166"/>
      <c r="G1" s="25"/>
      <c r="H1" s="25"/>
    </row>
    <row r="2" spans="1:8" ht="15" customHeight="1">
      <c r="A2" s="303" t="s">
        <v>153</v>
      </c>
      <c r="B2" s="303"/>
      <c r="C2" s="303"/>
      <c r="D2" s="303"/>
      <c r="E2" s="166"/>
      <c r="F2" s="166"/>
      <c r="G2" s="25"/>
      <c r="H2" s="25"/>
    </row>
    <row r="3" spans="1:8" s="19" customFormat="1" ht="15" customHeight="1">
      <c r="A3" s="304" t="s">
        <v>166</v>
      </c>
      <c r="B3" s="304"/>
      <c r="C3" s="304"/>
      <c r="D3" s="304"/>
      <c r="E3" s="166"/>
      <c r="F3" s="166"/>
      <c r="G3" s="26"/>
      <c r="H3" s="26"/>
    </row>
    <row r="4" spans="1:8" s="19" customFormat="1" ht="15" customHeight="1">
      <c r="A4" s="305" t="s">
        <v>221</v>
      </c>
      <c r="B4" s="305"/>
      <c r="C4" s="305"/>
      <c r="D4" s="305"/>
      <c r="E4" s="166"/>
      <c r="F4" s="166"/>
      <c r="G4" s="26"/>
      <c r="H4" s="26"/>
    </row>
    <row r="5" spans="1:8" s="19" customFormat="1" ht="15" customHeight="1">
      <c r="A5" s="149"/>
      <c r="B5" s="167"/>
      <c r="C5" s="168"/>
      <c r="D5" s="20"/>
      <c r="E5" s="166"/>
      <c r="F5" s="166"/>
      <c r="G5" s="26"/>
      <c r="H5" s="26"/>
    </row>
    <row r="6" spans="1:12" s="19" customFormat="1" ht="15" customHeight="1">
      <c r="A6" s="78" t="s">
        <v>37</v>
      </c>
      <c r="B6" s="92" t="s">
        <v>126</v>
      </c>
      <c r="C6" s="79" t="s">
        <v>127</v>
      </c>
      <c r="D6" s="80" t="s">
        <v>146</v>
      </c>
      <c r="E6" s="166"/>
      <c r="F6" s="166"/>
      <c r="G6" s="27"/>
      <c r="H6" s="27"/>
      <c r="I6" s="18"/>
      <c r="J6" s="18"/>
      <c r="K6" s="18"/>
      <c r="L6" s="18"/>
    </row>
    <row r="7" spans="1:12" s="19" customFormat="1" ht="15" customHeight="1">
      <c r="A7" s="299" t="s">
        <v>39</v>
      </c>
      <c r="B7" s="300"/>
      <c r="C7" s="300"/>
      <c r="D7" s="301"/>
      <c r="E7" s="166"/>
      <c r="F7" s="166"/>
      <c r="G7" s="27"/>
      <c r="H7" s="27"/>
      <c r="I7" s="18"/>
      <c r="J7" s="18"/>
      <c r="K7" s="18"/>
      <c r="L7" s="18"/>
    </row>
    <row r="8" spans="1:12" s="19" customFormat="1" ht="15" customHeight="1">
      <c r="A8" s="169" t="s">
        <v>40</v>
      </c>
      <c r="B8" s="125">
        <v>40</v>
      </c>
      <c r="C8" s="190">
        <f>((260+292)/2)</f>
        <v>276</v>
      </c>
      <c r="D8" s="171">
        <f aca="true" t="shared" si="0" ref="D8:D25">C8/$B$58</f>
        <v>0.40476923753794714</v>
      </c>
      <c r="E8" s="166"/>
      <c r="F8" s="166"/>
      <c r="G8" s="27"/>
      <c r="H8" s="27"/>
      <c r="I8" s="18"/>
      <c r="J8" s="18"/>
      <c r="K8" s="18"/>
      <c r="L8" s="18"/>
    </row>
    <row r="9" spans="1:12" s="19" customFormat="1" ht="15" customHeight="1">
      <c r="A9" s="169" t="s">
        <v>91</v>
      </c>
      <c r="B9" s="125">
        <v>40</v>
      </c>
      <c r="C9" s="191">
        <f>(270+297)/2</f>
        <v>283.5</v>
      </c>
      <c r="D9" s="171">
        <f t="shared" si="0"/>
        <v>0.41576840160147827</v>
      </c>
      <c r="E9" s="166"/>
      <c r="F9" s="166"/>
      <c r="G9" s="27"/>
      <c r="H9" s="27"/>
      <c r="I9" s="18"/>
      <c r="J9" s="18"/>
      <c r="K9" s="18"/>
      <c r="L9" s="18"/>
    </row>
    <row r="10" spans="1:12" s="19" customFormat="1" ht="15" customHeight="1">
      <c r="A10" s="169" t="s">
        <v>41</v>
      </c>
      <c r="B10" s="125">
        <v>40</v>
      </c>
      <c r="C10" s="191">
        <f>(249+278)/2</f>
        <v>263.5</v>
      </c>
      <c r="D10" s="171">
        <f t="shared" si="0"/>
        <v>0.38643729743206184</v>
      </c>
      <c r="E10" s="166"/>
      <c r="F10" s="166"/>
      <c r="G10" s="27"/>
      <c r="H10" s="27"/>
      <c r="I10" s="18"/>
      <c r="J10" s="18"/>
      <c r="K10" s="18"/>
      <c r="L10" s="18"/>
    </row>
    <row r="11" spans="1:12" s="19" customFormat="1" ht="15" customHeight="1">
      <c r="A11" s="169" t="s">
        <v>102</v>
      </c>
      <c r="B11" s="125">
        <v>40</v>
      </c>
      <c r="C11" s="190">
        <f>(259+283)/2</f>
        <v>271</v>
      </c>
      <c r="D11" s="171">
        <f t="shared" si="0"/>
        <v>0.397436461495593</v>
      </c>
      <c r="E11" s="166"/>
      <c r="F11" s="166"/>
      <c r="G11" s="27"/>
      <c r="H11" s="27"/>
      <c r="I11" s="18"/>
      <c r="J11" s="18"/>
      <c r="K11" s="18"/>
      <c r="L11" s="18"/>
    </row>
    <row r="12" spans="1:12" s="19" customFormat="1" ht="15" customHeight="1">
      <c r="A12" s="169" t="s">
        <v>42</v>
      </c>
      <c r="B12" s="125">
        <v>40</v>
      </c>
      <c r="C12" s="191">
        <f>(252+275)/2</f>
        <v>263.5</v>
      </c>
      <c r="D12" s="171">
        <f t="shared" si="0"/>
        <v>0.38643729743206184</v>
      </c>
      <c r="E12" s="166"/>
      <c r="F12" s="166"/>
      <c r="G12" s="27"/>
      <c r="H12" s="27"/>
      <c r="I12" s="18"/>
      <c r="J12" s="18"/>
      <c r="K12" s="18"/>
      <c r="L12" s="18"/>
    </row>
    <row r="13" spans="1:12" s="19" customFormat="1" ht="15" customHeight="1">
      <c r="A13" s="169" t="s">
        <v>92</v>
      </c>
      <c r="B13" s="125">
        <v>40</v>
      </c>
      <c r="C13" s="133">
        <f>262</f>
        <v>262</v>
      </c>
      <c r="D13" s="171">
        <f t="shared" si="0"/>
        <v>0.3842374646193556</v>
      </c>
      <c r="E13" s="166"/>
      <c r="F13" s="166"/>
      <c r="G13" s="27"/>
      <c r="H13" s="27"/>
      <c r="I13" s="18"/>
      <c r="J13" s="18"/>
      <c r="K13" s="18"/>
      <c r="L13" s="18"/>
    </row>
    <row r="14" spans="1:12" s="19" customFormat="1" ht="15" customHeight="1">
      <c r="A14" s="169" t="s">
        <v>64</v>
      </c>
      <c r="B14" s="125">
        <v>40</v>
      </c>
      <c r="C14" s="190">
        <f>(239+237)/2</f>
        <v>238</v>
      </c>
      <c r="D14" s="171">
        <f t="shared" si="0"/>
        <v>0.34904013961605584</v>
      </c>
      <c r="E14" s="172"/>
      <c r="F14" s="27"/>
      <c r="G14" s="27"/>
      <c r="H14" s="27"/>
      <c r="I14" s="18"/>
      <c r="J14" s="18"/>
      <c r="K14" s="18"/>
      <c r="L14" s="18"/>
    </row>
    <row r="15" spans="1:12" s="19" customFormat="1" ht="15" customHeight="1">
      <c r="A15" s="169" t="s">
        <v>93</v>
      </c>
      <c r="B15" s="125">
        <v>40</v>
      </c>
      <c r="C15" s="191">
        <f>(249+242)/2</f>
        <v>245.5</v>
      </c>
      <c r="D15" s="171">
        <f t="shared" si="0"/>
        <v>0.36003930367958703</v>
      </c>
      <c r="E15" s="125"/>
      <c r="F15" s="18"/>
      <c r="G15" s="18"/>
      <c r="H15" s="18"/>
      <c r="I15" s="18"/>
      <c r="J15" s="18"/>
      <c r="K15" s="18"/>
      <c r="L15" s="18"/>
    </row>
    <row r="16" spans="1:12" s="19" customFormat="1" ht="15" customHeight="1">
      <c r="A16" s="169" t="s">
        <v>43</v>
      </c>
      <c r="B16" s="125">
        <v>40</v>
      </c>
      <c r="C16" s="191">
        <f>(228+233)/2</f>
        <v>230.5</v>
      </c>
      <c r="D16" s="171">
        <f t="shared" si="0"/>
        <v>0.33804097555252466</v>
      </c>
      <c r="E16" s="125"/>
      <c r="F16" s="18"/>
      <c r="G16" s="18"/>
      <c r="H16" s="18"/>
      <c r="I16" s="18"/>
      <c r="J16" s="18"/>
      <c r="K16" s="18"/>
      <c r="L16" s="18"/>
    </row>
    <row r="17" spans="1:12" s="19" customFormat="1" ht="15" customHeight="1">
      <c r="A17" s="169" t="s">
        <v>94</v>
      </c>
      <c r="B17" s="125">
        <v>40</v>
      </c>
      <c r="C17" s="190">
        <f>(242+238)/2</f>
        <v>240</v>
      </c>
      <c r="D17" s="171">
        <f t="shared" si="0"/>
        <v>0.3519732500329975</v>
      </c>
      <c r="E17" s="125"/>
      <c r="F17" s="18"/>
      <c r="G17" s="18"/>
      <c r="H17" s="18"/>
      <c r="I17" s="18"/>
      <c r="J17" s="18"/>
      <c r="K17" s="18"/>
      <c r="L17" s="18"/>
    </row>
    <row r="18" spans="1:12" s="19" customFormat="1" ht="15" customHeight="1">
      <c r="A18" s="169" t="s">
        <v>61</v>
      </c>
      <c r="B18" s="125">
        <v>40</v>
      </c>
      <c r="C18" s="238">
        <v>241</v>
      </c>
      <c r="D18" s="171">
        <f t="shared" si="0"/>
        <v>0.3534398052414683</v>
      </c>
      <c r="E18" s="125"/>
      <c r="F18" s="18"/>
      <c r="G18" s="18"/>
      <c r="H18" s="18"/>
      <c r="I18" s="18"/>
      <c r="J18" s="18"/>
      <c r="K18" s="18"/>
      <c r="L18" s="18"/>
    </row>
    <row r="19" spans="1:12" s="19" customFormat="1" ht="15" customHeight="1">
      <c r="A19" s="169" t="s">
        <v>81</v>
      </c>
      <c r="B19" s="125">
        <v>40</v>
      </c>
      <c r="C19" s="170">
        <v>246</v>
      </c>
      <c r="D19" s="171">
        <f t="shared" si="0"/>
        <v>0.36077258128382245</v>
      </c>
      <c r="E19" s="125"/>
      <c r="F19" s="18"/>
      <c r="G19" s="18"/>
      <c r="H19" s="18"/>
      <c r="I19" s="18"/>
      <c r="J19" s="18"/>
      <c r="K19" s="18"/>
      <c r="L19" s="18"/>
    </row>
    <row r="20" spans="1:12" s="19" customFormat="1" ht="15" customHeight="1">
      <c r="A20" s="169" t="s">
        <v>62</v>
      </c>
      <c r="B20" s="125">
        <v>40</v>
      </c>
      <c r="C20" s="238">
        <v>224</v>
      </c>
      <c r="D20" s="171">
        <f t="shared" si="0"/>
        <v>0.3285083666974643</v>
      </c>
      <c r="E20" s="125"/>
      <c r="F20" s="18"/>
      <c r="G20" s="18"/>
      <c r="H20" s="18"/>
      <c r="I20" s="18"/>
      <c r="J20" s="18"/>
      <c r="K20" s="18"/>
      <c r="L20" s="18"/>
    </row>
    <row r="21" spans="1:12" s="19" customFormat="1" ht="15" customHeight="1">
      <c r="A21" s="169" t="s">
        <v>63</v>
      </c>
      <c r="B21" s="125">
        <v>40</v>
      </c>
      <c r="C21" s="170">
        <v>229</v>
      </c>
      <c r="D21" s="171">
        <f t="shared" si="0"/>
        <v>0.33584114273981847</v>
      </c>
      <c r="E21" s="125"/>
      <c r="F21" s="18"/>
      <c r="G21" s="18"/>
      <c r="H21" s="18"/>
      <c r="I21" s="18"/>
      <c r="J21" s="18"/>
      <c r="K21" s="18"/>
      <c r="L21" s="18"/>
    </row>
    <row r="22" spans="1:12" s="19" customFormat="1" ht="15" customHeight="1">
      <c r="A22" s="169" t="s">
        <v>82</v>
      </c>
      <c r="B22" s="125">
        <v>40</v>
      </c>
      <c r="C22" s="190">
        <v>232</v>
      </c>
      <c r="D22" s="171">
        <f t="shared" si="0"/>
        <v>0.3402408083652309</v>
      </c>
      <c r="E22" s="125"/>
      <c r="F22" s="18"/>
      <c r="G22" s="18"/>
      <c r="H22" s="18"/>
      <c r="I22" s="18"/>
      <c r="J22" s="18"/>
      <c r="K22" s="18"/>
      <c r="L22" s="18"/>
    </row>
    <row r="23" spans="1:12" s="19" customFormat="1" ht="15" customHeight="1">
      <c r="A23" s="169" t="s">
        <v>95</v>
      </c>
      <c r="B23" s="125">
        <v>40</v>
      </c>
      <c r="C23" s="190">
        <v>242</v>
      </c>
      <c r="D23" s="171">
        <f t="shared" si="0"/>
        <v>0.3549063604499391</v>
      </c>
      <c r="E23" s="125"/>
      <c r="F23" s="18"/>
      <c r="G23" s="18"/>
      <c r="H23" s="18"/>
      <c r="I23" s="18"/>
      <c r="J23" s="18"/>
      <c r="K23" s="18"/>
      <c r="L23" s="18"/>
    </row>
    <row r="24" spans="1:12" s="19" customFormat="1" ht="15" customHeight="1">
      <c r="A24" s="169" t="s">
        <v>83</v>
      </c>
      <c r="B24" s="125">
        <v>40</v>
      </c>
      <c r="C24" s="190">
        <v>239</v>
      </c>
      <c r="D24" s="171">
        <f t="shared" si="0"/>
        <v>0.3505066948245267</v>
      </c>
      <c r="E24" s="125"/>
      <c r="F24" s="18"/>
      <c r="G24" s="18"/>
      <c r="H24" s="18"/>
      <c r="I24" s="18"/>
      <c r="J24" s="18"/>
      <c r="K24" s="18"/>
      <c r="L24" s="18"/>
    </row>
    <row r="25" spans="1:12" s="19" customFormat="1" ht="15" customHeight="1">
      <c r="A25" s="169" t="s">
        <v>96</v>
      </c>
      <c r="B25" s="125">
        <v>40</v>
      </c>
      <c r="C25" s="190">
        <v>249</v>
      </c>
      <c r="D25" s="171">
        <f t="shared" si="0"/>
        <v>0.3651722469092349</v>
      </c>
      <c r="E25" s="125"/>
      <c r="F25" s="18"/>
      <c r="G25" s="18"/>
      <c r="H25" s="18"/>
      <c r="I25" s="18"/>
      <c r="J25" s="18"/>
      <c r="K25" s="18"/>
      <c r="L25" s="18"/>
    </row>
    <row r="26" spans="1:12" s="19" customFormat="1" ht="15" customHeight="1">
      <c r="A26" s="299" t="s">
        <v>44</v>
      </c>
      <c r="B26" s="300"/>
      <c r="C26" s="300"/>
      <c r="D26" s="301"/>
      <c r="E26" s="20"/>
      <c r="F26" s="18"/>
      <c r="G26" s="18"/>
      <c r="H26" s="18"/>
      <c r="I26" s="18"/>
      <c r="J26" s="18"/>
      <c r="K26" s="18"/>
      <c r="L26" s="18"/>
    </row>
    <row r="27" spans="1:12" s="19" customFormat="1" ht="15" customHeight="1">
      <c r="A27" s="124" t="s">
        <v>97</v>
      </c>
      <c r="B27" s="125">
        <v>40</v>
      </c>
      <c r="C27" s="126">
        <f>(245+279)/2</f>
        <v>262</v>
      </c>
      <c r="D27" s="127">
        <f aca="true" t="shared" si="1" ref="D27:D36">C27/$B$58</f>
        <v>0.3842374646193556</v>
      </c>
      <c r="E27" s="20"/>
      <c r="F27" s="18"/>
      <c r="G27" s="18"/>
      <c r="H27" s="18"/>
      <c r="I27" s="18"/>
      <c r="J27" s="18"/>
      <c r="K27" s="18"/>
      <c r="L27" s="18"/>
    </row>
    <row r="28" spans="1:12" s="19" customFormat="1" ht="15" customHeight="1">
      <c r="A28" s="124" t="s">
        <v>45</v>
      </c>
      <c r="B28" s="125">
        <v>40</v>
      </c>
      <c r="C28" s="126">
        <v>241</v>
      </c>
      <c r="D28" s="127">
        <f t="shared" si="1"/>
        <v>0.3534398052414683</v>
      </c>
      <c r="E28" s="20"/>
      <c r="F28" s="18"/>
      <c r="G28" s="18"/>
      <c r="H28" s="18"/>
      <c r="I28" s="18"/>
      <c r="J28" s="18"/>
      <c r="K28" s="18"/>
      <c r="L28" s="18"/>
    </row>
    <row r="29" spans="1:12" s="19" customFormat="1" ht="15" customHeight="1">
      <c r="A29" s="124" t="s">
        <v>98</v>
      </c>
      <c r="B29" s="125">
        <v>40</v>
      </c>
      <c r="C29" s="126">
        <f>(229+233)/2</f>
        <v>231</v>
      </c>
      <c r="D29" s="127">
        <f t="shared" si="1"/>
        <v>0.3387742531567601</v>
      </c>
      <c r="E29" s="20"/>
      <c r="F29" s="18"/>
      <c r="G29" s="18"/>
      <c r="H29" s="18"/>
      <c r="I29" s="18"/>
      <c r="J29" s="18"/>
      <c r="K29" s="18"/>
      <c r="L29" s="18"/>
    </row>
    <row r="30" spans="1:12" s="19" customFormat="1" ht="15" customHeight="1">
      <c r="A30" s="124" t="s">
        <v>46</v>
      </c>
      <c r="B30" s="125">
        <v>40</v>
      </c>
      <c r="C30" s="126">
        <v>225</v>
      </c>
      <c r="D30" s="127">
        <f t="shared" si="1"/>
        <v>0.32997492190593514</v>
      </c>
      <c r="E30" s="20"/>
      <c r="F30" s="18"/>
      <c r="G30" s="18"/>
      <c r="H30" s="18"/>
      <c r="I30" s="18"/>
      <c r="J30" s="18"/>
      <c r="K30" s="18"/>
      <c r="L30" s="18"/>
    </row>
    <row r="31" spans="1:12" s="19" customFormat="1" ht="15" customHeight="1">
      <c r="A31" s="124" t="s">
        <v>99</v>
      </c>
      <c r="B31" s="125">
        <v>40</v>
      </c>
      <c r="C31" s="126">
        <f>(218+204)/2</f>
        <v>211</v>
      </c>
      <c r="D31" s="127">
        <f t="shared" si="1"/>
        <v>0.30944314898734365</v>
      </c>
      <c r="E31" s="20"/>
      <c r="F31" s="18"/>
      <c r="G31" s="18"/>
      <c r="H31" s="18"/>
      <c r="I31" s="18"/>
      <c r="J31" s="18"/>
      <c r="K31" s="18"/>
      <c r="L31" s="18"/>
    </row>
    <row r="32" spans="1:12" s="19" customFormat="1" ht="15" customHeight="1">
      <c r="A32" s="124" t="s">
        <v>47</v>
      </c>
      <c r="B32" s="125">
        <v>40</v>
      </c>
      <c r="C32" s="126">
        <v>214</v>
      </c>
      <c r="D32" s="127">
        <f t="shared" si="1"/>
        <v>0.3138428146127561</v>
      </c>
      <c r="E32" s="20"/>
      <c r="F32" s="18"/>
      <c r="G32" s="18"/>
      <c r="H32" s="18"/>
      <c r="I32" s="18"/>
      <c r="J32" s="18"/>
      <c r="K32" s="18"/>
      <c r="L32" s="18"/>
    </row>
    <row r="33" spans="1:12" s="19" customFormat="1" ht="15" customHeight="1">
      <c r="A33" s="124" t="s">
        <v>100</v>
      </c>
      <c r="B33" s="125">
        <v>40</v>
      </c>
      <c r="C33" s="126">
        <v>211</v>
      </c>
      <c r="D33" s="127">
        <f t="shared" si="1"/>
        <v>0.30944314898734365</v>
      </c>
      <c r="E33" s="20"/>
      <c r="F33" s="18"/>
      <c r="G33" s="18"/>
      <c r="H33" s="18"/>
      <c r="I33" s="18"/>
      <c r="J33" s="18"/>
      <c r="K33" s="18"/>
      <c r="L33" s="18"/>
    </row>
    <row r="34" spans="1:12" s="19" customFormat="1" ht="15" customHeight="1">
      <c r="A34" s="124" t="s">
        <v>48</v>
      </c>
      <c r="B34" s="125">
        <v>40</v>
      </c>
      <c r="C34" s="126">
        <v>207</v>
      </c>
      <c r="D34" s="127">
        <f t="shared" si="1"/>
        <v>0.3035769281534603</v>
      </c>
      <c r="E34" s="20"/>
      <c r="F34" s="18"/>
      <c r="G34" s="18"/>
      <c r="H34" s="18"/>
      <c r="I34" s="18"/>
      <c r="J34" s="18"/>
      <c r="K34" s="18"/>
      <c r="L34" s="18"/>
    </row>
    <row r="35" spans="1:12" s="19" customFormat="1" ht="15" customHeight="1">
      <c r="A35" s="124" t="s">
        <v>101</v>
      </c>
      <c r="B35" s="125">
        <v>40</v>
      </c>
      <c r="C35" s="126">
        <v>222</v>
      </c>
      <c r="D35" s="127">
        <f t="shared" si="1"/>
        <v>0.3255752562805227</v>
      </c>
      <c r="E35" s="20"/>
      <c r="F35" s="18"/>
      <c r="G35" s="18"/>
      <c r="H35" s="18"/>
      <c r="I35" s="18"/>
      <c r="J35" s="18"/>
      <c r="K35" s="18"/>
      <c r="L35" s="18"/>
    </row>
    <row r="36" spans="1:12" s="19" customFormat="1" ht="15" customHeight="1">
      <c r="A36" s="124" t="s">
        <v>110</v>
      </c>
      <c r="B36" s="125">
        <v>40</v>
      </c>
      <c r="C36" s="126">
        <v>218</v>
      </c>
      <c r="D36" s="127">
        <f t="shared" si="1"/>
        <v>0.31970903544663937</v>
      </c>
      <c r="E36" s="20"/>
      <c r="F36" s="18"/>
      <c r="G36" s="18"/>
      <c r="H36" s="18"/>
      <c r="I36" s="18"/>
      <c r="J36" s="18"/>
      <c r="K36" s="18"/>
      <c r="L36" s="18"/>
    </row>
    <row r="37" spans="1:12" s="19" customFormat="1" ht="15" customHeight="1">
      <c r="A37" s="299" t="s">
        <v>49</v>
      </c>
      <c r="B37" s="300"/>
      <c r="C37" s="300"/>
      <c r="D37" s="301"/>
      <c r="E37" s="20"/>
      <c r="F37" s="18"/>
      <c r="G37" s="18"/>
      <c r="H37" s="18"/>
      <c r="I37" s="18"/>
      <c r="J37" s="18"/>
      <c r="K37" s="18"/>
      <c r="L37" s="18"/>
    </row>
    <row r="38" spans="1:12" s="19" customFormat="1" ht="12.75">
      <c r="A38" s="124" t="s">
        <v>65</v>
      </c>
      <c r="B38" s="130" t="s">
        <v>67</v>
      </c>
      <c r="C38" s="191">
        <f>(219+217)/2</f>
        <v>218</v>
      </c>
      <c r="D38" s="127">
        <f aca="true" t="shared" si="2" ref="D38:D47">C38/$B$58</f>
        <v>0.31970903544663937</v>
      </c>
      <c r="E38" s="20"/>
      <c r="F38" s="18"/>
      <c r="G38" s="18"/>
      <c r="H38" s="18"/>
      <c r="I38" s="18"/>
      <c r="J38" s="18"/>
      <c r="K38" s="18"/>
      <c r="L38" s="18"/>
    </row>
    <row r="39" spans="1:12" s="19" customFormat="1" ht="12.75">
      <c r="A39" s="124" t="s">
        <v>66</v>
      </c>
      <c r="B39" s="130" t="s">
        <v>67</v>
      </c>
      <c r="C39" s="191">
        <f>(203+184)/3</f>
        <v>129</v>
      </c>
      <c r="D39" s="127">
        <f t="shared" si="2"/>
        <v>0.18918562189273616</v>
      </c>
      <c r="E39" s="20"/>
      <c r="F39" s="18"/>
      <c r="G39" s="18"/>
      <c r="H39" s="18"/>
      <c r="I39" s="18"/>
      <c r="J39" s="18"/>
      <c r="K39" s="18"/>
      <c r="L39" s="18"/>
    </row>
    <row r="40" spans="1:12" s="19" customFormat="1" ht="12.75">
      <c r="A40" s="124" t="s">
        <v>68</v>
      </c>
      <c r="B40" s="130">
        <v>50</v>
      </c>
      <c r="C40" s="126">
        <v>193</v>
      </c>
      <c r="D40" s="127">
        <f t="shared" si="2"/>
        <v>0.28304515523486884</v>
      </c>
      <c r="E40" s="20"/>
      <c r="F40" s="18"/>
      <c r="G40" s="18"/>
      <c r="H40" s="18"/>
      <c r="I40" s="18"/>
      <c r="J40" s="18"/>
      <c r="K40" s="18"/>
      <c r="L40" s="18"/>
    </row>
    <row r="41" spans="1:12" s="19" customFormat="1" ht="15" customHeight="1">
      <c r="A41" s="124" t="s">
        <v>50</v>
      </c>
      <c r="B41" s="130">
        <v>50</v>
      </c>
      <c r="C41" s="126">
        <v>190</v>
      </c>
      <c r="D41" s="127">
        <f t="shared" si="2"/>
        <v>0.27864548960945634</v>
      </c>
      <c r="E41" s="20"/>
      <c r="F41" s="18"/>
      <c r="G41" s="18"/>
      <c r="H41" s="18"/>
      <c r="I41" s="18"/>
      <c r="J41" s="18"/>
      <c r="K41" s="18"/>
      <c r="L41" s="18"/>
    </row>
    <row r="42" spans="1:12" s="19" customFormat="1" ht="15" customHeight="1">
      <c r="A42" s="124" t="s">
        <v>51</v>
      </c>
      <c r="B42" s="130">
        <v>50</v>
      </c>
      <c r="C42" s="190">
        <v>192</v>
      </c>
      <c r="D42" s="127">
        <f t="shared" si="2"/>
        <v>0.281578600026398</v>
      </c>
      <c r="E42" s="20"/>
      <c r="F42" s="18"/>
      <c r="G42" s="18"/>
      <c r="H42" s="18"/>
      <c r="I42" s="18"/>
      <c r="J42" s="18"/>
      <c r="K42" s="18"/>
      <c r="L42" s="18"/>
    </row>
    <row r="43" spans="1:12" s="19" customFormat="1" ht="15" customHeight="1">
      <c r="A43" s="124" t="s">
        <v>52</v>
      </c>
      <c r="B43" s="130">
        <v>50</v>
      </c>
      <c r="C43" s="190">
        <f>(152+190)/2</f>
        <v>171</v>
      </c>
      <c r="D43" s="127">
        <f t="shared" si="2"/>
        <v>0.2507809406485107</v>
      </c>
      <c r="E43" s="20"/>
      <c r="F43" s="18"/>
      <c r="G43" s="18"/>
      <c r="H43" s="18"/>
      <c r="I43" s="18"/>
      <c r="J43" s="18"/>
      <c r="K43" s="18"/>
      <c r="L43" s="18"/>
    </row>
    <row r="44" spans="1:12" s="19" customFormat="1" ht="15" customHeight="1">
      <c r="A44" s="124" t="s">
        <v>53</v>
      </c>
      <c r="B44" s="130">
        <v>50</v>
      </c>
      <c r="C44" s="190">
        <v>186</v>
      </c>
      <c r="D44" s="127">
        <f t="shared" si="2"/>
        <v>0.27277926877557307</v>
      </c>
      <c r="E44" s="20"/>
      <c r="F44" s="18"/>
      <c r="G44" s="18"/>
      <c r="H44" s="18"/>
      <c r="I44" s="18"/>
      <c r="J44" s="18"/>
      <c r="K44" s="18"/>
      <c r="L44" s="18"/>
    </row>
    <row r="45" spans="1:12" s="19" customFormat="1" ht="15" customHeight="1">
      <c r="A45" s="124" t="s">
        <v>54</v>
      </c>
      <c r="B45" s="130">
        <v>50</v>
      </c>
      <c r="C45" s="190">
        <f>(151+185)/2</f>
        <v>168</v>
      </c>
      <c r="D45" s="127">
        <f t="shared" si="2"/>
        <v>0.24638127502309826</v>
      </c>
      <c r="E45" s="20"/>
      <c r="F45" s="18"/>
      <c r="G45" s="18"/>
      <c r="H45" s="18"/>
      <c r="I45" s="18"/>
      <c r="J45" s="18"/>
      <c r="K45" s="18"/>
      <c r="L45" s="18"/>
    </row>
    <row r="46" spans="1:12" s="19" customFormat="1" ht="15" customHeight="1">
      <c r="A46" s="124" t="s">
        <v>55</v>
      </c>
      <c r="B46" s="130">
        <v>50</v>
      </c>
      <c r="C46" s="133">
        <v>177</v>
      </c>
      <c r="D46" s="127">
        <f t="shared" si="2"/>
        <v>0.25958027189933564</v>
      </c>
      <c r="E46" s="20"/>
      <c r="F46" s="18"/>
      <c r="G46" s="18"/>
      <c r="H46" s="18"/>
      <c r="I46" s="18"/>
      <c r="J46" s="18"/>
      <c r="K46" s="18"/>
      <c r="L46" s="18"/>
    </row>
    <row r="47" spans="1:12" s="19" customFormat="1" ht="15" customHeight="1">
      <c r="A47" s="124" t="s">
        <v>56</v>
      </c>
      <c r="B47" s="130">
        <v>50</v>
      </c>
      <c r="C47" s="133">
        <v>282</v>
      </c>
      <c r="D47" s="127">
        <f t="shared" si="2"/>
        <v>0.4135685687887721</v>
      </c>
      <c r="E47" s="20"/>
      <c r="F47" s="18"/>
      <c r="G47" s="18"/>
      <c r="H47" s="18"/>
      <c r="I47" s="18"/>
      <c r="J47" s="18"/>
      <c r="K47" s="18"/>
      <c r="L47" s="18"/>
    </row>
    <row r="48" spans="1:12" s="19" customFormat="1" ht="15" customHeight="1">
      <c r="A48" s="299" t="s">
        <v>57</v>
      </c>
      <c r="B48" s="300"/>
      <c r="C48" s="300"/>
      <c r="D48" s="301"/>
      <c r="F48" s="18"/>
      <c r="G48" s="18"/>
      <c r="H48" s="18"/>
      <c r="I48" s="18"/>
      <c r="J48" s="18"/>
      <c r="K48" s="18"/>
      <c r="L48" s="18"/>
    </row>
    <row r="49" spans="1:12" s="19" customFormat="1" ht="15" customHeight="1">
      <c r="A49" s="124" t="s">
        <v>58</v>
      </c>
      <c r="B49" s="125">
        <v>40</v>
      </c>
      <c r="C49" s="190">
        <v>265</v>
      </c>
      <c r="D49" s="127">
        <f>C49/$B$58</f>
        <v>0.38863713024476804</v>
      </c>
      <c r="E49" s="20"/>
      <c r="F49" s="18"/>
      <c r="G49" s="18"/>
      <c r="H49" s="18"/>
      <c r="I49" s="18"/>
      <c r="J49" s="18"/>
      <c r="K49" s="18"/>
      <c r="L49" s="18"/>
    </row>
    <row r="50" spans="1:12" s="19" customFormat="1" ht="15" customHeight="1">
      <c r="A50" s="128" t="s">
        <v>60</v>
      </c>
      <c r="B50" s="129">
        <v>40</v>
      </c>
      <c r="C50" s="190">
        <v>265</v>
      </c>
      <c r="D50" s="127">
        <f aca="true" t="shared" si="3" ref="D50:D56">C50/$B$58</f>
        <v>0.38863713024476804</v>
      </c>
      <c r="E50" s="20"/>
      <c r="F50" s="18"/>
      <c r="G50" s="18"/>
      <c r="H50" s="18"/>
      <c r="I50" s="18"/>
      <c r="J50" s="18"/>
      <c r="K50" s="18"/>
      <c r="L50" s="18"/>
    </row>
    <row r="51" spans="1:12" s="19" customFormat="1" ht="15" customHeight="1">
      <c r="A51" s="124" t="s">
        <v>59</v>
      </c>
      <c r="B51" s="125">
        <v>40</v>
      </c>
      <c r="C51" s="191">
        <f>(253+169)/2</f>
        <v>211</v>
      </c>
      <c r="D51" s="127">
        <f t="shared" si="3"/>
        <v>0.30944314898734365</v>
      </c>
      <c r="E51" s="20"/>
      <c r="F51" s="18"/>
      <c r="G51" s="18"/>
      <c r="H51" s="18"/>
      <c r="I51" s="18"/>
      <c r="J51" s="18"/>
      <c r="K51" s="18"/>
      <c r="L51" s="18"/>
    </row>
    <row r="52" spans="1:12" s="19" customFormat="1" ht="15" customHeight="1">
      <c r="A52" s="124" t="s">
        <v>71</v>
      </c>
      <c r="B52" s="130">
        <v>40</v>
      </c>
      <c r="C52" s="126">
        <v>165</v>
      </c>
      <c r="D52" s="127">
        <f t="shared" si="3"/>
        <v>0.2419816093976858</v>
      </c>
      <c r="E52" s="20"/>
      <c r="F52" s="18"/>
      <c r="G52" s="18"/>
      <c r="H52" s="18"/>
      <c r="I52" s="18"/>
      <c r="J52" s="18"/>
      <c r="K52" s="18"/>
      <c r="L52" s="18"/>
    </row>
    <row r="53" spans="1:12" s="19" customFormat="1" ht="15" customHeight="1">
      <c r="A53" s="124" t="s">
        <v>69</v>
      </c>
      <c r="B53" s="125">
        <v>40</v>
      </c>
      <c r="C53" s="126">
        <v>200</v>
      </c>
      <c r="D53" s="127">
        <f t="shared" si="3"/>
        <v>0.29331104169416455</v>
      </c>
      <c r="E53" s="20"/>
      <c r="F53" s="18"/>
      <c r="G53" s="18"/>
      <c r="H53" s="18"/>
      <c r="I53" s="18"/>
      <c r="J53" s="18"/>
      <c r="K53" s="18"/>
      <c r="L53" s="18"/>
    </row>
    <row r="54" spans="1:12" s="19" customFormat="1" ht="15" customHeight="1">
      <c r="A54" s="124" t="s">
        <v>70</v>
      </c>
      <c r="B54" s="125">
        <v>50</v>
      </c>
      <c r="C54" s="126">
        <v>48</v>
      </c>
      <c r="D54" s="127">
        <f t="shared" si="3"/>
        <v>0.0703946500065995</v>
      </c>
      <c r="E54" s="20"/>
      <c r="F54" s="18"/>
      <c r="G54" s="18"/>
      <c r="H54" s="18"/>
      <c r="I54" s="18"/>
      <c r="J54" s="18"/>
      <c r="K54" s="18"/>
      <c r="L54" s="18"/>
    </row>
    <row r="55" spans="1:12" s="19" customFormat="1" ht="15" customHeight="1">
      <c r="A55" s="124" t="s">
        <v>178</v>
      </c>
      <c r="B55" s="125">
        <v>50</v>
      </c>
      <c r="C55" s="126">
        <v>48</v>
      </c>
      <c r="D55" s="127">
        <f t="shared" si="3"/>
        <v>0.0703946500065995</v>
      </c>
      <c r="E55" s="20"/>
      <c r="F55" s="18"/>
      <c r="G55" s="18"/>
      <c r="H55" s="18"/>
      <c r="I55" s="18"/>
      <c r="J55" s="18"/>
      <c r="K55" s="18"/>
      <c r="L55" s="18"/>
    </row>
    <row r="56" spans="1:5" s="19" customFormat="1" ht="15" customHeight="1">
      <c r="A56" s="131" t="s">
        <v>157</v>
      </c>
      <c r="B56" s="132">
        <v>50</v>
      </c>
      <c r="C56" s="122">
        <v>385</v>
      </c>
      <c r="D56" s="127">
        <f t="shared" si="3"/>
        <v>0.5646237552612668</v>
      </c>
      <c r="E56" s="20"/>
    </row>
    <row r="57" spans="1:5" s="19" customFormat="1" ht="15" customHeight="1">
      <c r="A57" s="104" t="s">
        <v>170</v>
      </c>
      <c r="B57" s="104"/>
      <c r="C57" s="104"/>
      <c r="D57" s="111"/>
      <c r="E57" s="20"/>
    </row>
    <row r="58" spans="1:5" s="19" customFormat="1" ht="12.75">
      <c r="A58" s="192" t="s">
        <v>215</v>
      </c>
      <c r="B58" s="193">
        <v>681.87</v>
      </c>
      <c r="C58" s="95"/>
      <c r="D58" s="20"/>
      <c r="E58" s="20"/>
    </row>
    <row r="59" spans="1:5" s="19" customFormat="1" ht="12.75">
      <c r="A59" s="173"/>
      <c r="B59" s="174"/>
      <c r="C59" s="175"/>
      <c r="D59" s="20"/>
      <c r="E59" s="20"/>
    </row>
  </sheetData>
  <sheetProtection/>
  <mergeCells count="8">
    <mergeCell ref="A48:D48"/>
    <mergeCell ref="A7:D7"/>
    <mergeCell ref="A26:D26"/>
    <mergeCell ref="A37:D37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7" r:id="rId1"/>
  <headerFooter>
    <oddHeader>&amp;LODEPA</oddHeader>
    <oddFooter>&amp;C12</oddFooter>
  </headerFooter>
  <rowBreaks count="1" manualBreakCount="1">
    <brk id="49" max="3" man="1"/>
  </rowBreaks>
  <colBreaks count="1" manualBreakCount="1">
    <brk id="3" max="5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4"/>
  <sheetViews>
    <sheetView view="pageBreakPreview" zoomScaleSheetLayoutView="100" zoomScalePageLayoutView="0" workbookViewId="0" topLeftCell="A1">
      <selection activeCell="B7" sqref="B7"/>
    </sheetView>
  </sheetViews>
  <sheetFormatPr defaultColWidth="11.421875" defaultRowHeight="12.75"/>
  <cols>
    <col min="1" max="1" width="41.421875" style="166" customWidth="1"/>
    <col min="2" max="2" width="23.7109375" style="166" customWidth="1"/>
    <col min="3" max="3" width="18.421875" style="166" bestFit="1" customWidth="1"/>
    <col min="4" max="4" width="22.28125" style="166" customWidth="1"/>
    <col min="5" max="5" width="27.00390625" style="166" bestFit="1" customWidth="1"/>
    <col min="6" max="16384" width="11.421875" style="166" customWidth="1"/>
  </cols>
  <sheetData>
    <row r="1" spans="1:5" ht="12.75">
      <c r="A1" s="302" t="s">
        <v>107</v>
      </c>
      <c r="B1" s="302"/>
      <c r="C1" s="302"/>
      <c r="D1" s="302"/>
      <c r="E1" s="302"/>
    </row>
    <row r="2" spans="1:5" ht="12.75">
      <c r="A2" s="306" t="s">
        <v>152</v>
      </c>
      <c r="B2" s="306"/>
      <c r="C2" s="306"/>
      <c r="D2" s="306"/>
      <c r="E2" s="306"/>
    </row>
    <row r="3" spans="1:5" ht="12.75" customHeight="1">
      <c r="A3" s="307" t="s">
        <v>166</v>
      </c>
      <c r="B3" s="307"/>
      <c r="C3" s="307"/>
      <c r="D3" s="307"/>
      <c r="E3" s="307"/>
    </row>
    <row r="4" spans="1:5" ht="12.75">
      <c r="A4" s="308" t="s">
        <v>222</v>
      </c>
      <c r="B4" s="308"/>
      <c r="C4" s="308"/>
      <c r="D4" s="308"/>
      <c r="E4" s="308"/>
    </row>
    <row r="5" ht="12.75">
      <c r="A5" s="174"/>
    </row>
    <row r="6" spans="1:5" ht="21.75" customHeight="1">
      <c r="A6" s="143" t="s">
        <v>111</v>
      </c>
      <c r="B6" s="134" t="s">
        <v>112</v>
      </c>
      <c r="C6" s="29" t="s">
        <v>113</v>
      </c>
      <c r="D6" s="29" t="s">
        <v>158</v>
      </c>
      <c r="E6" s="144" t="s">
        <v>146</v>
      </c>
    </row>
    <row r="7" spans="1:6" ht="14.25">
      <c r="A7" s="142" t="s">
        <v>114</v>
      </c>
      <c r="B7" s="178" t="s">
        <v>115</v>
      </c>
      <c r="C7" s="119">
        <f>D7*50</f>
        <v>23750</v>
      </c>
      <c r="D7" s="146">
        <v>475</v>
      </c>
      <c r="E7" s="179">
        <f aca="true" t="shared" si="0" ref="E7:E23">D7/$B$26</f>
        <v>0.6966137240236409</v>
      </c>
      <c r="F7" s="180"/>
    </row>
    <row r="8" spans="1:6" ht="14.25">
      <c r="A8" s="181" t="s">
        <v>131</v>
      </c>
      <c r="B8" s="182" t="s">
        <v>129</v>
      </c>
      <c r="C8" s="126">
        <f aca="true" t="shared" si="1" ref="C8:C23">D8*50</f>
        <v>23750</v>
      </c>
      <c r="D8" s="145">
        <v>475</v>
      </c>
      <c r="E8" s="183">
        <f t="shared" si="0"/>
        <v>0.6966137240236409</v>
      </c>
      <c r="F8" s="180"/>
    </row>
    <row r="9" spans="1:6" ht="14.25">
      <c r="A9" s="181"/>
      <c r="B9" s="182" t="s">
        <v>138</v>
      </c>
      <c r="C9" s="126">
        <f t="shared" si="1"/>
        <v>23750</v>
      </c>
      <c r="D9" s="145">
        <v>475</v>
      </c>
      <c r="E9" s="183">
        <f t="shared" si="0"/>
        <v>0.6966137240236409</v>
      </c>
      <c r="F9" s="180"/>
    </row>
    <row r="10" spans="1:6" ht="14.25">
      <c r="A10" s="184" t="s">
        <v>140</v>
      </c>
      <c r="B10" s="109" t="s">
        <v>136</v>
      </c>
      <c r="C10" s="119">
        <f t="shared" si="1"/>
        <v>18000</v>
      </c>
      <c r="D10" s="146">
        <v>360</v>
      </c>
      <c r="E10" s="179">
        <f t="shared" si="0"/>
        <v>0.5279598750494963</v>
      </c>
      <c r="F10" s="180"/>
    </row>
    <row r="11" spans="1:6" ht="14.25">
      <c r="A11" s="181" t="s">
        <v>131</v>
      </c>
      <c r="B11" s="112" t="s">
        <v>137</v>
      </c>
      <c r="C11" s="239">
        <f>D11*50</f>
        <v>19750</v>
      </c>
      <c r="D11" s="145">
        <v>395</v>
      </c>
      <c r="E11" s="183">
        <f t="shared" si="0"/>
        <v>0.5792893073459751</v>
      </c>
      <c r="F11" s="180"/>
    </row>
    <row r="12" spans="1:6" ht="14.25">
      <c r="A12" s="181"/>
      <c r="B12" s="112" t="s">
        <v>119</v>
      </c>
      <c r="C12" s="126">
        <f t="shared" si="1"/>
        <v>19750</v>
      </c>
      <c r="D12" s="145">
        <v>395</v>
      </c>
      <c r="E12" s="183">
        <f t="shared" si="0"/>
        <v>0.5792893073459751</v>
      </c>
      <c r="F12" s="180"/>
    </row>
    <row r="13" spans="1:6" ht="14.25">
      <c r="A13" s="181"/>
      <c r="B13" s="112" t="s">
        <v>130</v>
      </c>
      <c r="C13" s="126">
        <f t="shared" si="1"/>
        <v>18000</v>
      </c>
      <c r="D13" s="145">
        <v>360</v>
      </c>
      <c r="E13" s="183">
        <f t="shared" si="0"/>
        <v>0.5279598750494963</v>
      </c>
      <c r="F13" s="180"/>
    </row>
    <row r="14" spans="1:6" ht="14.25">
      <c r="A14" s="181"/>
      <c r="B14" s="112" t="s">
        <v>120</v>
      </c>
      <c r="C14" s="126">
        <f t="shared" si="1"/>
        <v>18000</v>
      </c>
      <c r="D14" s="145">
        <v>360</v>
      </c>
      <c r="E14" s="183">
        <f t="shared" si="0"/>
        <v>0.5279598750494963</v>
      </c>
      <c r="F14" s="180"/>
    </row>
    <row r="15" spans="1:6" ht="14.25">
      <c r="A15" s="185"/>
      <c r="B15" s="186" t="s">
        <v>186</v>
      </c>
      <c r="C15" s="122">
        <f t="shared" si="1"/>
        <v>18000</v>
      </c>
      <c r="D15" s="147">
        <v>360</v>
      </c>
      <c r="E15" s="187">
        <f t="shared" si="0"/>
        <v>0.5279598750494963</v>
      </c>
      <c r="F15" s="180"/>
    </row>
    <row r="16" spans="1:6" ht="14.25">
      <c r="A16" s="235" t="s">
        <v>141</v>
      </c>
      <c r="B16" s="112" t="s">
        <v>118</v>
      </c>
      <c r="C16" s="126">
        <f t="shared" si="1"/>
        <v>19500</v>
      </c>
      <c r="D16" s="145">
        <v>390</v>
      </c>
      <c r="E16" s="183">
        <f t="shared" si="0"/>
        <v>0.5719565313036209</v>
      </c>
      <c r="F16" s="180"/>
    </row>
    <row r="17" spans="1:6" ht="14.25">
      <c r="A17" s="181" t="s">
        <v>131</v>
      </c>
      <c r="B17" s="112" t="s">
        <v>116</v>
      </c>
      <c r="C17" s="126">
        <f t="shared" si="1"/>
        <v>19500</v>
      </c>
      <c r="D17" s="145">
        <v>390</v>
      </c>
      <c r="E17" s="183">
        <f t="shared" si="0"/>
        <v>0.5719565313036209</v>
      </c>
      <c r="F17" s="180"/>
    </row>
    <row r="18" spans="1:6" ht="14.25">
      <c r="A18" s="181"/>
      <c r="B18" s="112" t="s">
        <v>117</v>
      </c>
      <c r="C18" s="126">
        <f t="shared" si="1"/>
        <v>19500</v>
      </c>
      <c r="D18" s="145">
        <v>390</v>
      </c>
      <c r="E18" s="183">
        <f t="shared" si="0"/>
        <v>0.5719565313036209</v>
      </c>
      <c r="F18" s="180"/>
    </row>
    <row r="19" spans="1:6" ht="14.25">
      <c r="A19" s="181"/>
      <c r="B19" s="112" t="s">
        <v>142</v>
      </c>
      <c r="C19" s="126">
        <f t="shared" si="1"/>
        <v>19500</v>
      </c>
      <c r="D19" s="145">
        <v>390</v>
      </c>
      <c r="E19" s="183">
        <f t="shared" si="0"/>
        <v>0.5719565313036209</v>
      </c>
      <c r="F19" s="180"/>
    </row>
    <row r="20" spans="1:6" ht="14.25">
      <c r="A20" s="181"/>
      <c r="B20" s="112" t="s">
        <v>161</v>
      </c>
      <c r="C20" s="126">
        <f t="shared" si="1"/>
        <v>19500</v>
      </c>
      <c r="D20" s="145">
        <v>390</v>
      </c>
      <c r="E20" s="183">
        <f t="shared" si="0"/>
        <v>0.5719565313036209</v>
      </c>
      <c r="F20" s="180"/>
    </row>
    <row r="21" spans="1:6" ht="14.25">
      <c r="A21" s="142" t="s">
        <v>180</v>
      </c>
      <c r="B21" s="109" t="s">
        <v>181</v>
      </c>
      <c r="C21" s="119">
        <f t="shared" si="1"/>
        <v>17250</v>
      </c>
      <c r="D21" s="146">
        <v>345</v>
      </c>
      <c r="E21" s="179">
        <f t="shared" si="0"/>
        <v>0.5059615469224339</v>
      </c>
      <c r="F21" s="180"/>
    </row>
    <row r="22" spans="1:6" ht="14.25">
      <c r="A22" s="142" t="s">
        <v>121</v>
      </c>
      <c r="B22" s="109" t="s">
        <v>122</v>
      </c>
      <c r="C22" s="119">
        <f t="shared" si="1"/>
        <v>18500</v>
      </c>
      <c r="D22" s="146">
        <v>370</v>
      </c>
      <c r="E22" s="179">
        <f t="shared" si="0"/>
        <v>0.5426254271342045</v>
      </c>
      <c r="F22" s="180"/>
    </row>
    <row r="23" spans="1:6" ht="14.25">
      <c r="A23" s="185" t="s">
        <v>143</v>
      </c>
      <c r="B23" s="186" t="s">
        <v>128</v>
      </c>
      <c r="C23" s="122">
        <f t="shared" si="1"/>
        <v>18500</v>
      </c>
      <c r="D23" s="147">
        <v>370</v>
      </c>
      <c r="E23" s="187">
        <f t="shared" si="0"/>
        <v>0.5426254271342045</v>
      </c>
      <c r="F23" s="180"/>
    </row>
    <row r="24" spans="1:5" ht="12.75">
      <c r="A24" s="96" t="s">
        <v>171</v>
      </c>
      <c r="E24" s="182"/>
    </row>
    <row r="25" spans="1:5" ht="12.75">
      <c r="A25" s="96" t="s">
        <v>212</v>
      </c>
      <c r="E25" s="182"/>
    </row>
    <row r="26" spans="1:2" ht="12.75">
      <c r="A26" s="192" t="s">
        <v>216</v>
      </c>
      <c r="B26" s="193">
        <v>681.87</v>
      </c>
    </row>
    <row r="34" ht="12.75">
      <c r="D34" s="188"/>
    </row>
  </sheetData>
  <sheetProtection/>
  <mergeCells count="4">
    <mergeCell ref="A1:E1"/>
    <mergeCell ref="A2:E2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7" r:id="rId1"/>
  <headerFoot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45"/>
  <sheetViews>
    <sheetView view="pageBreakPreview" zoomScaleSheetLayoutView="100" zoomScalePageLayoutView="0" workbookViewId="0" topLeftCell="A1">
      <selection activeCell="C31" sqref="C31"/>
    </sheetView>
  </sheetViews>
  <sheetFormatPr defaultColWidth="11.421875" defaultRowHeight="12.75"/>
  <cols>
    <col min="1" max="1" width="42.00390625" style="28" customWidth="1"/>
    <col min="2" max="2" width="17.8515625" style="28" customWidth="1"/>
    <col min="3" max="3" width="16.00390625" style="28" customWidth="1"/>
    <col min="4" max="4" width="18.8515625" style="83" customWidth="1"/>
    <col min="5" max="6" width="13.28125" style="2" customWidth="1"/>
    <col min="7" max="16384" width="11.421875" style="2" customWidth="1"/>
  </cols>
  <sheetData>
    <row r="1" spans="1:4" ht="12.75">
      <c r="A1" s="309" t="s">
        <v>108</v>
      </c>
      <c r="B1" s="309"/>
      <c r="C1" s="309"/>
      <c r="D1" s="309"/>
    </row>
    <row r="2" spans="1:7" ht="15" customHeight="1">
      <c r="A2" s="310" t="s">
        <v>151</v>
      </c>
      <c r="B2" s="310"/>
      <c r="C2" s="310"/>
      <c r="D2" s="310"/>
      <c r="E2" s="4"/>
      <c r="F2" s="4"/>
      <c r="G2" s="3"/>
    </row>
    <row r="3" spans="1:7" ht="15" customHeight="1">
      <c r="A3" s="311" t="s">
        <v>167</v>
      </c>
      <c r="B3" s="311"/>
      <c r="C3" s="311"/>
      <c r="D3" s="311"/>
      <c r="E3" s="48"/>
      <c r="F3" s="48"/>
      <c r="G3" s="3"/>
    </row>
    <row r="4" spans="1:7" ht="15" customHeight="1">
      <c r="A4" s="312" t="s">
        <v>223</v>
      </c>
      <c r="B4" s="313"/>
      <c r="C4" s="313"/>
      <c r="D4" s="313"/>
      <c r="F4" s="4"/>
      <c r="G4" s="3"/>
    </row>
    <row r="5" spans="1:7" ht="15" customHeight="1">
      <c r="A5" s="236"/>
      <c r="B5" s="82"/>
      <c r="C5" s="82"/>
      <c r="F5" s="4"/>
      <c r="G5" s="3"/>
    </row>
    <row r="6" spans="1:7" ht="15" customHeight="1">
      <c r="A6" s="315" t="s">
        <v>30</v>
      </c>
      <c r="B6" s="315"/>
      <c r="C6" s="315"/>
      <c r="D6" s="315"/>
      <c r="E6" s="5"/>
      <c r="F6" s="5"/>
      <c r="G6" s="3"/>
    </row>
    <row r="7" spans="1:7" ht="15" customHeight="1">
      <c r="A7" s="316" t="s">
        <v>37</v>
      </c>
      <c r="B7" s="318" t="s">
        <v>35</v>
      </c>
      <c r="C7" s="320" t="s">
        <v>169</v>
      </c>
      <c r="D7" s="322" t="s">
        <v>168</v>
      </c>
      <c r="E7" s="1"/>
      <c r="F7" s="1"/>
      <c r="G7" s="1"/>
    </row>
    <row r="8" spans="1:7" ht="15" customHeight="1">
      <c r="A8" s="317"/>
      <c r="B8" s="319"/>
      <c r="C8" s="321"/>
      <c r="D8" s="323"/>
      <c r="E8" s="1"/>
      <c r="F8" s="1"/>
      <c r="G8" s="1"/>
    </row>
    <row r="9" spans="1:7" ht="15" customHeight="1">
      <c r="A9" s="114" t="s">
        <v>31</v>
      </c>
      <c r="B9" s="84" t="s">
        <v>36</v>
      </c>
      <c r="C9" s="189" t="s">
        <v>145</v>
      </c>
      <c r="D9" s="179" t="s">
        <v>145</v>
      </c>
      <c r="E9" s="107"/>
      <c r="G9" s="1"/>
    </row>
    <row r="10" spans="1:7" ht="15" customHeight="1">
      <c r="A10" s="115" t="s">
        <v>32</v>
      </c>
      <c r="B10" s="85" t="s">
        <v>36</v>
      </c>
      <c r="C10" s="232" t="s">
        <v>145</v>
      </c>
      <c r="D10" s="183" t="s">
        <v>145</v>
      </c>
      <c r="E10" s="107"/>
      <c r="G10" s="1"/>
    </row>
    <row r="11" spans="1:14" ht="15" customHeight="1">
      <c r="A11" s="115" t="s">
        <v>33</v>
      </c>
      <c r="B11" s="85" t="s">
        <v>36</v>
      </c>
      <c r="C11" s="232" t="s">
        <v>145</v>
      </c>
      <c r="D11" s="183" t="s">
        <v>145</v>
      </c>
      <c r="E11" s="107"/>
      <c r="F11" s="98"/>
      <c r="G11" s="98"/>
      <c r="H11" s="98"/>
      <c r="I11" s="98"/>
      <c r="K11" s="98"/>
      <c r="L11" s="98"/>
      <c r="M11" s="98"/>
      <c r="N11" s="99"/>
    </row>
    <row r="12" spans="1:14" ht="15" customHeight="1">
      <c r="A12" s="115" t="s">
        <v>38</v>
      </c>
      <c r="B12" s="85" t="s">
        <v>36</v>
      </c>
      <c r="C12" s="232" t="s">
        <v>145</v>
      </c>
      <c r="D12" s="183" t="s">
        <v>145</v>
      </c>
      <c r="E12" s="107"/>
      <c r="F12" s="98"/>
      <c r="G12" s="98"/>
      <c r="H12" s="98"/>
      <c r="I12" s="98"/>
      <c r="K12" s="98"/>
      <c r="L12" s="98"/>
      <c r="M12" s="100"/>
      <c r="N12" s="101"/>
    </row>
    <row r="13" spans="1:14" ht="15" customHeight="1">
      <c r="A13" s="116" t="s">
        <v>34</v>
      </c>
      <c r="B13" s="86" t="s">
        <v>36</v>
      </c>
      <c r="C13" s="232" t="s">
        <v>145</v>
      </c>
      <c r="D13" s="183" t="s">
        <v>145</v>
      </c>
      <c r="E13" s="107"/>
      <c r="F13" s="98"/>
      <c r="G13" s="98"/>
      <c r="H13" s="98"/>
      <c r="I13" s="98"/>
      <c r="K13" s="98"/>
      <c r="L13" s="98"/>
      <c r="M13" s="100"/>
      <c r="N13" s="102"/>
    </row>
    <row r="14" spans="1:14" ht="15" customHeight="1">
      <c r="A14" s="110" t="s">
        <v>72</v>
      </c>
      <c r="B14" s="110"/>
      <c r="C14" s="110"/>
      <c r="D14" s="81"/>
      <c r="G14" s="98"/>
      <c r="H14" s="98"/>
      <c r="I14" s="98"/>
      <c r="K14" s="98"/>
      <c r="L14" s="98"/>
      <c r="M14" s="100"/>
      <c r="N14" s="98"/>
    </row>
    <row r="15" spans="1:14" ht="15" customHeight="1">
      <c r="A15" s="117" t="s">
        <v>73</v>
      </c>
      <c r="B15" s="118" t="s">
        <v>173</v>
      </c>
      <c r="C15" s="119">
        <v>7320</v>
      </c>
      <c r="D15" s="108">
        <f>C15/704.24</f>
        <v>10.39418380097694</v>
      </c>
      <c r="E15" s="107"/>
      <c r="F15" s="1"/>
      <c r="G15" s="98"/>
      <c r="H15" s="98"/>
      <c r="I15" s="98"/>
      <c r="J15" s="98"/>
      <c r="K15" s="98"/>
      <c r="L15" s="98"/>
      <c r="M15" s="100"/>
      <c r="N15" s="102"/>
    </row>
    <row r="16" spans="1:14" ht="15" customHeight="1">
      <c r="A16" s="120" t="s">
        <v>174</v>
      </c>
      <c r="B16" s="121" t="s">
        <v>172</v>
      </c>
      <c r="C16" s="122">
        <v>13050</v>
      </c>
      <c r="D16" s="123">
        <f>C16/704.24</f>
        <v>18.530614563217085</v>
      </c>
      <c r="E16" s="107"/>
      <c r="F16" s="1"/>
      <c r="G16" s="98"/>
      <c r="H16" s="98"/>
      <c r="I16" s="98"/>
      <c r="J16" s="98"/>
      <c r="K16" s="98"/>
      <c r="L16" s="98"/>
      <c r="M16" s="100"/>
      <c r="N16" s="102"/>
    </row>
    <row r="17" spans="1:7" ht="15" customHeight="1">
      <c r="A17" s="314" t="s">
        <v>170</v>
      </c>
      <c r="B17" s="314"/>
      <c r="C17" s="314"/>
      <c r="D17" s="87"/>
      <c r="E17" s="1"/>
      <c r="F17" s="1" t="s">
        <v>132</v>
      </c>
      <c r="G17" s="1"/>
    </row>
    <row r="18" spans="1:7" ht="15" customHeight="1">
      <c r="A18" s="103" t="s">
        <v>179</v>
      </c>
      <c r="B18" s="103"/>
      <c r="C18" s="103"/>
      <c r="D18" s="87"/>
      <c r="E18" s="1"/>
      <c r="F18" s="1"/>
      <c r="G18" s="1"/>
    </row>
    <row r="19" spans="1:7" ht="15" customHeight="1">
      <c r="A19" s="94" t="s">
        <v>217</v>
      </c>
      <c r="B19" s="193">
        <f>681.87</f>
        <v>681.87</v>
      </c>
      <c r="C19" s="97"/>
      <c r="D19" s="87"/>
      <c r="E19" s="1"/>
      <c r="F19" s="1"/>
      <c r="G19" s="3"/>
    </row>
    <row r="20" spans="1:7" ht="12.75">
      <c r="A20" s="30"/>
      <c r="B20" s="30"/>
      <c r="C20" s="30"/>
      <c r="D20" s="88"/>
      <c r="E20" s="3"/>
      <c r="F20" s="3"/>
      <c r="G20" s="3"/>
    </row>
    <row r="21" spans="1:7" ht="12.75">
      <c r="A21" s="30"/>
      <c r="B21" s="30"/>
      <c r="C21" s="30"/>
      <c r="D21" s="88"/>
      <c r="E21" s="3"/>
      <c r="F21" s="3"/>
      <c r="G21" s="3"/>
    </row>
    <row r="22" spans="1:7" ht="12.75">
      <c r="A22" s="89"/>
      <c r="B22" s="89"/>
      <c r="C22" s="89"/>
      <c r="D22" s="90"/>
      <c r="E22" s="3"/>
      <c r="F22" s="3"/>
      <c r="G22" s="3"/>
    </row>
    <row r="45" ht="12.75">
      <c r="D45" s="91"/>
    </row>
  </sheetData>
  <sheetProtection/>
  <mergeCells count="10">
    <mergeCell ref="A1:D1"/>
    <mergeCell ref="A2:D2"/>
    <mergeCell ref="A3:D3"/>
    <mergeCell ref="A4:D4"/>
    <mergeCell ref="A17:C17"/>
    <mergeCell ref="A6:D6"/>
    <mergeCell ref="A7:A8"/>
    <mergeCell ref="B7:B8"/>
    <mergeCell ref="C7:C8"/>
    <mergeCell ref="D7:D8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91" r:id="rId1"/>
  <headerFooter>
    <oddHeader>&amp;LODEPA</oddHeader>
    <oddFooter>&amp;C14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41"/>
  <sheetViews>
    <sheetView view="pageBreakPreview" zoomScaleSheetLayoutView="100" zoomScalePageLayoutView="0" workbookViewId="0" topLeftCell="A1">
      <selection activeCell="A18" sqref="A18"/>
    </sheetView>
  </sheetViews>
  <sheetFormatPr defaultColWidth="11.421875" defaultRowHeight="12.75"/>
  <cols>
    <col min="1" max="1" width="9.28125" style="11" customWidth="1"/>
    <col min="2" max="2" width="91.7109375" style="11" customWidth="1"/>
    <col min="3" max="3" width="8.421875" style="11" customWidth="1"/>
    <col min="4" max="16384" width="11.421875" style="12" customWidth="1"/>
  </cols>
  <sheetData>
    <row r="1" spans="1:3" ht="21" customHeight="1">
      <c r="A1" s="35"/>
      <c r="B1" s="35" t="s">
        <v>165</v>
      </c>
      <c r="C1" s="36"/>
    </row>
    <row r="2" spans="1:3" ht="12.75">
      <c r="A2" s="37"/>
      <c r="B2" s="33"/>
      <c r="C2" s="37" t="s">
        <v>0</v>
      </c>
    </row>
    <row r="3" spans="1:3" ht="21" customHeight="1">
      <c r="A3" s="38"/>
      <c r="B3" s="32" t="s">
        <v>125</v>
      </c>
      <c r="C3" s="39">
        <v>3</v>
      </c>
    </row>
    <row r="4" spans="1:3" ht="21" customHeight="1">
      <c r="A4" s="40" t="s">
        <v>104</v>
      </c>
      <c r="B4" s="32"/>
      <c r="C4" s="41"/>
    </row>
    <row r="5" spans="1:3" ht="21" customHeight="1">
      <c r="A5" s="38">
        <v>1</v>
      </c>
      <c r="B5" s="32" t="s">
        <v>22</v>
      </c>
      <c r="C5" s="39">
        <v>4</v>
      </c>
    </row>
    <row r="6" spans="1:3" ht="21" customHeight="1">
      <c r="A6" s="38">
        <v>2</v>
      </c>
      <c r="B6" s="42" t="s">
        <v>23</v>
      </c>
      <c r="C6" s="39">
        <v>5</v>
      </c>
    </row>
    <row r="7" spans="1:3" ht="18.75" customHeight="1">
      <c r="A7" s="38">
        <v>3</v>
      </c>
      <c r="B7" s="42" t="s">
        <v>144</v>
      </c>
      <c r="C7" s="39">
        <v>6</v>
      </c>
    </row>
    <row r="8" spans="1:3" ht="21" customHeight="1">
      <c r="A8" s="38">
        <v>4</v>
      </c>
      <c r="B8" s="42" t="s">
        <v>74</v>
      </c>
      <c r="C8" s="39">
        <v>7</v>
      </c>
    </row>
    <row r="9" spans="1:3" ht="21" customHeight="1">
      <c r="A9" s="38">
        <v>5</v>
      </c>
      <c r="B9" s="42" t="s">
        <v>154</v>
      </c>
      <c r="C9" s="93">
        <v>12</v>
      </c>
    </row>
    <row r="10" spans="1:3" ht="21" customHeight="1">
      <c r="A10" s="38">
        <v>6</v>
      </c>
      <c r="B10" s="42" t="s">
        <v>150</v>
      </c>
      <c r="C10" s="39">
        <v>13</v>
      </c>
    </row>
    <row r="11" spans="1:3" ht="21" customHeight="1">
      <c r="A11" s="38">
        <v>7</v>
      </c>
      <c r="B11" s="42" t="s">
        <v>149</v>
      </c>
      <c r="C11" s="39">
        <v>14</v>
      </c>
    </row>
    <row r="12" spans="1:3" ht="24" customHeight="1">
      <c r="A12" s="40" t="s">
        <v>103</v>
      </c>
      <c r="B12" s="42"/>
      <c r="C12" s="43"/>
    </row>
    <row r="13" spans="1:3" ht="33" customHeight="1">
      <c r="A13" s="38">
        <v>1</v>
      </c>
      <c r="B13" s="44" t="s">
        <v>135</v>
      </c>
      <c r="C13" s="39">
        <v>8</v>
      </c>
    </row>
    <row r="14" spans="1:3" ht="33" customHeight="1">
      <c r="A14" s="38">
        <v>2</v>
      </c>
      <c r="B14" s="44" t="s">
        <v>133</v>
      </c>
      <c r="C14" s="39">
        <v>9</v>
      </c>
    </row>
    <row r="15" spans="1:3" ht="33" customHeight="1">
      <c r="A15" s="38">
        <v>3</v>
      </c>
      <c r="B15" s="44" t="s">
        <v>134</v>
      </c>
      <c r="C15" s="39">
        <v>10</v>
      </c>
    </row>
    <row r="16" spans="1:3" ht="33" customHeight="1">
      <c r="A16" s="38">
        <v>4</v>
      </c>
      <c r="B16" s="44" t="s">
        <v>155</v>
      </c>
      <c r="C16" s="39">
        <v>11</v>
      </c>
    </row>
    <row r="17" spans="1:3" ht="12.75">
      <c r="A17" s="33"/>
      <c r="B17" s="45"/>
      <c r="C17" s="46"/>
    </row>
    <row r="18" spans="1:3" ht="10.5" customHeight="1">
      <c r="A18" s="33"/>
      <c r="B18" s="33"/>
      <c r="C18" s="47"/>
    </row>
    <row r="19" spans="1:3" ht="26.25" customHeight="1">
      <c r="A19" s="273" t="s">
        <v>79</v>
      </c>
      <c r="B19" s="273"/>
      <c r="C19" s="273"/>
    </row>
    <row r="20" spans="1:3" ht="18" customHeight="1">
      <c r="A20" s="48" t="s">
        <v>80</v>
      </c>
      <c r="B20" s="49"/>
      <c r="C20" s="50"/>
    </row>
    <row r="21" spans="1:3" ht="21.75" customHeight="1">
      <c r="A21" s="48" t="s">
        <v>109</v>
      </c>
      <c r="B21" s="51"/>
      <c r="C21" s="48"/>
    </row>
    <row r="22" ht="12.75">
      <c r="C22" s="48"/>
    </row>
    <row r="23" ht="12.75">
      <c r="C23" s="48"/>
    </row>
    <row r="41" ht="11.25">
      <c r="D41" s="24"/>
    </row>
  </sheetData>
  <sheetProtection/>
  <mergeCells count="1">
    <mergeCell ref="A19:C19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10" location="'C6'!A1" display="'C6'!A1"/>
    <hyperlink ref="C14" location="'G2'!A1" display="'G2'!A1"/>
    <hyperlink ref="C16" location="'G4'!A1" display="'G4'!A1"/>
    <hyperlink ref="C15" location="'G3'!A1" display="'G3'!A1"/>
    <hyperlink ref="C3" location="Comentario!A1" display="Comentario!A1"/>
    <hyperlink ref="C13" location="'G1'!A1" display="'G1'!A1"/>
    <hyperlink ref="C9" location="'C8'!A1" display="'C8'!A1"/>
  </hyperlinks>
  <printOptions/>
  <pageMargins left="0.7480314960629921" right="0.7480314960629921" top="0.984251968503937" bottom="0.984251968503937" header="0.31496062992125984" footer="0.31496062992125984"/>
  <pageSetup firstPageNumber="12" useFirstPageNumber="1"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45"/>
  <sheetViews>
    <sheetView view="pageBreakPreview" zoomScaleSheetLayoutView="100" zoomScalePageLayoutView="0" workbookViewId="0" topLeftCell="A1">
      <selection activeCell="E18" sqref="E18"/>
    </sheetView>
  </sheetViews>
  <sheetFormatPr defaultColWidth="11.421875" defaultRowHeight="12.75"/>
  <sheetData>
    <row r="1" spans="1:9" ht="12.75">
      <c r="A1" s="274" t="s">
        <v>125</v>
      </c>
      <c r="B1" s="274"/>
      <c r="C1" s="274"/>
      <c r="D1" s="274"/>
      <c r="E1" s="274"/>
      <c r="F1" s="274"/>
      <c r="G1" s="274"/>
      <c r="H1" s="274"/>
      <c r="I1" s="274"/>
    </row>
    <row r="2" spans="1:9" ht="12.75">
      <c r="A2" s="28"/>
      <c r="B2" s="28"/>
      <c r="C2" s="28"/>
      <c r="D2" s="28"/>
      <c r="E2" s="28"/>
      <c r="F2" s="28"/>
      <c r="G2" s="28"/>
      <c r="H2" s="28"/>
      <c r="I2" s="28"/>
    </row>
    <row r="3" spans="1:9" ht="12.75">
      <c r="A3" s="28"/>
      <c r="B3" s="28"/>
      <c r="C3" s="28"/>
      <c r="D3" s="28"/>
      <c r="E3" s="28"/>
      <c r="F3" s="28"/>
      <c r="G3" s="28"/>
      <c r="H3" s="28"/>
      <c r="I3" s="28"/>
    </row>
    <row r="4" spans="1:9" ht="12.75">
      <c r="A4" s="28"/>
      <c r="B4" s="28"/>
      <c r="C4" s="28"/>
      <c r="D4" s="28"/>
      <c r="E4" s="28"/>
      <c r="F4" s="28"/>
      <c r="G4" s="28"/>
      <c r="H4" s="28"/>
      <c r="I4" s="28"/>
    </row>
    <row r="5" spans="1:9" ht="12.75">
      <c r="A5" s="28"/>
      <c r="B5" s="28"/>
      <c r="C5" s="28"/>
      <c r="D5" s="28"/>
      <c r="E5" s="28"/>
      <c r="F5" s="28"/>
      <c r="G5" s="28"/>
      <c r="H5" s="28"/>
      <c r="I5" s="28"/>
    </row>
    <row r="6" spans="1:9" ht="12.75">
      <c r="A6" s="28"/>
      <c r="B6" s="28"/>
      <c r="C6" s="28"/>
      <c r="D6" s="28"/>
      <c r="E6" s="28"/>
      <c r="F6" s="28"/>
      <c r="G6" s="28"/>
      <c r="H6" s="28"/>
      <c r="I6" s="28"/>
    </row>
    <row r="7" spans="1:9" ht="12.75">
      <c r="A7" s="28"/>
      <c r="B7" s="28"/>
      <c r="C7" s="28"/>
      <c r="D7" s="28"/>
      <c r="E7" s="28"/>
      <c r="F7" s="28"/>
      <c r="G7" s="28"/>
      <c r="H7" s="28"/>
      <c r="I7" s="28"/>
    </row>
    <row r="9" ht="18.75" customHeight="1"/>
    <row r="10" ht="33" customHeight="1"/>
    <row r="11" ht="37.5" customHeight="1"/>
    <row r="12" ht="21.75" customHeight="1"/>
    <row r="14" ht="12.75">
      <c r="N14" s="16"/>
    </row>
    <row r="35" ht="30.75" customHeight="1"/>
    <row r="45" ht="12.75">
      <c r="D45" s="21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60"/>
  <sheetViews>
    <sheetView showZeros="0" view="pageBreakPreview" zoomScaleSheetLayoutView="100" zoomScalePageLayoutView="0" workbookViewId="0" topLeftCell="A1">
      <selection activeCell="I38" sqref="I38"/>
    </sheetView>
  </sheetViews>
  <sheetFormatPr defaultColWidth="11.421875" defaultRowHeight="12.75"/>
  <cols>
    <col min="1" max="1" width="51.28125" style="219" customWidth="1"/>
    <col min="2" max="4" width="11.7109375" style="219" bestFit="1" customWidth="1"/>
    <col min="5" max="5" width="14.8515625" style="219" customWidth="1"/>
    <col min="6" max="6" width="6.8515625" style="219" customWidth="1"/>
    <col min="7" max="7" width="11.7109375" style="219" bestFit="1" customWidth="1"/>
    <col min="8" max="8" width="10.421875" style="219" customWidth="1"/>
    <col min="9" max="9" width="11.7109375" style="219" bestFit="1" customWidth="1"/>
    <col min="10" max="10" width="14.421875" style="219" customWidth="1"/>
    <col min="11" max="11" width="11.421875" style="218" customWidth="1"/>
    <col min="12" max="16384" width="11.421875" style="219" customWidth="1"/>
  </cols>
  <sheetData>
    <row r="1" spans="1:11" s="196" customFormat="1" ht="19.5" customHeight="1" thickBot="1">
      <c r="A1" s="280" t="s">
        <v>207</v>
      </c>
      <c r="B1" s="280"/>
      <c r="C1" s="280"/>
      <c r="D1" s="280"/>
      <c r="E1" s="280"/>
      <c r="F1" s="280"/>
      <c r="G1" s="280"/>
      <c r="H1" s="280"/>
      <c r="I1" s="280"/>
      <c r="J1" s="280"/>
      <c r="K1" s="194"/>
    </row>
    <row r="2" spans="1:11" s="196" customFormat="1" ht="19.5" customHeight="1">
      <c r="A2" s="281" t="s">
        <v>184</v>
      </c>
      <c r="B2" s="282"/>
      <c r="C2" s="282"/>
      <c r="D2" s="282"/>
      <c r="E2" s="282"/>
      <c r="F2" s="282"/>
      <c r="G2" s="282"/>
      <c r="H2" s="282"/>
      <c r="I2" s="282"/>
      <c r="J2" s="283"/>
      <c r="K2" s="194"/>
    </row>
    <row r="3" spans="1:19" s="204" customFormat="1" ht="12.75">
      <c r="A3" s="244"/>
      <c r="B3" s="284" t="s">
        <v>3</v>
      </c>
      <c r="C3" s="284"/>
      <c r="D3" s="284"/>
      <c r="E3" s="284"/>
      <c r="F3" s="198"/>
      <c r="G3" s="284" t="s">
        <v>210</v>
      </c>
      <c r="H3" s="284"/>
      <c r="I3" s="284"/>
      <c r="J3" s="285"/>
      <c r="K3" s="223"/>
      <c r="L3" s="223"/>
      <c r="M3" s="223"/>
      <c r="N3" s="216"/>
      <c r="O3" s="216"/>
      <c r="P3" s="224"/>
      <c r="Q3" s="224"/>
      <c r="R3" s="224"/>
      <c r="S3" s="216"/>
    </row>
    <row r="4" spans="1:11" s="196" customFormat="1" ht="19.5" customHeight="1">
      <c r="A4" s="244" t="s">
        <v>139</v>
      </c>
      <c r="B4" s="275">
        <v>2015</v>
      </c>
      <c r="C4" s="277" t="s">
        <v>220</v>
      </c>
      <c r="D4" s="277"/>
      <c r="E4" s="277"/>
      <c r="F4" s="198"/>
      <c r="G4" s="275">
        <v>2015</v>
      </c>
      <c r="H4" s="277" t="s">
        <v>220</v>
      </c>
      <c r="I4" s="277"/>
      <c r="J4" s="278"/>
      <c r="K4" s="199"/>
    </row>
    <row r="5" spans="1:11" s="226" customFormat="1" ht="12.75">
      <c r="A5" s="246"/>
      <c r="B5" s="276"/>
      <c r="C5" s="205">
        <v>2015</v>
      </c>
      <c r="D5" s="205">
        <v>2016</v>
      </c>
      <c r="E5" s="206" t="s">
        <v>196</v>
      </c>
      <c r="F5" s="207"/>
      <c r="G5" s="276"/>
      <c r="H5" s="205">
        <v>2015</v>
      </c>
      <c r="I5" s="205">
        <v>2016</v>
      </c>
      <c r="J5" s="247" t="s">
        <v>196</v>
      </c>
      <c r="K5" s="225"/>
    </row>
    <row r="6" spans="1:11" s="226" customFormat="1" ht="12.75">
      <c r="A6" s="244"/>
      <c r="B6" s="201"/>
      <c r="C6" s="208"/>
      <c r="D6" s="208"/>
      <c r="E6" s="198"/>
      <c r="F6" s="198"/>
      <c r="G6" s="201"/>
      <c r="H6" s="208"/>
      <c r="I6" s="208"/>
      <c r="J6" s="245"/>
      <c r="K6" s="202"/>
    </row>
    <row r="7" spans="1:11" s="226" customFormat="1" ht="12.75">
      <c r="A7" s="244" t="s">
        <v>197</v>
      </c>
      <c r="B7" s="201"/>
      <c r="C7" s="208"/>
      <c r="D7" s="208"/>
      <c r="E7" s="198"/>
      <c r="F7" s="198"/>
      <c r="G7" s="209">
        <v>1546776.2603600002</v>
      </c>
      <c r="H7" s="209">
        <v>544704.35945</v>
      </c>
      <c r="I7" s="209">
        <v>452406.52874</v>
      </c>
      <c r="J7" s="248">
        <v>-16.94457353034501</v>
      </c>
      <c r="K7" s="227"/>
    </row>
    <row r="8" spans="1:11" s="228" customFormat="1" ht="12.75">
      <c r="A8" s="244"/>
      <c r="B8" s="201"/>
      <c r="C8" s="208"/>
      <c r="D8" s="208"/>
      <c r="E8" s="198"/>
      <c r="F8" s="198"/>
      <c r="G8" s="201"/>
      <c r="H8" s="208"/>
      <c r="I8" s="208"/>
      <c r="J8" s="245"/>
      <c r="K8" s="211"/>
    </row>
    <row r="9" spans="1:11" s="196" customFormat="1" ht="12.75">
      <c r="A9" s="249" t="s">
        <v>4</v>
      </c>
      <c r="B9" s="214"/>
      <c r="C9" s="214"/>
      <c r="D9" s="214"/>
      <c r="E9" s="214"/>
      <c r="F9" s="214"/>
      <c r="G9" s="214">
        <v>979017.2918499999</v>
      </c>
      <c r="H9" s="214">
        <v>330900.31224</v>
      </c>
      <c r="I9" s="214">
        <v>245644.46394</v>
      </c>
      <c r="J9" s="248">
        <v>-25.76481349409076</v>
      </c>
      <c r="K9" s="194"/>
    </row>
    <row r="10" spans="1:11" s="196" customFormat="1" ht="12.75">
      <c r="A10" s="250"/>
      <c r="B10" s="229"/>
      <c r="C10" s="213"/>
      <c r="D10" s="128"/>
      <c r="E10" s="213"/>
      <c r="F10" s="213"/>
      <c r="G10" s="213"/>
      <c r="H10" s="128"/>
      <c r="I10" s="251"/>
      <c r="J10" s="252"/>
      <c r="K10" s="194"/>
    </row>
    <row r="11" spans="1:11" s="196" customFormat="1" ht="12.75">
      <c r="A11" s="253" t="s">
        <v>5</v>
      </c>
      <c r="B11" s="217">
        <v>1272249.8750134</v>
      </c>
      <c r="C11" s="217">
        <v>403127.2530629</v>
      </c>
      <c r="D11" s="217">
        <v>241017.4596986</v>
      </c>
      <c r="E11" s="210">
        <v>-40.21305732435956</v>
      </c>
      <c r="F11" s="217"/>
      <c r="G11" s="217">
        <v>520424.63205</v>
      </c>
      <c r="H11" s="217">
        <v>175492.67299000002</v>
      </c>
      <c r="I11" s="217">
        <v>83349.95979</v>
      </c>
      <c r="J11" s="248">
        <v>-52.50516254046146</v>
      </c>
      <c r="K11" s="194"/>
    </row>
    <row r="12" spans="1:11" s="196" customFormat="1" ht="12.75">
      <c r="A12" s="250" t="s">
        <v>6</v>
      </c>
      <c r="B12" s="254">
        <v>616934.6139260001</v>
      </c>
      <c r="C12" s="254">
        <v>152729.43776919998</v>
      </c>
      <c r="D12" s="254">
        <v>104660.9990231</v>
      </c>
      <c r="E12" s="215">
        <v>-31.472936356080567</v>
      </c>
      <c r="F12" s="254"/>
      <c r="G12" s="254">
        <v>206658.26518000007</v>
      </c>
      <c r="H12" s="254">
        <v>54738.60373</v>
      </c>
      <c r="I12" s="254">
        <v>26788.32081</v>
      </c>
      <c r="J12" s="252">
        <v>-51.06137353788874</v>
      </c>
      <c r="K12" s="194"/>
    </row>
    <row r="13" spans="1:11" s="196" customFormat="1" ht="12.75">
      <c r="A13" s="250" t="s">
        <v>7</v>
      </c>
      <c r="B13" s="254">
        <v>128972.995</v>
      </c>
      <c r="C13" s="254">
        <v>53483.57</v>
      </c>
      <c r="D13" s="254">
        <v>42196.2066748</v>
      </c>
      <c r="E13" s="215">
        <v>-21.104356581282815</v>
      </c>
      <c r="F13" s="254"/>
      <c r="G13" s="254">
        <v>51322.41415999999</v>
      </c>
      <c r="H13" s="254">
        <v>21698.961310000002</v>
      </c>
      <c r="I13" s="254">
        <v>13827.627759999998</v>
      </c>
      <c r="J13" s="252">
        <v>-36.27516284096275</v>
      </c>
      <c r="K13" s="194"/>
    </row>
    <row r="14" spans="1:11" s="196" customFormat="1" ht="12.75">
      <c r="A14" s="250" t="s">
        <v>188</v>
      </c>
      <c r="B14" s="254">
        <v>75490.7325</v>
      </c>
      <c r="C14" s="254">
        <v>26964.408</v>
      </c>
      <c r="D14" s="254">
        <v>26164.93</v>
      </c>
      <c r="E14" s="215">
        <v>-2.964938076890107</v>
      </c>
      <c r="F14" s="254"/>
      <c r="G14" s="254">
        <v>27816.39906</v>
      </c>
      <c r="H14" s="254">
        <v>11662.507290000001</v>
      </c>
      <c r="I14" s="254">
        <v>8566.91092</v>
      </c>
      <c r="J14" s="252">
        <v>-26.54314628085433</v>
      </c>
      <c r="K14" s="194"/>
    </row>
    <row r="15" spans="1:11" s="196" customFormat="1" ht="12.75">
      <c r="A15" s="250" t="s">
        <v>123</v>
      </c>
      <c r="B15" s="254">
        <v>56053.3003908</v>
      </c>
      <c r="C15" s="254">
        <v>26773.2983908</v>
      </c>
      <c r="D15" s="254">
        <v>10166.894</v>
      </c>
      <c r="E15" s="215">
        <v>-62.02599376588725</v>
      </c>
      <c r="F15" s="254"/>
      <c r="G15" s="254">
        <v>29177.487960000002</v>
      </c>
      <c r="H15" s="254">
        <v>14195.18647</v>
      </c>
      <c r="I15" s="254">
        <v>4650.99961</v>
      </c>
      <c r="J15" s="252">
        <v>-67.23537503484448</v>
      </c>
      <c r="K15" s="194"/>
    </row>
    <row r="16" spans="1:11" s="196" customFormat="1" ht="12.75">
      <c r="A16" s="250" t="s">
        <v>189</v>
      </c>
      <c r="B16" s="254">
        <v>149928.04674309999</v>
      </c>
      <c r="C16" s="254">
        <v>49658.803</v>
      </c>
      <c r="D16" s="254">
        <v>30443.14255</v>
      </c>
      <c r="E16" s="215">
        <v>-38.69537582289288</v>
      </c>
      <c r="F16" s="254"/>
      <c r="G16" s="254">
        <v>76947.67143999999</v>
      </c>
      <c r="H16" s="254">
        <v>26329.93258</v>
      </c>
      <c r="I16" s="254">
        <v>13130.03231</v>
      </c>
      <c r="J16" s="252">
        <v>-50.1326778178936</v>
      </c>
      <c r="K16" s="194"/>
    </row>
    <row r="17" spans="1:11" s="196" customFormat="1" ht="12.75">
      <c r="A17" s="250" t="s">
        <v>8</v>
      </c>
      <c r="B17" s="254">
        <v>244870.1864535</v>
      </c>
      <c r="C17" s="254">
        <v>93517.7359029</v>
      </c>
      <c r="D17" s="254">
        <v>27385.287450699998</v>
      </c>
      <c r="E17" s="215">
        <v>-70.71647726893826</v>
      </c>
      <c r="F17" s="254"/>
      <c r="G17" s="254">
        <v>128502.39424999998</v>
      </c>
      <c r="H17" s="254">
        <v>46867.48161000001</v>
      </c>
      <c r="I17" s="254">
        <v>16386.068379999997</v>
      </c>
      <c r="J17" s="252">
        <v>-65.03744639758126</v>
      </c>
      <c r="K17" s="194"/>
    </row>
    <row r="18" spans="1:11" s="196" customFormat="1" ht="12.75">
      <c r="A18" s="250"/>
      <c r="B18" s="213"/>
      <c r="C18" s="213"/>
      <c r="D18" s="213"/>
      <c r="E18" s="215"/>
      <c r="F18" s="213"/>
      <c r="G18" s="213"/>
      <c r="H18" s="213"/>
      <c r="I18" s="255"/>
      <c r="J18" s="252"/>
      <c r="K18" s="194"/>
    </row>
    <row r="19" spans="1:11" s="196" customFormat="1" ht="14.25">
      <c r="A19" s="253" t="s">
        <v>203</v>
      </c>
      <c r="B19" s="217">
        <v>44371.7200605</v>
      </c>
      <c r="C19" s="217">
        <v>17713.437500400003</v>
      </c>
      <c r="D19" s="217">
        <v>17989.2416882</v>
      </c>
      <c r="E19" s="210">
        <v>1.5570336801864073</v>
      </c>
      <c r="F19" s="217"/>
      <c r="G19" s="217">
        <v>311338.83919999993</v>
      </c>
      <c r="H19" s="217">
        <v>99810.42727000001</v>
      </c>
      <c r="I19" s="217">
        <v>96676.71514</v>
      </c>
      <c r="J19" s="248">
        <v>-3.139664076903429</v>
      </c>
      <c r="K19" s="194"/>
    </row>
    <row r="20" spans="1:11" s="196" customFormat="1" ht="12.75">
      <c r="A20" s="250" t="s">
        <v>9</v>
      </c>
      <c r="B20" s="213">
        <v>8953.2197242</v>
      </c>
      <c r="C20" s="254">
        <v>4034.8617303</v>
      </c>
      <c r="D20" s="254">
        <v>3691.5759860999997</v>
      </c>
      <c r="E20" s="215">
        <v>-8.50799276768467</v>
      </c>
      <c r="F20" s="213"/>
      <c r="G20" s="254">
        <v>73583.92258</v>
      </c>
      <c r="H20" s="254">
        <v>34857.48957</v>
      </c>
      <c r="I20" s="254">
        <v>29409.83937</v>
      </c>
      <c r="J20" s="252">
        <v>-15.62834922193737</v>
      </c>
      <c r="K20" s="194"/>
    </row>
    <row r="21" spans="1:11" s="196" customFormat="1" ht="12.75">
      <c r="A21" s="250" t="s">
        <v>10</v>
      </c>
      <c r="B21" s="213">
        <v>5610.4968902</v>
      </c>
      <c r="C21" s="254">
        <v>2073.971356</v>
      </c>
      <c r="D21" s="254">
        <v>2029.0072159000001</v>
      </c>
      <c r="E21" s="215">
        <v>-2.1680212684673137</v>
      </c>
      <c r="F21" s="254"/>
      <c r="G21" s="254">
        <v>87194.62684999997</v>
      </c>
      <c r="H21" s="254">
        <v>22014.102100000004</v>
      </c>
      <c r="I21" s="254">
        <v>24395.96211</v>
      </c>
      <c r="J21" s="252">
        <v>10.81970093161327</v>
      </c>
      <c r="K21" s="194"/>
    </row>
    <row r="22" spans="1:11" s="196" customFormat="1" ht="12.75">
      <c r="A22" s="250" t="s">
        <v>11</v>
      </c>
      <c r="B22" s="213">
        <v>7727.107729400001</v>
      </c>
      <c r="C22" s="254">
        <v>2717.5343854</v>
      </c>
      <c r="D22" s="254">
        <v>3243.3211172</v>
      </c>
      <c r="E22" s="215">
        <v>19.347932987519826</v>
      </c>
      <c r="F22" s="254"/>
      <c r="G22" s="254">
        <v>68257.78105</v>
      </c>
      <c r="H22" s="254">
        <v>16928.192649999997</v>
      </c>
      <c r="I22" s="254">
        <v>18853.390140000003</v>
      </c>
      <c r="J22" s="252">
        <v>11.372729090485649</v>
      </c>
      <c r="K22" s="194"/>
    </row>
    <row r="23" spans="1:11" s="196" customFormat="1" ht="12.75">
      <c r="A23" s="250" t="s">
        <v>12</v>
      </c>
      <c r="B23" s="213">
        <v>22080.895716700004</v>
      </c>
      <c r="C23" s="254">
        <v>8887.070028700002</v>
      </c>
      <c r="D23" s="254">
        <v>9025.337369</v>
      </c>
      <c r="E23" s="215">
        <v>1.5558259342333969</v>
      </c>
      <c r="F23" s="254"/>
      <c r="G23" s="254">
        <v>82302.50872000001</v>
      </c>
      <c r="H23" s="254">
        <v>26010.64295</v>
      </c>
      <c r="I23" s="254">
        <v>24017.52352</v>
      </c>
      <c r="J23" s="252">
        <v>-7.662707276522752</v>
      </c>
      <c r="K23" s="194"/>
    </row>
    <row r="24" spans="1:11" s="196" customFormat="1" ht="12.75">
      <c r="A24" s="250"/>
      <c r="B24" s="254"/>
      <c r="C24" s="254"/>
      <c r="D24" s="254"/>
      <c r="E24" s="215"/>
      <c r="F24" s="254"/>
      <c r="G24" s="254"/>
      <c r="H24" s="254"/>
      <c r="I24" s="254"/>
      <c r="J24" s="252"/>
      <c r="K24" s="194"/>
    </row>
    <row r="25" spans="1:11" s="196" customFormat="1" ht="12.75">
      <c r="A25" s="253" t="s">
        <v>13</v>
      </c>
      <c r="B25" s="217">
        <v>2636.9202314</v>
      </c>
      <c r="C25" s="217">
        <v>947.4687943</v>
      </c>
      <c r="D25" s="217">
        <v>1740.4899480000001</v>
      </c>
      <c r="E25" s="210">
        <v>83.69892058406973</v>
      </c>
      <c r="F25" s="217"/>
      <c r="G25" s="217">
        <v>109905.26900999999</v>
      </c>
      <c r="H25" s="217">
        <v>39540.84885999999</v>
      </c>
      <c r="I25" s="217">
        <v>49224.64551</v>
      </c>
      <c r="J25" s="248">
        <v>24.490613957952377</v>
      </c>
      <c r="K25" s="194"/>
    </row>
    <row r="26" spans="1:11" s="196" customFormat="1" ht="12.75">
      <c r="A26" s="250" t="s">
        <v>14</v>
      </c>
      <c r="B26" s="254">
        <v>1031.1599451000002</v>
      </c>
      <c r="C26" s="254">
        <v>338.41705890000003</v>
      </c>
      <c r="D26" s="254">
        <v>624.1364414000001</v>
      </c>
      <c r="E26" s="215">
        <v>84.42818557336028</v>
      </c>
      <c r="F26" s="254"/>
      <c r="G26" s="254">
        <v>15860.863420000003</v>
      </c>
      <c r="H26" s="254">
        <v>6094.224099999999</v>
      </c>
      <c r="I26" s="254">
        <v>7796.6831</v>
      </c>
      <c r="J26" s="252">
        <v>27.93561529842661</v>
      </c>
      <c r="K26" s="194"/>
    </row>
    <row r="27" spans="1:11" s="196" customFormat="1" ht="12.75">
      <c r="A27" s="250" t="s">
        <v>15</v>
      </c>
      <c r="B27" s="254">
        <v>180.03093479999998</v>
      </c>
      <c r="C27" s="254">
        <v>77.1924225</v>
      </c>
      <c r="D27" s="254">
        <v>70.0852812</v>
      </c>
      <c r="E27" s="215">
        <v>-9.207045289970011</v>
      </c>
      <c r="F27" s="254"/>
      <c r="G27" s="254">
        <v>55047.978769999994</v>
      </c>
      <c r="H27" s="254">
        <v>23031.53737999999</v>
      </c>
      <c r="I27" s="254">
        <v>23867.936160000005</v>
      </c>
      <c r="J27" s="252">
        <v>3.631536906113439</v>
      </c>
      <c r="K27" s="194"/>
    </row>
    <row r="28" spans="1:11" s="196" customFormat="1" ht="15" customHeight="1">
      <c r="A28" s="250" t="s">
        <v>190</v>
      </c>
      <c r="B28" s="254">
        <v>1425.7293514999997</v>
      </c>
      <c r="C28" s="254">
        <v>531.8593129</v>
      </c>
      <c r="D28" s="254">
        <v>1046.2682254000001</v>
      </c>
      <c r="E28" s="215">
        <v>96.71898188548204</v>
      </c>
      <c r="F28" s="254"/>
      <c r="G28" s="254">
        <v>38996.426819999986</v>
      </c>
      <c r="H28" s="254">
        <v>10415.087379999999</v>
      </c>
      <c r="I28" s="254">
        <v>17560.02625</v>
      </c>
      <c r="J28" s="252">
        <v>68.60181397729187</v>
      </c>
      <c r="K28" s="194"/>
    </row>
    <row r="29" spans="1:11" s="196" customFormat="1" ht="12.75">
      <c r="A29" s="250"/>
      <c r="B29" s="213"/>
      <c r="C29" s="213"/>
      <c r="D29" s="213"/>
      <c r="E29" s="215"/>
      <c r="F29" s="213"/>
      <c r="G29" s="213"/>
      <c r="H29" s="213"/>
      <c r="I29" s="254"/>
      <c r="J29" s="252"/>
      <c r="K29" s="194"/>
    </row>
    <row r="30" spans="1:11" s="196" customFormat="1" ht="12.75">
      <c r="A30" s="253" t="s">
        <v>191</v>
      </c>
      <c r="B30" s="217"/>
      <c r="C30" s="217"/>
      <c r="D30" s="217"/>
      <c r="E30" s="210"/>
      <c r="F30" s="217"/>
      <c r="G30" s="217">
        <v>37348.55159</v>
      </c>
      <c r="H30" s="217">
        <v>16056.363119999998</v>
      </c>
      <c r="I30" s="217">
        <v>16393.1435</v>
      </c>
      <c r="J30" s="248">
        <v>2.097488562528227</v>
      </c>
      <c r="K30" s="194"/>
    </row>
    <row r="31" spans="1:11" s="196" customFormat="1" ht="12.75">
      <c r="A31" s="256" t="s">
        <v>16</v>
      </c>
      <c r="B31" s="254">
        <v>803.3719527999999</v>
      </c>
      <c r="C31" s="254">
        <v>345.6948371</v>
      </c>
      <c r="D31" s="254">
        <v>291.04621629999997</v>
      </c>
      <c r="E31" s="215">
        <v>-15.8083416166819</v>
      </c>
      <c r="F31" s="254"/>
      <c r="G31" s="254">
        <v>16278.4009</v>
      </c>
      <c r="H31" s="254">
        <v>6856.626109999998</v>
      </c>
      <c r="I31" s="254">
        <v>6752.7246</v>
      </c>
      <c r="J31" s="252">
        <v>-1.5153445489533794</v>
      </c>
      <c r="K31" s="194"/>
    </row>
    <row r="32" spans="1:11" s="196" customFormat="1" ht="12.75">
      <c r="A32" s="250" t="s">
        <v>17</v>
      </c>
      <c r="B32" s="254">
        <v>7717.149266</v>
      </c>
      <c r="C32" s="254">
        <v>3321.3404294</v>
      </c>
      <c r="D32" s="254">
        <v>3874.7586028999995</v>
      </c>
      <c r="E32" s="215">
        <v>16.662494714520264</v>
      </c>
      <c r="F32" s="254"/>
      <c r="G32" s="254">
        <v>21070.150690000002</v>
      </c>
      <c r="H32" s="254">
        <v>9199.73701</v>
      </c>
      <c r="I32" s="254">
        <v>9640.418899999999</v>
      </c>
      <c r="J32" s="252">
        <v>4.790157474294986</v>
      </c>
      <c r="K32" s="194"/>
    </row>
    <row r="33" spans="1:11" s="228" customFormat="1" ht="12.75">
      <c r="A33" s="250"/>
      <c r="B33" s="213"/>
      <c r="C33" s="213"/>
      <c r="D33" s="213"/>
      <c r="E33" s="215"/>
      <c r="F33" s="213"/>
      <c r="G33" s="213"/>
      <c r="H33" s="213"/>
      <c r="I33" s="128"/>
      <c r="J33" s="252"/>
      <c r="K33" s="211"/>
    </row>
    <row r="34" spans="1:11" s="196" customFormat="1" ht="12.75">
      <c r="A34" s="249" t="s">
        <v>160</v>
      </c>
      <c r="B34" s="214"/>
      <c r="C34" s="214"/>
      <c r="D34" s="214"/>
      <c r="E34" s="210"/>
      <c r="F34" s="214"/>
      <c r="G34" s="214">
        <v>567758.9685100003</v>
      </c>
      <c r="H34" s="214">
        <v>213804.04720999996</v>
      </c>
      <c r="I34" s="214">
        <v>206762.0648</v>
      </c>
      <c r="J34" s="248">
        <v>-3.293661884278208</v>
      </c>
      <c r="K34" s="194"/>
    </row>
    <row r="35" spans="1:11" s="196" customFormat="1" ht="12.75">
      <c r="A35" s="250" t="s">
        <v>18</v>
      </c>
      <c r="B35" s="254">
        <v>4570</v>
      </c>
      <c r="C35" s="254">
        <v>1482</v>
      </c>
      <c r="D35" s="254">
        <v>2072</v>
      </c>
      <c r="E35" s="215">
        <v>39.81106612685562</v>
      </c>
      <c r="F35" s="254"/>
      <c r="G35" s="254">
        <v>85762.66142000002</v>
      </c>
      <c r="H35" s="254">
        <v>31831.600260000003</v>
      </c>
      <c r="I35" s="254">
        <v>33332.54858</v>
      </c>
      <c r="J35" s="252">
        <v>4.715277610111585</v>
      </c>
      <c r="K35" s="194"/>
    </row>
    <row r="36" spans="1:11" s="196" customFormat="1" ht="12.75">
      <c r="A36" s="250" t="s">
        <v>19</v>
      </c>
      <c r="B36" s="254">
        <v>107</v>
      </c>
      <c r="C36" s="254">
        <v>46</v>
      </c>
      <c r="D36" s="254">
        <v>47</v>
      </c>
      <c r="E36" s="215">
        <v>2.173913043478265</v>
      </c>
      <c r="F36" s="254"/>
      <c r="G36" s="254">
        <v>9045.54612</v>
      </c>
      <c r="H36" s="254">
        <v>3555.19518</v>
      </c>
      <c r="I36" s="254">
        <v>3634.2701000000006</v>
      </c>
      <c r="J36" s="252">
        <v>2.2242075609474767</v>
      </c>
      <c r="K36" s="194"/>
    </row>
    <row r="37" spans="1:12" s="196" customFormat="1" ht="12.75">
      <c r="A37" s="256" t="s">
        <v>20</v>
      </c>
      <c r="B37" s="254">
        <v>1183</v>
      </c>
      <c r="C37" s="254">
        <v>542</v>
      </c>
      <c r="D37" s="254">
        <v>194</v>
      </c>
      <c r="E37" s="215">
        <v>-64.20664206642067</v>
      </c>
      <c r="F37" s="254"/>
      <c r="G37" s="254">
        <v>6095.19609</v>
      </c>
      <c r="H37" s="254">
        <v>3022.6645200000003</v>
      </c>
      <c r="I37" s="254">
        <v>1481.6629599999997</v>
      </c>
      <c r="J37" s="252">
        <v>-50.98156112938397</v>
      </c>
      <c r="K37" s="194"/>
      <c r="L37" s="196" t="s">
        <v>132</v>
      </c>
    </row>
    <row r="38" spans="1:10" ht="12.75">
      <c r="A38" s="250" t="s">
        <v>21</v>
      </c>
      <c r="B38" s="213"/>
      <c r="C38" s="213"/>
      <c r="D38" s="213"/>
      <c r="E38" s="215"/>
      <c r="F38" s="213"/>
      <c r="G38" s="254">
        <v>466855.56488000025</v>
      </c>
      <c r="H38" s="254">
        <v>175394.58724999995</v>
      </c>
      <c r="I38" s="254">
        <v>168313.58315999998</v>
      </c>
      <c r="J38" s="252">
        <v>-4.037185069974257</v>
      </c>
    </row>
    <row r="39" spans="1:10" ht="12.75">
      <c r="A39" s="250"/>
      <c r="B39" s="254"/>
      <c r="C39" s="254"/>
      <c r="D39" s="254"/>
      <c r="E39" s="128"/>
      <c r="F39" s="213"/>
      <c r="G39" s="213"/>
      <c r="H39" s="213"/>
      <c r="I39" s="254"/>
      <c r="J39" s="257"/>
    </row>
    <row r="40" spans="1:10" ht="12.75">
      <c r="A40" s="258"/>
      <c r="B40" s="221"/>
      <c r="C40" s="222"/>
      <c r="D40" s="222"/>
      <c r="E40" s="222"/>
      <c r="F40" s="222"/>
      <c r="G40" s="222"/>
      <c r="H40" s="222"/>
      <c r="I40" s="222"/>
      <c r="J40" s="259"/>
    </row>
    <row r="41" spans="1:10" ht="15" thickBot="1">
      <c r="A41" s="260" t="s">
        <v>206</v>
      </c>
      <c r="B41" s="261"/>
      <c r="C41" s="261"/>
      <c r="D41" s="262"/>
      <c r="E41" s="261"/>
      <c r="F41" s="261"/>
      <c r="G41" s="261"/>
      <c r="H41" s="262"/>
      <c r="I41" s="263"/>
      <c r="J41" s="264"/>
    </row>
    <row r="45" spans="1:11" ht="12.75">
      <c r="A45" s="286"/>
      <c r="B45" s="286"/>
      <c r="C45" s="286"/>
      <c r="D45" s="286"/>
      <c r="E45" s="286"/>
      <c r="F45" s="286"/>
      <c r="G45" s="286"/>
      <c r="H45" s="286"/>
      <c r="I45" s="286"/>
      <c r="J45" s="286"/>
      <c r="K45" s="286"/>
    </row>
    <row r="46" spans="1:11" ht="12.75">
      <c r="A46" s="286"/>
      <c r="B46" s="286"/>
      <c r="C46" s="286"/>
      <c r="D46" s="286"/>
      <c r="E46" s="286"/>
      <c r="F46" s="286"/>
      <c r="G46" s="286"/>
      <c r="H46" s="286"/>
      <c r="I46" s="286"/>
      <c r="J46" s="286"/>
      <c r="K46" s="286"/>
    </row>
    <row r="47" spans="1:11" ht="12.75">
      <c r="A47" s="286"/>
      <c r="B47" s="286"/>
      <c r="C47" s="286"/>
      <c r="D47" s="286"/>
      <c r="E47" s="286"/>
      <c r="F47" s="286"/>
      <c r="G47" s="286"/>
      <c r="H47" s="286"/>
      <c r="I47" s="286"/>
      <c r="J47" s="286"/>
      <c r="K47" s="286"/>
    </row>
    <row r="48" spans="1:11" ht="12.75">
      <c r="A48" s="286"/>
      <c r="B48" s="286"/>
      <c r="C48" s="286"/>
      <c r="D48" s="286"/>
      <c r="E48" s="286"/>
      <c r="F48" s="286"/>
      <c r="G48" s="286"/>
      <c r="H48" s="286"/>
      <c r="I48" s="286"/>
      <c r="J48" s="286"/>
      <c r="K48" s="286"/>
    </row>
    <row r="49" spans="1:11" ht="12.75">
      <c r="A49" s="230"/>
      <c r="B49" s="230"/>
      <c r="C49" s="230"/>
      <c r="D49" s="230"/>
      <c r="E49" s="230"/>
      <c r="F49" s="230"/>
      <c r="G49" s="230"/>
      <c r="H49" s="230"/>
      <c r="I49" s="230"/>
      <c r="J49" s="230"/>
      <c r="K49" s="231"/>
    </row>
    <row r="50" spans="1:11" ht="12.75">
      <c r="A50" s="279"/>
      <c r="B50" s="279"/>
      <c r="C50" s="279"/>
      <c r="D50" s="279"/>
      <c r="E50" s="279"/>
      <c r="F50" s="279"/>
      <c r="G50" s="279"/>
      <c r="H50" s="279"/>
      <c r="I50" s="279"/>
      <c r="J50" s="279"/>
      <c r="K50" s="279"/>
    </row>
    <row r="51" spans="1:11" ht="12.75">
      <c r="A51" s="279"/>
      <c r="B51" s="279"/>
      <c r="C51" s="279"/>
      <c r="D51" s="279"/>
      <c r="E51" s="279"/>
      <c r="F51" s="279"/>
      <c r="G51" s="279"/>
      <c r="H51" s="279"/>
      <c r="I51" s="279"/>
      <c r="J51" s="279"/>
      <c r="K51" s="279"/>
    </row>
    <row r="52" spans="1:11" ht="12.75">
      <c r="A52" s="279"/>
      <c r="B52" s="279"/>
      <c r="C52" s="279"/>
      <c r="D52" s="279"/>
      <c r="E52" s="279"/>
      <c r="F52" s="279"/>
      <c r="G52" s="279"/>
      <c r="H52" s="279"/>
      <c r="I52" s="279"/>
      <c r="J52" s="279"/>
      <c r="K52" s="279"/>
    </row>
    <row r="53" spans="1:11" ht="12.75">
      <c r="A53" s="279"/>
      <c r="B53" s="279"/>
      <c r="C53" s="279"/>
      <c r="D53" s="279"/>
      <c r="E53" s="279"/>
      <c r="F53" s="279"/>
      <c r="G53" s="279"/>
      <c r="H53" s="279"/>
      <c r="I53" s="279"/>
      <c r="J53" s="279"/>
      <c r="K53" s="279"/>
    </row>
    <row r="54" spans="1:11" ht="12.75">
      <c r="A54" s="279"/>
      <c r="B54" s="279"/>
      <c r="C54" s="279"/>
      <c r="D54" s="279"/>
      <c r="E54" s="279"/>
      <c r="F54" s="279"/>
      <c r="G54" s="279"/>
      <c r="H54" s="279"/>
      <c r="I54" s="279"/>
      <c r="J54" s="279"/>
      <c r="K54" s="279"/>
    </row>
    <row r="55" spans="1:11" ht="12.75">
      <c r="A55" s="279"/>
      <c r="B55" s="279"/>
      <c r="C55" s="279"/>
      <c r="D55" s="279"/>
      <c r="E55" s="279"/>
      <c r="F55" s="279"/>
      <c r="G55" s="279"/>
      <c r="H55" s="279"/>
      <c r="I55" s="279"/>
      <c r="J55" s="279"/>
      <c r="K55" s="279"/>
    </row>
    <row r="56" spans="1:11" ht="12.75">
      <c r="A56" s="279"/>
      <c r="B56" s="279"/>
      <c r="C56" s="279"/>
      <c r="D56" s="279"/>
      <c r="E56" s="279"/>
      <c r="F56" s="279"/>
      <c r="G56" s="279"/>
      <c r="H56" s="279"/>
      <c r="I56" s="279"/>
      <c r="J56" s="279"/>
      <c r="K56" s="279"/>
    </row>
    <row r="57" spans="1:11" ht="12.75">
      <c r="A57" s="279"/>
      <c r="B57" s="279"/>
      <c r="C57" s="279"/>
      <c r="D57" s="279"/>
      <c r="E57" s="279"/>
      <c r="F57" s="279"/>
      <c r="G57" s="279"/>
      <c r="H57" s="279"/>
      <c r="I57" s="279"/>
      <c r="J57" s="279"/>
      <c r="K57" s="279"/>
    </row>
    <row r="58" spans="1:11" ht="12.75">
      <c r="A58" s="279"/>
      <c r="B58" s="279"/>
      <c r="C58" s="279"/>
      <c r="D58" s="279"/>
      <c r="E58" s="279"/>
      <c r="F58" s="279"/>
      <c r="G58" s="279"/>
      <c r="H58" s="279"/>
      <c r="I58" s="279"/>
      <c r="J58" s="279"/>
      <c r="K58" s="279"/>
    </row>
    <row r="59" spans="1:11" ht="12.75">
      <c r="A59" s="279"/>
      <c r="B59" s="279"/>
      <c r="C59" s="279"/>
      <c r="D59" s="279"/>
      <c r="E59" s="279"/>
      <c r="F59" s="279"/>
      <c r="G59" s="279"/>
      <c r="H59" s="279"/>
      <c r="I59" s="279"/>
      <c r="J59" s="279"/>
      <c r="K59" s="279"/>
    </row>
    <row r="60" spans="1:11" ht="12.75">
      <c r="A60" s="279"/>
      <c r="B60" s="279"/>
      <c r="C60" s="279"/>
      <c r="D60" s="279"/>
      <c r="E60" s="279"/>
      <c r="F60" s="279"/>
      <c r="G60" s="279"/>
      <c r="H60" s="279"/>
      <c r="I60" s="279"/>
      <c r="J60" s="279"/>
      <c r="K60" s="279"/>
    </row>
  </sheetData>
  <sheetProtection/>
  <mergeCells count="12">
    <mergeCell ref="B4:B5"/>
    <mergeCell ref="C4:E4"/>
    <mergeCell ref="G4:G5"/>
    <mergeCell ref="H4:J4"/>
    <mergeCell ref="A50:K52"/>
    <mergeCell ref="A53:K56"/>
    <mergeCell ref="A57:K60"/>
    <mergeCell ref="A1:J1"/>
    <mergeCell ref="A2:J2"/>
    <mergeCell ref="B3:E3"/>
    <mergeCell ref="G3:J3"/>
    <mergeCell ref="A45:K48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6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O129"/>
  <sheetViews>
    <sheetView showZeros="0" view="pageBreakPreview" zoomScaleSheetLayoutView="100" zoomScalePageLayoutView="0" workbookViewId="0" topLeftCell="A1">
      <selection activeCell="A19" sqref="A19"/>
    </sheetView>
  </sheetViews>
  <sheetFormatPr defaultColWidth="11.421875" defaultRowHeight="12.75"/>
  <cols>
    <col min="1" max="1" width="51.8515625" style="219" customWidth="1"/>
    <col min="2" max="2" width="12.00390625" style="219" bestFit="1" customWidth="1"/>
    <col min="3" max="4" width="11.7109375" style="219" bestFit="1" customWidth="1"/>
    <col min="5" max="5" width="14.00390625" style="219" bestFit="1" customWidth="1"/>
    <col min="6" max="6" width="8.28125" style="219" customWidth="1"/>
    <col min="7" max="9" width="11.7109375" style="219" bestFit="1" customWidth="1"/>
    <col min="10" max="10" width="14.00390625" style="219" bestFit="1" customWidth="1"/>
    <col min="11" max="11" width="13.00390625" style="218" customWidth="1"/>
    <col min="12" max="16384" width="11.421875" style="219" customWidth="1"/>
  </cols>
  <sheetData>
    <row r="1" spans="1:41" s="196" customFormat="1" ht="19.5" customHeight="1" thickBot="1">
      <c r="A1" s="280" t="s">
        <v>205</v>
      </c>
      <c r="B1" s="280"/>
      <c r="C1" s="280"/>
      <c r="D1" s="280"/>
      <c r="E1" s="280"/>
      <c r="F1" s="280"/>
      <c r="G1" s="280"/>
      <c r="H1" s="280"/>
      <c r="I1" s="280"/>
      <c r="J1" s="280"/>
      <c r="K1" s="194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</row>
    <row r="2" spans="1:41" s="197" customFormat="1" ht="12.75" customHeight="1">
      <c r="A2" s="281" t="s">
        <v>198</v>
      </c>
      <c r="B2" s="282"/>
      <c r="C2" s="282"/>
      <c r="D2" s="282"/>
      <c r="E2" s="282"/>
      <c r="F2" s="282"/>
      <c r="G2" s="282"/>
      <c r="H2" s="282"/>
      <c r="I2" s="282"/>
      <c r="J2" s="283"/>
      <c r="K2" s="194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</row>
    <row r="3" spans="1:41" s="128" customFormat="1" ht="12.75">
      <c r="A3" s="244"/>
      <c r="B3" s="289" t="s">
        <v>3</v>
      </c>
      <c r="C3" s="289"/>
      <c r="D3" s="289"/>
      <c r="E3" s="289"/>
      <c r="F3" s="198"/>
      <c r="G3" s="289" t="s">
        <v>209</v>
      </c>
      <c r="H3" s="289"/>
      <c r="I3" s="289"/>
      <c r="J3" s="290"/>
      <c r="K3" s="199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</row>
    <row r="4" spans="1:41" s="204" customFormat="1" ht="19.5" customHeight="1">
      <c r="A4" s="244" t="s">
        <v>139</v>
      </c>
      <c r="B4" s="275">
        <v>2015</v>
      </c>
      <c r="C4" s="287" t="s">
        <v>220</v>
      </c>
      <c r="D4" s="287"/>
      <c r="E4" s="287"/>
      <c r="F4" s="198"/>
      <c r="G4" s="275">
        <v>2015</v>
      </c>
      <c r="H4" s="287" t="s">
        <v>220</v>
      </c>
      <c r="I4" s="287"/>
      <c r="J4" s="288"/>
      <c r="K4" s="202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</row>
    <row r="5" spans="1:41" s="204" customFormat="1" ht="12.75">
      <c r="A5" s="246"/>
      <c r="B5" s="276"/>
      <c r="C5" s="205">
        <v>2015</v>
      </c>
      <c r="D5" s="205">
        <v>2016</v>
      </c>
      <c r="E5" s="206" t="s">
        <v>196</v>
      </c>
      <c r="F5" s="207"/>
      <c r="G5" s="276"/>
      <c r="H5" s="205">
        <v>2015</v>
      </c>
      <c r="I5" s="205">
        <v>2016</v>
      </c>
      <c r="J5" s="247" t="s">
        <v>196</v>
      </c>
      <c r="K5" s="202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</row>
    <row r="6" spans="1:41" s="204" customFormat="1" ht="12.75">
      <c r="A6" s="244"/>
      <c r="B6" s="201"/>
      <c r="C6" s="208"/>
      <c r="D6" s="208"/>
      <c r="E6" s="198"/>
      <c r="F6" s="198"/>
      <c r="G6" s="201"/>
      <c r="H6" s="208"/>
      <c r="I6" s="208"/>
      <c r="J6" s="245"/>
      <c r="K6" s="202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</row>
    <row r="7" spans="1:41" s="213" customFormat="1" ht="12.75">
      <c r="A7" s="244" t="s">
        <v>197</v>
      </c>
      <c r="B7" s="201"/>
      <c r="C7" s="208"/>
      <c r="D7" s="208"/>
      <c r="E7" s="198"/>
      <c r="F7" s="198"/>
      <c r="G7" s="209">
        <v>845107.76437</v>
      </c>
      <c r="H7" s="209">
        <v>333134.16293000005</v>
      </c>
      <c r="I7" s="209">
        <v>359091.54297999997</v>
      </c>
      <c r="J7" s="248">
        <v>7.791869744519175</v>
      </c>
      <c r="K7" s="211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</row>
    <row r="8" spans="1:41" s="197" customFormat="1" ht="12.75">
      <c r="A8" s="244"/>
      <c r="B8" s="201"/>
      <c r="C8" s="208"/>
      <c r="D8" s="208"/>
      <c r="E8" s="198"/>
      <c r="F8" s="198"/>
      <c r="G8" s="201"/>
      <c r="H8" s="208"/>
      <c r="I8" s="208"/>
      <c r="J8" s="245"/>
      <c r="K8" s="194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</row>
    <row r="9" spans="1:41" s="197" customFormat="1" ht="12.75">
      <c r="A9" s="249" t="s">
        <v>4</v>
      </c>
      <c r="B9" s="214"/>
      <c r="C9" s="214"/>
      <c r="D9" s="214"/>
      <c r="E9" s="214"/>
      <c r="F9" s="214"/>
      <c r="G9" s="214">
        <v>829077.1982</v>
      </c>
      <c r="H9" s="214">
        <v>325239.37985</v>
      </c>
      <c r="I9" s="214">
        <v>354342.37943</v>
      </c>
      <c r="J9" s="248">
        <v>8.948178290532411</v>
      </c>
      <c r="K9" s="194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</row>
    <row r="10" spans="1:41" s="197" customFormat="1" ht="12.75">
      <c r="A10" s="250"/>
      <c r="B10" s="213"/>
      <c r="C10" s="213"/>
      <c r="D10" s="128"/>
      <c r="E10" s="213"/>
      <c r="F10" s="213"/>
      <c r="G10" s="213"/>
      <c r="H10" s="128"/>
      <c r="I10" s="251"/>
      <c r="J10" s="252"/>
      <c r="K10" s="194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</row>
    <row r="11" spans="1:41" s="197" customFormat="1" ht="12.75">
      <c r="A11" s="253" t="s">
        <v>5</v>
      </c>
      <c r="B11" s="217">
        <v>1921097.5812929003</v>
      </c>
      <c r="C11" s="217">
        <v>715147.18569</v>
      </c>
      <c r="D11" s="217">
        <v>956252.3963499998</v>
      </c>
      <c r="E11" s="210">
        <v>33.71406830432716</v>
      </c>
      <c r="F11" s="217"/>
      <c r="G11" s="217">
        <v>753492.19241</v>
      </c>
      <c r="H11" s="217">
        <v>301269.32685</v>
      </c>
      <c r="I11" s="217">
        <v>327786.58497</v>
      </c>
      <c r="J11" s="248">
        <v>8.801844647531198</v>
      </c>
      <c r="K11" s="194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</row>
    <row r="12" spans="1:41" s="197" customFormat="1" ht="12.75">
      <c r="A12" s="250" t="s">
        <v>6</v>
      </c>
      <c r="B12" s="213">
        <v>22.086</v>
      </c>
      <c r="C12" s="213">
        <v>0</v>
      </c>
      <c r="D12" s="213">
        <v>33.0524</v>
      </c>
      <c r="E12" s="215" t="s">
        <v>176</v>
      </c>
      <c r="F12" s="213"/>
      <c r="G12" s="213">
        <v>13.372290000000001</v>
      </c>
      <c r="H12" s="213">
        <v>0</v>
      </c>
      <c r="I12" s="213">
        <v>17.6285</v>
      </c>
      <c r="J12" s="252" t="s">
        <v>176</v>
      </c>
      <c r="K12" s="194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</row>
    <row r="13" spans="1:41" s="197" customFormat="1" ht="12.75">
      <c r="A13" s="250" t="s">
        <v>7</v>
      </c>
      <c r="B13" s="213">
        <v>0.003</v>
      </c>
      <c r="C13" s="213">
        <v>0.003</v>
      </c>
      <c r="D13" s="213">
        <v>0.005</v>
      </c>
      <c r="E13" s="215">
        <v>66.66666666666669</v>
      </c>
      <c r="F13" s="254"/>
      <c r="G13" s="213">
        <v>0.015390000000000001</v>
      </c>
      <c r="H13" s="213">
        <v>0.015390000000000001</v>
      </c>
      <c r="I13" s="213">
        <v>0.022629999999999997</v>
      </c>
      <c r="J13" s="252">
        <v>47.04353476283299</v>
      </c>
      <c r="K13" s="194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</row>
    <row r="14" spans="1:41" s="197" customFormat="1" ht="12.75">
      <c r="A14" s="250" t="s">
        <v>188</v>
      </c>
      <c r="B14" s="213">
        <v>214328.24462</v>
      </c>
      <c r="C14" s="213">
        <v>80598.5</v>
      </c>
      <c r="D14" s="213">
        <v>83460.65</v>
      </c>
      <c r="E14" s="215">
        <v>3.551120678424539</v>
      </c>
      <c r="F14" s="254"/>
      <c r="G14" s="213">
        <v>95225.36948000001</v>
      </c>
      <c r="H14" s="213">
        <v>38283.61749000001</v>
      </c>
      <c r="I14" s="213">
        <v>30668.774139999998</v>
      </c>
      <c r="J14" s="252">
        <v>-19.890605562520506</v>
      </c>
      <c r="K14" s="194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</row>
    <row r="15" spans="1:41" s="197" customFormat="1" ht="12.75">
      <c r="A15" s="250" t="s">
        <v>123</v>
      </c>
      <c r="B15" s="213">
        <v>0.15</v>
      </c>
      <c r="C15" s="213">
        <v>0.15</v>
      </c>
      <c r="D15" s="213">
        <v>0.5</v>
      </c>
      <c r="E15" s="215">
        <v>233.33333333333337</v>
      </c>
      <c r="F15" s="254"/>
      <c r="G15" s="213">
        <v>0.46204</v>
      </c>
      <c r="H15" s="213">
        <v>0.46204</v>
      </c>
      <c r="I15" s="213">
        <v>1.24453</v>
      </c>
      <c r="J15" s="252">
        <v>169.35546705912907</v>
      </c>
      <c r="K15" s="194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</row>
    <row r="16" spans="1:41" s="197" customFormat="1" ht="12.75">
      <c r="A16" s="250" t="s">
        <v>8</v>
      </c>
      <c r="B16" s="213">
        <v>1706747.0976729002</v>
      </c>
      <c r="C16" s="213">
        <v>634548.53269</v>
      </c>
      <c r="D16" s="213">
        <v>872758.1889499999</v>
      </c>
      <c r="E16" s="215">
        <v>37.54002160404869</v>
      </c>
      <c r="F16" s="254"/>
      <c r="G16" s="213">
        <v>658252.97321</v>
      </c>
      <c r="H16" s="213">
        <v>262985.23193</v>
      </c>
      <c r="I16" s="213">
        <v>297098.91517000005</v>
      </c>
      <c r="J16" s="252">
        <v>12.971710612662932</v>
      </c>
      <c r="K16" s="194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</row>
    <row r="17" spans="1:41" s="197" customFormat="1" ht="12.75">
      <c r="A17" s="250"/>
      <c r="B17" s="213"/>
      <c r="C17" s="213"/>
      <c r="D17" s="213"/>
      <c r="E17" s="215"/>
      <c r="F17" s="213"/>
      <c r="G17" s="213"/>
      <c r="H17" s="213"/>
      <c r="I17" s="255"/>
      <c r="J17" s="252"/>
      <c r="K17" s="194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</row>
    <row r="18" spans="1:41" s="197" customFormat="1" ht="14.25">
      <c r="A18" s="253" t="s">
        <v>203</v>
      </c>
      <c r="B18" s="217">
        <v>19649.6522453</v>
      </c>
      <c r="C18" s="217">
        <v>6259.494550099999</v>
      </c>
      <c r="D18" s="217">
        <v>8045.0651184</v>
      </c>
      <c r="E18" s="210">
        <v>28.525794758803272</v>
      </c>
      <c r="F18" s="217"/>
      <c r="G18" s="217">
        <v>67621.7981</v>
      </c>
      <c r="H18" s="217">
        <v>20946.956700000002</v>
      </c>
      <c r="I18" s="217">
        <v>24137.876149999996</v>
      </c>
      <c r="J18" s="248">
        <v>15.233331961773672</v>
      </c>
      <c r="K18" s="194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</row>
    <row r="19" spans="1:41" s="197" customFormat="1" ht="12.75">
      <c r="A19" s="250" t="s">
        <v>9</v>
      </c>
      <c r="B19" s="213">
        <v>258.52236</v>
      </c>
      <c r="C19" s="254">
        <v>120.00394</v>
      </c>
      <c r="D19" s="254">
        <v>42.69924</v>
      </c>
      <c r="E19" s="215">
        <v>-64.41846826029212</v>
      </c>
      <c r="F19" s="213"/>
      <c r="G19" s="254">
        <v>2520.96915</v>
      </c>
      <c r="H19" s="254">
        <v>1107.15183</v>
      </c>
      <c r="I19" s="254">
        <v>753.5478799999999</v>
      </c>
      <c r="J19" s="252">
        <v>-31.938162446969912</v>
      </c>
      <c r="K19" s="194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</row>
    <row r="20" spans="1:41" s="197" customFormat="1" ht="12.75">
      <c r="A20" s="250" t="s">
        <v>10</v>
      </c>
      <c r="B20" s="213">
        <v>13238.4633196</v>
      </c>
      <c r="C20" s="254">
        <v>4450.4747901</v>
      </c>
      <c r="D20" s="254">
        <v>5869.601322500001</v>
      </c>
      <c r="E20" s="215">
        <v>31.88708170096416</v>
      </c>
      <c r="F20" s="254"/>
      <c r="G20" s="254">
        <v>45606.65769000001</v>
      </c>
      <c r="H20" s="254">
        <v>13323.11278</v>
      </c>
      <c r="I20" s="254">
        <v>14798.756879999995</v>
      </c>
      <c r="J20" s="252">
        <v>11.075820826309894</v>
      </c>
      <c r="K20" s="194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</row>
    <row r="21" spans="1:41" s="197" customFormat="1" ht="12.75">
      <c r="A21" s="250" t="s">
        <v>11</v>
      </c>
      <c r="B21" s="213">
        <v>701.0484931000001</v>
      </c>
      <c r="C21" s="254">
        <v>302.45015</v>
      </c>
      <c r="D21" s="254">
        <v>338.4703559</v>
      </c>
      <c r="E21" s="215">
        <v>11.909468684343523</v>
      </c>
      <c r="F21" s="254"/>
      <c r="G21" s="254">
        <v>7548.5695</v>
      </c>
      <c r="H21" s="254">
        <v>3243.39738</v>
      </c>
      <c r="I21" s="254">
        <v>3880.97365</v>
      </c>
      <c r="J21" s="252">
        <v>19.657667417860452</v>
      </c>
      <c r="K21" s="194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</row>
    <row r="22" spans="1:41" s="197" customFormat="1" ht="12.75">
      <c r="A22" s="250" t="s">
        <v>12</v>
      </c>
      <c r="B22" s="213">
        <v>5451.618072599999</v>
      </c>
      <c r="C22" s="254">
        <v>1386.56567</v>
      </c>
      <c r="D22" s="254">
        <v>1794.2941999999998</v>
      </c>
      <c r="E22" s="215">
        <v>29.4056414940664</v>
      </c>
      <c r="F22" s="254"/>
      <c r="G22" s="254">
        <v>11945.601759999998</v>
      </c>
      <c r="H22" s="254">
        <v>3273.29471</v>
      </c>
      <c r="I22" s="254">
        <v>4704.59774</v>
      </c>
      <c r="J22" s="252">
        <v>43.72667776070796</v>
      </c>
      <c r="K22" s="194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</row>
    <row r="23" spans="1:41" s="197" customFormat="1" ht="12.75">
      <c r="A23" s="250"/>
      <c r="B23" s="254"/>
      <c r="C23" s="254"/>
      <c r="D23" s="254"/>
      <c r="E23" s="215"/>
      <c r="F23" s="254"/>
      <c r="G23" s="254"/>
      <c r="H23" s="254"/>
      <c r="I23" s="254"/>
      <c r="J23" s="252"/>
      <c r="K23" s="194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</row>
    <row r="24" spans="1:41" s="197" customFormat="1" ht="12.75">
      <c r="A24" s="253" t="s">
        <v>13</v>
      </c>
      <c r="B24" s="217">
        <v>1568.9551767000003</v>
      </c>
      <c r="C24" s="217">
        <v>568.8886467</v>
      </c>
      <c r="D24" s="217">
        <v>467.28229</v>
      </c>
      <c r="E24" s="210">
        <v>-17.860499992291366</v>
      </c>
      <c r="F24" s="217"/>
      <c r="G24" s="217">
        <v>6852.126850000001</v>
      </c>
      <c r="H24" s="217">
        <v>2580.00624</v>
      </c>
      <c r="I24" s="217">
        <v>1892.39343</v>
      </c>
      <c r="J24" s="248">
        <v>-26.651594842654333</v>
      </c>
      <c r="K24" s="194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</row>
    <row r="25" spans="1:41" s="197" customFormat="1" ht="12.75">
      <c r="A25" s="250" t="s">
        <v>14</v>
      </c>
      <c r="B25" s="254">
        <v>173.93439999999995</v>
      </c>
      <c r="C25" s="254">
        <v>48.94115</v>
      </c>
      <c r="D25" s="254">
        <v>23.64331</v>
      </c>
      <c r="E25" s="215">
        <v>-51.69032603443115</v>
      </c>
      <c r="F25" s="254"/>
      <c r="G25" s="254">
        <v>2382.0689600000005</v>
      </c>
      <c r="H25" s="254">
        <v>851.5148900000002</v>
      </c>
      <c r="I25" s="254">
        <v>391.03094</v>
      </c>
      <c r="J25" s="252">
        <v>-54.078202907291505</v>
      </c>
      <c r="K25" s="194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</row>
    <row r="26" spans="1:41" s="197" customFormat="1" ht="12.75">
      <c r="A26" s="250" t="s">
        <v>15</v>
      </c>
      <c r="B26" s="254">
        <v>0.32539999999999997</v>
      </c>
      <c r="C26" s="254">
        <v>0.185</v>
      </c>
      <c r="D26" s="254">
        <v>2.496</v>
      </c>
      <c r="E26" s="215">
        <v>1249.1891891891892</v>
      </c>
      <c r="F26" s="254"/>
      <c r="G26" s="254">
        <v>99.92746</v>
      </c>
      <c r="H26" s="254">
        <v>74.13582000000001</v>
      </c>
      <c r="I26" s="254">
        <v>516.9619799999999</v>
      </c>
      <c r="J26" s="252">
        <v>597.3174101264407</v>
      </c>
      <c r="K26" s="194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</row>
    <row r="27" spans="1:41" s="197" customFormat="1" ht="12.75" customHeight="1">
      <c r="A27" s="250" t="s">
        <v>190</v>
      </c>
      <c r="B27" s="254">
        <v>1394.6953767000002</v>
      </c>
      <c r="C27" s="254">
        <v>519.7624966999999</v>
      </c>
      <c r="D27" s="254">
        <v>441.14297999999997</v>
      </c>
      <c r="E27" s="215">
        <v>-15.126046453747534</v>
      </c>
      <c r="F27" s="254"/>
      <c r="G27" s="254">
        <v>4370.13043</v>
      </c>
      <c r="H27" s="254">
        <v>1654.35553</v>
      </c>
      <c r="I27" s="254">
        <v>984.40051</v>
      </c>
      <c r="J27" s="252">
        <v>-40.49643549110632</v>
      </c>
      <c r="K27" s="194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</row>
    <row r="28" spans="1:41" s="197" customFormat="1" ht="12.75">
      <c r="A28" s="250"/>
      <c r="B28" s="213"/>
      <c r="C28" s="213"/>
      <c r="D28" s="213"/>
      <c r="E28" s="215"/>
      <c r="F28" s="213"/>
      <c r="G28" s="213"/>
      <c r="H28" s="213"/>
      <c r="I28" s="254"/>
      <c r="J28" s="252"/>
      <c r="K28" s="194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</row>
    <row r="29" spans="1:41" s="197" customFormat="1" ht="12.75">
      <c r="A29" s="253" t="s">
        <v>191</v>
      </c>
      <c r="B29" s="217"/>
      <c r="C29" s="217"/>
      <c r="D29" s="217"/>
      <c r="E29" s="210"/>
      <c r="F29" s="217"/>
      <c r="G29" s="217">
        <v>1111.0808399999999</v>
      </c>
      <c r="H29" s="217">
        <v>443.09006</v>
      </c>
      <c r="I29" s="217">
        <v>525.5248799999999</v>
      </c>
      <c r="J29" s="248">
        <v>18.604529291404077</v>
      </c>
      <c r="K29" s="194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</row>
    <row r="30" spans="1:41" s="197" customFormat="1" ht="12.75">
      <c r="A30" s="256" t="s">
        <v>16</v>
      </c>
      <c r="B30" s="254">
        <v>13.4290516</v>
      </c>
      <c r="C30" s="254">
        <v>2.7716564</v>
      </c>
      <c r="D30" s="254">
        <v>9.8087432</v>
      </c>
      <c r="E30" s="215">
        <v>253.89463138360156</v>
      </c>
      <c r="F30" s="254"/>
      <c r="G30" s="254">
        <v>188.15785</v>
      </c>
      <c r="H30" s="254">
        <v>36.87261</v>
      </c>
      <c r="I30" s="254">
        <v>226.29178</v>
      </c>
      <c r="J30" s="252">
        <v>513.7124006138973</v>
      </c>
      <c r="K30" s="194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</row>
    <row r="31" spans="1:41" s="213" customFormat="1" ht="12.75">
      <c r="A31" s="250" t="s">
        <v>17</v>
      </c>
      <c r="B31" s="254">
        <v>312.72969000000006</v>
      </c>
      <c r="C31" s="254">
        <v>145.84001000000004</v>
      </c>
      <c r="D31" s="254">
        <v>102.62971</v>
      </c>
      <c r="E31" s="215">
        <v>-29.628563519709033</v>
      </c>
      <c r="F31" s="254"/>
      <c r="G31" s="254">
        <v>922.9229899999999</v>
      </c>
      <c r="H31" s="254">
        <v>406.21745</v>
      </c>
      <c r="I31" s="254">
        <v>299.2331</v>
      </c>
      <c r="J31" s="252">
        <v>-26.336719409764413</v>
      </c>
      <c r="K31" s="211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</row>
    <row r="32" spans="1:41" s="197" customFormat="1" ht="12.75">
      <c r="A32" s="250"/>
      <c r="B32" s="213"/>
      <c r="C32" s="213"/>
      <c r="D32" s="213"/>
      <c r="E32" s="215"/>
      <c r="F32" s="213"/>
      <c r="G32" s="213"/>
      <c r="H32" s="213"/>
      <c r="I32" s="128"/>
      <c r="J32" s="252"/>
      <c r="K32" s="194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</row>
    <row r="33" spans="1:41" s="197" customFormat="1" ht="12.75">
      <c r="A33" s="249" t="s">
        <v>160</v>
      </c>
      <c r="B33" s="214"/>
      <c r="C33" s="214"/>
      <c r="D33" s="214"/>
      <c r="E33" s="210"/>
      <c r="F33" s="214"/>
      <c r="G33" s="214">
        <v>16030.56617</v>
      </c>
      <c r="H33" s="214">
        <v>7894.783080000001</v>
      </c>
      <c r="I33" s="214">
        <v>4749.163550000001</v>
      </c>
      <c r="J33" s="248">
        <v>-39.84428068668353</v>
      </c>
      <c r="K33" s="194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</row>
    <row r="34" spans="1:41" s="197" customFormat="1" ht="12.75">
      <c r="A34" s="250" t="s">
        <v>18</v>
      </c>
      <c r="B34" s="254">
        <v>52</v>
      </c>
      <c r="C34" s="254">
        <v>19</v>
      </c>
      <c r="D34" s="254">
        <v>8</v>
      </c>
      <c r="E34" s="215">
        <v>-57.89473684210527</v>
      </c>
      <c r="F34" s="254"/>
      <c r="G34" s="254">
        <v>1147.96831</v>
      </c>
      <c r="H34" s="254">
        <v>501.35240000000005</v>
      </c>
      <c r="I34" s="254">
        <v>280.92195000000004</v>
      </c>
      <c r="J34" s="252">
        <v>-43.96716760506183</v>
      </c>
      <c r="K34" s="194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</row>
    <row r="35" spans="1:41" s="197" customFormat="1" ht="12.75">
      <c r="A35" s="250" t="s">
        <v>19</v>
      </c>
      <c r="B35" s="254">
        <v>9</v>
      </c>
      <c r="C35" s="254">
        <v>7</v>
      </c>
      <c r="D35" s="254">
        <v>1</v>
      </c>
      <c r="E35" s="215">
        <v>-85.71428571428572</v>
      </c>
      <c r="F35" s="254"/>
      <c r="G35" s="254">
        <v>524.68498</v>
      </c>
      <c r="H35" s="254">
        <v>290.8483</v>
      </c>
      <c r="I35" s="254">
        <v>60.65</v>
      </c>
      <c r="J35" s="252">
        <v>-79.1472049174776</v>
      </c>
      <c r="K35" s="194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</row>
    <row r="36" spans="1:11" s="196" customFormat="1" ht="12.75">
      <c r="A36" s="256" t="s">
        <v>20</v>
      </c>
      <c r="B36" s="254">
        <v>3</v>
      </c>
      <c r="C36" s="254">
        <v>0</v>
      </c>
      <c r="D36" s="254">
        <v>4</v>
      </c>
      <c r="E36" s="215" t="s">
        <v>176</v>
      </c>
      <c r="F36" s="254"/>
      <c r="G36" s="254">
        <v>7.728899999999999</v>
      </c>
      <c r="H36" s="254">
        <v>0</v>
      </c>
      <c r="I36" s="254">
        <v>35.00317</v>
      </c>
      <c r="J36" s="252" t="s">
        <v>176</v>
      </c>
      <c r="K36" s="194"/>
    </row>
    <row r="37" spans="1:10" ht="12.75">
      <c r="A37" s="250" t="s">
        <v>21</v>
      </c>
      <c r="B37" s="254"/>
      <c r="C37" s="254"/>
      <c r="D37" s="254"/>
      <c r="E37" s="215"/>
      <c r="F37" s="213"/>
      <c r="G37" s="254">
        <v>14350.18398</v>
      </c>
      <c r="H37" s="254">
        <v>7102.582380000001</v>
      </c>
      <c r="I37" s="254">
        <v>4372.588430000001</v>
      </c>
      <c r="J37" s="252">
        <v>-38.436639012978254</v>
      </c>
    </row>
    <row r="38" spans="1:33" ht="12.75">
      <c r="A38" s="250"/>
      <c r="B38" s="254"/>
      <c r="C38" s="254"/>
      <c r="D38" s="254"/>
      <c r="E38" s="128"/>
      <c r="F38" s="213"/>
      <c r="G38" s="213"/>
      <c r="H38" s="213"/>
      <c r="I38" s="254"/>
      <c r="J38" s="257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</row>
    <row r="39" spans="1:33" ht="12.75">
      <c r="A39" s="258"/>
      <c r="B39" s="221"/>
      <c r="C39" s="222"/>
      <c r="D39" s="222"/>
      <c r="E39" s="222"/>
      <c r="F39" s="222"/>
      <c r="G39" s="222"/>
      <c r="H39" s="222"/>
      <c r="I39" s="222"/>
      <c r="J39" s="259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</row>
    <row r="40" spans="1:10" ht="15" thickBot="1">
      <c r="A40" s="260" t="s">
        <v>204</v>
      </c>
      <c r="B40" s="261"/>
      <c r="C40" s="261"/>
      <c r="D40" s="262"/>
      <c r="E40" s="261"/>
      <c r="F40" s="261"/>
      <c r="G40" s="261"/>
      <c r="H40" s="262"/>
      <c r="I40" s="263"/>
      <c r="J40" s="264"/>
    </row>
    <row r="41" spans="2:33" ht="12.75">
      <c r="B41" s="220"/>
      <c r="C41" s="220"/>
      <c r="D41" s="220"/>
      <c r="E41" s="220"/>
      <c r="F41" s="220"/>
      <c r="G41" s="220"/>
      <c r="H41" s="220"/>
      <c r="I41" s="220"/>
      <c r="J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</row>
    <row r="42" spans="2:33" ht="12.75">
      <c r="B42" s="220"/>
      <c r="C42" s="220"/>
      <c r="D42" s="220"/>
      <c r="E42" s="220"/>
      <c r="F42" s="220"/>
      <c r="G42" s="220"/>
      <c r="H42" s="220"/>
      <c r="I42" s="220"/>
      <c r="J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</row>
    <row r="43" spans="2:33" ht="12.75">
      <c r="B43" s="220"/>
      <c r="C43" s="220"/>
      <c r="D43" s="220"/>
      <c r="E43" s="220"/>
      <c r="F43" s="220"/>
      <c r="G43" s="220"/>
      <c r="H43" s="220"/>
      <c r="I43" s="220"/>
      <c r="J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</row>
    <row r="44" spans="2:33" ht="12.75">
      <c r="B44" s="220"/>
      <c r="C44" s="220"/>
      <c r="D44" s="220"/>
      <c r="E44" s="220"/>
      <c r="F44" s="220"/>
      <c r="G44" s="220"/>
      <c r="H44" s="220"/>
      <c r="I44" s="220"/>
      <c r="J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</row>
    <row r="45" spans="2:33" ht="12.75">
      <c r="B45" s="220"/>
      <c r="C45" s="220"/>
      <c r="D45" s="220"/>
      <c r="E45" s="220"/>
      <c r="F45" s="220"/>
      <c r="G45" s="220"/>
      <c r="H45" s="220"/>
      <c r="I45" s="220"/>
      <c r="J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</row>
    <row r="46" spans="2:33" ht="12.75">
      <c r="B46" s="220"/>
      <c r="C46" s="220"/>
      <c r="D46" s="220"/>
      <c r="E46" s="220"/>
      <c r="F46" s="220"/>
      <c r="G46" s="220"/>
      <c r="H46" s="220"/>
      <c r="I46" s="220"/>
      <c r="J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</row>
    <row r="47" spans="2:33" ht="12.75">
      <c r="B47" s="220"/>
      <c r="C47" s="220"/>
      <c r="D47" s="220"/>
      <c r="E47" s="220"/>
      <c r="F47" s="220"/>
      <c r="G47" s="220"/>
      <c r="H47" s="220"/>
      <c r="I47" s="220"/>
      <c r="J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</row>
    <row r="48" spans="2:33" ht="12.75">
      <c r="B48" s="220"/>
      <c r="C48" s="220"/>
      <c r="D48" s="220"/>
      <c r="E48" s="220"/>
      <c r="F48" s="220"/>
      <c r="G48" s="220"/>
      <c r="H48" s="220"/>
      <c r="I48" s="220"/>
      <c r="J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</row>
    <row r="49" spans="2:33" ht="12.75">
      <c r="B49" s="220"/>
      <c r="C49" s="220"/>
      <c r="D49" s="220"/>
      <c r="E49" s="220"/>
      <c r="F49" s="220"/>
      <c r="G49" s="220"/>
      <c r="H49" s="220"/>
      <c r="I49" s="220"/>
      <c r="J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</row>
    <row r="50" spans="2:33" ht="12.75">
      <c r="B50" s="220"/>
      <c r="C50" s="220"/>
      <c r="D50" s="220"/>
      <c r="E50" s="220"/>
      <c r="F50" s="220"/>
      <c r="G50" s="220"/>
      <c r="H50" s="220"/>
      <c r="I50" s="220"/>
      <c r="J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</row>
    <row r="51" spans="2:33" ht="12.75">
      <c r="B51" s="220"/>
      <c r="C51" s="220"/>
      <c r="D51" s="220"/>
      <c r="E51" s="220"/>
      <c r="F51" s="220"/>
      <c r="G51" s="220"/>
      <c r="H51" s="220"/>
      <c r="I51" s="220"/>
      <c r="J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</row>
    <row r="52" spans="2:33" ht="12.75">
      <c r="B52" s="220"/>
      <c r="C52" s="220"/>
      <c r="D52" s="220"/>
      <c r="E52" s="220"/>
      <c r="F52" s="220"/>
      <c r="G52" s="220"/>
      <c r="H52" s="220"/>
      <c r="I52" s="220"/>
      <c r="J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</row>
    <row r="53" spans="2:33" ht="12.75">
      <c r="B53" s="220"/>
      <c r="C53" s="220"/>
      <c r="D53" s="220"/>
      <c r="E53" s="220"/>
      <c r="F53" s="220"/>
      <c r="G53" s="220"/>
      <c r="H53" s="220"/>
      <c r="I53" s="220"/>
      <c r="J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</row>
    <row r="54" spans="2:33" ht="12.75">
      <c r="B54" s="220"/>
      <c r="C54" s="220"/>
      <c r="D54" s="220"/>
      <c r="E54" s="220"/>
      <c r="F54" s="220"/>
      <c r="G54" s="220"/>
      <c r="H54" s="220"/>
      <c r="I54" s="220"/>
      <c r="J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</row>
    <row r="55" spans="2:33" ht="12.75">
      <c r="B55" s="220"/>
      <c r="C55" s="220"/>
      <c r="D55" s="220"/>
      <c r="E55" s="220"/>
      <c r="F55" s="220"/>
      <c r="G55" s="220"/>
      <c r="H55" s="220"/>
      <c r="I55" s="220"/>
      <c r="J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</row>
    <row r="56" spans="2:33" ht="12.75">
      <c r="B56" s="220"/>
      <c r="C56" s="220"/>
      <c r="D56" s="220"/>
      <c r="E56" s="220"/>
      <c r="F56" s="220"/>
      <c r="G56" s="220"/>
      <c r="H56" s="220"/>
      <c r="I56" s="220"/>
      <c r="J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</row>
    <row r="57" spans="2:33" ht="12.75">
      <c r="B57" s="220"/>
      <c r="C57" s="220"/>
      <c r="D57" s="220"/>
      <c r="E57" s="220"/>
      <c r="F57" s="220"/>
      <c r="G57" s="220"/>
      <c r="H57" s="220"/>
      <c r="I57" s="220"/>
      <c r="J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</row>
    <row r="58" spans="2:33" ht="12.75">
      <c r="B58" s="220"/>
      <c r="C58" s="220"/>
      <c r="D58" s="220"/>
      <c r="E58" s="220"/>
      <c r="F58" s="220"/>
      <c r="G58" s="220"/>
      <c r="H58" s="220"/>
      <c r="I58" s="220"/>
      <c r="J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</row>
    <row r="59" spans="2:33" ht="12.75">
      <c r="B59" s="220"/>
      <c r="C59" s="220"/>
      <c r="D59" s="220"/>
      <c r="E59" s="220"/>
      <c r="F59" s="220"/>
      <c r="G59" s="220"/>
      <c r="H59" s="220"/>
      <c r="I59" s="220"/>
      <c r="J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</row>
    <row r="60" spans="2:33" ht="12.75">
      <c r="B60" s="220"/>
      <c r="C60" s="220"/>
      <c r="D60" s="220"/>
      <c r="E60" s="220"/>
      <c r="F60" s="220"/>
      <c r="G60" s="220"/>
      <c r="H60" s="220"/>
      <c r="I60" s="220"/>
      <c r="J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</row>
    <row r="61" spans="2:33" ht="12.75">
      <c r="B61" s="220"/>
      <c r="C61" s="220"/>
      <c r="D61" s="220"/>
      <c r="E61" s="220"/>
      <c r="F61" s="220"/>
      <c r="G61" s="220"/>
      <c r="H61" s="220"/>
      <c r="I61" s="220"/>
      <c r="J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</row>
    <row r="62" spans="2:33" ht="12.75">
      <c r="B62" s="220"/>
      <c r="C62" s="220"/>
      <c r="D62" s="220"/>
      <c r="E62" s="220"/>
      <c r="F62" s="220"/>
      <c r="G62" s="220"/>
      <c r="H62" s="220"/>
      <c r="I62" s="220"/>
      <c r="J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</row>
    <row r="63" spans="2:33" ht="12.75">
      <c r="B63" s="220"/>
      <c r="C63" s="220"/>
      <c r="D63" s="220"/>
      <c r="E63" s="220"/>
      <c r="F63" s="220"/>
      <c r="G63" s="220"/>
      <c r="H63" s="220"/>
      <c r="I63" s="220"/>
      <c r="J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</row>
    <row r="64" spans="2:33" ht="12.75">
      <c r="B64" s="220"/>
      <c r="C64" s="220"/>
      <c r="D64" s="220"/>
      <c r="E64" s="220"/>
      <c r="F64" s="220"/>
      <c r="G64" s="220"/>
      <c r="H64" s="220"/>
      <c r="I64" s="220"/>
      <c r="J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</row>
    <row r="65" spans="2:33" ht="12.75">
      <c r="B65" s="220"/>
      <c r="C65" s="220"/>
      <c r="D65" s="220"/>
      <c r="E65" s="220"/>
      <c r="F65" s="220"/>
      <c r="G65" s="220"/>
      <c r="H65" s="220"/>
      <c r="I65" s="220"/>
      <c r="J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</row>
    <row r="66" spans="2:33" ht="12.75">
      <c r="B66" s="220"/>
      <c r="C66" s="220"/>
      <c r="D66" s="220"/>
      <c r="E66" s="220"/>
      <c r="F66" s="220"/>
      <c r="G66" s="220"/>
      <c r="H66" s="220"/>
      <c r="I66" s="220"/>
      <c r="J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</row>
    <row r="67" spans="2:33" ht="12.75">
      <c r="B67" s="220"/>
      <c r="C67" s="220"/>
      <c r="D67" s="220"/>
      <c r="E67" s="220"/>
      <c r="F67" s="220"/>
      <c r="G67" s="220"/>
      <c r="H67" s="220"/>
      <c r="I67" s="220"/>
      <c r="J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</row>
    <row r="68" spans="2:33" ht="12.75">
      <c r="B68" s="220"/>
      <c r="C68" s="220"/>
      <c r="D68" s="220"/>
      <c r="E68" s="220"/>
      <c r="F68" s="220"/>
      <c r="G68" s="220"/>
      <c r="H68" s="220"/>
      <c r="I68" s="220"/>
      <c r="J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</row>
    <row r="69" spans="2:33" ht="12.75">
      <c r="B69" s="220"/>
      <c r="C69" s="220"/>
      <c r="D69" s="220"/>
      <c r="E69" s="220"/>
      <c r="F69" s="220"/>
      <c r="G69" s="220"/>
      <c r="H69" s="220"/>
      <c r="I69" s="220"/>
      <c r="J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</row>
    <row r="70" spans="2:33" ht="12.75">
      <c r="B70" s="220"/>
      <c r="C70" s="220"/>
      <c r="D70" s="220"/>
      <c r="E70" s="220"/>
      <c r="F70" s="220"/>
      <c r="G70" s="220"/>
      <c r="H70" s="220"/>
      <c r="I70" s="220"/>
      <c r="J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</row>
    <row r="71" spans="2:33" ht="12.75">
      <c r="B71" s="220"/>
      <c r="C71" s="220"/>
      <c r="D71" s="220"/>
      <c r="E71" s="220"/>
      <c r="F71" s="220"/>
      <c r="G71" s="220"/>
      <c r="H71" s="220"/>
      <c r="I71" s="220"/>
      <c r="J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</row>
    <row r="72" spans="2:33" ht="12.75">
      <c r="B72" s="220"/>
      <c r="C72" s="220"/>
      <c r="D72" s="220"/>
      <c r="E72" s="220"/>
      <c r="F72" s="220"/>
      <c r="G72" s="220"/>
      <c r="H72" s="220"/>
      <c r="I72" s="220"/>
      <c r="J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</row>
    <row r="73" spans="2:33" ht="12.75">
      <c r="B73" s="220"/>
      <c r="C73" s="220"/>
      <c r="D73" s="220"/>
      <c r="E73" s="220"/>
      <c r="F73" s="220"/>
      <c r="G73" s="220"/>
      <c r="H73" s="220"/>
      <c r="I73" s="220"/>
      <c r="J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</row>
    <row r="74" spans="2:33" ht="12.75">
      <c r="B74" s="220"/>
      <c r="C74" s="220"/>
      <c r="D74" s="220"/>
      <c r="E74" s="220"/>
      <c r="F74" s="220"/>
      <c r="G74" s="220"/>
      <c r="H74" s="220"/>
      <c r="I74" s="220"/>
      <c r="J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</row>
    <row r="75" spans="2:33" ht="12.75">
      <c r="B75" s="220"/>
      <c r="C75" s="220"/>
      <c r="D75" s="220"/>
      <c r="E75" s="220"/>
      <c r="F75" s="220"/>
      <c r="G75" s="220"/>
      <c r="H75" s="220"/>
      <c r="I75" s="220"/>
      <c r="J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</row>
    <row r="76" spans="2:33" ht="12.75">
      <c r="B76" s="220"/>
      <c r="C76" s="220"/>
      <c r="D76" s="220"/>
      <c r="E76" s="220"/>
      <c r="F76" s="220"/>
      <c r="G76" s="220"/>
      <c r="H76" s="220"/>
      <c r="I76" s="220"/>
      <c r="J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</row>
    <row r="77" spans="2:33" ht="12.75">
      <c r="B77" s="220"/>
      <c r="C77" s="220"/>
      <c r="D77" s="220"/>
      <c r="E77" s="220"/>
      <c r="F77" s="220"/>
      <c r="G77" s="220"/>
      <c r="H77" s="220"/>
      <c r="I77" s="220"/>
      <c r="J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</row>
    <row r="78" spans="2:33" ht="12.75">
      <c r="B78" s="220"/>
      <c r="C78" s="220"/>
      <c r="D78" s="220"/>
      <c r="E78" s="220"/>
      <c r="F78" s="220"/>
      <c r="G78" s="220"/>
      <c r="H78" s="220"/>
      <c r="I78" s="220"/>
      <c r="J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</row>
    <row r="79" spans="2:33" ht="12.75">
      <c r="B79" s="220"/>
      <c r="C79" s="220"/>
      <c r="D79" s="220"/>
      <c r="E79" s="220"/>
      <c r="F79" s="220"/>
      <c r="G79" s="220"/>
      <c r="H79" s="220"/>
      <c r="I79" s="220"/>
      <c r="J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</row>
    <row r="80" spans="2:33" ht="12.75">
      <c r="B80" s="220"/>
      <c r="C80" s="220"/>
      <c r="D80" s="220"/>
      <c r="E80" s="220"/>
      <c r="F80" s="220"/>
      <c r="G80" s="220"/>
      <c r="H80" s="220"/>
      <c r="I80" s="220"/>
      <c r="J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</row>
    <row r="81" spans="2:33" ht="12.75">
      <c r="B81" s="220"/>
      <c r="C81" s="220"/>
      <c r="D81" s="220"/>
      <c r="E81" s="220"/>
      <c r="F81" s="220"/>
      <c r="G81" s="220"/>
      <c r="H81" s="220"/>
      <c r="I81" s="220"/>
      <c r="J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G81" s="220"/>
    </row>
    <row r="82" spans="2:33" ht="12.75">
      <c r="B82" s="220"/>
      <c r="C82" s="220"/>
      <c r="D82" s="220"/>
      <c r="E82" s="220"/>
      <c r="F82" s="220"/>
      <c r="G82" s="220"/>
      <c r="H82" s="220"/>
      <c r="I82" s="220"/>
      <c r="J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</row>
    <row r="83" spans="2:33" ht="12.75">
      <c r="B83" s="220"/>
      <c r="C83" s="220"/>
      <c r="D83" s="220"/>
      <c r="E83" s="220"/>
      <c r="F83" s="220"/>
      <c r="G83" s="220"/>
      <c r="H83" s="220"/>
      <c r="I83" s="220"/>
      <c r="J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</row>
    <row r="84" spans="2:33" ht="12.75">
      <c r="B84" s="220"/>
      <c r="C84" s="220"/>
      <c r="D84" s="220"/>
      <c r="E84" s="220"/>
      <c r="F84" s="220"/>
      <c r="G84" s="220"/>
      <c r="H84" s="220"/>
      <c r="I84" s="220"/>
      <c r="J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</row>
    <row r="85" spans="2:33" ht="12.75">
      <c r="B85" s="220"/>
      <c r="C85" s="220"/>
      <c r="D85" s="220"/>
      <c r="E85" s="220"/>
      <c r="F85" s="220"/>
      <c r="G85" s="220"/>
      <c r="H85" s="220"/>
      <c r="I85" s="220"/>
      <c r="J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</row>
    <row r="86" spans="2:33" ht="12.75">
      <c r="B86" s="220"/>
      <c r="C86" s="220"/>
      <c r="D86" s="220"/>
      <c r="E86" s="220"/>
      <c r="F86" s="220"/>
      <c r="G86" s="220"/>
      <c r="H86" s="220"/>
      <c r="I86" s="220"/>
      <c r="J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0"/>
      <c r="AC86" s="220"/>
      <c r="AD86" s="220"/>
      <c r="AE86" s="220"/>
      <c r="AF86" s="220"/>
      <c r="AG86" s="220"/>
    </row>
    <row r="87" spans="2:33" ht="12.75">
      <c r="B87" s="220"/>
      <c r="C87" s="220"/>
      <c r="D87" s="220"/>
      <c r="E87" s="220"/>
      <c r="F87" s="220"/>
      <c r="G87" s="220"/>
      <c r="H87" s="220"/>
      <c r="I87" s="220"/>
      <c r="J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0"/>
      <c r="AC87" s="220"/>
      <c r="AD87" s="220"/>
      <c r="AE87" s="220"/>
      <c r="AF87" s="220"/>
      <c r="AG87" s="220"/>
    </row>
    <row r="88" spans="2:33" ht="12.75">
      <c r="B88" s="220"/>
      <c r="C88" s="220"/>
      <c r="D88" s="220"/>
      <c r="E88" s="220"/>
      <c r="F88" s="220"/>
      <c r="G88" s="220"/>
      <c r="H88" s="220"/>
      <c r="I88" s="220"/>
      <c r="J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20"/>
    </row>
    <row r="89" spans="2:33" ht="12.75">
      <c r="B89" s="220"/>
      <c r="C89" s="220"/>
      <c r="D89" s="220"/>
      <c r="E89" s="220"/>
      <c r="F89" s="220"/>
      <c r="G89" s="220"/>
      <c r="H89" s="220"/>
      <c r="I89" s="220"/>
      <c r="J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20"/>
    </row>
    <row r="90" spans="2:33" ht="12.75">
      <c r="B90" s="220"/>
      <c r="C90" s="220"/>
      <c r="D90" s="220"/>
      <c r="E90" s="220"/>
      <c r="F90" s="220"/>
      <c r="G90" s="220"/>
      <c r="H90" s="220"/>
      <c r="I90" s="220"/>
      <c r="J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20"/>
    </row>
    <row r="91" spans="2:33" ht="12.75">
      <c r="B91" s="220"/>
      <c r="C91" s="220"/>
      <c r="D91" s="220"/>
      <c r="E91" s="220"/>
      <c r="F91" s="220"/>
      <c r="G91" s="220"/>
      <c r="H91" s="220"/>
      <c r="I91" s="220"/>
      <c r="J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  <c r="AC91" s="220"/>
      <c r="AD91" s="220"/>
      <c r="AE91" s="220"/>
      <c r="AF91" s="220"/>
      <c r="AG91" s="220"/>
    </row>
    <row r="92" spans="2:33" ht="12.75">
      <c r="B92" s="220"/>
      <c r="C92" s="220"/>
      <c r="D92" s="220"/>
      <c r="E92" s="220"/>
      <c r="F92" s="220"/>
      <c r="G92" s="220"/>
      <c r="H92" s="220"/>
      <c r="I92" s="220"/>
      <c r="J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0"/>
    </row>
    <row r="93" spans="2:33" ht="12.75">
      <c r="B93" s="220"/>
      <c r="C93" s="220"/>
      <c r="D93" s="220"/>
      <c r="E93" s="220"/>
      <c r="F93" s="220"/>
      <c r="G93" s="220"/>
      <c r="H93" s="220"/>
      <c r="I93" s="220"/>
      <c r="J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</row>
    <row r="94" spans="2:33" ht="12.75">
      <c r="B94" s="220"/>
      <c r="C94" s="220"/>
      <c r="D94" s="220"/>
      <c r="E94" s="220"/>
      <c r="F94" s="220"/>
      <c r="G94" s="220"/>
      <c r="H94" s="220"/>
      <c r="I94" s="220"/>
      <c r="J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</row>
    <row r="95" spans="2:33" ht="12.75">
      <c r="B95" s="220"/>
      <c r="C95" s="220"/>
      <c r="D95" s="220"/>
      <c r="E95" s="220"/>
      <c r="F95" s="220"/>
      <c r="G95" s="220"/>
      <c r="H95" s="220"/>
      <c r="I95" s="220"/>
      <c r="J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</row>
    <row r="96" spans="2:33" ht="12.75">
      <c r="B96" s="220"/>
      <c r="C96" s="220"/>
      <c r="D96" s="220"/>
      <c r="E96" s="220"/>
      <c r="F96" s="220"/>
      <c r="G96" s="220"/>
      <c r="H96" s="220"/>
      <c r="I96" s="220"/>
      <c r="J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</row>
    <row r="97" spans="2:33" ht="12.75">
      <c r="B97" s="220"/>
      <c r="C97" s="220"/>
      <c r="D97" s="220"/>
      <c r="E97" s="220"/>
      <c r="F97" s="220"/>
      <c r="G97" s="220"/>
      <c r="H97" s="220"/>
      <c r="I97" s="220"/>
      <c r="J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0"/>
    </row>
    <row r="98" spans="2:33" ht="12.75">
      <c r="B98" s="220"/>
      <c r="C98" s="220"/>
      <c r="D98" s="220"/>
      <c r="E98" s="220"/>
      <c r="F98" s="220"/>
      <c r="G98" s="220"/>
      <c r="H98" s="220"/>
      <c r="I98" s="220"/>
      <c r="J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20"/>
    </row>
    <row r="99" spans="2:33" ht="12.75">
      <c r="B99" s="220"/>
      <c r="C99" s="220"/>
      <c r="D99" s="220"/>
      <c r="E99" s="220"/>
      <c r="F99" s="220"/>
      <c r="G99" s="220"/>
      <c r="H99" s="220"/>
      <c r="I99" s="220"/>
      <c r="J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</row>
    <row r="100" spans="2:33" ht="12.75">
      <c r="B100" s="220"/>
      <c r="C100" s="220"/>
      <c r="D100" s="220"/>
      <c r="E100" s="220"/>
      <c r="F100" s="220"/>
      <c r="G100" s="220"/>
      <c r="H100" s="220"/>
      <c r="I100" s="220"/>
      <c r="J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/>
    </row>
    <row r="101" spans="2:33" ht="12.75">
      <c r="B101" s="220"/>
      <c r="C101" s="220"/>
      <c r="D101" s="220"/>
      <c r="E101" s="220"/>
      <c r="F101" s="220"/>
      <c r="G101" s="220"/>
      <c r="H101" s="220"/>
      <c r="I101" s="220"/>
      <c r="J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/>
    </row>
    <row r="102" spans="2:33" ht="12.75">
      <c r="B102" s="220"/>
      <c r="C102" s="220"/>
      <c r="D102" s="220"/>
      <c r="E102" s="220"/>
      <c r="F102" s="220"/>
      <c r="G102" s="220"/>
      <c r="H102" s="220"/>
      <c r="I102" s="220"/>
      <c r="J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/>
      <c r="AF102" s="220"/>
      <c r="AG102" s="220"/>
    </row>
    <row r="103" spans="2:33" ht="12.75">
      <c r="B103" s="220"/>
      <c r="C103" s="220"/>
      <c r="D103" s="220"/>
      <c r="E103" s="220"/>
      <c r="F103" s="220"/>
      <c r="G103" s="220"/>
      <c r="H103" s="220"/>
      <c r="I103" s="220"/>
      <c r="J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</row>
    <row r="104" spans="2:33" ht="12.75">
      <c r="B104" s="220"/>
      <c r="C104" s="220"/>
      <c r="D104" s="220"/>
      <c r="E104" s="220"/>
      <c r="F104" s="220"/>
      <c r="G104" s="220"/>
      <c r="H104" s="220"/>
      <c r="I104" s="220"/>
      <c r="J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</row>
    <row r="105" spans="2:33" ht="12.75">
      <c r="B105" s="220"/>
      <c r="C105" s="220"/>
      <c r="D105" s="220"/>
      <c r="E105" s="220"/>
      <c r="F105" s="220"/>
      <c r="G105" s="220"/>
      <c r="H105" s="220"/>
      <c r="I105" s="220"/>
      <c r="J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0"/>
    </row>
    <row r="106" spans="2:33" ht="12.75">
      <c r="B106" s="220"/>
      <c r="C106" s="220"/>
      <c r="D106" s="220"/>
      <c r="E106" s="220"/>
      <c r="F106" s="220"/>
      <c r="G106" s="220"/>
      <c r="H106" s="220"/>
      <c r="I106" s="220"/>
      <c r="J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20"/>
      <c r="Z106" s="220"/>
      <c r="AA106" s="220"/>
      <c r="AB106" s="220"/>
      <c r="AC106" s="220"/>
      <c r="AD106" s="220"/>
      <c r="AE106" s="220"/>
      <c r="AF106" s="220"/>
      <c r="AG106" s="220"/>
    </row>
    <row r="107" spans="2:33" ht="12.75">
      <c r="B107" s="220"/>
      <c r="C107" s="220"/>
      <c r="D107" s="220"/>
      <c r="E107" s="220"/>
      <c r="F107" s="220"/>
      <c r="G107" s="220"/>
      <c r="H107" s="220"/>
      <c r="I107" s="220"/>
      <c r="J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  <c r="Z107" s="220"/>
      <c r="AA107" s="220"/>
      <c r="AB107" s="220"/>
      <c r="AC107" s="220"/>
      <c r="AD107" s="220"/>
      <c r="AE107" s="220"/>
      <c r="AF107" s="220"/>
      <c r="AG107" s="220"/>
    </row>
    <row r="108" spans="2:33" ht="12.75">
      <c r="B108" s="220"/>
      <c r="C108" s="220"/>
      <c r="D108" s="220"/>
      <c r="E108" s="220"/>
      <c r="F108" s="220"/>
      <c r="G108" s="220"/>
      <c r="H108" s="220"/>
      <c r="I108" s="220"/>
      <c r="J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</row>
    <row r="109" spans="2:33" ht="12.75">
      <c r="B109" s="220"/>
      <c r="C109" s="220"/>
      <c r="D109" s="220"/>
      <c r="E109" s="220"/>
      <c r="F109" s="220"/>
      <c r="G109" s="220"/>
      <c r="H109" s="220"/>
      <c r="I109" s="220"/>
      <c r="J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20"/>
      <c r="Z109" s="220"/>
      <c r="AA109" s="220"/>
      <c r="AB109" s="220"/>
      <c r="AC109" s="220"/>
      <c r="AD109" s="220"/>
      <c r="AE109" s="220"/>
      <c r="AF109" s="220"/>
      <c r="AG109" s="220"/>
    </row>
    <row r="110" spans="2:33" ht="12.75">
      <c r="B110" s="220"/>
      <c r="C110" s="220"/>
      <c r="D110" s="220"/>
      <c r="E110" s="220"/>
      <c r="F110" s="220"/>
      <c r="G110" s="220"/>
      <c r="H110" s="220"/>
      <c r="I110" s="220"/>
      <c r="J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20"/>
      <c r="Z110" s="220"/>
      <c r="AA110" s="220"/>
      <c r="AB110" s="220"/>
      <c r="AC110" s="220"/>
      <c r="AD110" s="220"/>
      <c r="AE110" s="220"/>
      <c r="AF110" s="220"/>
      <c r="AG110" s="220"/>
    </row>
    <row r="111" spans="2:33" ht="12.75">
      <c r="B111" s="220"/>
      <c r="C111" s="220"/>
      <c r="D111" s="220"/>
      <c r="E111" s="220"/>
      <c r="F111" s="220"/>
      <c r="G111" s="220"/>
      <c r="H111" s="220"/>
      <c r="I111" s="220"/>
      <c r="J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20"/>
      <c r="AG111" s="220"/>
    </row>
    <row r="112" spans="2:33" ht="12.75">
      <c r="B112" s="220"/>
      <c r="C112" s="220"/>
      <c r="D112" s="220"/>
      <c r="E112" s="220"/>
      <c r="F112" s="220"/>
      <c r="G112" s="220"/>
      <c r="H112" s="220"/>
      <c r="I112" s="220"/>
      <c r="J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</row>
    <row r="113" spans="2:33" ht="12.75">
      <c r="B113" s="220"/>
      <c r="C113" s="220"/>
      <c r="D113" s="220"/>
      <c r="E113" s="220"/>
      <c r="F113" s="220"/>
      <c r="G113" s="220"/>
      <c r="H113" s="220"/>
      <c r="I113" s="220"/>
      <c r="J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20"/>
      <c r="AG113" s="220"/>
    </row>
    <row r="114" spans="2:33" ht="12.75">
      <c r="B114" s="220"/>
      <c r="C114" s="220"/>
      <c r="D114" s="220"/>
      <c r="E114" s="220"/>
      <c r="F114" s="220"/>
      <c r="G114" s="220"/>
      <c r="H114" s="220"/>
      <c r="I114" s="220"/>
      <c r="J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20"/>
      <c r="AG114" s="220"/>
    </row>
    <row r="115" spans="2:33" ht="12.75">
      <c r="B115" s="220"/>
      <c r="C115" s="220"/>
      <c r="D115" s="220"/>
      <c r="E115" s="220"/>
      <c r="F115" s="220"/>
      <c r="G115" s="220"/>
      <c r="H115" s="220"/>
      <c r="I115" s="220"/>
      <c r="J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20"/>
      <c r="Z115" s="220"/>
      <c r="AA115" s="220"/>
      <c r="AB115" s="220"/>
      <c r="AC115" s="220"/>
      <c r="AD115" s="220"/>
      <c r="AE115" s="220"/>
      <c r="AF115" s="220"/>
      <c r="AG115" s="220"/>
    </row>
    <row r="116" spans="2:33" ht="12.75">
      <c r="B116" s="220"/>
      <c r="C116" s="220"/>
      <c r="D116" s="220"/>
      <c r="E116" s="220"/>
      <c r="F116" s="220"/>
      <c r="G116" s="220"/>
      <c r="H116" s="220"/>
      <c r="I116" s="220"/>
      <c r="J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20"/>
      <c r="AG116" s="220"/>
    </row>
    <row r="117" spans="2:33" ht="12.75">
      <c r="B117" s="220"/>
      <c r="C117" s="220"/>
      <c r="D117" s="220"/>
      <c r="E117" s="220"/>
      <c r="F117" s="220"/>
      <c r="G117" s="220"/>
      <c r="H117" s="220"/>
      <c r="I117" s="220"/>
      <c r="J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</row>
    <row r="118" spans="2:33" ht="12.75">
      <c r="B118" s="220"/>
      <c r="C118" s="220"/>
      <c r="D118" s="220"/>
      <c r="E118" s="220"/>
      <c r="F118" s="220"/>
      <c r="G118" s="220"/>
      <c r="H118" s="220"/>
      <c r="I118" s="220"/>
      <c r="J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20"/>
      <c r="Z118" s="220"/>
      <c r="AA118" s="220"/>
      <c r="AB118" s="220"/>
      <c r="AC118" s="220"/>
      <c r="AD118" s="220"/>
      <c r="AE118" s="220"/>
      <c r="AF118" s="220"/>
      <c r="AG118" s="220"/>
    </row>
    <row r="119" spans="2:33" ht="12.75">
      <c r="B119" s="220"/>
      <c r="C119" s="220"/>
      <c r="D119" s="220"/>
      <c r="E119" s="220"/>
      <c r="F119" s="220"/>
      <c r="G119" s="220"/>
      <c r="H119" s="220"/>
      <c r="I119" s="220"/>
      <c r="J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</row>
    <row r="120" spans="2:33" ht="12.75">
      <c r="B120" s="220"/>
      <c r="C120" s="220"/>
      <c r="D120" s="220"/>
      <c r="E120" s="220"/>
      <c r="F120" s="220"/>
      <c r="G120" s="220"/>
      <c r="H120" s="220"/>
      <c r="I120" s="220"/>
      <c r="J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20"/>
      <c r="Z120" s="220"/>
      <c r="AA120" s="220"/>
      <c r="AB120" s="220"/>
      <c r="AC120" s="220"/>
      <c r="AD120" s="220"/>
      <c r="AE120" s="220"/>
      <c r="AF120" s="220"/>
      <c r="AG120" s="220"/>
    </row>
    <row r="121" spans="2:33" ht="12.75">
      <c r="B121" s="220"/>
      <c r="C121" s="220"/>
      <c r="D121" s="220"/>
      <c r="E121" s="220"/>
      <c r="F121" s="220"/>
      <c r="G121" s="220"/>
      <c r="H121" s="220"/>
      <c r="I121" s="220"/>
      <c r="J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</row>
    <row r="122" spans="2:33" ht="12.75">
      <c r="B122" s="220"/>
      <c r="C122" s="220"/>
      <c r="D122" s="220"/>
      <c r="E122" s="220"/>
      <c r="F122" s="220"/>
      <c r="G122" s="220"/>
      <c r="H122" s="220"/>
      <c r="I122" s="220"/>
      <c r="J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</row>
    <row r="123" spans="2:33" ht="12.75">
      <c r="B123" s="220"/>
      <c r="C123" s="220"/>
      <c r="D123" s="220"/>
      <c r="E123" s="220"/>
      <c r="F123" s="220"/>
      <c r="G123" s="220"/>
      <c r="H123" s="220"/>
      <c r="I123" s="220"/>
      <c r="J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  <c r="AA123" s="220"/>
      <c r="AB123" s="220"/>
      <c r="AC123" s="220"/>
      <c r="AD123" s="220"/>
      <c r="AE123" s="220"/>
      <c r="AF123" s="220"/>
      <c r="AG123" s="220"/>
    </row>
    <row r="124" spans="12:33" ht="12.75"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20"/>
      <c r="Z124" s="220"/>
      <c r="AA124" s="220"/>
      <c r="AB124" s="220"/>
      <c r="AC124" s="220"/>
      <c r="AD124" s="220"/>
      <c r="AE124" s="220"/>
      <c r="AF124" s="220"/>
      <c r="AG124" s="220"/>
    </row>
    <row r="125" spans="12:33" ht="12.75"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  <c r="Y125" s="220"/>
      <c r="Z125" s="220"/>
      <c r="AA125" s="220"/>
      <c r="AB125" s="220"/>
      <c r="AC125" s="220"/>
      <c r="AD125" s="220"/>
      <c r="AE125" s="220"/>
      <c r="AF125" s="220"/>
      <c r="AG125" s="220"/>
    </row>
    <row r="126" spans="12:33" ht="12.75"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  <c r="AA126" s="220"/>
      <c r="AB126" s="220"/>
      <c r="AC126" s="220"/>
      <c r="AD126" s="220"/>
      <c r="AE126" s="220"/>
      <c r="AF126" s="220"/>
      <c r="AG126" s="220"/>
    </row>
    <row r="127" spans="12:33" ht="12.75"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0"/>
      <c r="AD127" s="220"/>
      <c r="AE127" s="220"/>
      <c r="AF127" s="220"/>
      <c r="AG127" s="220"/>
    </row>
    <row r="128" spans="12:33" ht="12.75"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20"/>
      <c r="AF128" s="220"/>
      <c r="AG128" s="220"/>
    </row>
    <row r="129" spans="12:33" ht="12.75"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  <c r="AA129" s="220"/>
      <c r="AB129" s="220"/>
      <c r="AC129" s="220"/>
      <c r="AD129" s="220"/>
      <c r="AE129" s="220"/>
      <c r="AF129" s="220"/>
      <c r="AG129" s="220"/>
    </row>
  </sheetData>
  <sheetProtection/>
  <mergeCells count="8">
    <mergeCell ref="H4:J4"/>
    <mergeCell ref="A1:J1"/>
    <mergeCell ref="A2:J2"/>
    <mergeCell ref="B3:E3"/>
    <mergeCell ref="G3:J3"/>
    <mergeCell ref="B4:B5"/>
    <mergeCell ref="C4:E4"/>
    <mergeCell ref="G4:G5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6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G36"/>
  <sheetViews>
    <sheetView view="pageBreakPreview" zoomScaleSheetLayoutView="100" zoomScalePageLayoutView="0" workbookViewId="0" topLeftCell="A1">
      <selection activeCell="D15" sqref="D15"/>
    </sheetView>
  </sheetViews>
  <sheetFormatPr defaultColWidth="13.140625" defaultRowHeight="12.75"/>
  <cols>
    <col min="1" max="1" width="18.57421875" style="159" customWidth="1"/>
    <col min="2" max="10" width="13.140625" style="159" customWidth="1"/>
    <col min="11" max="163" width="13.140625" style="155" customWidth="1"/>
    <col min="164" max="16384" width="13.140625" style="159" customWidth="1"/>
  </cols>
  <sheetData>
    <row r="1" spans="1:163" s="152" customFormat="1" ht="21.75" customHeight="1">
      <c r="A1" s="292" t="s">
        <v>159</v>
      </c>
      <c r="B1" s="292"/>
      <c r="C1" s="292"/>
      <c r="D1" s="292"/>
      <c r="E1" s="292"/>
      <c r="F1" s="292"/>
      <c r="G1" s="292"/>
      <c r="H1" s="150"/>
      <c r="I1" s="150"/>
      <c r="J1" s="151"/>
      <c r="K1" s="151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  <c r="CV1" s="150"/>
      <c r="CW1" s="150"/>
      <c r="CX1" s="150"/>
      <c r="CY1" s="150"/>
      <c r="CZ1" s="150"/>
      <c r="DA1" s="150"/>
      <c r="DB1" s="150"/>
      <c r="DC1" s="150"/>
      <c r="DD1" s="150"/>
      <c r="DE1" s="150"/>
      <c r="DF1" s="150"/>
      <c r="DG1" s="150"/>
      <c r="DH1" s="150"/>
      <c r="DI1" s="150"/>
      <c r="DJ1" s="150"/>
      <c r="DK1" s="150"/>
      <c r="DL1" s="150"/>
      <c r="DM1" s="150"/>
      <c r="DN1" s="150"/>
      <c r="DO1" s="150"/>
      <c r="DP1" s="150"/>
      <c r="DQ1" s="150"/>
      <c r="DR1" s="150"/>
      <c r="DS1" s="150"/>
      <c r="DT1" s="150"/>
      <c r="DU1" s="150"/>
      <c r="DV1" s="150"/>
      <c r="DW1" s="150"/>
      <c r="DX1" s="150"/>
      <c r="DY1" s="150"/>
      <c r="DZ1" s="150"/>
      <c r="EA1" s="150"/>
      <c r="EB1" s="150"/>
      <c r="EC1" s="150"/>
      <c r="ED1" s="150"/>
      <c r="EE1" s="150"/>
      <c r="EF1" s="150"/>
      <c r="EG1" s="150"/>
      <c r="EH1" s="150"/>
      <c r="EI1" s="150"/>
      <c r="EJ1" s="150"/>
      <c r="EK1" s="150"/>
      <c r="EL1" s="150"/>
      <c r="EM1" s="150"/>
      <c r="EN1" s="150"/>
      <c r="EO1" s="150"/>
      <c r="EP1" s="150"/>
      <c r="EQ1" s="150"/>
      <c r="ER1" s="150"/>
      <c r="ES1" s="150"/>
      <c r="ET1" s="150"/>
      <c r="EU1" s="150"/>
      <c r="EV1" s="150"/>
      <c r="EW1" s="150"/>
      <c r="EX1" s="150"/>
      <c r="EY1" s="150"/>
      <c r="EZ1" s="150"/>
      <c r="FA1" s="150"/>
      <c r="FB1" s="150"/>
      <c r="FC1" s="150"/>
      <c r="FD1" s="150"/>
      <c r="FE1" s="150"/>
      <c r="FF1" s="150"/>
      <c r="FG1" s="150"/>
    </row>
    <row r="2" spans="1:163" s="152" customFormat="1" ht="12" customHeight="1">
      <c r="A2" s="293" t="s">
        <v>144</v>
      </c>
      <c r="B2" s="293"/>
      <c r="C2" s="293"/>
      <c r="D2" s="293"/>
      <c r="E2" s="293"/>
      <c r="F2" s="293"/>
      <c r="G2" s="293"/>
      <c r="H2" s="148"/>
      <c r="I2" s="148"/>
      <c r="J2" s="151"/>
      <c r="K2" s="151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0"/>
      <c r="CZ2" s="150"/>
      <c r="DA2" s="150"/>
      <c r="DB2" s="150"/>
      <c r="DC2" s="150"/>
      <c r="DD2" s="150"/>
      <c r="DE2" s="150"/>
      <c r="DF2" s="150"/>
      <c r="DG2" s="150"/>
      <c r="DH2" s="150"/>
      <c r="DI2" s="150"/>
      <c r="DJ2" s="150"/>
      <c r="DK2" s="150"/>
      <c r="DL2" s="150"/>
      <c r="DM2" s="150"/>
      <c r="DN2" s="150"/>
      <c r="DO2" s="150"/>
      <c r="DP2" s="150"/>
      <c r="DQ2" s="150"/>
      <c r="DR2" s="150"/>
      <c r="DS2" s="150"/>
      <c r="DT2" s="150"/>
      <c r="DU2" s="150"/>
      <c r="DV2" s="150"/>
      <c r="DW2" s="150"/>
      <c r="DX2" s="150"/>
      <c r="DY2" s="150"/>
      <c r="DZ2" s="150"/>
      <c r="EA2" s="150"/>
      <c r="EB2" s="150"/>
      <c r="EC2" s="150"/>
      <c r="ED2" s="150"/>
      <c r="EE2" s="150"/>
      <c r="EF2" s="150"/>
      <c r="EG2" s="150"/>
      <c r="EH2" s="150"/>
      <c r="EI2" s="150"/>
      <c r="EJ2" s="150"/>
      <c r="EK2" s="150"/>
      <c r="EL2" s="150"/>
      <c r="EM2" s="150"/>
      <c r="EN2" s="150"/>
      <c r="EO2" s="150"/>
      <c r="EP2" s="150"/>
      <c r="EQ2" s="150"/>
      <c r="ER2" s="150"/>
      <c r="ES2" s="150"/>
      <c r="ET2" s="150"/>
      <c r="EU2" s="150"/>
      <c r="EV2" s="150"/>
      <c r="EW2" s="150"/>
      <c r="EX2" s="150"/>
      <c r="EY2" s="150"/>
      <c r="EZ2" s="150"/>
      <c r="FA2" s="150"/>
      <c r="FB2" s="150"/>
      <c r="FC2" s="150"/>
      <c r="FD2" s="150"/>
      <c r="FE2" s="150"/>
      <c r="FF2" s="150"/>
      <c r="FG2" s="150"/>
    </row>
    <row r="3" spans="1:163" s="152" customFormat="1" ht="24.75" customHeight="1">
      <c r="A3" s="294" t="s">
        <v>148</v>
      </c>
      <c r="B3" s="294"/>
      <c r="C3" s="294"/>
      <c r="D3" s="294"/>
      <c r="E3" s="294"/>
      <c r="F3" s="294"/>
      <c r="G3" s="294"/>
      <c r="H3" s="153"/>
      <c r="I3" s="153"/>
      <c r="J3" s="150"/>
      <c r="K3" s="154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  <c r="DE3" s="150"/>
      <c r="DF3" s="150"/>
      <c r="DG3" s="150"/>
      <c r="DH3" s="150"/>
      <c r="DI3" s="150"/>
      <c r="DJ3" s="150"/>
      <c r="DK3" s="150"/>
      <c r="DL3" s="150"/>
      <c r="DM3" s="150"/>
      <c r="DN3" s="150"/>
      <c r="DO3" s="150"/>
      <c r="DP3" s="150"/>
      <c r="DQ3" s="150"/>
      <c r="DR3" s="150"/>
      <c r="DS3" s="150"/>
      <c r="DT3" s="150"/>
      <c r="DU3" s="150"/>
      <c r="DV3" s="150"/>
      <c r="DW3" s="150"/>
      <c r="DX3" s="150"/>
      <c r="DY3" s="150"/>
      <c r="DZ3" s="150"/>
      <c r="EA3" s="150"/>
      <c r="EB3" s="150"/>
      <c r="EC3" s="150"/>
      <c r="ED3" s="150"/>
      <c r="EE3" s="150"/>
      <c r="EF3" s="150"/>
      <c r="EG3" s="150"/>
      <c r="EH3" s="150"/>
      <c r="EI3" s="150"/>
      <c r="EJ3" s="150"/>
      <c r="EK3" s="150"/>
      <c r="EL3" s="150"/>
      <c r="EM3" s="150"/>
      <c r="EN3" s="150"/>
      <c r="EO3" s="150"/>
      <c r="EP3" s="150"/>
      <c r="EQ3" s="150"/>
      <c r="ER3" s="150"/>
      <c r="ES3" s="150"/>
      <c r="ET3" s="150"/>
      <c r="EU3" s="150"/>
      <c r="EV3" s="150"/>
      <c r="EW3" s="150"/>
      <c r="EX3" s="150"/>
      <c r="EY3" s="150"/>
      <c r="EZ3" s="150"/>
      <c r="FA3" s="150"/>
      <c r="FB3" s="150"/>
      <c r="FC3" s="150"/>
      <c r="FD3" s="150"/>
      <c r="FE3" s="150"/>
      <c r="FF3" s="150"/>
      <c r="FG3" s="150"/>
    </row>
    <row r="4" spans="1:163" s="152" customFormat="1" ht="17.25" customHeight="1">
      <c r="A4" s="233"/>
      <c r="B4" s="155"/>
      <c r="C4" s="155"/>
      <c r="D4" s="155"/>
      <c r="E4" s="155"/>
      <c r="F4" s="150"/>
      <c r="G4" s="150"/>
      <c r="H4" s="154"/>
      <c r="I4" s="150"/>
      <c r="J4" s="150"/>
      <c r="K4" s="154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0"/>
      <c r="EE4" s="150"/>
      <c r="EF4" s="150"/>
      <c r="EG4" s="150"/>
      <c r="EH4" s="150"/>
      <c r="EI4" s="150"/>
      <c r="EJ4" s="150"/>
      <c r="EK4" s="150"/>
      <c r="EL4" s="150"/>
      <c r="EM4" s="150"/>
      <c r="EN4" s="150"/>
      <c r="EO4" s="150"/>
      <c r="EP4" s="150"/>
      <c r="EQ4" s="150"/>
      <c r="ER4" s="150"/>
      <c r="ES4" s="150"/>
      <c r="ET4" s="150"/>
      <c r="EU4" s="150"/>
      <c r="EV4" s="150"/>
      <c r="EW4" s="150"/>
      <c r="EX4" s="150"/>
      <c r="EY4" s="150"/>
      <c r="EZ4" s="150"/>
      <c r="FA4" s="150"/>
      <c r="FB4" s="150"/>
      <c r="FC4" s="150"/>
      <c r="FD4" s="150"/>
      <c r="FE4" s="150"/>
      <c r="FF4" s="150"/>
      <c r="FG4" s="150"/>
    </row>
    <row r="5" spans="1:163" s="152" customFormat="1" ht="46.5" customHeight="1">
      <c r="A5" s="135" t="s">
        <v>24</v>
      </c>
      <c r="B5" s="135" t="s">
        <v>123</v>
      </c>
      <c r="C5" s="135" t="s">
        <v>25</v>
      </c>
      <c r="D5" s="135" t="s">
        <v>26</v>
      </c>
      <c r="E5" s="135" t="s">
        <v>27</v>
      </c>
      <c r="F5" s="135" t="s">
        <v>28</v>
      </c>
      <c r="G5" s="135" t="s">
        <v>6</v>
      </c>
      <c r="H5" s="154"/>
      <c r="I5" s="156"/>
      <c r="J5" s="156"/>
      <c r="K5" s="156"/>
      <c r="L5" s="156"/>
      <c r="M5" s="156"/>
      <c r="N5" s="156"/>
      <c r="O5" s="156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 s="150"/>
      <c r="EB5" s="150"/>
      <c r="EC5" s="150"/>
      <c r="ED5" s="150"/>
      <c r="EE5" s="150"/>
      <c r="EF5" s="150"/>
      <c r="EG5" s="150"/>
      <c r="EH5" s="150"/>
      <c r="EI5" s="150"/>
      <c r="EJ5" s="150"/>
      <c r="EK5" s="150"/>
      <c r="EL5" s="150"/>
      <c r="EM5" s="150"/>
      <c r="EN5" s="150"/>
      <c r="EO5" s="150"/>
      <c r="EP5" s="150"/>
      <c r="EQ5" s="150"/>
      <c r="ER5" s="150"/>
      <c r="ES5" s="150"/>
      <c r="ET5" s="150"/>
      <c r="EU5" s="150"/>
      <c r="EV5" s="150"/>
      <c r="EW5" s="150"/>
      <c r="EX5" s="150"/>
      <c r="EY5" s="150"/>
      <c r="EZ5" s="150"/>
      <c r="FA5" s="150"/>
      <c r="FB5" s="150"/>
      <c r="FC5" s="150"/>
      <c r="FD5" s="150"/>
      <c r="FE5" s="150"/>
      <c r="FF5" s="150"/>
      <c r="FG5" s="150"/>
    </row>
    <row r="6" spans="1:163" s="152" customFormat="1" ht="18" customHeight="1">
      <c r="A6" s="136" t="s">
        <v>182</v>
      </c>
      <c r="B6" s="138">
        <v>729.48</v>
      </c>
      <c r="C6" s="138">
        <v>964.45</v>
      </c>
      <c r="D6" s="138">
        <v>757.08</v>
      </c>
      <c r="E6" s="138">
        <v>1061.55</v>
      </c>
      <c r="F6" s="138">
        <v>586.06</v>
      </c>
      <c r="G6" s="138">
        <v>515.74</v>
      </c>
      <c r="H6" s="150"/>
      <c r="I6" s="157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0"/>
      <c r="FF6" s="150"/>
      <c r="FG6" s="150"/>
    </row>
    <row r="7" spans="1:163" s="152" customFormat="1" ht="18" customHeight="1">
      <c r="A7" s="136" t="s">
        <v>183</v>
      </c>
      <c r="B7" s="138">
        <v>708.31</v>
      </c>
      <c r="C7" s="138">
        <v>919.06</v>
      </c>
      <c r="D7" s="138" t="s">
        <v>145</v>
      </c>
      <c r="E7" s="138">
        <v>1031.76</v>
      </c>
      <c r="F7" s="138">
        <v>565.24</v>
      </c>
      <c r="G7" s="138">
        <v>501.38</v>
      </c>
      <c r="H7" s="150"/>
      <c r="I7" s="157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F7" s="150"/>
      <c r="DG7" s="150"/>
      <c r="DH7" s="150"/>
      <c r="DI7" s="150"/>
      <c r="DJ7" s="150"/>
      <c r="DK7" s="150"/>
      <c r="DL7" s="150"/>
      <c r="DM7" s="150"/>
      <c r="DN7" s="150"/>
      <c r="DO7" s="150"/>
      <c r="DP7" s="150"/>
      <c r="DQ7" s="150"/>
      <c r="DR7" s="150"/>
      <c r="DS7" s="150"/>
      <c r="DT7" s="150"/>
      <c r="DU7" s="150"/>
      <c r="DV7" s="150"/>
      <c r="DW7" s="150"/>
      <c r="DX7" s="150"/>
      <c r="DY7" s="150"/>
      <c r="DZ7" s="150"/>
      <c r="EA7" s="150"/>
      <c r="EB7" s="150"/>
      <c r="EC7" s="150"/>
      <c r="ED7" s="150"/>
      <c r="EE7" s="150"/>
      <c r="EF7" s="150"/>
      <c r="EG7" s="150"/>
      <c r="EH7" s="150"/>
      <c r="EI7" s="150"/>
      <c r="EJ7" s="150"/>
      <c r="EK7" s="150"/>
      <c r="EL7" s="150"/>
      <c r="EM7" s="150"/>
      <c r="EN7" s="150"/>
      <c r="EO7" s="150"/>
      <c r="EP7" s="150"/>
      <c r="EQ7" s="150"/>
      <c r="ER7" s="150"/>
      <c r="ES7" s="150"/>
      <c r="ET7" s="150"/>
      <c r="EU7" s="150"/>
      <c r="EV7" s="150"/>
      <c r="EW7" s="150"/>
      <c r="EX7" s="150"/>
      <c r="EY7" s="150"/>
      <c r="EZ7" s="150"/>
      <c r="FA7" s="150"/>
      <c r="FB7" s="150"/>
      <c r="FC7" s="150"/>
      <c r="FD7" s="150"/>
      <c r="FE7" s="150"/>
      <c r="FF7" s="150"/>
      <c r="FG7" s="150"/>
    </row>
    <row r="8" spans="1:163" s="152" customFormat="1" ht="18" customHeight="1">
      <c r="A8" s="136" t="s">
        <v>185</v>
      </c>
      <c r="B8" s="138">
        <v>686.36</v>
      </c>
      <c r="C8" s="138">
        <v>892.12</v>
      </c>
      <c r="D8" s="138">
        <v>955.18</v>
      </c>
      <c r="E8" s="138">
        <v>999.78</v>
      </c>
      <c r="F8" s="138">
        <v>552.24</v>
      </c>
      <c r="G8" s="138">
        <v>469.13</v>
      </c>
      <c r="H8" s="150"/>
      <c r="I8" s="157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50"/>
      <c r="DC8" s="150"/>
      <c r="DD8" s="150"/>
      <c r="DE8" s="150"/>
      <c r="DF8" s="150"/>
      <c r="DG8" s="150"/>
      <c r="DH8" s="150"/>
      <c r="DI8" s="150"/>
      <c r="DJ8" s="150"/>
      <c r="DK8" s="150"/>
      <c r="DL8" s="150"/>
      <c r="DM8" s="150"/>
      <c r="DN8" s="150"/>
      <c r="DO8" s="150"/>
      <c r="DP8" s="150"/>
      <c r="DQ8" s="150"/>
      <c r="DR8" s="150"/>
      <c r="DS8" s="150"/>
      <c r="DT8" s="150"/>
      <c r="DU8" s="150"/>
      <c r="DV8" s="150"/>
      <c r="DW8" s="150"/>
      <c r="DX8" s="150"/>
      <c r="DY8" s="150"/>
      <c r="DZ8" s="150"/>
      <c r="EA8" s="150"/>
      <c r="EB8" s="150"/>
      <c r="EC8" s="150"/>
      <c r="ED8" s="150"/>
      <c r="EE8" s="150"/>
      <c r="EF8" s="150"/>
      <c r="EG8" s="150"/>
      <c r="EH8" s="150"/>
      <c r="EI8" s="150"/>
      <c r="EJ8" s="150"/>
      <c r="EK8" s="150"/>
      <c r="EL8" s="150"/>
      <c r="EM8" s="150"/>
      <c r="EN8" s="150"/>
      <c r="EO8" s="150"/>
      <c r="EP8" s="150"/>
      <c r="EQ8" s="150"/>
      <c r="ER8" s="150"/>
      <c r="ES8" s="150"/>
      <c r="ET8" s="150"/>
      <c r="EU8" s="150"/>
      <c r="EV8" s="150"/>
      <c r="EW8" s="150"/>
      <c r="EX8" s="150"/>
      <c r="EY8" s="150"/>
      <c r="EZ8" s="150"/>
      <c r="FA8" s="150"/>
      <c r="FB8" s="150"/>
      <c r="FC8" s="150"/>
      <c r="FD8" s="150"/>
      <c r="FE8" s="150"/>
      <c r="FF8" s="150"/>
      <c r="FG8" s="150"/>
    </row>
    <row r="9" spans="1:163" s="152" customFormat="1" ht="18" customHeight="1">
      <c r="A9" s="136" t="s">
        <v>187</v>
      </c>
      <c r="B9" s="138">
        <v>649.93</v>
      </c>
      <c r="C9" s="138">
        <v>870.49</v>
      </c>
      <c r="D9" s="138">
        <v>915.54</v>
      </c>
      <c r="E9" s="138">
        <v>988.2</v>
      </c>
      <c r="F9" s="138">
        <v>513.77</v>
      </c>
      <c r="G9" s="138">
        <v>465.04</v>
      </c>
      <c r="H9" s="150"/>
      <c r="I9" s="157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0"/>
      <c r="EE9" s="150"/>
      <c r="EF9" s="150"/>
      <c r="EG9" s="150"/>
      <c r="EH9" s="150"/>
      <c r="EI9" s="150"/>
      <c r="EJ9" s="150"/>
      <c r="EK9" s="150"/>
      <c r="EL9" s="150"/>
      <c r="EM9" s="150"/>
      <c r="EN9" s="150"/>
      <c r="EO9" s="150"/>
      <c r="EP9" s="150"/>
      <c r="EQ9" s="150"/>
      <c r="ER9" s="150"/>
      <c r="ES9" s="150"/>
      <c r="ET9" s="150"/>
      <c r="EU9" s="150"/>
      <c r="EV9" s="150"/>
      <c r="EW9" s="150"/>
      <c r="EX9" s="150"/>
      <c r="EY9" s="150"/>
      <c r="EZ9" s="150"/>
      <c r="FA9" s="150"/>
      <c r="FB9" s="150"/>
      <c r="FC9" s="150"/>
      <c r="FD9" s="150"/>
      <c r="FE9" s="150"/>
      <c r="FF9" s="150"/>
      <c r="FG9" s="150"/>
    </row>
    <row r="10" spans="1:163" s="152" customFormat="1" ht="18" customHeight="1">
      <c r="A10" s="136" t="s">
        <v>192</v>
      </c>
      <c r="B10" s="138">
        <v>669.52</v>
      </c>
      <c r="C10" s="138">
        <v>865.94</v>
      </c>
      <c r="D10" s="138">
        <v>910.76</v>
      </c>
      <c r="E10" s="138">
        <v>1001.84</v>
      </c>
      <c r="F10" s="138">
        <v>543.93</v>
      </c>
      <c r="G10" s="138">
        <v>507.11</v>
      </c>
      <c r="H10" s="150"/>
      <c r="I10" s="157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  <c r="EE10" s="150"/>
      <c r="EF10" s="150"/>
      <c r="EG10" s="150"/>
      <c r="EH10" s="150"/>
      <c r="EI10" s="150"/>
      <c r="EJ10" s="150"/>
      <c r="EK10" s="150"/>
      <c r="EL10" s="150"/>
      <c r="EM10" s="150"/>
      <c r="EN10" s="150"/>
      <c r="EO10" s="150"/>
      <c r="EP10" s="150"/>
      <c r="EQ10" s="150"/>
      <c r="ER10" s="150"/>
      <c r="ES10" s="150"/>
      <c r="ET10" s="150"/>
      <c r="EU10" s="150"/>
      <c r="EV10" s="150"/>
      <c r="EW10" s="150"/>
      <c r="EX10" s="150"/>
      <c r="EY10" s="150"/>
      <c r="EZ10" s="150"/>
      <c r="FA10" s="150"/>
      <c r="FB10" s="150"/>
      <c r="FC10" s="150"/>
      <c r="FD10" s="150"/>
      <c r="FE10" s="150"/>
      <c r="FF10" s="150"/>
      <c r="FG10" s="150"/>
    </row>
    <row r="11" spans="1:163" s="152" customFormat="1" ht="18" customHeight="1">
      <c r="A11" s="136" t="s">
        <v>193</v>
      </c>
      <c r="B11" s="138">
        <v>655.18</v>
      </c>
      <c r="C11" s="138">
        <v>874.06</v>
      </c>
      <c r="D11" s="138">
        <v>919.29</v>
      </c>
      <c r="E11" s="138">
        <v>1011.22</v>
      </c>
      <c r="F11" s="138">
        <v>551.54</v>
      </c>
      <c r="G11" s="138">
        <v>492</v>
      </c>
      <c r="H11" s="150"/>
      <c r="I11" s="157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50"/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  <c r="ES11" s="150"/>
      <c r="ET11" s="150"/>
      <c r="EU11" s="150"/>
      <c r="EV11" s="150"/>
      <c r="EW11" s="150"/>
      <c r="EX11" s="150"/>
      <c r="EY11" s="150"/>
      <c r="EZ11" s="150"/>
      <c r="FA11" s="150"/>
      <c r="FB11" s="150"/>
      <c r="FC11" s="150"/>
      <c r="FD11" s="150"/>
      <c r="FE11" s="150"/>
      <c r="FF11" s="150"/>
      <c r="FG11" s="150"/>
    </row>
    <row r="12" spans="1:163" s="152" customFormat="1" ht="18" customHeight="1">
      <c r="A12" s="136" t="s">
        <v>175</v>
      </c>
      <c r="B12" s="138">
        <v>637.78</v>
      </c>
      <c r="C12" s="138">
        <v>850.85</v>
      </c>
      <c r="D12" s="138">
        <v>894.89</v>
      </c>
      <c r="E12" s="138">
        <v>984.38</v>
      </c>
      <c r="F12" s="138">
        <v>529.83</v>
      </c>
      <c r="G12" s="138">
        <v>478.94</v>
      </c>
      <c r="H12" s="150"/>
      <c r="I12" s="157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0"/>
      <c r="EH12" s="150"/>
      <c r="EI12" s="150"/>
      <c r="EJ12" s="150"/>
      <c r="EK12" s="150"/>
      <c r="EL12" s="150"/>
      <c r="EM12" s="150"/>
      <c r="EN12" s="150"/>
      <c r="EO12" s="150"/>
      <c r="EP12" s="150"/>
      <c r="EQ12" s="150"/>
      <c r="ER12" s="150"/>
      <c r="ES12" s="150"/>
      <c r="ET12" s="150"/>
      <c r="EU12" s="150"/>
      <c r="EV12" s="150"/>
      <c r="EW12" s="150"/>
      <c r="EX12" s="150"/>
      <c r="EY12" s="150"/>
      <c r="EZ12" s="150"/>
      <c r="FA12" s="150"/>
      <c r="FB12" s="150"/>
      <c r="FC12" s="150"/>
      <c r="FD12" s="150"/>
      <c r="FE12" s="150"/>
      <c r="FF12" s="150"/>
      <c r="FG12" s="150"/>
    </row>
    <row r="13" spans="1:163" s="152" customFormat="1" ht="18" customHeight="1">
      <c r="A13" s="136" t="s">
        <v>194</v>
      </c>
      <c r="B13" s="138">
        <v>637.57</v>
      </c>
      <c r="C13" s="138">
        <v>850.56</v>
      </c>
      <c r="D13" s="138">
        <v>894.58</v>
      </c>
      <c r="E13" s="138">
        <v>984.04</v>
      </c>
      <c r="F13" s="138">
        <v>529.65</v>
      </c>
      <c r="G13" s="138">
        <v>478.77</v>
      </c>
      <c r="H13" s="150"/>
      <c r="I13" s="157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0"/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50"/>
      <c r="EG13" s="150"/>
      <c r="EH13" s="150"/>
      <c r="EI13" s="150"/>
      <c r="EJ13" s="150"/>
      <c r="EK13" s="150"/>
      <c r="EL13" s="150"/>
      <c r="EM13" s="150"/>
      <c r="EN13" s="150"/>
      <c r="EO13" s="150"/>
      <c r="EP13" s="150"/>
      <c r="EQ13" s="150"/>
      <c r="ER13" s="150"/>
      <c r="ES13" s="150"/>
      <c r="ET13" s="150"/>
      <c r="EU13" s="150"/>
      <c r="EV13" s="150"/>
      <c r="EW13" s="150"/>
      <c r="EX13" s="150"/>
      <c r="EY13" s="150"/>
      <c r="EZ13" s="150"/>
      <c r="FA13" s="150"/>
      <c r="FB13" s="150"/>
      <c r="FC13" s="150"/>
      <c r="FD13" s="150"/>
      <c r="FE13" s="150"/>
      <c r="FF13" s="150"/>
      <c r="FG13" s="150"/>
    </row>
    <row r="14" spans="1:163" s="152" customFormat="1" ht="18" customHeight="1">
      <c r="A14" s="136" t="s">
        <v>199</v>
      </c>
      <c r="B14" s="158">
        <v>630.6306306306307</v>
      </c>
      <c r="C14" s="158">
        <v>838.5308385308385</v>
      </c>
      <c r="D14" s="158">
        <v>873.1808731808732</v>
      </c>
      <c r="E14" s="158">
        <v>921.6909216909216</v>
      </c>
      <c r="F14" s="158">
        <v>516.978516978517</v>
      </c>
      <c r="G14" s="158">
        <v>414.4144144144144</v>
      </c>
      <c r="H14" s="150"/>
      <c r="I14" s="157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0"/>
      <c r="DK14" s="150"/>
      <c r="DL14" s="150"/>
      <c r="DM14" s="150"/>
      <c r="DN14" s="150"/>
      <c r="DO14" s="150"/>
      <c r="DP14" s="150"/>
      <c r="DQ14" s="150"/>
      <c r="DR14" s="150"/>
      <c r="DS14" s="150"/>
      <c r="DT14" s="150"/>
      <c r="DU14" s="150"/>
      <c r="DV14" s="150"/>
      <c r="DW14" s="150"/>
      <c r="DX14" s="150"/>
      <c r="DY14" s="150"/>
      <c r="DZ14" s="150"/>
      <c r="EA14" s="150"/>
      <c r="EB14" s="150"/>
      <c r="EC14" s="150"/>
      <c r="ED14" s="150"/>
      <c r="EE14" s="150"/>
      <c r="EF14" s="150"/>
      <c r="EG14" s="150"/>
      <c r="EH14" s="150"/>
      <c r="EI14" s="150"/>
      <c r="EJ14" s="150"/>
      <c r="EK14" s="150"/>
      <c r="EL14" s="150"/>
      <c r="EM14" s="150"/>
      <c r="EN14" s="150"/>
      <c r="EO14" s="150"/>
      <c r="EP14" s="150"/>
      <c r="EQ14" s="150"/>
      <c r="ER14" s="150"/>
      <c r="ES14" s="150"/>
      <c r="ET14" s="150"/>
      <c r="EU14" s="150"/>
      <c r="EV14" s="150"/>
      <c r="EW14" s="150"/>
      <c r="EX14" s="150"/>
      <c r="EY14" s="150"/>
      <c r="EZ14" s="150"/>
      <c r="FA14" s="150"/>
      <c r="FB14" s="150"/>
      <c r="FC14" s="150"/>
      <c r="FD14" s="150"/>
      <c r="FE14" s="150"/>
      <c r="FF14" s="150"/>
      <c r="FG14" s="150"/>
    </row>
    <row r="15" spans="1:163" s="152" customFormat="1" ht="18" customHeight="1">
      <c r="A15" s="136" t="s">
        <v>202</v>
      </c>
      <c r="B15" s="158">
        <v>646.23</v>
      </c>
      <c r="C15" s="158">
        <v>859.28</v>
      </c>
      <c r="D15" s="158">
        <v>894.78</v>
      </c>
      <c r="E15" s="158">
        <v>944.49</v>
      </c>
      <c r="F15" s="158">
        <v>529.77</v>
      </c>
      <c r="G15" s="158">
        <v>424.67</v>
      </c>
      <c r="H15" s="150"/>
      <c r="I15" s="157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/>
      <c r="CV15" s="150"/>
      <c r="CW15" s="150"/>
      <c r="CX15" s="150"/>
      <c r="CY15" s="150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150"/>
      <c r="DL15" s="150"/>
      <c r="DM15" s="150"/>
      <c r="DN15" s="150"/>
      <c r="DO15" s="150"/>
      <c r="DP15" s="150"/>
      <c r="DQ15" s="150"/>
      <c r="DR15" s="150"/>
      <c r="DS15" s="150"/>
      <c r="DT15" s="150"/>
      <c r="DU15" s="150"/>
      <c r="DV15" s="150"/>
      <c r="DW15" s="150"/>
      <c r="DX15" s="150"/>
      <c r="DY15" s="150"/>
      <c r="DZ15" s="150"/>
      <c r="EA15" s="150"/>
      <c r="EB15" s="150"/>
      <c r="EC15" s="150"/>
      <c r="ED15" s="150"/>
      <c r="EE15" s="150"/>
      <c r="EF15" s="150"/>
      <c r="EG15" s="150"/>
      <c r="EH15" s="150"/>
      <c r="EI15" s="150"/>
      <c r="EJ15" s="150"/>
      <c r="EK15" s="150"/>
      <c r="EL15" s="150"/>
      <c r="EM15" s="150"/>
      <c r="EN15" s="150"/>
      <c r="EO15" s="150"/>
      <c r="EP15" s="150"/>
      <c r="EQ15" s="150"/>
      <c r="ER15" s="150"/>
      <c r="ES15" s="150"/>
      <c r="ET15" s="150"/>
      <c r="EU15" s="150"/>
      <c r="EV15" s="150"/>
      <c r="EW15" s="150"/>
      <c r="EX15" s="150"/>
      <c r="EY15" s="150"/>
      <c r="EZ15" s="150"/>
      <c r="FA15" s="150"/>
      <c r="FB15" s="150"/>
      <c r="FC15" s="150"/>
      <c r="FD15" s="150"/>
      <c r="FE15" s="150"/>
      <c r="FF15" s="150"/>
      <c r="FG15" s="150"/>
    </row>
    <row r="16" spans="1:163" s="152" customFormat="1" ht="18" customHeight="1">
      <c r="A16" s="136" t="s">
        <v>208</v>
      </c>
      <c r="B16" s="158">
        <v>609.91</v>
      </c>
      <c r="C16" s="158">
        <v>878.21</v>
      </c>
      <c r="D16" s="158">
        <v>923.66</v>
      </c>
      <c r="E16" s="158">
        <v>1045.35</v>
      </c>
      <c r="F16" s="158">
        <v>514.61</v>
      </c>
      <c r="G16" s="158">
        <v>395.85</v>
      </c>
      <c r="H16" s="150"/>
      <c r="I16" s="157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0"/>
      <c r="DK16" s="150"/>
      <c r="DL16" s="150"/>
      <c r="DM16" s="150"/>
      <c r="DN16" s="150"/>
      <c r="DO16" s="150"/>
      <c r="DP16" s="150"/>
      <c r="DQ16" s="150"/>
      <c r="DR16" s="150"/>
      <c r="DS16" s="150"/>
      <c r="DT16" s="150"/>
      <c r="DU16" s="150"/>
      <c r="DV16" s="150"/>
      <c r="DW16" s="150"/>
      <c r="DX16" s="150"/>
      <c r="DY16" s="150"/>
      <c r="DZ16" s="150"/>
      <c r="EA16" s="150"/>
      <c r="EB16" s="150"/>
      <c r="EC16" s="150"/>
      <c r="ED16" s="150"/>
      <c r="EE16" s="150"/>
      <c r="EF16" s="150"/>
      <c r="EG16" s="150"/>
      <c r="EH16" s="150"/>
      <c r="EI16" s="150"/>
      <c r="EJ16" s="150"/>
      <c r="EK16" s="150"/>
      <c r="EL16" s="150"/>
      <c r="EM16" s="150"/>
      <c r="EN16" s="150"/>
      <c r="EO16" s="150"/>
      <c r="EP16" s="150"/>
      <c r="EQ16" s="150"/>
      <c r="ER16" s="150"/>
      <c r="ES16" s="150"/>
      <c r="ET16" s="150"/>
      <c r="EU16" s="150"/>
      <c r="EV16" s="150"/>
      <c r="EW16" s="150"/>
      <c r="EX16" s="150"/>
      <c r="EY16" s="150"/>
      <c r="EZ16" s="150"/>
      <c r="FA16" s="150"/>
      <c r="FB16" s="150"/>
      <c r="FC16" s="150"/>
      <c r="FD16" s="150"/>
      <c r="FE16" s="150"/>
      <c r="FF16" s="150"/>
      <c r="FG16" s="150"/>
    </row>
    <row r="17" spans="1:163" s="152" customFormat="1" ht="18" customHeight="1">
      <c r="A17" s="136" t="s">
        <v>211</v>
      </c>
      <c r="B17" s="158">
        <f>416000/D21</f>
        <v>610.0869667238624</v>
      </c>
      <c r="C17" s="158">
        <f>599000/D21</f>
        <v>878.4665698740229</v>
      </c>
      <c r="D17" s="158">
        <v>940.4</v>
      </c>
      <c r="E17" s="158">
        <v>1064.29</v>
      </c>
      <c r="F17" s="158">
        <v>523.94</v>
      </c>
      <c r="G17" s="158">
        <v>403.03</v>
      </c>
      <c r="H17" s="150"/>
      <c r="I17" s="157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0"/>
      <c r="DA17" s="150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0"/>
      <c r="DS17" s="150"/>
      <c r="DT17" s="150"/>
      <c r="DU17" s="150"/>
      <c r="DV17" s="150"/>
      <c r="DW17" s="150"/>
      <c r="DX17" s="150"/>
      <c r="DY17" s="150"/>
      <c r="DZ17" s="150"/>
      <c r="EA17" s="150"/>
      <c r="EB17" s="150"/>
      <c r="EC17" s="150"/>
      <c r="ED17" s="150"/>
      <c r="EE17" s="150"/>
      <c r="EF17" s="150"/>
      <c r="EG17" s="150"/>
      <c r="EH17" s="150"/>
      <c r="EI17" s="150"/>
      <c r="EJ17" s="150"/>
      <c r="EK17" s="150"/>
      <c r="EL17" s="150"/>
      <c r="EM17" s="150"/>
      <c r="EN17" s="150"/>
      <c r="EO17" s="150"/>
      <c r="EP17" s="150"/>
      <c r="EQ17" s="150"/>
      <c r="ER17" s="150"/>
      <c r="ES17" s="150"/>
      <c r="ET17" s="150"/>
      <c r="EU17" s="150"/>
      <c r="EV17" s="150"/>
      <c r="EW17" s="150"/>
      <c r="EX17" s="150"/>
      <c r="EY17" s="150"/>
      <c r="EZ17" s="150"/>
      <c r="FA17" s="150"/>
      <c r="FB17" s="150"/>
      <c r="FC17" s="150"/>
      <c r="FD17" s="150"/>
      <c r="FE17" s="150"/>
      <c r="FF17" s="150"/>
      <c r="FG17" s="150"/>
    </row>
    <row r="18" spans="1:163" s="152" customFormat="1" ht="18" customHeight="1">
      <c r="A18" s="136" t="s">
        <v>218</v>
      </c>
      <c r="B18" s="158">
        <v>583.6889729713876</v>
      </c>
      <c r="C18" s="243" t="s">
        <v>145</v>
      </c>
      <c r="D18" s="158">
        <v>923.9297813366184</v>
      </c>
      <c r="E18" s="158">
        <v>962.0602167568599</v>
      </c>
      <c r="F18" s="158">
        <v>483.9632187953716</v>
      </c>
      <c r="G18" s="158">
        <v>369.57191253464737</v>
      </c>
      <c r="H18" s="150"/>
      <c r="I18" s="157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0"/>
      <c r="DE18" s="150"/>
      <c r="DF18" s="150"/>
      <c r="DG18" s="150"/>
      <c r="DH18" s="150"/>
      <c r="DI18" s="150"/>
      <c r="DJ18" s="150"/>
      <c r="DK18" s="150"/>
      <c r="DL18" s="150"/>
      <c r="DM18" s="150"/>
      <c r="DN18" s="150"/>
      <c r="DO18" s="150"/>
      <c r="DP18" s="150"/>
      <c r="DQ18" s="150"/>
      <c r="DR18" s="150"/>
      <c r="DS18" s="150"/>
      <c r="DT18" s="150"/>
      <c r="DU18" s="150"/>
      <c r="DV18" s="150"/>
      <c r="DW18" s="150"/>
      <c r="DX18" s="150"/>
      <c r="DY18" s="150"/>
      <c r="DZ18" s="150"/>
      <c r="EA18" s="150"/>
      <c r="EB18" s="150"/>
      <c r="EC18" s="150"/>
      <c r="ED18" s="150"/>
      <c r="EE18" s="150"/>
      <c r="EF18" s="150"/>
      <c r="EG18" s="150"/>
      <c r="EH18" s="150"/>
      <c r="EI18" s="150"/>
      <c r="EJ18" s="150"/>
      <c r="EK18" s="150"/>
      <c r="EL18" s="150"/>
      <c r="EM18" s="150"/>
      <c r="EN18" s="150"/>
      <c r="EO18" s="150"/>
      <c r="EP18" s="150"/>
      <c r="EQ18" s="150"/>
      <c r="ER18" s="150"/>
      <c r="ES18" s="150"/>
      <c r="ET18" s="150"/>
      <c r="EU18" s="150"/>
      <c r="EV18" s="150"/>
      <c r="EW18" s="150"/>
      <c r="EX18" s="150"/>
      <c r="EY18" s="150"/>
      <c r="EZ18" s="150"/>
      <c r="FA18" s="150"/>
      <c r="FB18" s="150"/>
      <c r="FC18" s="150"/>
      <c r="FD18" s="150"/>
      <c r="FE18" s="150"/>
      <c r="FF18" s="150"/>
      <c r="FG18" s="150"/>
    </row>
    <row r="19" spans="1:163" s="152" customFormat="1" ht="25.5">
      <c r="A19" s="137" t="s">
        <v>219</v>
      </c>
      <c r="B19" s="265">
        <f aca="true" t="shared" si="0" ref="B19:G19">(B18/B6)-1</f>
        <v>-0.199856098904168</v>
      </c>
      <c r="C19" s="265" t="s">
        <v>145</v>
      </c>
      <c r="D19" s="265">
        <f t="shared" si="0"/>
        <v>0.22038593191818334</v>
      </c>
      <c r="E19" s="265">
        <f t="shared" si="0"/>
        <v>-0.09372124086773126</v>
      </c>
      <c r="F19" s="265">
        <f t="shared" si="0"/>
        <v>-0.1742087520128116</v>
      </c>
      <c r="G19" s="265">
        <f t="shared" si="0"/>
        <v>-0.28341429298746</v>
      </c>
      <c r="H19" s="150"/>
      <c r="I19" s="157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0"/>
      <c r="DA19" s="150"/>
      <c r="DB19" s="150"/>
      <c r="DC19" s="150"/>
      <c r="DD19" s="150"/>
      <c r="DE19" s="150"/>
      <c r="DF19" s="150"/>
      <c r="DG19" s="150"/>
      <c r="DH19" s="150"/>
      <c r="DI19" s="150"/>
      <c r="DJ19" s="150"/>
      <c r="DK19" s="150"/>
      <c r="DL19" s="150"/>
      <c r="DM19" s="150"/>
      <c r="DN19" s="150"/>
      <c r="DO19" s="150"/>
      <c r="DP19" s="150"/>
      <c r="DQ19" s="150"/>
      <c r="DR19" s="150"/>
      <c r="DS19" s="150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0"/>
      <c r="EF19" s="150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0"/>
      <c r="ES19" s="150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0"/>
      <c r="FF19" s="150"/>
      <c r="FG19" s="150"/>
    </row>
    <row r="20" spans="1:10" ht="12.75">
      <c r="A20" s="291" t="s">
        <v>201</v>
      </c>
      <c r="B20" s="291"/>
      <c r="C20" s="291"/>
      <c r="D20" s="291"/>
      <c r="E20" s="291"/>
      <c r="F20" s="291"/>
      <c r="G20" s="291"/>
      <c r="H20" s="155"/>
      <c r="I20" s="155"/>
      <c r="J20" s="155"/>
    </row>
    <row r="21" spans="1:7" s="155" customFormat="1" ht="12.75">
      <c r="A21" s="160" t="s">
        <v>215</v>
      </c>
      <c r="B21" s="161"/>
      <c r="C21" s="162"/>
      <c r="D21" s="163">
        <v>681.87</v>
      </c>
      <c r="E21" s="162"/>
      <c r="F21" s="162"/>
      <c r="G21" s="162"/>
    </row>
    <row r="22" spans="1:7" s="155" customFormat="1" ht="12.75">
      <c r="A22" s="162" t="s">
        <v>156</v>
      </c>
      <c r="B22" s="162"/>
      <c r="C22" s="162"/>
      <c r="D22" s="162"/>
      <c r="E22" s="162"/>
      <c r="F22" s="162"/>
      <c r="G22" s="162"/>
    </row>
    <row r="23" s="155" customFormat="1" ht="12.75"/>
    <row r="24" s="155" customFormat="1" ht="12.75"/>
    <row r="25" s="155" customFormat="1" ht="12.75"/>
    <row r="26" s="155" customFormat="1" ht="12.75"/>
    <row r="27" s="155" customFormat="1" ht="12.75"/>
    <row r="28" s="155" customFormat="1" ht="12.75"/>
    <row r="29" s="155" customFormat="1" ht="12.75"/>
    <row r="30" s="155" customFormat="1" ht="12.75"/>
    <row r="31" s="155" customFormat="1" ht="12.75"/>
    <row r="32" s="155" customFormat="1" ht="12.75">
      <c r="H32" s="164"/>
    </row>
    <row r="33" s="155" customFormat="1" ht="12.75"/>
    <row r="34" s="155" customFormat="1" ht="12.75"/>
    <row r="35" s="155" customFormat="1" ht="12.75"/>
    <row r="36" s="155" customFormat="1" ht="12.75">
      <c r="D36" s="165"/>
    </row>
    <row r="37" s="155" customFormat="1" ht="12.75"/>
    <row r="38" s="155" customFormat="1" ht="12.75"/>
    <row r="39" s="155" customFormat="1" ht="12.75"/>
    <row r="40" s="155" customFormat="1" ht="12.75"/>
    <row r="41" s="155" customFormat="1" ht="12.75"/>
    <row r="42" s="155" customFormat="1" ht="12.75"/>
    <row r="43" s="155" customFormat="1" ht="12.75"/>
    <row r="44" s="155" customFormat="1" ht="12.75"/>
    <row r="45" s="155" customFormat="1" ht="12.75"/>
    <row r="46" s="155" customFormat="1" ht="12.75"/>
    <row r="47" s="155" customFormat="1" ht="12.75"/>
    <row r="48" s="155" customFormat="1" ht="12.75"/>
    <row r="49" s="155" customFormat="1" ht="12.75"/>
    <row r="50" s="155" customFormat="1" ht="12.75"/>
    <row r="51" s="155" customFormat="1" ht="12.75"/>
    <row r="52" s="155" customFormat="1" ht="12.75"/>
    <row r="53" s="155" customFormat="1" ht="12.75"/>
    <row r="54" s="155" customFormat="1" ht="12.75"/>
    <row r="55" s="155" customFormat="1" ht="12.75"/>
    <row r="56" s="155" customFormat="1" ht="12.75"/>
    <row r="57" s="155" customFormat="1" ht="12.75"/>
    <row r="58" s="155" customFormat="1" ht="12.75"/>
    <row r="59" s="155" customFormat="1" ht="12.75"/>
    <row r="60" s="155" customFormat="1" ht="12.75"/>
    <row r="61" s="155" customFormat="1" ht="12.75"/>
    <row r="62" s="155" customFormat="1" ht="12.75"/>
    <row r="63" s="155" customFormat="1" ht="12.75"/>
    <row r="64" s="155" customFormat="1" ht="12.75"/>
    <row r="65" s="155" customFormat="1" ht="12.75"/>
    <row r="66" s="155" customFormat="1" ht="12.75"/>
    <row r="67" s="155" customFormat="1" ht="12.75"/>
    <row r="68" s="155" customFormat="1" ht="12.75"/>
    <row r="69" s="155" customFormat="1" ht="12.75"/>
    <row r="70" s="155" customFormat="1" ht="12.75"/>
    <row r="71" s="155" customFormat="1" ht="12.75"/>
    <row r="72" s="155" customFormat="1" ht="12.75"/>
    <row r="73" s="155" customFormat="1" ht="12.75"/>
    <row r="74" s="155" customFormat="1" ht="12.75"/>
    <row r="75" s="155" customFormat="1" ht="12.75"/>
    <row r="76" s="155" customFormat="1" ht="12.75"/>
    <row r="77" s="155" customFormat="1" ht="12.75"/>
    <row r="78" s="155" customFormat="1" ht="12.75"/>
    <row r="79" s="155" customFormat="1" ht="12.75"/>
    <row r="80" s="155" customFormat="1" ht="12.75"/>
    <row r="81" s="155" customFormat="1" ht="12.75"/>
    <row r="82" s="155" customFormat="1" ht="12.75"/>
    <row r="83" s="155" customFormat="1" ht="12.75"/>
    <row r="84" s="155" customFormat="1" ht="12.75"/>
    <row r="85" s="155" customFormat="1" ht="12.75"/>
    <row r="86" s="155" customFormat="1" ht="12.75"/>
    <row r="87" s="155" customFormat="1" ht="12.75"/>
    <row r="88" s="155" customFormat="1" ht="12.75"/>
    <row r="89" s="155" customFormat="1" ht="12.75"/>
    <row r="90" s="155" customFormat="1" ht="12.75"/>
    <row r="91" s="155" customFormat="1" ht="12.75"/>
    <row r="92" s="155" customFormat="1" ht="12.75"/>
    <row r="93" s="155" customFormat="1" ht="12.75"/>
    <row r="94" s="155" customFormat="1" ht="12.75"/>
    <row r="95" s="155" customFormat="1" ht="12.75"/>
    <row r="96" s="155" customFormat="1" ht="12.75"/>
    <row r="97" s="155" customFormat="1" ht="12.75"/>
    <row r="98" s="155" customFormat="1" ht="12.75"/>
    <row r="99" s="155" customFormat="1" ht="12.75"/>
    <row r="100" s="155" customFormat="1" ht="12.75"/>
    <row r="101" s="155" customFormat="1" ht="12.75"/>
    <row r="102" s="155" customFormat="1" ht="12.75"/>
    <row r="103" s="155" customFormat="1" ht="12.75"/>
    <row r="104" s="155" customFormat="1" ht="12.75"/>
    <row r="105" s="155" customFormat="1" ht="12.75"/>
    <row r="106" s="155" customFormat="1" ht="12.75"/>
    <row r="107" s="155" customFormat="1" ht="12.75"/>
    <row r="108" s="155" customFormat="1" ht="12.75"/>
    <row r="109" s="155" customFormat="1" ht="12.75"/>
    <row r="110" s="155" customFormat="1" ht="12.75"/>
    <row r="111" s="155" customFormat="1" ht="12.75"/>
    <row r="112" s="155" customFormat="1" ht="12.75"/>
    <row r="113" s="155" customFormat="1" ht="12.75"/>
    <row r="114" s="155" customFormat="1" ht="12.75"/>
    <row r="115" s="155" customFormat="1" ht="12.75"/>
    <row r="116" s="155" customFormat="1" ht="12.75"/>
    <row r="117" s="155" customFormat="1" ht="12.75"/>
    <row r="118" s="155" customFormat="1" ht="12.75"/>
    <row r="119" s="155" customFormat="1" ht="12.75"/>
    <row r="120" s="155" customFormat="1" ht="12.75"/>
    <row r="121" s="155" customFormat="1" ht="12.75"/>
    <row r="122" s="155" customFormat="1" ht="12.75"/>
    <row r="123" s="155" customFormat="1" ht="12.75"/>
    <row r="124" s="155" customFormat="1" ht="12.75"/>
    <row r="125" s="155" customFormat="1" ht="12.75"/>
    <row r="126" s="155" customFormat="1" ht="12.75"/>
    <row r="127" s="155" customFormat="1" ht="12.75"/>
    <row r="128" s="155" customFormat="1" ht="12.75"/>
    <row r="129" s="155" customFormat="1" ht="12.75"/>
    <row r="130" s="155" customFormat="1" ht="12.75"/>
    <row r="131" s="155" customFormat="1" ht="12.75"/>
    <row r="132" s="155" customFormat="1" ht="12.75"/>
    <row r="133" s="155" customFormat="1" ht="12.75"/>
    <row r="134" s="155" customFormat="1" ht="12.75"/>
    <row r="135" s="155" customFormat="1" ht="12.75"/>
    <row r="136" s="155" customFormat="1" ht="12.75"/>
    <row r="137" s="155" customFormat="1" ht="12.75"/>
    <row r="138" s="155" customFormat="1" ht="12.75"/>
    <row r="139" s="155" customFormat="1" ht="12.75"/>
    <row r="140" s="155" customFormat="1" ht="12.75"/>
    <row r="141" s="155" customFormat="1" ht="12.75"/>
    <row r="142" s="155" customFormat="1" ht="12.75"/>
    <row r="143" s="155" customFormat="1" ht="12.75"/>
    <row r="144" s="155" customFormat="1" ht="12.75"/>
    <row r="145" s="155" customFormat="1" ht="12.75"/>
    <row r="146" s="155" customFormat="1" ht="12.75"/>
    <row r="147" s="155" customFormat="1" ht="12.75"/>
    <row r="148" s="155" customFormat="1" ht="12.75"/>
    <row r="149" s="155" customFormat="1" ht="12.75"/>
    <row r="150" s="155" customFormat="1" ht="12.75"/>
    <row r="151" s="155" customFormat="1" ht="12.75"/>
    <row r="152" s="155" customFormat="1" ht="12.75"/>
    <row r="153" s="155" customFormat="1" ht="12.75"/>
    <row r="154" s="155" customFormat="1" ht="12.75"/>
    <row r="155" s="155" customFormat="1" ht="12.75"/>
    <row r="156" s="155" customFormat="1" ht="12.75"/>
    <row r="157" s="155" customFormat="1" ht="12.75"/>
    <row r="158" s="155" customFormat="1" ht="12.75"/>
    <row r="159" s="155" customFormat="1" ht="12.75"/>
    <row r="160" s="155" customFormat="1" ht="12.75"/>
    <row r="161" s="155" customFormat="1" ht="12.75"/>
    <row r="162" s="155" customFormat="1" ht="12.75"/>
    <row r="163" s="155" customFormat="1" ht="12.75"/>
    <row r="164" s="155" customFormat="1" ht="12.75"/>
    <row r="165" s="155" customFormat="1" ht="12.75"/>
    <row r="166" s="155" customFormat="1" ht="12.75"/>
    <row r="167" s="155" customFormat="1" ht="12.75"/>
    <row r="168" s="155" customFormat="1" ht="12.75"/>
    <row r="169" s="155" customFormat="1" ht="12.75"/>
    <row r="170" s="155" customFormat="1" ht="12.75"/>
    <row r="171" s="155" customFormat="1" ht="12.75"/>
    <row r="172" s="155" customFormat="1" ht="12.75"/>
    <row r="173" s="155" customFormat="1" ht="12.75"/>
    <row r="174" s="155" customFormat="1" ht="12.75"/>
    <row r="175" s="155" customFormat="1" ht="12.75"/>
    <row r="176" s="155" customFormat="1" ht="12.75"/>
    <row r="177" s="155" customFormat="1" ht="12.75"/>
    <row r="178" s="155" customFormat="1" ht="12.75"/>
    <row r="179" s="155" customFormat="1" ht="12.75"/>
    <row r="180" s="155" customFormat="1" ht="12.75"/>
    <row r="181" s="155" customFormat="1" ht="12.75"/>
    <row r="182" s="155" customFormat="1" ht="12.75"/>
    <row r="183" s="155" customFormat="1" ht="12.75"/>
    <row r="184" s="155" customFormat="1" ht="12.75"/>
    <row r="185" s="155" customFormat="1" ht="12.75"/>
    <row r="186" s="155" customFormat="1" ht="12.75"/>
    <row r="187" s="155" customFormat="1" ht="12.75"/>
    <row r="188" s="155" customFormat="1" ht="12.75"/>
    <row r="189" s="155" customFormat="1" ht="12.75"/>
    <row r="190" s="155" customFormat="1" ht="12.75"/>
    <row r="191" s="155" customFormat="1" ht="12.75"/>
    <row r="192" s="155" customFormat="1" ht="12.75"/>
    <row r="193" s="155" customFormat="1" ht="12.75"/>
    <row r="194" s="155" customFormat="1" ht="12.75"/>
    <row r="195" s="155" customFormat="1" ht="12.75"/>
    <row r="196" s="155" customFormat="1" ht="12.75"/>
    <row r="197" s="155" customFormat="1" ht="12.75"/>
    <row r="198" s="155" customFormat="1" ht="12.75"/>
    <row r="199" s="155" customFormat="1" ht="12.75"/>
    <row r="200" s="155" customFormat="1" ht="12.75"/>
    <row r="201" s="155" customFormat="1" ht="12.75"/>
    <row r="202" s="155" customFormat="1" ht="12.75"/>
    <row r="203" s="155" customFormat="1" ht="12.75"/>
    <row r="204" s="155" customFormat="1" ht="12.75"/>
    <row r="205" s="155" customFormat="1" ht="12.75"/>
    <row r="206" s="155" customFormat="1" ht="12.75"/>
    <row r="207" s="155" customFormat="1" ht="12.75"/>
    <row r="208" s="155" customFormat="1" ht="12.75"/>
    <row r="209" s="155" customFormat="1" ht="12.75"/>
    <row r="210" s="155" customFormat="1" ht="12.75"/>
    <row r="211" s="155" customFormat="1" ht="12.75"/>
    <row r="212" s="155" customFormat="1" ht="12.75"/>
    <row r="213" s="155" customFormat="1" ht="12.75"/>
    <row r="214" s="155" customFormat="1" ht="12.75"/>
    <row r="215" s="155" customFormat="1" ht="12.75"/>
    <row r="216" s="155" customFormat="1" ht="12.75"/>
    <row r="217" s="155" customFormat="1" ht="12.75"/>
    <row r="218" s="155" customFormat="1" ht="12.75"/>
    <row r="219" s="155" customFormat="1" ht="12.75"/>
    <row r="220" s="155" customFormat="1" ht="12.75"/>
    <row r="221" s="155" customFormat="1" ht="12.75"/>
    <row r="222" s="155" customFormat="1" ht="12.75"/>
    <row r="223" s="155" customFormat="1" ht="12.75"/>
    <row r="224" s="155" customFormat="1" ht="12.75"/>
    <row r="225" s="155" customFormat="1" ht="12.75"/>
    <row r="226" s="155" customFormat="1" ht="12.75"/>
    <row r="227" s="155" customFormat="1" ht="12.75"/>
    <row r="228" s="155" customFormat="1" ht="12.75"/>
    <row r="229" s="155" customFormat="1" ht="12.75"/>
    <row r="230" s="155" customFormat="1" ht="12.75"/>
    <row r="231" s="155" customFormat="1" ht="12.75"/>
    <row r="232" s="155" customFormat="1" ht="12.75"/>
    <row r="233" s="155" customFormat="1" ht="12.75"/>
    <row r="234" s="155" customFormat="1" ht="12.75"/>
    <row r="235" s="155" customFormat="1" ht="12.75"/>
    <row r="236" s="155" customFormat="1" ht="12.75"/>
    <row r="237" s="155" customFormat="1" ht="12.75"/>
    <row r="238" s="155" customFormat="1" ht="12.75"/>
    <row r="239" s="155" customFormat="1" ht="12.75"/>
    <row r="240" s="155" customFormat="1" ht="12.75"/>
    <row r="241" s="155" customFormat="1" ht="12.75"/>
    <row r="242" s="155" customFormat="1" ht="12.75"/>
    <row r="243" s="155" customFormat="1" ht="12.75"/>
    <row r="244" s="155" customFormat="1" ht="12.75"/>
    <row r="245" s="155" customFormat="1" ht="12.75"/>
    <row r="246" s="155" customFormat="1" ht="12.75"/>
    <row r="247" s="155" customFormat="1" ht="12.75"/>
    <row r="248" s="155" customFormat="1" ht="12.75"/>
    <row r="249" s="155" customFormat="1" ht="12.75"/>
    <row r="250" s="155" customFormat="1" ht="12.75"/>
    <row r="251" s="155" customFormat="1" ht="12.75"/>
    <row r="252" s="155" customFormat="1" ht="12.75"/>
    <row r="253" s="155" customFormat="1" ht="12.75"/>
    <row r="254" s="155" customFormat="1" ht="12.75"/>
    <row r="255" s="155" customFormat="1" ht="12.75"/>
    <row r="256" s="155" customFormat="1" ht="12.75"/>
    <row r="257" s="155" customFormat="1" ht="12.75"/>
    <row r="258" s="155" customFormat="1" ht="12.75"/>
    <row r="259" s="155" customFormat="1" ht="12.75"/>
    <row r="260" s="155" customFormat="1" ht="12.75"/>
    <row r="261" s="155" customFormat="1" ht="12.75"/>
    <row r="262" s="155" customFormat="1" ht="12.75"/>
    <row r="263" s="155" customFormat="1" ht="12.75"/>
    <row r="264" s="155" customFormat="1" ht="12.75"/>
    <row r="265" s="155" customFormat="1" ht="12.75"/>
    <row r="266" s="155" customFormat="1" ht="12.75"/>
    <row r="267" s="155" customFormat="1" ht="12.75"/>
    <row r="268" s="155" customFormat="1" ht="12.75"/>
    <row r="269" s="155" customFormat="1" ht="12.75"/>
    <row r="270" s="155" customFormat="1" ht="12.75"/>
    <row r="271" s="155" customFormat="1" ht="12.75"/>
    <row r="272" s="155" customFormat="1" ht="12.75"/>
    <row r="273" s="155" customFormat="1" ht="12.75"/>
    <row r="274" s="155" customFormat="1" ht="12.75"/>
    <row r="275" s="155" customFormat="1" ht="12.75"/>
    <row r="276" s="155" customFormat="1" ht="12.75"/>
    <row r="277" s="155" customFormat="1" ht="12.75"/>
    <row r="278" s="155" customFormat="1" ht="12.75"/>
    <row r="279" s="155" customFormat="1" ht="12.75"/>
    <row r="280" s="155" customFormat="1" ht="12.75"/>
    <row r="281" s="155" customFormat="1" ht="12.75"/>
    <row r="282" s="155" customFormat="1" ht="12.75"/>
    <row r="283" s="155" customFormat="1" ht="12.75"/>
    <row r="284" s="155" customFormat="1" ht="12.75"/>
    <row r="285" s="155" customFormat="1" ht="12.75"/>
    <row r="286" s="155" customFormat="1" ht="12.75"/>
    <row r="287" s="155" customFormat="1" ht="12.75"/>
    <row r="288" s="155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94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36"/>
  <sheetViews>
    <sheetView view="pageBreakPreview" zoomScaleSheetLayoutView="100" zoomScalePageLayoutView="0" workbookViewId="0" topLeftCell="A1">
      <selection activeCell="E17" sqref="E17"/>
    </sheetView>
  </sheetViews>
  <sheetFormatPr defaultColWidth="11.421875" defaultRowHeight="12.75"/>
  <cols>
    <col min="1" max="1" width="17.140625" style="10" customWidth="1"/>
    <col min="2" max="2" width="11.421875" style="10" customWidth="1"/>
    <col min="3" max="3" width="12.7109375" style="10" customWidth="1"/>
    <col min="4" max="4" width="12.28125" style="10" customWidth="1"/>
    <col min="5" max="8" width="11.421875" style="10" customWidth="1"/>
    <col min="9" max="29" width="11.421875" style="6" customWidth="1"/>
    <col min="30" max="16384" width="11.421875" style="10" customWidth="1"/>
  </cols>
  <sheetData>
    <row r="1" spans="1:29" s="8" customFormat="1" ht="12.75">
      <c r="A1" s="295" t="s">
        <v>105</v>
      </c>
      <c r="B1" s="295"/>
      <c r="C1" s="295"/>
      <c r="D1" s="295"/>
      <c r="E1" s="295"/>
      <c r="F1" s="295"/>
      <c r="G1" s="13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8" customFormat="1" ht="17.25" customHeight="1">
      <c r="A2" s="295" t="s">
        <v>90</v>
      </c>
      <c r="B2" s="295"/>
      <c r="C2" s="295"/>
      <c r="D2" s="295"/>
      <c r="E2" s="295"/>
      <c r="F2" s="295"/>
      <c r="G2" s="1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8" customFormat="1" ht="12.75">
      <c r="A3" s="296" t="s">
        <v>147</v>
      </c>
      <c r="B3" s="296"/>
      <c r="C3" s="296"/>
      <c r="D3" s="296"/>
      <c r="E3" s="296"/>
      <c r="F3" s="296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8" customFormat="1" ht="16.5" customHeight="1">
      <c r="A4" s="234"/>
      <c r="B4" s="31"/>
      <c r="C4" s="31"/>
      <c r="D4" s="31"/>
      <c r="E4" s="31"/>
      <c r="F4" s="31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8" customFormat="1" ht="51">
      <c r="A5" s="135" t="s">
        <v>29</v>
      </c>
      <c r="B5" s="141" t="s">
        <v>162</v>
      </c>
      <c r="C5" s="141" t="s">
        <v>76</v>
      </c>
      <c r="D5" s="141" t="s">
        <v>75</v>
      </c>
      <c r="E5" s="141" t="s">
        <v>77</v>
      </c>
      <c r="F5" s="141" t="s">
        <v>78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8" customFormat="1" ht="12.75">
      <c r="A6" s="140" t="s">
        <v>182</v>
      </c>
      <c r="B6" s="139">
        <v>470.5</v>
      </c>
      <c r="C6" s="139">
        <v>314.88</v>
      </c>
      <c r="D6" s="139">
        <v>300.88</v>
      </c>
      <c r="E6" s="139">
        <v>117.5</v>
      </c>
      <c r="F6" s="139">
        <v>330.5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8" customFormat="1" ht="12.75">
      <c r="A7" s="140" t="s">
        <v>183</v>
      </c>
      <c r="B7" s="139">
        <v>472.63</v>
      </c>
      <c r="C7" s="139">
        <v>315.5</v>
      </c>
      <c r="D7" s="139">
        <v>301.5</v>
      </c>
      <c r="E7" s="139">
        <v>118.9</v>
      </c>
      <c r="F7" s="139">
        <v>345.4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8" customFormat="1" ht="12.75">
      <c r="A8" s="140" t="s">
        <v>185</v>
      </c>
      <c r="B8" s="139">
        <v>469.5</v>
      </c>
      <c r="C8" s="139">
        <v>315.5</v>
      </c>
      <c r="D8" s="139">
        <v>301.5</v>
      </c>
      <c r="E8" s="139">
        <v>121</v>
      </c>
      <c r="F8" s="139">
        <v>299.13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8" customFormat="1" ht="12.75">
      <c r="A9" s="140" t="s">
        <v>187</v>
      </c>
      <c r="B9" s="139">
        <v>464</v>
      </c>
      <c r="C9" s="139">
        <v>315.5</v>
      </c>
      <c r="D9" s="139">
        <v>301.5</v>
      </c>
      <c r="E9" s="139">
        <v>121</v>
      </c>
      <c r="F9" s="139">
        <v>281.6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8" customFormat="1" ht="12.75">
      <c r="A10" s="140" t="s">
        <v>192</v>
      </c>
      <c r="B10" s="139">
        <v>461.5</v>
      </c>
      <c r="C10" s="139">
        <v>315.5</v>
      </c>
      <c r="D10" s="139">
        <v>301.5</v>
      </c>
      <c r="E10" s="139">
        <v>124</v>
      </c>
      <c r="F10" s="139">
        <v>265.75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8" customFormat="1" ht="12.75">
      <c r="A11" s="140" t="s">
        <v>193</v>
      </c>
      <c r="B11" s="139">
        <v>441.5</v>
      </c>
      <c r="C11" s="139">
        <v>315.5</v>
      </c>
      <c r="D11" s="139">
        <v>301.5</v>
      </c>
      <c r="E11" s="139">
        <v>123.5</v>
      </c>
      <c r="F11" s="139">
        <v>252.38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8" customFormat="1" ht="12.75">
      <c r="A12" s="140" t="s">
        <v>195</v>
      </c>
      <c r="B12" s="139">
        <v>416</v>
      </c>
      <c r="C12" s="139">
        <v>315.5</v>
      </c>
      <c r="D12" s="139">
        <v>301.5</v>
      </c>
      <c r="E12" s="139">
        <v>123.5</v>
      </c>
      <c r="F12" s="139">
        <v>239.4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8" customFormat="1" ht="12.75">
      <c r="A13" s="140" t="s">
        <v>194</v>
      </c>
      <c r="B13" s="139">
        <v>403.63</v>
      </c>
      <c r="C13" s="139">
        <v>315.5</v>
      </c>
      <c r="D13" s="139">
        <v>301.5</v>
      </c>
      <c r="E13" s="139">
        <v>123.5</v>
      </c>
      <c r="F13" s="139">
        <v>229.83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s="8" customFormat="1" ht="12.75">
      <c r="A14" s="140" t="s">
        <v>199</v>
      </c>
      <c r="B14" s="139">
        <v>388.75</v>
      </c>
      <c r="C14" s="139">
        <v>315.5</v>
      </c>
      <c r="D14" s="139">
        <v>301.5</v>
      </c>
      <c r="E14" s="139">
        <v>122.6</v>
      </c>
      <c r="F14" s="139">
        <v>203.4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s="8" customFormat="1" ht="12.75">
      <c r="A15" s="140" t="s">
        <v>202</v>
      </c>
      <c r="B15" s="139">
        <v>362.5</v>
      </c>
      <c r="C15" s="139">
        <v>315.5</v>
      </c>
      <c r="D15" s="139">
        <v>301.5</v>
      </c>
      <c r="E15" s="139">
        <v>114.5</v>
      </c>
      <c r="F15" s="139">
        <v>233.13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s="8" customFormat="1" ht="12.75">
      <c r="A16" s="140" t="s">
        <v>208</v>
      </c>
      <c r="B16" s="237">
        <v>360</v>
      </c>
      <c r="C16" s="237">
        <v>315.5</v>
      </c>
      <c r="D16" s="237">
        <v>301.5</v>
      </c>
      <c r="E16" s="237">
        <v>114.5</v>
      </c>
      <c r="F16" s="237">
        <v>256.38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s="8" customFormat="1" ht="12.75">
      <c r="A17" s="140" t="s">
        <v>211</v>
      </c>
      <c r="B17" s="237">
        <v>356.13</v>
      </c>
      <c r="C17" s="237">
        <v>315.5</v>
      </c>
      <c r="D17" s="237">
        <v>301.5</v>
      </c>
      <c r="E17" s="237">
        <v>114.13</v>
      </c>
      <c r="F17" s="237">
        <v>238.25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s="8" customFormat="1" ht="12.75">
      <c r="A18" s="241" t="s">
        <v>218</v>
      </c>
      <c r="B18" s="237">
        <f>(350+350+(350+354)/2+(354+350)/2)/4</f>
        <v>351</v>
      </c>
      <c r="C18" s="237">
        <f>(311+320)/2</f>
        <v>315.5</v>
      </c>
      <c r="D18" s="237">
        <f>(298+305)/2</f>
        <v>301.5</v>
      </c>
      <c r="E18" s="242">
        <f>((93+128)/2+(93+128)/2+(93+128)/2+(93+128)/2)/4</f>
        <v>110.5</v>
      </c>
      <c r="F18" s="242">
        <f>((215+225)/2+(195+212)/2+(185+200)/2+(182+189)/2)/4</f>
        <v>200.375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s="8" customFormat="1" ht="25.5">
      <c r="A19" s="240" t="s">
        <v>219</v>
      </c>
      <c r="B19" s="266">
        <f>((B18/B6)-1)</f>
        <v>-0.25398512221041447</v>
      </c>
      <c r="C19" s="266">
        <f>((C18/C6)-1)</f>
        <v>0.001969004065040636</v>
      </c>
      <c r="D19" s="266">
        <f>((D18/D6)-1)</f>
        <v>0.002060622174953508</v>
      </c>
      <c r="E19" s="266">
        <f>((E18/E6)-1)</f>
        <v>-0.05957446808510636</v>
      </c>
      <c r="F19" s="266">
        <f>((F18/F6)-1)</f>
        <v>-0.3937216338880484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s="8" customFormat="1" ht="42.75" customHeight="1">
      <c r="A20" s="297" t="s">
        <v>177</v>
      </c>
      <c r="B20" s="297"/>
      <c r="C20" s="297"/>
      <c r="D20" s="297"/>
      <c r="E20" s="297"/>
      <c r="F20" s="297"/>
      <c r="G20" s="9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7:8" ht="12.75">
      <c r="G21" s="6"/>
      <c r="H21" s="6"/>
    </row>
    <row r="22" spans="7:8" ht="12.75">
      <c r="G22" s="6"/>
      <c r="H22" s="6"/>
    </row>
    <row r="23" spans="7:8" ht="12.75">
      <c r="G23" s="6"/>
      <c r="H23" s="6"/>
    </row>
    <row r="24" spans="7:8" ht="12.75">
      <c r="G24" s="6"/>
      <c r="H24" s="6"/>
    </row>
    <row r="25" spans="7:8" ht="12.75">
      <c r="G25" s="6"/>
      <c r="H25" s="6"/>
    </row>
    <row r="26" spans="7:8" ht="12.75">
      <c r="G26" s="6"/>
      <c r="H26" s="6"/>
    </row>
    <row r="27" spans="7:8" ht="12.75">
      <c r="G27" s="6"/>
      <c r="H27" s="6"/>
    </row>
    <row r="28" spans="7:8" ht="12.75">
      <c r="G28" s="6"/>
      <c r="H28" s="6"/>
    </row>
    <row r="29" spans="7:8" ht="12.75">
      <c r="G29" s="6"/>
      <c r="H29" s="6"/>
    </row>
    <row r="30" spans="7:8" ht="12.75">
      <c r="G30" s="6"/>
      <c r="H30" s="6"/>
    </row>
    <row r="31" spans="7:8" ht="12.75">
      <c r="G31" s="6"/>
      <c r="H31" s="6"/>
    </row>
    <row r="32" spans="7:8" ht="12.75">
      <c r="G32" s="6"/>
      <c r="H32" s="6"/>
    </row>
    <row r="33" spans="7:8" ht="12.75">
      <c r="G33" s="6"/>
      <c r="H33" s="6"/>
    </row>
    <row r="36" ht="12.75">
      <c r="D36" s="23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36"/>
  <sheetViews>
    <sheetView view="pageBreakPreview" zoomScale="90" zoomScaleSheetLayoutView="90" zoomScalePageLayoutView="0" workbookViewId="0" topLeftCell="A1">
      <selection activeCell="H37" sqref="H37"/>
    </sheetView>
  </sheetViews>
  <sheetFormatPr defaultColWidth="11.421875" defaultRowHeight="12.75" customHeight="1"/>
  <cols>
    <col min="1" max="16384" width="11.421875" style="28" customWidth="1"/>
  </cols>
  <sheetData>
    <row r="1" spans="1:3" ht="12.75" customHeight="1" thickBot="1">
      <c r="A1" s="113"/>
      <c r="B1" s="113"/>
      <c r="C1" s="113"/>
    </row>
    <row r="36" ht="12.75" customHeight="1">
      <c r="D36" s="105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5:J41"/>
  <sheetViews>
    <sheetView view="pageBreakPreview" zoomScale="90" zoomScaleSheetLayoutView="90" zoomScalePageLayoutView="0" workbookViewId="0" topLeftCell="A1">
      <selection activeCell="E39" sqref="E39"/>
    </sheetView>
  </sheetViews>
  <sheetFormatPr defaultColWidth="11.421875" defaultRowHeight="12.75"/>
  <cols>
    <col min="1" max="16384" width="11.421875" style="28" customWidth="1"/>
  </cols>
  <sheetData>
    <row r="35" spans="1:10" ht="12.75">
      <c r="A35" s="298"/>
      <c r="B35" s="298"/>
      <c r="C35" s="298"/>
      <c r="D35" s="298"/>
      <c r="E35" s="298"/>
      <c r="F35" s="298"/>
      <c r="G35" s="298"/>
      <c r="H35" s="298"/>
      <c r="I35" s="298"/>
      <c r="J35" s="298"/>
    </row>
    <row r="36" spans="1:10" ht="12.75">
      <c r="A36" s="298"/>
      <c r="B36" s="298"/>
      <c r="C36" s="298"/>
      <c r="D36" s="298"/>
      <c r="E36" s="298"/>
      <c r="F36" s="298"/>
      <c r="G36" s="298"/>
      <c r="H36" s="298"/>
      <c r="I36" s="298"/>
      <c r="J36" s="298"/>
    </row>
    <row r="41" ht="12.75">
      <c r="D41" s="105"/>
    </row>
  </sheetData>
  <sheetProtection/>
  <mergeCells count="1">
    <mergeCell ref="A35:J36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2016-01-29T11:03:27Z</cp:lastPrinted>
  <dcterms:created xsi:type="dcterms:W3CDTF">1999-11-18T22:07:59Z</dcterms:created>
  <dcterms:modified xsi:type="dcterms:W3CDTF">2018-07-17T23:18:37Z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