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8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<sst xmlns="http://schemas.openxmlformats.org/spreadsheetml/2006/main" count="264" uniqueCount="202">
  <si>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</si>
  <si>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</si>
  <si>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</si>
  <si>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</si>
  <si>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</si>
  <si>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</si>
  <si>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</si>
  <si>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</si>
  <si>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</si>
  <si>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</si>
  <si>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</si>
  <si>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</si>
  <si>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</si>
  <si>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</si>
  <si>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</si>
  <si>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</si>
  <si>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</si>
  <si>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</si>
  <si>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</si>
  <si>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</si>
  <si>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</si>
  <si>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</si>
  <si>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</si>
  <si>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</si>
  <si>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</si>
  <si>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</si>
  <si>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</si>
  <si>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</si>
  <si>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</si>
  <si>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</si>
  <si>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</si>
  <si>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</si>
  <si>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</si>
  <si>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</si>
  <si>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</si>
  <si>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</si>
  <si>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</si>
  <si>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</si>
  <si>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</si>
  <si>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</si>
  <si>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</si>
  <si>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</si>
  <si>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</si>
  <si>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</si>
  <si>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</si>
  <si>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</si>
  <si>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</si>
  <si>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</si>
  <si>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</si>
  <si>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</si>
  <si>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</si>
  <si>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</si>
  <si>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</si>
  <si>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</si>
  <si>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</si>
  <si>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</si>
  <si>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</si>
  <si>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</si>
  <si>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</si>
  <si>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</si>
  <si>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</si>
  <si>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</si>
  <si>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</si>
  <si>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</si>
  <si>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</si>
  <si>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</si>
  <si>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</si>
  <si>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</si>
  <si>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</si>
  <si>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</si>
  <si>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</si>
  <si>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</si>
  <si>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</si>
  <si>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</si>
  <si>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</si>
  <si>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</si>
  <si>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</si>
  <si>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</si>
  <si>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</si>
  <si>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</si>
  <si>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</si>
  <si>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</si>
  <si>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</si>
  <si>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</si>
  <si>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</si>
  <si>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</si>
  <si>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</si>
  <si>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</si>
  <si>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</si>
  <si>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</si>
  <si>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</si>
  <si>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</si>
  <si>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</si>
  <si>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</si>
  <si>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</si>
  <si>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</si>
  <si>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</si>
  <si>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</si>
  <si>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</si>
  <si>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</si>
  <si>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</si>
  <si>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</si>
  <si>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</si>
  <si>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</si>
  <si>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</si>
  <si>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</si>
  <si>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</si>
  <si>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</si>
  <si>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</si>
  <si>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</si>
  <si>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</si>
  <si>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</si>
  <si>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</si>
  <si>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</si>
  <si>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</si>
  <si>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</si>
  <si>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</si>
  <si>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</si>
  <si>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</si>
  <si>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</si>
  <si>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</si>
  <si>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</si>
  <si>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</si>
  <si>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</si>
  <si>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</si>
  <si>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</si>
  <si>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</si>
  <si>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</si>
  <si>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</si>
  <si>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</si>
  <si>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</si>
  <si>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</si>
  <si>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</si>
  <si>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</si>
  <si>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</si>
  <si>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</si>
  <si>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</si>
  <si>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</si>
  <si>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</si>
  <si>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</si>
  <si>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</si>
  <si>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</si>
  <si>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</si>
  <si>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</si>
  <si>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</si>
  <si>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</si>
  <si>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</si>
  <si>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</si>
  <si>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</si>
  <si>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</si>
  <si>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</si>
  <si>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</si>
  <si>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</si>
  <si>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</si>
  <si>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</si>
  <si>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</si>
  <si>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11/2014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</si>
  <si>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</si>
  <si>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Conchuela gruesa</t>
  </si>
  <si>
    <t>Trigo de grano forrajero</t>
  </si>
  <si>
    <t>Pionero INIA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</si>
  <si>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</si>
  <si>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</si>
  <si>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</si>
  <si>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</si>
  <si>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</si>
  <si>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</si>
  <si>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</si>
  <si>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</si>
  <si>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</si>
  <si>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</si>
  <si>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</si>
  <si>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</si>
  <si>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</si>
  <si>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</si>
  <si>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</si>
  <si>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</si>
  <si>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</si>
  <si>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</si>
  <si>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</si>
  <si>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</si>
  <si>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</si>
  <si>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</si>
  <si>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</si>
  <si>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</si>
  <si>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</si>
  <si>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</si>
  <si>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</si>
  <si>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</si>
  <si>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</si>
  <si>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</si>
  <si>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Julio 2016</t>
  </si>
  <si>
    <t>06/2016</t>
  </si>
  <si>
    <t xml:space="preserve">        Agosto 2016</t>
  </si>
  <si>
    <t>Agosto 2016</t>
  </si>
  <si>
    <t>con información de julio 2016</t>
  </si>
  <si>
    <t>% variación julio 2016/2015</t>
  </si>
  <si>
    <t>07/2016</t>
  </si>
  <si>
    <t xml:space="preserve">Nota: dólar observado promedio de julio 2016 USD   </t>
  </si>
  <si>
    <t>Julio 2016*</t>
  </si>
  <si>
    <t xml:space="preserve">Nota 2: dólar observado promedio de julio USD   </t>
  </si>
  <si>
    <t>enero - julio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</si>
</sst>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7.75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8" fillId="55" borderId="0" xfId="0" applyFont="1" applyFill="1" applyBorder="1" applyAlignment="1">
      <alignment vertical="center"/>
    </xf>
    <xf numFmtId="0" fontId="89" fillId="0" borderId="0" xfId="129" applyFont="1">
      <alignment/>
      <protection/>
    </xf>
    <xf numFmtId="0" fontId="90" fillId="0" borderId="0" xfId="129" applyFont="1">
      <alignment/>
      <protection/>
    </xf>
    <xf numFmtId="0" fontId="91" fillId="0" borderId="0" xfId="129" applyFont="1" applyAlignment="1">
      <alignment horizontal="center"/>
      <protection/>
    </xf>
    <xf numFmtId="17" fontId="91" fillId="0" borderId="0" xfId="129" applyNumberFormat="1" applyFont="1" applyAlignment="1" quotePrefix="1">
      <alignment horizontal="center"/>
      <protection/>
    </xf>
    <xf numFmtId="0" fontId="92" fillId="0" borderId="0" xfId="129" applyFont="1" applyAlignment="1">
      <alignment horizontal="left" indent="15"/>
      <protection/>
    </xf>
    <xf numFmtId="0" fontId="93" fillId="0" borderId="0" xfId="129" applyFont="1" applyAlignment="1">
      <alignment horizontal="center"/>
      <protection/>
    </xf>
    <xf numFmtId="0" fontId="94" fillId="0" borderId="0" xfId="129" applyFont="1">
      <alignment/>
      <protection/>
    </xf>
    <xf numFmtId="0" fontId="89" fillId="0" borderId="0" xfId="129" applyFont="1" quotePrefix="1">
      <alignment/>
      <protection/>
    </xf>
    <xf numFmtId="0" fontId="93" fillId="0" borderId="0" xfId="129" applyFont="1">
      <alignment/>
      <protection/>
    </xf>
    <xf numFmtId="0" fontId="95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6" fillId="0" borderId="0" xfId="129" applyFont="1">
      <alignment/>
      <protection/>
    </xf>
    <xf numFmtId="0" fontId="2" fillId="0" borderId="0" xfId="129" applyFont="1" applyBorder="1">
      <alignment/>
      <protection/>
    </xf>
    <xf numFmtId="0" fontId="90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7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7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8" fillId="0" borderId="0" xfId="0" applyFont="1" applyBorder="1" applyAlignment="1">
      <alignment horizontal="right" vertical="center"/>
    </xf>
    <xf numFmtId="0" fontId="98" fillId="0" borderId="19" xfId="0" applyFont="1" applyBorder="1" applyAlignment="1">
      <alignment horizontal="right" vertical="center"/>
    </xf>
    <xf numFmtId="0" fontId="98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9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2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4" fontId="0" fillId="0" borderId="34" xfId="0" applyNumberFormat="1" applyBorder="1" applyAlignment="1">
      <alignment/>
    </xf>
    <xf numFmtId="0" fontId="0" fillId="0" borderId="33" xfId="0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103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4" fillId="0" borderId="0" xfId="129" applyFont="1" applyAlignment="1">
      <alignment horizontal="left"/>
      <protection/>
    </xf>
    <xf numFmtId="0" fontId="91" fillId="0" borderId="0" xfId="129" applyFont="1" applyAlignment="1">
      <alignment horizontal="center"/>
      <protection/>
    </xf>
    <xf numFmtId="0" fontId="89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6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8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</a:t>
            </a:r>
          </a:p>
        </c:rich>
      </c:tx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8175"/>
          <c:w val="0.71825"/>
          <c:h val="0.739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</c:numLit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1"/>
        <c:lblOffset val="100"/>
        <c:tickLblSkip val="2"/>
        <c:noMultiLvlLbl val="0"/>
      </c:catAx>
      <c:valAx>
        <c:axId val="526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93742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55"/>
          <c:w val="0.17375"/>
          <c:h val="0.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1915"/>
          <c:w val="0.6525"/>
          <c:h val="0.687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370.26241499062644</c:v>
              </c:pt>
              <c:pt idx="42">
                <c:v>367.8809409038802</c:v>
              </c:pt>
            </c:numLit>
          </c:val>
          <c:smooth val="0"/>
        </c:ser>
        <c:marker val="1"/>
        <c:axId val="4452408"/>
        <c:axId val="40071673"/>
      </c:lineChart>
      <c:dateAx>
        <c:axId val="445240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2975"/>
          <c:w val="0.17825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2"/>
          <c:w val="0.6875"/>
          <c:h val="0.731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</c:numLit>
          </c:val>
          <c:smooth val="0"/>
        </c:ser>
        <c:marker val="1"/>
        <c:axId val="25100738"/>
        <c:axId val="24580051"/>
      </c:lineChart>
      <c:dateAx>
        <c:axId val="2510073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28"/>
          <c:w val="0.1872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julio 2016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665"/>
          <c:w val="0.7405"/>
          <c:h val="0.704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3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</c:numLit>
          </c:cat>
          <c:val>
            <c:numLit>
              <c:ptCount val="43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</c:numLit>
          </c:val>
          <c:smooth val="0"/>
        </c:ser>
        <c:marker val="1"/>
        <c:axId val="19893868"/>
        <c:axId val="44827085"/>
      </c:lineChart>
      <c:dateAx>
        <c:axId val="1989386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275"/>
          <c:w val="0.192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114300</xdr:rowOff>
    </xdr:from>
    <xdr:to>
      <xdr:col>9</xdr:col>
      <xdr:colOff>504825</xdr:colOff>
      <xdr:row>29</xdr:row>
      <xdr:rowOff>38100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66675" y="4486275"/>
          <a:ext cx="7296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9525</xdr:rowOff>
    </xdr:to>
    <xdr:graphicFrame>
      <xdr:nvGraphicFramePr>
        <xdr:cNvPr id="2" name="2 Gráfico"/>
        <xdr:cNvGraphicFramePr/>
      </xdr:nvGraphicFramePr>
      <xdr:xfrm>
        <a:off x="0" y="0"/>
        <a:ext cx="7629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julio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0.94625</cdr:y>
    </cdr:from>
    <cdr:to>
      <cdr:x>1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4591050"/>
          <a:ext cx="689610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1" name="4 Gráfico"/>
        <xdr:cNvGraphicFramePr/>
      </xdr:nvGraphicFramePr>
      <xdr:xfrm>
        <a:off x="781050" y="0"/>
        <a:ext cx="6829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70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7620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-0.00375</cdr:x>
      <cdr:y>0.955</cdr:y>
    </cdr:from>
    <cdr:to>
      <cdr:x>0.71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4648200"/>
          <a:ext cx="54292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10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0.92075</cdr:y>
    </cdr:from>
    <cdr:to>
      <cdr:x>-0.0045</cdr:x>
      <cdr:y>0.921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76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-0.00225</cdr:x>
      <cdr:y>0.95425</cdr:y>
    </cdr:from>
    <cdr:to>
      <cdr:x>1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4638675"/>
          <a:ext cx="76962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17" t="s">
        <v>2</v>
      </c>
      <c r="B13" s="217"/>
      <c r="C13" s="217"/>
      <c r="D13" s="217"/>
      <c r="E13" s="217"/>
      <c r="F13" s="217"/>
      <c r="G13" s="217"/>
      <c r="H13" s="217"/>
    </row>
    <row r="15" spans="3:8" ht="15.75">
      <c r="C15" s="219"/>
      <c r="D15" s="219"/>
      <c r="E15" s="219"/>
      <c r="F15" s="219"/>
      <c r="G15" s="219"/>
      <c r="H15" s="219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21" t="s">
        <v>193</v>
      </c>
      <c r="D40" s="221"/>
      <c r="E40" s="221"/>
    </row>
    <row r="44" ht="14.25">
      <c r="D44" s="50" t="s">
        <v>2</v>
      </c>
    </row>
    <row r="45" spans="1:4" ht="15">
      <c r="A45" s="48"/>
      <c r="D45" s="51" t="s">
        <v>194</v>
      </c>
    </row>
    <row r="46" spans="1:5" ht="15">
      <c r="A46" s="48"/>
      <c r="C46" s="222" t="s">
        <v>195</v>
      </c>
      <c r="D46" s="222"/>
      <c r="E46" s="222"/>
    </row>
    <row r="47" ht="15">
      <c r="A47" s="48"/>
    </row>
    <row r="49" spans="1:4" ht="15">
      <c r="A49" s="52"/>
      <c r="D49" s="50" t="s">
        <v>177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20" t="s">
        <v>1</v>
      </c>
      <c r="B64" s="220"/>
      <c r="C64" s="220"/>
      <c r="D64" s="220"/>
      <c r="E64" s="220"/>
      <c r="F64" s="220"/>
      <c r="G64" s="220"/>
      <c r="H64" s="220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18"/>
      <c r="B123" s="218"/>
      <c r="C123" s="218"/>
      <c r="D123" s="218"/>
      <c r="E123" s="218"/>
      <c r="F123" s="218"/>
      <c r="G123" s="218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H50" sqref="H50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E39" sqref="E39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28">
      <selection activeCell="A58" sqref="A58"/>
    </sheetView>
  </sheetViews>
  <sheetFormatPr defaultColWidth="11.421875" defaultRowHeight="12.75"/>
  <cols>
    <col min="1" max="1" width="44.57421875" style="142" customWidth="1"/>
    <col min="2" max="2" width="13.140625" style="132" bestFit="1" customWidth="1"/>
    <col min="3" max="3" width="23.140625" style="143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46" t="s">
        <v>96</v>
      </c>
      <c r="B1" s="246"/>
      <c r="C1" s="246"/>
      <c r="D1" s="246"/>
      <c r="E1" s="132"/>
      <c r="F1" s="132"/>
      <c r="G1" s="21"/>
      <c r="H1" s="21"/>
    </row>
    <row r="2" spans="1:8" ht="15" customHeight="1">
      <c r="A2" s="247" t="s">
        <v>140</v>
      </c>
      <c r="B2" s="247"/>
      <c r="C2" s="247"/>
      <c r="D2" s="247"/>
      <c r="E2" s="132"/>
      <c r="F2" s="132"/>
      <c r="G2" s="21"/>
      <c r="H2" s="21"/>
    </row>
    <row r="3" spans="1:8" s="15" customFormat="1" ht="15" customHeight="1">
      <c r="A3" s="248" t="s">
        <v>153</v>
      </c>
      <c r="B3" s="248"/>
      <c r="C3" s="248"/>
      <c r="D3" s="248"/>
      <c r="E3" s="132"/>
      <c r="F3" s="132"/>
      <c r="G3" s="22"/>
      <c r="H3" s="22"/>
    </row>
    <row r="4" spans="1:8" s="15" customFormat="1" ht="15" customHeight="1">
      <c r="A4" s="249" t="s">
        <v>191</v>
      </c>
      <c r="B4" s="249"/>
      <c r="C4" s="249"/>
      <c r="D4" s="249"/>
      <c r="E4" s="132"/>
      <c r="F4" s="132"/>
      <c r="G4" s="22"/>
      <c r="H4" s="22"/>
    </row>
    <row r="5" spans="1:8" s="15" customFormat="1" ht="15" customHeight="1">
      <c r="A5" s="115"/>
      <c r="B5" s="133"/>
      <c r="C5" s="134"/>
      <c r="D5" s="16"/>
      <c r="E5" s="132"/>
      <c r="F5" s="132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32"/>
      <c r="F6" s="132"/>
      <c r="G6" s="23"/>
      <c r="H6" s="23"/>
      <c r="I6" s="14"/>
      <c r="J6" s="14"/>
      <c r="K6" s="14"/>
      <c r="L6" s="14"/>
    </row>
    <row r="7" spans="1:12" s="15" customFormat="1" ht="15" customHeight="1">
      <c r="A7" s="243" t="s">
        <v>31</v>
      </c>
      <c r="B7" s="244"/>
      <c r="C7" s="244"/>
      <c r="D7" s="245"/>
      <c r="E7" s="132"/>
      <c r="F7" s="132"/>
      <c r="G7" s="23"/>
      <c r="H7" s="23"/>
      <c r="I7" s="14"/>
      <c r="J7" s="14"/>
      <c r="K7" s="14"/>
      <c r="L7" s="14"/>
    </row>
    <row r="8" spans="1:12" s="15" customFormat="1" ht="15" customHeight="1">
      <c r="A8" s="135" t="s">
        <v>32</v>
      </c>
      <c r="B8" s="91">
        <v>40</v>
      </c>
      <c r="C8" s="155">
        <f>((260+292)/2)</f>
        <v>276</v>
      </c>
      <c r="D8" s="137">
        <f aca="true" t="shared" si="0" ref="D8:D25">C8/$B$58</f>
        <v>0.4197271773347324</v>
      </c>
      <c r="E8" s="132"/>
      <c r="F8" s="132"/>
      <c r="G8" s="23"/>
      <c r="H8" s="23"/>
      <c r="I8" s="14"/>
      <c r="J8" s="14"/>
      <c r="K8" s="14"/>
      <c r="L8" s="14"/>
    </row>
    <row r="9" spans="1:12" s="15" customFormat="1" ht="15" customHeight="1">
      <c r="A9" s="135" t="s">
        <v>81</v>
      </c>
      <c r="B9" s="91">
        <v>40</v>
      </c>
      <c r="C9" s="156">
        <f>(270+297)/2</f>
        <v>283.5</v>
      </c>
      <c r="D9" s="137">
        <f t="shared" si="0"/>
        <v>0.43113280715361096</v>
      </c>
      <c r="E9" s="132"/>
      <c r="F9" s="132"/>
      <c r="G9" s="23"/>
      <c r="H9" s="23"/>
      <c r="I9" s="14"/>
      <c r="J9" s="14"/>
      <c r="K9" s="14"/>
      <c r="L9" s="14"/>
    </row>
    <row r="10" spans="1:12" s="15" customFormat="1" ht="15" customHeight="1">
      <c r="A10" s="135" t="s">
        <v>33</v>
      </c>
      <c r="B10" s="91">
        <v>40</v>
      </c>
      <c r="C10" s="156">
        <f>(249+278)/2</f>
        <v>263.5</v>
      </c>
      <c r="D10" s="137">
        <f t="shared" si="0"/>
        <v>0.40071779430326804</v>
      </c>
      <c r="E10" s="132"/>
      <c r="F10" s="132"/>
      <c r="G10" s="23"/>
      <c r="H10" s="23"/>
      <c r="I10" s="14"/>
      <c r="J10" s="14"/>
      <c r="K10" s="14"/>
      <c r="L10" s="14"/>
    </row>
    <row r="11" spans="1:12" s="15" customFormat="1" ht="15" customHeight="1">
      <c r="A11" s="135" t="s">
        <v>92</v>
      </c>
      <c r="B11" s="91">
        <v>40</v>
      </c>
      <c r="C11" s="155">
        <f>(259+283)/2</f>
        <v>271</v>
      </c>
      <c r="D11" s="137">
        <f t="shared" si="0"/>
        <v>0.41212342412214664</v>
      </c>
      <c r="E11" s="132"/>
      <c r="F11" s="132"/>
      <c r="G11" s="23"/>
      <c r="H11" s="23"/>
      <c r="I11" s="14"/>
      <c r="J11" s="14"/>
      <c r="K11" s="14"/>
      <c r="L11" s="14"/>
    </row>
    <row r="12" spans="1:12" s="15" customFormat="1" ht="15" customHeight="1">
      <c r="A12" s="135" t="s">
        <v>34</v>
      </c>
      <c r="B12" s="91">
        <v>40</v>
      </c>
      <c r="C12" s="156">
        <f>(252+275)/2</f>
        <v>263.5</v>
      </c>
      <c r="D12" s="137">
        <f t="shared" si="0"/>
        <v>0.40071779430326804</v>
      </c>
      <c r="E12" s="132"/>
      <c r="F12" s="132"/>
      <c r="G12" s="23"/>
      <c r="H12" s="23"/>
      <c r="I12" s="14"/>
      <c r="J12" s="14"/>
      <c r="K12" s="14"/>
      <c r="L12" s="14"/>
    </row>
    <row r="13" spans="1:12" s="15" customFormat="1" ht="15" customHeight="1">
      <c r="A13" s="135" t="s">
        <v>82</v>
      </c>
      <c r="B13" s="91">
        <v>40</v>
      </c>
      <c r="C13" s="99">
        <f>262</f>
        <v>262</v>
      </c>
      <c r="D13" s="137">
        <f t="shared" si="0"/>
        <v>0.3984366683394923</v>
      </c>
      <c r="E13" s="132"/>
      <c r="F13" s="132"/>
      <c r="G13" s="23"/>
      <c r="H13" s="23"/>
      <c r="I13" s="14"/>
      <c r="J13" s="14"/>
      <c r="K13" s="14"/>
      <c r="L13" s="14"/>
    </row>
    <row r="14" spans="1:12" s="15" customFormat="1" ht="15" customHeight="1">
      <c r="A14" s="135" t="s">
        <v>56</v>
      </c>
      <c r="B14" s="91">
        <v>40</v>
      </c>
      <c r="C14" s="155">
        <f>(239+237)/2</f>
        <v>238</v>
      </c>
      <c r="D14" s="137">
        <f t="shared" si="0"/>
        <v>0.36193865291908084</v>
      </c>
      <c r="E14" s="138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5" t="s">
        <v>83</v>
      </c>
      <c r="B15" s="91">
        <v>40</v>
      </c>
      <c r="C15" s="156">
        <f>(249+242)/2</f>
        <v>245.5</v>
      </c>
      <c r="D15" s="137">
        <f t="shared" si="0"/>
        <v>0.37334428273795944</v>
      </c>
      <c r="E15" s="91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5" t="s">
        <v>35</v>
      </c>
      <c r="B16" s="91">
        <v>40</v>
      </c>
      <c r="C16" s="156">
        <f>(228+233)/2</f>
        <v>230.5</v>
      </c>
      <c r="D16" s="137">
        <f t="shared" si="0"/>
        <v>0.35053302310020223</v>
      </c>
      <c r="E16" s="91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5" t="s">
        <v>84</v>
      </c>
      <c r="B17" s="91">
        <v>40</v>
      </c>
      <c r="C17" s="155">
        <f>(242+238)/2</f>
        <v>240</v>
      </c>
      <c r="D17" s="137">
        <f t="shared" si="0"/>
        <v>0.3649801542041151</v>
      </c>
      <c r="E17" s="91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5" t="s">
        <v>53</v>
      </c>
      <c r="B18" s="91">
        <v>40</v>
      </c>
      <c r="C18" s="199">
        <v>241</v>
      </c>
      <c r="D18" s="137">
        <f t="shared" si="0"/>
        <v>0.3665009048466323</v>
      </c>
      <c r="E18" s="91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5" t="s">
        <v>71</v>
      </c>
      <c r="B19" s="91">
        <v>40</v>
      </c>
      <c r="C19" s="136">
        <v>246</v>
      </c>
      <c r="D19" s="137">
        <f t="shared" si="0"/>
        <v>0.374104658059218</v>
      </c>
      <c r="E19" s="91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5" t="s">
        <v>54</v>
      </c>
      <c r="B20" s="91">
        <v>40</v>
      </c>
      <c r="C20" s="199">
        <v>224</v>
      </c>
      <c r="D20" s="137">
        <f t="shared" si="0"/>
        <v>0.3406481439238408</v>
      </c>
      <c r="E20" s="91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5" t="s">
        <v>55</v>
      </c>
      <c r="B21" s="91">
        <v>40</v>
      </c>
      <c r="C21" s="136">
        <v>229</v>
      </c>
      <c r="D21" s="137">
        <f t="shared" si="0"/>
        <v>0.3482518971364265</v>
      </c>
      <c r="E21" s="91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5" t="s">
        <v>72</v>
      </c>
      <c r="B22" s="91">
        <v>40</v>
      </c>
      <c r="C22" s="155">
        <v>232</v>
      </c>
      <c r="D22" s="137">
        <f t="shared" si="0"/>
        <v>0.35281414906397796</v>
      </c>
      <c r="E22" s="91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5" t="s">
        <v>85</v>
      </c>
      <c r="B23" s="91">
        <v>40</v>
      </c>
      <c r="C23" s="155">
        <v>242</v>
      </c>
      <c r="D23" s="137">
        <f t="shared" si="0"/>
        <v>0.3680216554891494</v>
      </c>
      <c r="E23" s="91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5" t="s">
        <v>73</v>
      </c>
      <c r="B24" s="91">
        <v>40</v>
      </c>
      <c r="C24" s="155">
        <v>239</v>
      </c>
      <c r="D24" s="137">
        <f t="shared" si="0"/>
        <v>0.363459403561598</v>
      </c>
      <c r="E24" s="91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5" t="s">
        <v>86</v>
      </c>
      <c r="B25" s="91">
        <v>40</v>
      </c>
      <c r="C25" s="155">
        <v>249</v>
      </c>
      <c r="D25" s="137">
        <f t="shared" si="0"/>
        <v>0.37866690998676944</v>
      </c>
      <c r="E25" s="91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43" t="s">
        <v>36</v>
      </c>
      <c r="B26" s="244"/>
      <c r="C26" s="244"/>
      <c r="D26" s="245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90" t="s">
        <v>87</v>
      </c>
      <c r="B27" s="91">
        <v>40</v>
      </c>
      <c r="C27" s="92">
        <f>(245+279)/2</f>
        <v>262</v>
      </c>
      <c r="D27" s="93">
        <f aca="true" t="shared" si="1" ref="D27:D36">C27/$B$58</f>
        <v>0.3984366683394923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90" t="s">
        <v>37</v>
      </c>
      <c r="B28" s="91">
        <v>40</v>
      </c>
      <c r="C28" s="92">
        <v>241</v>
      </c>
      <c r="D28" s="93">
        <f t="shared" si="1"/>
        <v>0.3665009048466323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90" t="s">
        <v>88</v>
      </c>
      <c r="B29" s="91">
        <v>40</v>
      </c>
      <c r="C29" s="92">
        <f>(229+233)/2</f>
        <v>231</v>
      </c>
      <c r="D29" s="93">
        <f t="shared" si="1"/>
        <v>0.3512933984214608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90" t="s">
        <v>38</v>
      </c>
      <c r="B30" s="91">
        <v>40</v>
      </c>
      <c r="C30" s="92">
        <v>225</v>
      </c>
      <c r="D30" s="93">
        <f t="shared" si="1"/>
        <v>0.3421688945663579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90" t="s">
        <v>89</v>
      </c>
      <c r="B31" s="91">
        <v>40</v>
      </c>
      <c r="C31" s="92">
        <f>(218+204)/2</f>
        <v>211</v>
      </c>
      <c r="D31" s="93">
        <f t="shared" si="1"/>
        <v>0.32087838557111786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90" t="s">
        <v>39</v>
      </c>
      <c r="B32" s="91">
        <v>40</v>
      </c>
      <c r="C32" s="92">
        <v>214</v>
      </c>
      <c r="D32" s="93">
        <f t="shared" si="1"/>
        <v>0.3254406374986693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90" t="s">
        <v>90</v>
      </c>
      <c r="B33" s="91">
        <v>40</v>
      </c>
      <c r="C33" s="92">
        <v>211</v>
      </c>
      <c r="D33" s="93">
        <f t="shared" si="1"/>
        <v>0.32087838557111786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90" t="s">
        <v>40</v>
      </c>
      <c r="B34" s="91">
        <v>40</v>
      </c>
      <c r="C34" s="92">
        <v>207</v>
      </c>
      <c r="D34" s="93">
        <f t="shared" si="1"/>
        <v>0.3147953830010493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90" t="s">
        <v>91</v>
      </c>
      <c r="B35" s="91">
        <v>40</v>
      </c>
      <c r="C35" s="92">
        <v>222</v>
      </c>
      <c r="D35" s="93">
        <f t="shared" si="1"/>
        <v>0.33760664263880646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90" t="s">
        <v>99</v>
      </c>
      <c r="B36" s="91">
        <v>40</v>
      </c>
      <c r="C36" s="92">
        <v>218</v>
      </c>
      <c r="D36" s="93">
        <f t="shared" si="1"/>
        <v>0.3315236400687379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43" t="s">
        <v>41</v>
      </c>
      <c r="B37" s="244"/>
      <c r="C37" s="244"/>
      <c r="D37" s="245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90" t="s">
        <v>57</v>
      </c>
      <c r="B38" s="96" t="s">
        <v>59</v>
      </c>
      <c r="C38" s="156">
        <f>(219+217)/2</f>
        <v>218</v>
      </c>
      <c r="D38" s="93">
        <f aca="true" t="shared" si="2" ref="D38:D47">C38/$B$58</f>
        <v>0.3315236400687379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90" t="s">
        <v>58</v>
      </c>
      <c r="B39" s="96" t="s">
        <v>59</v>
      </c>
      <c r="C39" s="156">
        <f>(203+184)/3</f>
        <v>129</v>
      </c>
      <c r="D39" s="93">
        <f t="shared" si="2"/>
        <v>0.19617683288471188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90" t="s">
        <v>60</v>
      </c>
      <c r="B40" s="96">
        <v>50</v>
      </c>
      <c r="C40" s="92">
        <v>193</v>
      </c>
      <c r="D40" s="93">
        <f t="shared" si="2"/>
        <v>0.29350487400580927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90" t="s">
        <v>42</v>
      </c>
      <c r="B41" s="96">
        <v>50</v>
      </c>
      <c r="C41" s="92">
        <v>190</v>
      </c>
      <c r="D41" s="93">
        <f t="shared" si="2"/>
        <v>0.2889426220782578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90" t="s">
        <v>43</v>
      </c>
      <c r="B42" s="96">
        <v>50</v>
      </c>
      <c r="C42" s="155">
        <v>192</v>
      </c>
      <c r="D42" s="93">
        <f t="shared" si="2"/>
        <v>0.2919841233632921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90" t="s">
        <v>44</v>
      </c>
      <c r="B43" s="96">
        <v>50</v>
      </c>
      <c r="C43" s="155">
        <f>(152+190)/2</f>
        <v>171</v>
      </c>
      <c r="D43" s="93">
        <f t="shared" si="2"/>
        <v>0.260048359870432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90" t="s">
        <v>45</v>
      </c>
      <c r="B44" s="96">
        <v>50</v>
      </c>
      <c r="C44" s="155">
        <v>186</v>
      </c>
      <c r="D44" s="93">
        <f t="shared" si="2"/>
        <v>0.2828596195081892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90" t="s">
        <v>46</v>
      </c>
      <c r="B45" s="96">
        <v>50</v>
      </c>
      <c r="C45" s="155">
        <f>(151+185)/2</f>
        <v>168</v>
      </c>
      <c r="D45" s="93">
        <f t="shared" si="2"/>
        <v>0.25548610794288057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90" t="s">
        <v>47</v>
      </c>
      <c r="B46" s="96">
        <v>50</v>
      </c>
      <c r="C46" s="99">
        <v>177</v>
      </c>
      <c r="D46" s="93">
        <f t="shared" si="2"/>
        <v>0.2691728637255349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90" t="s">
        <v>48</v>
      </c>
      <c r="B47" s="96">
        <v>50</v>
      </c>
      <c r="C47" s="99">
        <v>282</v>
      </c>
      <c r="D47" s="93">
        <f t="shared" si="2"/>
        <v>0.42885168118983524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43" t="s">
        <v>49</v>
      </c>
      <c r="B48" s="244"/>
      <c r="C48" s="244"/>
      <c r="D48" s="245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90" t="s">
        <v>50</v>
      </c>
      <c r="B49" s="91">
        <v>40</v>
      </c>
      <c r="C49" s="155" t="s">
        <v>134</v>
      </c>
      <c r="D49" s="155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94" t="s">
        <v>52</v>
      </c>
      <c r="B50" s="95">
        <v>40</v>
      </c>
      <c r="C50" s="155" t="s">
        <v>134</v>
      </c>
      <c r="D50" s="155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90" t="s">
        <v>51</v>
      </c>
      <c r="B51" s="91">
        <v>40</v>
      </c>
      <c r="C51" s="156">
        <v>175</v>
      </c>
      <c r="D51" s="93">
        <f aca="true" t="shared" si="3" ref="D51:D56">C51/$B$58</f>
        <v>0.2661313624405006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90" t="s">
        <v>63</v>
      </c>
      <c r="B52" s="96">
        <v>40</v>
      </c>
      <c r="C52" s="92">
        <v>171</v>
      </c>
      <c r="D52" s="93">
        <f t="shared" si="3"/>
        <v>0.260048359870432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90" t="s">
        <v>61</v>
      </c>
      <c r="B53" s="91">
        <v>40</v>
      </c>
      <c r="C53" s="92">
        <v>200</v>
      </c>
      <c r="D53" s="93">
        <f t="shared" si="3"/>
        <v>0.30415012850342926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90" t="s">
        <v>62</v>
      </c>
      <c r="B54" s="91">
        <v>50</v>
      </c>
      <c r="C54" s="92">
        <v>48</v>
      </c>
      <c r="D54" s="93">
        <f t="shared" si="3"/>
        <v>0.07299603084082303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90" t="s">
        <v>158</v>
      </c>
      <c r="B55" s="91">
        <v>50</v>
      </c>
      <c r="C55" s="92">
        <v>48</v>
      </c>
      <c r="D55" s="93">
        <f t="shared" si="3"/>
        <v>0.07299603084082303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97" t="s">
        <v>144</v>
      </c>
      <c r="B56" s="98">
        <v>50</v>
      </c>
      <c r="C56" s="89">
        <v>385</v>
      </c>
      <c r="D56" s="93">
        <f t="shared" si="3"/>
        <v>0.5854889973691013</v>
      </c>
      <c r="E56" s="16"/>
    </row>
    <row r="57" spans="1:5" s="15" customFormat="1" ht="15" customHeight="1">
      <c r="A57" s="81" t="s">
        <v>154</v>
      </c>
      <c r="B57" s="81"/>
      <c r="C57" s="81"/>
      <c r="D57" s="85"/>
      <c r="E57" s="16"/>
    </row>
    <row r="58" spans="1:5" s="15" customFormat="1" ht="12.75">
      <c r="A58" s="157" t="s">
        <v>198</v>
      </c>
      <c r="B58" s="158">
        <v>657.57</v>
      </c>
      <c r="C58" s="79"/>
      <c r="D58" s="16"/>
      <c r="E58" s="16"/>
    </row>
    <row r="59" spans="1:5" s="15" customFormat="1" ht="12.75">
      <c r="A59" s="139"/>
      <c r="B59" s="140"/>
      <c r="C59" s="141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C37" sqref="C37"/>
    </sheetView>
  </sheetViews>
  <sheetFormatPr defaultColWidth="11.421875" defaultRowHeight="12.75"/>
  <cols>
    <col min="1" max="1" width="41.421875" style="132" customWidth="1"/>
    <col min="2" max="2" width="23.7109375" style="132" customWidth="1"/>
    <col min="3" max="3" width="18.421875" style="132" bestFit="1" customWidth="1"/>
    <col min="4" max="4" width="22.28125" style="132" customWidth="1"/>
    <col min="5" max="5" width="27.00390625" style="132" bestFit="1" customWidth="1"/>
    <col min="6" max="16384" width="11.421875" style="132" customWidth="1"/>
  </cols>
  <sheetData>
    <row r="1" spans="1:5" ht="12.75">
      <c r="A1" s="246" t="s">
        <v>97</v>
      </c>
      <c r="B1" s="246"/>
      <c r="C1" s="246"/>
      <c r="D1" s="246"/>
      <c r="E1" s="246"/>
    </row>
    <row r="2" spans="1:5" ht="12.75">
      <c r="A2" s="250" t="s">
        <v>139</v>
      </c>
      <c r="B2" s="250"/>
      <c r="C2" s="250"/>
      <c r="D2" s="250"/>
      <c r="E2" s="250"/>
    </row>
    <row r="3" spans="1:5" ht="12.75" customHeight="1">
      <c r="A3" s="251" t="s">
        <v>153</v>
      </c>
      <c r="B3" s="251"/>
      <c r="C3" s="251"/>
      <c r="D3" s="251"/>
      <c r="E3" s="251"/>
    </row>
    <row r="4" spans="1:5" ht="12.75">
      <c r="A4" s="252" t="s">
        <v>199</v>
      </c>
      <c r="B4" s="252"/>
      <c r="C4" s="252"/>
      <c r="D4" s="252"/>
      <c r="E4" s="252"/>
    </row>
    <row r="5" ht="12.75">
      <c r="A5" s="140"/>
    </row>
    <row r="6" spans="1:5" ht="21.75" customHeight="1">
      <c r="A6" s="109" t="s">
        <v>100</v>
      </c>
      <c r="B6" s="100" t="s">
        <v>101</v>
      </c>
      <c r="C6" s="25" t="s">
        <v>102</v>
      </c>
      <c r="D6" s="25" t="s">
        <v>145</v>
      </c>
      <c r="E6" s="110" t="s">
        <v>135</v>
      </c>
    </row>
    <row r="7" spans="1:6" ht="14.25">
      <c r="A7" s="108" t="s">
        <v>103</v>
      </c>
      <c r="B7" s="144" t="s">
        <v>104</v>
      </c>
      <c r="C7" s="88">
        <f>D7*50</f>
        <v>23750</v>
      </c>
      <c r="D7" s="112">
        <v>475</v>
      </c>
      <c r="E7" s="145">
        <f aca="true" t="shared" si="0" ref="E7:E23">D7/$B$26</f>
        <v>0.7223565551956446</v>
      </c>
      <c r="F7" s="146"/>
    </row>
    <row r="8" spans="1:6" ht="14.25">
      <c r="A8" s="147" t="s">
        <v>120</v>
      </c>
      <c r="B8" s="148" t="s">
        <v>118</v>
      </c>
      <c r="C8" s="92">
        <f aca="true" t="shared" si="1" ref="C8:C23">D8*50</f>
        <v>23750</v>
      </c>
      <c r="D8" s="111">
        <v>475</v>
      </c>
      <c r="E8" s="149">
        <f t="shared" si="0"/>
        <v>0.7223565551956446</v>
      </c>
      <c r="F8" s="146"/>
    </row>
    <row r="9" spans="1:6" ht="14.25">
      <c r="A9" s="147"/>
      <c r="B9" s="148" t="s">
        <v>127</v>
      </c>
      <c r="C9" s="92">
        <f t="shared" si="1"/>
        <v>23750</v>
      </c>
      <c r="D9" s="111">
        <v>475</v>
      </c>
      <c r="E9" s="149">
        <f t="shared" si="0"/>
        <v>0.7223565551956446</v>
      </c>
      <c r="F9" s="146"/>
    </row>
    <row r="10" spans="1:6" ht="14.25">
      <c r="A10" s="150" t="s">
        <v>129</v>
      </c>
      <c r="B10" s="84" t="s">
        <v>125</v>
      </c>
      <c r="C10" s="88">
        <f t="shared" si="1"/>
        <v>18000</v>
      </c>
      <c r="D10" s="112">
        <v>360</v>
      </c>
      <c r="E10" s="145">
        <f t="shared" si="0"/>
        <v>0.5474702313061727</v>
      </c>
      <c r="F10" s="146"/>
    </row>
    <row r="11" spans="1:6" ht="14.25">
      <c r="A11" s="147" t="s">
        <v>120</v>
      </c>
      <c r="B11" s="86" t="s">
        <v>126</v>
      </c>
      <c r="C11" s="200">
        <f>D11*50</f>
        <v>19750</v>
      </c>
      <c r="D11" s="111">
        <v>395</v>
      </c>
      <c r="E11" s="149">
        <f t="shared" si="0"/>
        <v>0.6006965037942729</v>
      </c>
      <c r="F11" s="146"/>
    </row>
    <row r="12" spans="1:6" ht="14.25">
      <c r="A12" s="147"/>
      <c r="B12" s="86" t="s">
        <v>108</v>
      </c>
      <c r="C12" s="92">
        <f t="shared" si="1"/>
        <v>19750</v>
      </c>
      <c r="D12" s="111">
        <v>395</v>
      </c>
      <c r="E12" s="149">
        <f t="shared" si="0"/>
        <v>0.6006965037942729</v>
      </c>
      <c r="F12" s="146"/>
    </row>
    <row r="13" spans="1:6" ht="14.25">
      <c r="A13" s="147"/>
      <c r="B13" s="86" t="s">
        <v>119</v>
      </c>
      <c r="C13" s="92">
        <f t="shared" si="1"/>
        <v>18000</v>
      </c>
      <c r="D13" s="111">
        <v>360</v>
      </c>
      <c r="E13" s="149">
        <f t="shared" si="0"/>
        <v>0.5474702313061727</v>
      </c>
      <c r="F13" s="146"/>
    </row>
    <row r="14" spans="1:6" ht="14.25">
      <c r="A14" s="147"/>
      <c r="B14" s="86" t="s">
        <v>109</v>
      </c>
      <c r="C14" s="92">
        <f t="shared" si="1"/>
        <v>18000</v>
      </c>
      <c r="D14" s="111">
        <v>360</v>
      </c>
      <c r="E14" s="149">
        <f t="shared" si="0"/>
        <v>0.5474702313061727</v>
      </c>
      <c r="F14" s="146"/>
    </row>
    <row r="15" spans="1:6" ht="14.25">
      <c r="A15" s="151"/>
      <c r="B15" s="152" t="s">
        <v>163</v>
      </c>
      <c r="C15" s="89">
        <f t="shared" si="1"/>
        <v>18000</v>
      </c>
      <c r="D15" s="113">
        <v>360</v>
      </c>
      <c r="E15" s="153">
        <f t="shared" si="0"/>
        <v>0.5474702313061727</v>
      </c>
      <c r="F15" s="146"/>
    </row>
    <row r="16" spans="1:6" ht="14.25">
      <c r="A16" s="197" t="s">
        <v>130</v>
      </c>
      <c r="B16" s="86" t="s">
        <v>107</v>
      </c>
      <c r="C16" s="92">
        <f t="shared" si="1"/>
        <v>19500</v>
      </c>
      <c r="D16" s="111">
        <v>390</v>
      </c>
      <c r="E16" s="149">
        <f t="shared" si="0"/>
        <v>0.5930927505816871</v>
      </c>
      <c r="F16" s="146"/>
    </row>
    <row r="17" spans="1:6" ht="14.25">
      <c r="A17" s="147" t="s">
        <v>120</v>
      </c>
      <c r="B17" s="86" t="s">
        <v>105</v>
      </c>
      <c r="C17" s="92">
        <f t="shared" si="1"/>
        <v>19500</v>
      </c>
      <c r="D17" s="111">
        <v>390</v>
      </c>
      <c r="E17" s="149">
        <f t="shared" si="0"/>
        <v>0.5930927505816871</v>
      </c>
      <c r="F17" s="146"/>
    </row>
    <row r="18" spans="1:6" ht="14.25">
      <c r="A18" s="147"/>
      <c r="B18" s="86" t="s">
        <v>106</v>
      </c>
      <c r="C18" s="92">
        <f t="shared" si="1"/>
        <v>19500</v>
      </c>
      <c r="D18" s="111">
        <v>390</v>
      </c>
      <c r="E18" s="149">
        <f t="shared" si="0"/>
        <v>0.5930927505816871</v>
      </c>
      <c r="F18" s="146"/>
    </row>
    <row r="19" spans="1:6" ht="14.25">
      <c r="A19" s="147"/>
      <c r="B19" s="86" t="s">
        <v>131</v>
      </c>
      <c r="C19" s="92">
        <f t="shared" si="1"/>
        <v>19500</v>
      </c>
      <c r="D19" s="111">
        <v>390</v>
      </c>
      <c r="E19" s="149">
        <f t="shared" si="0"/>
        <v>0.5930927505816871</v>
      </c>
      <c r="F19" s="146"/>
    </row>
    <row r="20" spans="1:6" ht="14.25">
      <c r="A20" s="147"/>
      <c r="B20" s="86" t="s">
        <v>148</v>
      </c>
      <c r="C20" s="92">
        <f t="shared" si="1"/>
        <v>19500</v>
      </c>
      <c r="D20" s="111">
        <v>390</v>
      </c>
      <c r="E20" s="149">
        <f t="shared" si="0"/>
        <v>0.5930927505816871</v>
      </c>
      <c r="F20" s="146"/>
    </row>
    <row r="21" spans="1:6" ht="14.25">
      <c r="A21" s="108" t="s">
        <v>159</v>
      </c>
      <c r="B21" s="84" t="s">
        <v>160</v>
      </c>
      <c r="C21" s="88">
        <f t="shared" si="1"/>
        <v>17250</v>
      </c>
      <c r="D21" s="112">
        <v>345</v>
      </c>
      <c r="E21" s="145">
        <f t="shared" si="0"/>
        <v>0.5246589716684155</v>
      </c>
      <c r="F21" s="146"/>
    </row>
    <row r="22" spans="1:6" ht="14.25">
      <c r="A22" s="108" t="s">
        <v>110</v>
      </c>
      <c r="B22" s="84" t="s">
        <v>111</v>
      </c>
      <c r="C22" s="88">
        <f t="shared" si="1"/>
        <v>18500</v>
      </c>
      <c r="D22" s="112">
        <v>370</v>
      </c>
      <c r="E22" s="145">
        <f t="shared" si="0"/>
        <v>0.5626777377313441</v>
      </c>
      <c r="F22" s="146"/>
    </row>
    <row r="23" spans="1:6" ht="14.25">
      <c r="A23" s="151" t="s">
        <v>132</v>
      </c>
      <c r="B23" s="152" t="s">
        <v>117</v>
      </c>
      <c r="C23" s="89">
        <f t="shared" si="1"/>
        <v>18500</v>
      </c>
      <c r="D23" s="113">
        <v>370</v>
      </c>
      <c r="E23" s="153">
        <f t="shared" si="0"/>
        <v>0.5626777377313441</v>
      </c>
      <c r="F23" s="146"/>
    </row>
    <row r="24" spans="1:5" ht="12.75">
      <c r="A24" s="80" t="s">
        <v>155</v>
      </c>
      <c r="E24" s="148"/>
    </row>
    <row r="25" spans="1:5" ht="12.75">
      <c r="A25" s="80" t="s">
        <v>189</v>
      </c>
      <c r="E25" s="148"/>
    </row>
    <row r="26" spans="1:2" ht="12.75">
      <c r="A26" s="157" t="s">
        <v>200</v>
      </c>
      <c r="B26" s="158">
        <v>657.57</v>
      </c>
    </row>
    <row r="34" ht="12.75">
      <c r="D34" s="154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23" t="s">
        <v>69</v>
      </c>
      <c r="B18" s="223"/>
      <c r="C18" s="223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F34" sqref="F34"/>
    </sheetView>
  </sheetViews>
  <sheetFormatPr defaultColWidth="11.421875" defaultRowHeight="12.75"/>
  <sheetData>
    <row r="1" spans="1:9" ht="12.75">
      <c r="A1" s="224" t="s">
        <v>114</v>
      </c>
      <c r="B1" s="224"/>
      <c r="C1" s="224"/>
      <c r="D1" s="224"/>
      <c r="E1" s="224"/>
      <c r="F1" s="224"/>
      <c r="G1" s="224"/>
      <c r="H1" s="224"/>
      <c r="I1" s="2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40" sqref="A40:IV40"/>
    </sheetView>
  </sheetViews>
  <sheetFormatPr defaultColWidth="11.421875" defaultRowHeight="12.75"/>
  <cols>
    <col min="1" max="1" width="51.28125" style="184" customWidth="1"/>
    <col min="2" max="4" width="11.7109375" style="184" bestFit="1" customWidth="1"/>
    <col min="5" max="5" width="14.8515625" style="184" customWidth="1"/>
    <col min="6" max="6" width="6.8515625" style="184" customWidth="1"/>
    <col min="7" max="7" width="11.7109375" style="184" bestFit="1" customWidth="1"/>
    <col min="8" max="8" width="10.421875" style="184" customWidth="1"/>
    <col min="9" max="9" width="11.7109375" style="184" bestFit="1" customWidth="1"/>
    <col min="10" max="10" width="14.421875" style="184" customWidth="1"/>
    <col min="11" max="11" width="11.421875" style="183" customWidth="1"/>
    <col min="12" max="16384" width="11.421875" style="184" customWidth="1"/>
  </cols>
  <sheetData>
    <row r="1" spans="1:11" s="161" customFormat="1" ht="19.5" customHeight="1">
      <c r="A1" s="226" t="s">
        <v>184</v>
      </c>
      <c r="B1" s="226"/>
      <c r="C1" s="226"/>
      <c r="D1" s="226"/>
      <c r="E1" s="226"/>
      <c r="F1" s="226"/>
      <c r="G1" s="226"/>
      <c r="H1" s="226"/>
      <c r="I1" s="226"/>
      <c r="J1" s="226"/>
      <c r="K1" s="159"/>
    </row>
    <row r="2" spans="1:11" s="161" customFormat="1" ht="19.5" customHeight="1">
      <c r="A2" s="227" t="s">
        <v>161</v>
      </c>
      <c r="B2" s="227"/>
      <c r="C2" s="227"/>
      <c r="D2" s="227"/>
      <c r="E2" s="227"/>
      <c r="F2" s="227"/>
      <c r="G2" s="227"/>
      <c r="H2" s="227"/>
      <c r="I2" s="227"/>
      <c r="J2" s="227"/>
      <c r="K2" s="159"/>
    </row>
    <row r="3" spans="1:19" s="169" customFormat="1" ht="12.75">
      <c r="A3" s="166"/>
      <c r="B3" s="228" t="s">
        <v>3</v>
      </c>
      <c r="C3" s="228"/>
      <c r="D3" s="228"/>
      <c r="E3" s="228"/>
      <c r="F3" s="163"/>
      <c r="G3" s="228" t="s">
        <v>187</v>
      </c>
      <c r="H3" s="228"/>
      <c r="I3" s="228"/>
      <c r="J3" s="228"/>
      <c r="K3" s="186"/>
      <c r="L3" s="186"/>
      <c r="M3" s="186"/>
      <c r="N3" s="181"/>
      <c r="O3" s="181"/>
      <c r="P3" s="187"/>
      <c r="Q3" s="187"/>
      <c r="R3" s="187"/>
      <c r="S3" s="181"/>
    </row>
    <row r="4" spans="1:11" s="161" customFormat="1" ht="19.5" customHeight="1">
      <c r="A4" s="166" t="s">
        <v>128</v>
      </c>
      <c r="B4" s="230">
        <v>2015</v>
      </c>
      <c r="C4" s="232" t="s">
        <v>201</v>
      </c>
      <c r="D4" s="232"/>
      <c r="E4" s="232"/>
      <c r="F4" s="163"/>
      <c r="G4" s="230">
        <v>2015</v>
      </c>
      <c r="H4" s="232" t="s">
        <v>201</v>
      </c>
      <c r="I4" s="232"/>
      <c r="J4" s="232"/>
      <c r="K4" s="164"/>
    </row>
    <row r="5" spans="1:11" s="189" customFormat="1" ht="12.75">
      <c r="A5" s="207"/>
      <c r="B5" s="231"/>
      <c r="C5" s="170">
        <v>2015</v>
      </c>
      <c r="D5" s="170">
        <v>2016</v>
      </c>
      <c r="E5" s="171" t="s">
        <v>173</v>
      </c>
      <c r="F5" s="172"/>
      <c r="G5" s="231"/>
      <c r="H5" s="170">
        <v>2015</v>
      </c>
      <c r="I5" s="170">
        <v>2016</v>
      </c>
      <c r="J5" s="171" t="s">
        <v>173</v>
      </c>
      <c r="K5" s="188"/>
    </row>
    <row r="6" spans="1:11" s="18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</row>
    <row r="7" spans="1:11" s="189" customFormat="1" ht="12.75">
      <c r="A7" s="166" t="s">
        <v>174</v>
      </c>
      <c r="B7" s="166"/>
      <c r="C7" s="173"/>
      <c r="D7" s="173"/>
      <c r="E7" s="163"/>
      <c r="F7" s="163"/>
      <c r="G7" s="174">
        <v>1546784.3425100003</v>
      </c>
      <c r="H7" s="174">
        <v>866104.5195599999</v>
      </c>
      <c r="I7" s="174">
        <v>707670.70178</v>
      </c>
      <c r="J7" s="175">
        <v>-18.292690339554838</v>
      </c>
      <c r="K7" s="190"/>
    </row>
    <row r="8" spans="1:11" s="191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76"/>
    </row>
    <row r="9" spans="1:11" s="161" customFormat="1" ht="12.75">
      <c r="A9" s="179" t="s">
        <v>4</v>
      </c>
      <c r="B9" s="179"/>
      <c r="C9" s="179"/>
      <c r="D9" s="179"/>
      <c r="E9" s="179"/>
      <c r="F9" s="179"/>
      <c r="G9" s="179">
        <v>979025.374</v>
      </c>
      <c r="H9" s="179">
        <v>544509.15545</v>
      </c>
      <c r="I9" s="179">
        <v>426571.41677</v>
      </c>
      <c r="J9" s="175">
        <v>-21.65945925785809</v>
      </c>
      <c r="K9" s="159"/>
    </row>
    <row r="10" spans="1:11" s="161" customFormat="1" ht="12.75">
      <c r="A10" s="94"/>
      <c r="B10" s="192"/>
      <c r="C10" s="178"/>
      <c r="D10" s="162"/>
      <c r="E10" s="178"/>
      <c r="F10" s="178"/>
      <c r="G10" s="178"/>
      <c r="H10" s="162"/>
      <c r="I10" s="208"/>
      <c r="J10" s="180"/>
      <c r="K10" s="159"/>
    </row>
    <row r="11" spans="1:11" s="161" customFormat="1" ht="12.75">
      <c r="A11" s="181" t="s">
        <v>5</v>
      </c>
      <c r="B11" s="182">
        <v>1272249.8750134</v>
      </c>
      <c r="C11" s="182">
        <v>679561.7028959999</v>
      </c>
      <c r="D11" s="182">
        <v>475055.873285</v>
      </c>
      <c r="E11" s="175">
        <v>-30.093783793213177</v>
      </c>
      <c r="F11" s="182"/>
      <c r="G11" s="182">
        <v>520424.63205</v>
      </c>
      <c r="H11" s="182">
        <v>288533.05147</v>
      </c>
      <c r="I11" s="182">
        <v>156846.74208</v>
      </c>
      <c r="J11" s="175">
        <v>-45.63993924408067</v>
      </c>
      <c r="K11" s="159"/>
    </row>
    <row r="12" spans="1:11" s="161" customFormat="1" ht="12.75">
      <c r="A12" s="94" t="s">
        <v>6</v>
      </c>
      <c r="B12" s="209">
        <v>616934.6139260001</v>
      </c>
      <c r="C12" s="209">
        <v>254380.1257884</v>
      </c>
      <c r="D12" s="209">
        <v>226956.55869389998</v>
      </c>
      <c r="E12" s="180">
        <v>-10.780546243345938</v>
      </c>
      <c r="F12" s="209"/>
      <c r="G12" s="209">
        <v>206658.26518000007</v>
      </c>
      <c r="H12" s="209">
        <v>89306.34882000001</v>
      </c>
      <c r="I12" s="209">
        <v>56486.79280000001</v>
      </c>
      <c r="J12" s="180">
        <v>-36.7494097045093</v>
      </c>
      <c r="K12" s="159"/>
    </row>
    <row r="13" spans="1:11" s="161" customFormat="1" ht="12.75">
      <c r="A13" s="94" t="s">
        <v>7</v>
      </c>
      <c r="B13" s="209">
        <v>128972.995</v>
      </c>
      <c r="C13" s="209">
        <v>85694.378</v>
      </c>
      <c r="D13" s="209">
        <v>69137.84967479999</v>
      </c>
      <c r="E13" s="180">
        <v>-19.32043701303253</v>
      </c>
      <c r="F13" s="209"/>
      <c r="G13" s="209">
        <v>51322.41415999999</v>
      </c>
      <c r="H13" s="209">
        <v>34491.79421</v>
      </c>
      <c r="I13" s="209">
        <v>22059.22054</v>
      </c>
      <c r="J13" s="180">
        <v>-36.04501869141821</v>
      </c>
      <c r="K13" s="159"/>
    </row>
    <row r="14" spans="1:11" s="161" customFormat="1" ht="12.75">
      <c r="A14" s="94" t="s">
        <v>165</v>
      </c>
      <c r="B14" s="209">
        <v>75490.7325</v>
      </c>
      <c r="C14" s="209">
        <v>46739.8835</v>
      </c>
      <c r="D14" s="209">
        <v>29073.4260005</v>
      </c>
      <c r="E14" s="180">
        <v>-37.79739309683988</v>
      </c>
      <c r="F14" s="209"/>
      <c r="G14" s="209">
        <v>27816.39906</v>
      </c>
      <c r="H14" s="209">
        <v>18545.23704</v>
      </c>
      <c r="I14" s="209">
        <v>9516.020620000001</v>
      </c>
      <c r="J14" s="180">
        <v>-48.68752230303117</v>
      </c>
      <c r="K14" s="159"/>
    </row>
    <row r="15" spans="1:11" s="161" customFormat="1" ht="12.75">
      <c r="A15" s="94" t="s">
        <v>112</v>
      </c>
      <c r="B15" s="209">
        <v>56053.3003908</v>
      </c>
      <c r="C15" s="209">
        <v>39786.7553908</v>
      </c>
      <c r="D15" s="209">
        <v>15961.422</v>
      </c>
      <c r="E15" s="180">
        <v>-59.882574381295726</v>
      </c>
      <c r="F15" s="209"/>
      <c r="G15" s="209">
        <v>29177.487960000002</v>
      </c>
      <c r="H15" s="209">
        <v>20815.223420000002</v>
      </c>
      <c r="I15" s="209">
        <v>6799.56902</v>
      </c>
      <c r="J15" s="180">
        <v>-67.33367265485734</v>
      </c>
      <c r="K15" s="159"/>
    </row>
    <row r="16" spans="1:11" s="161" customFormat="1" ht="12.75">
      <c r="A16" s="94" t="s">
        <v>166</v>
      </c>
      <c r="B16" s="209">
        <v>149928.04674309999</v>
      </c>
      <c r="C16" s="209">
        <v>83054.8140731</v>
      </c>
      <c r="D16" s="209">
        <v>73979.2935192</v>
      </c>
      <c r="E16" s="180">
        <v>-10.927145711159213</v>
      </c>
      <c r="F16" s="209"/>
      <c r="G16" s="209">
        <v>76947.67143999999</v>
      </c>
      <c r="H16" s="209">
        <v>43069.504030000004</v>
      </c>
      <c r="I16" s="209">
        <v>29132.86163</v>
      </c>
      <c r="J16" s="180">
        <v>-32.35849289161179</v>
      </c>
      <c r="K16" s="159"/>
    </row>
    <row r="17" spans="1:11" s="161" customFormat="1" ht="12.75">
      <c r="A17" s="94" t="s">
        <v>8</v>
      </c>
      <c r="B17" s="209">
        <v>244870.1864535</v>
      </c>
      <c r="C17" s="209">
        <v>169905.74614369997</v>
      </c>
      <c r="D17" s="209">
        <v>59947.3233966</v>
      </c>
      <c r="E17" s="180">
        <v>-64.71730664959455</v>
      </c>
      <c r="F17" s="209"/>
      <c r="G17" s="209">
        <v>128502.39424999998</v>
      </c>
      <c r="H17" s="209">
        <v>82304.94394999999</v>
      </c>
      <c r="I17" s="209">
        <v>32852.27746999999</v>
      </c>
      <c r="J17" s="180">
        <v>-60.08468520438133</v>
      </c>
      <c r="K17" s="159"/>
    </row>
    <row r="18" spans="1:11" s="161" customFormat="1" ht="12.75">
      <c r="A18" s="94"/>
      <c r="B18" s="178"/>
      <c r="C18" s="178"/>
      <c r="D18" s="178"/>
      <c r="E18" s="180"/>
      <c r="F18" s="178"/>
      <c r="G18" s="178"/>
      <c r="H18" s="178"/>
      <c r="I18" s="210"/>
      <c r="J18" s="180"/>
      <c r="K18" s="159"/>
    </row>
    <row r="19" spans="1:11" s="161" customFormat="1" ht="14.25">
      <c r="A19" s="181" t="s">
        <v>180</v>
      </c>
      <c r="B19" s="182">
        <v>44376.7360605</v>
      </c>
      <c r="C19" s="182">
        <v>27338.3155032</v>
      </c>
      <c r="D19" s="182">
        <v>28856.0637099</v>
      </c>
      <c r="E19" s="175">
        <v>5.551725403572675</v>
      </c>
      <c r="F19" s="182"/>
      <c r="G19" s="182">
        <v>311346.73656999995</v>
      </c>
      <c r="H19" s="182">
        <v>174524.87318</v>
      </c>
      <c r="I19" s="182">
        <v>165935.25261</v>
      </c>
      <c r="J19" s="175">
        <v>-4.9217171246077385</v>
      </c>
      <c r="K19" s="159"/>
    </row>
    <row r="20" spans="1:11" s="161" customFormat="1" ht="12.75">
      <c r="A20" s="94" t="s">
        <v>9</v>
      </c>
      <c r="B20" s="211">
        <v>8953.2197242</v>
      </c>
      <c r="C20" s="209">
        <v>6154.006304800001</v>
      </c>
      <c r="D20" s="209">
        <v>5975.794055400001</v>
      </c>
      <c r="E20" s="180">
        <v>-2.895873688998307</v>
      </c>
      <c r="F20" s="211"/>
      <c r="G20" s="209">
        <v>73583.92258</v>
      </c>
      <c r="H20" s="209">
        <v>52645.47729</v>
      </c>
      <c r="I20" s="209">
        <v>44755.73863</v>
      </c>
      <c r="J20" s="180">
        <v>-14.986545979133254</v>
      </c>
      <c r="K20" s="159"/>
    </row>
    <row r="21" spans="1:11" s="161" customFormat="1" ht="12.75">
      <c r="A21" s="94" t="s">
        <v>10</v>
      </c>
      <c r="B21" s="211">
        <v>5610.4968902</v>
      </c>
      <c r="C21" s="209">
        <v>3395.2454056</v>
      </c>
      <c r="D21" s="209">
        <v>4219.9556589</v>
      </c>
      <c r="E21" s="180">
        <v>24.290151514224917</v>
      </c>
      <c r="F21" s="209"/>
      <c r="G21" s="209">
        <v>87194.62684999997</v>
      </c>
      <c r="H21" s="209">
        <v>39368.70142000001</v>
      </c>
      <c r="I21" s="209">
        <v>45206.046140000006</v>
      </c>
      <c r="J21" s="180">
        <v>14.827374308654527</v>
      </c>
      <c r="K21" s="159"/>
    </row>
    <row r="22" spans="1:11" s="161" customFormat="1" ht="12.75">
      <c r="A22" s="94" t="s">
        <v>11</v>
      </c>
      <c r="B22" s="211">
        <v>7727.107729400001</v>
      </c>
      <c r="C22" s="209">
        <v>4166.4804975</v>
      </c>
      <c r="D22" s="209">
        <v>4684.443026399999</v>
      </c>
      <c r="E22" s="180">
        <v>12.431656147455655</v>
      </c>
      <c r="F22" s="209"/>
      <c r="G22" s="209">
        <v>68257.78105</v>
      </c>
      <c r="H22" s="209">
        <v>31571.05893</v>
      </c>
      <c r="I22" s="209">
        <v>33356.01988000001</v>
      </c>
      <c r="J22" s="180">
        <v>5.653788661183839</v>
      </c>
      <c r="K22" s="159"/>
    </row>
    <row r="23" spans="1:11" s="161" customFormat="1" ht="12.75">
      <c r="A23" s="94" t="s">
        <v>12</v>
      </c>
      <c r="B23" s="211">
        <v>22085.911716700004</v>
      </c>
      <c r="C23" s="209">
        <v>13622.5832953</v>
      </c>
      <c r="D23" s="209">
        <v>13975.870969200001</v>
      </c>
      <c r="E23" s="180">
        <v>2.5933970543009224</v>
      </c>
      <c r="F23" s="209"/>
      <c r="G23" s="209">
        <v>82310.40609</v>
      </c>
      <c r="H23" s="209">
        <v>50939.635539999996</v>
      </c>
      <c r="I23" s="209">
        <v>42617.44796</v>
      </c>
      <c r="J23" s="180">
        <v>-16.337352028098152</v>
      </c>
      <c r="K23" s="159"/>
    </row>
    <row r="24" spans="1:11" s="161" customFormat="1" ht="12.75">
      <c r="A24" s="94"/>
      <c r="B24" s="209"/>
      <c r="C24" s="209"/>
      <c r="D24" s="209"/>
      <c r="E24" s="180"/>
      <c r="F24" s="209"/>
      <c r="G24" s="209"/>
      <c r="H24" s="209"/>
      <c r="I24" s="209"/>
      <c r="J24" s="180"/>
      <c r="K24" s="159"/>
    </row>
    <row r="25" spans="1:11" s="161" customFormat="1" ht="12.75">
      <c r="A25" s="181" t="s">
        <v>13</v>
      </c>
      <c r="B25" s="182">
        <v>2636.9202314</v>
      </c>
      <c r="C25" s="182">
        <v>1376.1912599999996</v>
      </c>
      <c r="D25" s="182">
        <v>2086.6776026999996</v>
      </c>
      <c r="E25" s="175">
        <v>51.62700587852885</v>
      </c>
      <c r="F25" s="182"/>
      <c r="G25" s="182">
        <v>109905.45378999999</v>
      </c>
      <c r="H25" s="182">
        <v>58384.535729999996</v>
      </c>
      <c r="I25" s="182">
        <v>80275.003</v>
      </c>
      <c r="J25" s="175">
        <v>37.49360510672335</v>
      </c>
      <c r="K25" s="159"/>
    </row>
    <row r="26" spans="1:11" s="161" customFormat="1" ht="12.75">
      <c r="A26" s="94" t="s">
        <v>14</v>
      </c>
      <c r="B26" s="209">
        <v>1031.1599451000002</v>
      </c>
      <c r="C26" s="209">
        <v>504.61401509999996</v>
      </c>
      <c r="D26" s="209">
        <v>714.335679</v>
      </c>
      <c r="E26" s="180">
        <v>41.560808385086034</v>
      </c>
      <c r="F26" s="209"/>
      <c r="G26" s="209">
        <v>15860.863420000003</v>
      </c>
      <c r="H26" s="209">
        <v>8574.307100000002</v>
      </c>
      <c r="I26" s="209">
        <v>10420.469239999999</v>
      </c>
      <c r="J26" s="180">
        <v>21.531327470181182</v>
      </c>
      <c r="K26" s="159"/>
    </row>
    <row r="27" spans="1:11" s="161" customFormat="1" ht="12.75">
      <c r="A27" s="94" t="s">
        <v>15</v>
      </c>
      <c r="B27" s="209">
        <v>180.03093479999998</v>
      </c>
      <c r="C27" s="209">
        <v>110.997628</v>
      </c>
      <c r="D27" s="209">
        <v>111.68406420000001</v>
      </c>
      <c r="E27" s="180">
        <v>0.6184242063262957</v>
      </c>
      <c r="F27" s="209"/>
      <c r="G27" s="209">
        <v>55047.978769999994</v>
      </c>
      <c r="H27" s="209">
        <v>31327.36277</v>
      </c>
      <c r="I27" s="209">
        <v>39764.486229999995</v>
      </c>
      <c r="J27" s="180">
        <v>26.932121678878218</v>
      </c>
      <c r="K27" s="159"/>
    </row>
    <row r="28" spans="1:11" s="161" customFormat="1" ht="15" customHeight="1">
      <c r="A28" s="94" t="s">
        <v>167</v>
      </c>
      <c r="B28" s="209">
        <v>1425.7293514999997</v>
      </c>
      <c r="C28" s="209">
        <v>760.5796168999998</v>
      </c>
      <c r="D28" s="209">
        <v>1260.6578594999999</v>
      </c>
      <c r="E28" s="180">
        <v>65.74962456109967</v>
      </c>
      <c r="F28" s="209"/>
      <c r="G28" s="209">
        <v>38996.61159999999</v>
      </c>
      <c r="H28" s="209">
        <v>18482.865859999998</v>
      </c>
      <c r="I28" s="209">
        <v>30090.047530000003</v>
      </c>
      <c r="J28" s="180">
        <v>62.799685708480325</v>
      </c>
      <c r="K28" s="159"/>
    </row>
    <row r="29" spans="1:11" s="161" customFormat="1" ht="12.75">
      <c r="A29" s="94"/>
      <c r="B29" s="178"/>
      <c r="C29" s="178"/>
      <c r="D29" s="178"/>
      <c r="E29" s="180"/>
      <c r="F29" s="178"/>
      <c r="G29" s="178"/>
      <c r="H29" s="178"/>
      <c r="I29" s="209"/>
      <c r="J29" s="180"/>
      <c r="K29" s="159"/>
    </row>
    <row r="30" spans="1:11" s="161" customFormat="1" ht="12.75">
      <c r="A30" s="181" t="s">
        <v>168</v>
      </c>
      <c r="B30" s="182"/>
      <c r="C30" s="182"/>
      <c r="D30" s="182"/>
      <c r="E30" s="175"/>
      <c r="F30" s="182"/>
      <c r="G30" s="182">
        <v>37348.55159</v>
      </c>
      <c r="H30" s="182">
        <v>23066.69507</v>
      </c>
      <c r="I30" s="182">
        <v>23514.419080000003</v>
      </c>
      <c r="J30" s="175">
        <v>1.9409976532888749</v>
      </c>
      <c r="K30" s="159"/>
    </row>
    <row r="31" spans="1:11" s="161" customFormat="1" ht="12.75">
      <c r="A31" s="212" t="s">
        <v>16</v>
      </c>
      <c r="B31" s="209">
        <v>803.3719527999999</v>
      </c>
      <c r="C31" s="209">
        <v>509.1737724999999</v>
      </c>
      <c r="D31" s="209">
        <v>437.43520119999994</v>
      </c>
      <c r="E31" s="180">
        <v>-14.089211812260032</v>
      </c>
      <c r="F31" s="209"/>
      <c r="G31" s="209">
        <v>16278.4009</v>
      </c>
      <c r="H31" s="209">
        <v>10042.924309999999</v>
      </c>
      <c r="I31" s="209">
        <v>9803.822670000001</v>
      </c>
      <c r="J31" s="180">
        <v>-2.3807969931817325</v>
      </c>
      <c r="K31" s="159"/>
    </row>
    <row r="32" spans="1:11" s="161" customFormat="1" ht="12.75">
      <c r="A32" s="94" t="s">
        <v>17</v>
      </c>
      <c r="B32" s="209">
        <v>7717.149266</v>
      </c>
      <c r="C32" s="209">
        <v>4685.986493099998</v>
      </c>
      <c r="D32" s="209">
        <v>5595.117925099999</v>
      </c>
      <c r="E32" s="180">
        <v>19.401068128102267</v>
      </c>
      <c r="F32" s="209"/>
      <c r="G32" s="209">
        <v>21070.150690000002</v>
      </c>
      <c r="H32" s="209">
        <v>13023.770760000001</v>
      </c>
      <c r="I32" s="209">
        <v>13710.596410000002</v>
      </c>
      <c r="J32" s="180">
        <v>5.273631290481973</v>
      </c>
      <c r="K32" s="159"/>
    </row>
    <row r="33" spans="1:11" s="191" customFormat="1" ht="12.75">
      <c r="A33" s="94"/>
      <c r="B33" s="178"/>
      <c r="C33" s="178"/>
      <c r="D33" s="178"/>
      <c r="E33" s="180"/>
      <c r="F33" s="178"/>
      <c r="G33" s="178"/>
      <c r="H33" s="178"/>
      <c r="I33" s="162"/>
      <c r="J33" s="180"/>
      <c r="K33" s="176"/>
    </row>
    <row r="34" spans="1:11" s="161" customFormat="1" ht="12.75">
      <c r="A34" s="179" t="s">
        <v>147</v>
      </c>
      <c r="B34" s="179"/>
      <c r="C34" s="179"/>
      <c r="D34" s="179"/>
      <c r="E34" s="175"/>
      <c r="F34" s="179"/>
      <c r="G34" s="179">
        <v>567758.9685100003</v>
      </c>
      <c r="H34" s="179">
        <v>321595.36410999997</v>
      </c>
      <c r="I34" s="179">
        <v>281099.28501</v>
      </c>
      <c r="J34" s="175">
        <v>-12.592245915009059</v>
      </c>
      <c r="K34" s="159"/>
    </row>
    <row r="35" spans="1:11" s="161" customFormat="1" ht="12.75">
      <c r="A35" s="94" t="s">
        <v>18</v>
      </c>
      <c r="B35" s="209">
        <v>4570</v>
      </c>
      <c r="C35" s="209">
        <v>2522</v>
      </c>
      <c r="D35" s="209">
        <v>2901</v>
      </c>
      <c r="E35" s="180">
        <v>15.02775574940523</v>
      </c>
      <c r="F35" s="209"/>
      <c r="G35" s="209">
        <v>85762.66142000002</v>
      </c>
      <c r="H35" s="209">
        <v>48408.2706</v>
      </c>
      <c r="I35" s="209">
        <v>45829.35675</v>
      </c>
      <c r="J35" s="180">
        <v>-5.3274240497242715</v>
      </c>
      <c r="K35" s="159"/>
    </row>
    <row r="36" spans="1:11" s="161" customFormat="1" ht="12.75">
      <c r="A36" s="94" t="s">
        <v>19</v>
      </c>
      <c r="B36" s="209">
        <v>107</v>
      </c>
      <c r="C36" s="209">
        <v>60</v>
      </c>
      <c r="D36" s="209">
        <v>55</v>
      </c>
      <c r="E36" s="180">
        <v>-8.333333333333343</v>
      </c>
      <c r="F36" s="209"/>
      <c r="G36" s="209">
        <v>9045.54612</v>
      </c>
      <c r="H36" s="209">
        <v>4083.9331599999996</v>
      </c>
      <c r="I36" s="209">
        <v>4175.78671</v>
      </c>
      <c r="J36" s="180">
        <v>2.2491443028416427</v>
      </c>
      <c r="K36" s="159"/>
    </row>
    <row r="37" spans="1:12" s="161" customFormat="1" ht="12.75">
      <c r="A37" s="212" t="s">
        <v>20</v>
      </c>
      <c r="B37" s="209">
        <v>1183</v>
      </c>
      <c r="C37" s="209">
        <v>774</v>
      </c>
      <c r="D37" s="209">
        <v>438</v>
      </c>
      <c r="E37" s="180">
        <v>-43.41085271317829</v>
      </c>
      <c r="F37" s="209"/>
      <c r="G37" s="209">
        <v>6095.19609</v>
      </c>
      <c r="H37" s="209">
        <v>4080.9510300000006</v>
      </c>
      <c r="I37" s="209">
        <v>3377.2009799999996</v>
      </c>
      <c r="J37" s="180">
        <v>-17.244756058736655</v>
      </c>
      <c r="K37" s="159"/>
      <c r="L37" s="161" t="s">
        <v>121</v>
      </c>
    </row>
    <row r="38" spans="1:10" ht="12.75">
      <c r="A38" s="94" t="s">
        <v>21</v>
      </c>
      <c r="B38" s="178"/>
      <c r="C38" s="178"/>
      <c r="D38" s="178"/>
      <c r="E38" s="180"/>
      <c r="F38" s="178"/>
      <c r="G38" s="209">
        <v>466855.56488000025</v>
      </c>
      <c r="H38" s="209">
        <v>265022.20931999997</v>
      </c>
      <c r="I38" s="209">
        <v>227716.94057</v>
      </c>
      <c r="J38" s="180">
        <v>-14.07628019014659</v>
      </c>
    </row>
    <row r="39" spans="1:10" ht="12.75">
      <c r="A39" s="162"/>
      <c r="B39" s="209"/>
      <c r="C39" s="209"/>
      <c r="D39" s="209"/>
      <c r="E39" s="162"/>
      <c r="F39" s="178"/>
      <c r="G39" s="178"/>
      <c r="H39" s="178"/>
      <c r="I39" s="209"/>
      <c r="J39" s="162"/>
    </row>
    <row r="40" spans="1:10" ht="14.25">
      <c r="A40" s="86" t="s">
        <v>183</v>
      </c>
      <c r="B40" s="178"/>
      <c r="C40" s="178"/>
      <c r="D40" s="162"/>
      <c r="E40" s="178"/>
      <c r="F40" s="178"/>
      <c r="G40" s="178"/>
      <c r="H40" s="162"/>
      <c r="I40" s="208"/>
      <c r="J40" s="178"/>
    </row>
    <row r="44" spans="1:11" ht="12.75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</row>
    <row r="45" spans="1:11" ht="12.7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</row>
    <row r="46" spans="1:11" ht="12.7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</row>
    <row r="47" spans="1:11" ht="12.7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</row>
    <row r="48" spans="1:11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ht="12.7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</row>
    <row r="50" spans="1:11" ht="12.7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</row>
    <row r="51" spans="1:11" ht="12.7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</row>
    <row r="52" spans="1:11" ht="12.7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</row>
    <row r="53" spans="1:11" ht="12.7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</row>
    <row r="54" spans="1:11" ht="12.7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</row>
    <row r="55" spans="1:11" ht="12.7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</row>
    <row r="56" spans="1:11" ht="12.7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</row>
    <row r="57" spans="1:11" ht="12.7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</row>
    <row r="58" spans="1:11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</row>
    <row r="59" spans="1:11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</row>
  </sheetData>
  <sheetProtection/>
  <mergeCells count="12">
    <mergeCell ref="A49:K51"/>
    <mergeCell ref="A52:K55"/>
    <mergeCell ref="A56:K59"/>
    <mergeCell ref="A1:J1"/>
    <mergeCell ref="A2:J2"/>
    <mergeCell ref="B3:E3"/>
    <mergeCell ref="G3:J3"/>
    <mergeCell ref="A44:K47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2" sqref="A2:J40"/>
    </sheetView>
  </sheetViews>
  <sheetFormatPr defaultColWidth="11.421875" defaultRowHeight="12.75"/>
  <cols>
    <col min="1" max="1" width="51.8515625" style="184" customWidth="1"/>
    <col min="2" max="2" width="12.00390625" style="184" bestFit="1" customWidth="1"/>
    <col min="3" max="4" width="11.7109375" style="184" bestFit="1" customWidth="1"/>
    <col min="5" max="5" width="14.00390625" style="184" bestFit="1" customWidth="1"/>
    <col min="6" max="6" width="8.28125" style="184" customWidth="1"/>
    <col min="7" max="9" width="11.7109375" style="184" bestFit="1" customWidth="1"/>
    <col min="10" max="10" width="14.00390625" style="184" bestFit="1" customWidth="1"/>
    <col min="11" max="11" width="13.00390625" style="183" customWidth="1"/>
    <col min="12" max="16384" width="11.421875" style="184" customWidth="1"/>
  </cols>
  <sheetData>
    <row r="1" spans="1:41" s="161" customFormat="1" ht="19.5" customHeight="1">
      <c r="A1" s="226" t="s">
        <v>182</v>
      </c>
      <c r="B1" s="226"/>
      <c r="C1" s="226"/>
      <c r="D1" s="226"/>
      <c r="E1" s="226"/>
      <c r="F1" s="226"/>
      <c r="G1" s="226"/>
      <c r="H1" s="226"/>
      <c r="I1" s="226"/>
      <c r="J1" s="226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s="162" customFormat="1" ht="12.75" customHeight="1">
      <c r="A2" s="227" t="s">
        <v>175</v>
      </c>
      <c r="B2" s="227"/>
      <c r="C2" s="227"/>
      <c r="D2" s="227"/>
      <c r="E2" s="227"/>
      <c r="F2" s="227"/>
      <c r="G2" s="227"/>
      <c r="H2" s="227"/>
      <c r="I2" s="227"/>
      <c r="J2" s="227"/>
      <c r="K2" s="159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s="94" customFormat="1" ht="12.75">
      <c r="A3" s="166"/>
      <c r="B3" s="234" t="s">
        <v>3</v>
      </c>
      <c r="C3" s="234"/>
      <c r="D3" s="234"/>
      <c r="E3" s="234"/>
      <c r="F3" s="163"/>
      <c r="G3" s="234" t="s">
        <v>186</v>
      </c>
      <c r="H3" s="234"/>
      <c r="I3" s="234"/>
      <c r="J3" s="23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s="169" customFormat="1" ht="19.5" customHeight="1">
      <c r="A4" s="166" t="s">
        <v>128</v>
      </c>
      <c r="B4" s="230">
        <v>2015</v>
      </c>
      <c r="C4" s="233" t="s">
        <v>201</v>
      </c>
      <c r="D4" s="233"/>
      <c r="E4" s="233"/>
      <c r="F4" s="163"/>
      <c r="G4" s="230">
        <v>2015</v>
      </c>
      <c r="H4" s="233" t="s">
        <v>201</v>
      </c>
      <c r="I4" s="233"/>
      <c r="J4" s="233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1" s="169" customFormat="1" ht="12.75">
      <c r="A5" s="207"/>
      <c r="B5" s="231"/>
      <c r="C5" s="170">
        <v>2015</v>
      </c>
      <c r="D5" s="170">
        <v>2016</v>
      </c>
      <c r="E5" s="171" t="s">
        <v>173</v>
      </c>
      <c r="F5" s="172"/>
      <c r="G5" s="231"/>
      <c r="H5" s="170">
        <v>2015</v>
      </c>
      <c r="I5" s="170">
        <v>2016</v>
      </c>
      <c r="J5" s="171" t="s">
        <v>173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6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8" customFormat="1" ht="12.75">
      <c r="A7" s="166" t="s">
        <v>174</v>
      </c>
      <c r="B7" s="166"/>
      <c r="C7" s="173"/>
      <c r="D7" s="173"/>
      <c r="E7" s="163"/>
      <c r="F7" s="163"/>
      <c r="G7" s="174">
        <v>838931.10853</v>
      </c>
      <c r="H7" s="174">
        <v>494124.2989200001</v>
      </c>
      <c r="I7" s="174">
        <v>468171.65392</v>
      </c>
      <c r="J7" s="175">
        <v>-5.252250305585932</v>
      </c>
      <c r="K7" s="17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s="162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</row>
    <row r="9" spans="1:41" s="162" customFormat="1" ht="12.75">
      <c r="A9" s="179" t="s">
        <v>4</v>
      </c>
      <c r="B9" s="179"/>
      <c r="C9" s="179"/>
      <c r="D9" s="179"/>
      <c r="E9" s="179"/>
      <c r="F9" s="179"/>
      <c r="G9" s="179">
        <v>822900.54236</v>
      </c>
      <c r="H9" s="179">
        <v>483461.2908000001</v>
      </c>
      <c r="I9" s="179">
        <v>461000.43344</v>
      </c>
      <c r="J9" s="175">
        <v>-4.645843997734204</v>
      </c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</row>
    <row r="10" spans="1:41" s="162" customFormat="1" ht="12.75">
      <c r="A10" s="94"/>
      <c r="B10" s="178"/>
      <c r="C10" s="178"/>
      <c r="E10" s="178"/>
      <c r="F10" s="178"/>
      <c r="G10" s="178"/>
      <c r="I10" s="208"/>
      <c r="J10" s="180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</row>
    <row r="11" spans="1:41" s="162" customFormat="1" ht="12.75">
      <c r="A11" s="181" t="s">
        <v>5</v>
      </c>
      <c r="B11" s="182">
        <v>1921097.5812929003</v>
      </c>
      <c r="C11" s="182">
        <v>1087484.4653389</v>
      </c>
      <c r="D11" s="182">
        <v>1209972.67702</v>
      </c>
      <c r="E11" s="175">
        <v>11.263444728190052</v>
      </c>
      <c r="F11" s="182"/>
      <c r="G11" s="182">
        <v>747315.53657</v>
      </c>
      <c r="H11" s="182">
        <v>443241.23115000007</v>
      </c>
      <c r="I11" s="182">
        <v>421165.55271</v>
      </c>
      <c r="J11" s="175">
        <v>-4.980511037460161</v>
      </c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</row>
    <row r="12" spans="1:41" s="162" customFormat="1" ht="12.75">
      <c r="A12" s="94" t="s">
        <v>6</v>
      </c>
      <c r="B12" s="178">
        <v>22.086</v>
      </c>
      <c r="C12" s="178">
        <v>11.295</v>
      </c>
      <c r="D12" s="178">
        <v>79.6044</v>
      </c>
      <c r="E12" s="180">
        <v>604.7755644090305</v>
      </c>
      <c r="F12" s="178"/>
      <c r="G12" s="178">
        <v>13.372290000000001</v>
      </c>
      <c r="H12" s="178">
        <v>5.74929</v>
      </c>
      <c r="I12" s="178">
        <v>38.12194</v>
      </c>
      <c r="J12" s="180">
        <v>563.0721358637327</v>
      </c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62" customFormat="1" ht="12.75">
      <c r="A13" s="94" t="s">
        <v>7</v>
      </c>
      <c r="B13" s="178">
        <v>0.003</v>
      </c>
      <c r="C13" s="178">
        <v>0.003</v>
      </c>
      <c r="D13" s="178">
        <v>0.005</v>
      </c>
      <c r="E13" s="180">
        <v>66.66666666666669</v>
      </c>
      <c r="F13" s="209"/>
      <c r="G13" s="178">
        <v>0.015390000000000001</v>
      </c>
      <c r="H13" s="178">
        <v>0.015390000000000001</v>
      </c>
      <c r="I13" s="178">
        <v>0.022629999999999997</v>
      </c>
      <c r="J13" s="180">
        <v>47.04353476283299</v>
      </c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62" customFormat="1" ht="12.75">
      <c r="A14" s="94" t="s">
        <v>165</v>
      </c>
      <c r="B14" s="178">
        <v>214328.24462</v>
      </c>
      <c r="C14" s="178">
        <v>123108.25</v>
      </c>
      <c r="D14" s="178">
        <v>119134.9</v>
      </c>
      <c r="E14" s="180">
        <v>-3.227525368933442</v>
      </c>
      <c r="F14" s="209"/>
      <c r="G14" s="178">
        <v>95225.36948000001</v>
      </c>
      <c r="H14" s="178">
        <v>56565.794480000004</v>
      </c>
      <c r="I14" s="178">
        <v>43062.23563</v>
      </c>
      <c r="J14" s="180">
        <v>-23.87230476321598</v>
      </c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62" customFormat="1" ht="12.75">
      <c r="A15" s="94" t="s">
        <v>112</v>
      </c>
      <c r="B15" s="178">
        <v>0.15</v>
      </c>
      <c r="C15" s="178">
        <v>0.15</v>
      </c>
      <c r="D15" s="178">
        <v>0.5</v>
      </c>
      <c r="E15" s="180">
        <v>233.33333333333337</v>
      </c>
      <c r="F15" s="209"/>
      <c r="G15" s="178">
        <v>0.46204</v>
      </c>
      <c r="H15" s="178">
        <v>0.46204</v>
      </c>
      <c r="I15" s="178">
        <v>1.24453</v>
      </c>
      <c r="J15" s="180">
        <v>169.35546705912907</v>
      </c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62" customFormat="1" ht="12.75">
      <c r="A16" s="94" t="s">
        <v>8</v>
      </c>
      <c r="B16" s="178">
        <v>1706747.0976729002</v>
      </c>
      <c r="C16" s="178">
        <v>964364.7673388999</v>
      </c>
      <c r="D16" s="178">
        <v>1090757.66762</v>
      </c>
      <c r="E16" s="180">
        <v>13.106337411089044</v>
      </c>
      <c r="F16" s="209"/>
      <c r="G16" s="178">
        <v>652076.31737</v>
      </c>
      <c r="H16" s="178">
        <v>386669.20995000005</v>
      </c>
      <c r="I16" s="178">
        <v>378063.92798000004</v>
      </c>
      <c r="J16" s="180">
        <v>-2.2254893196985535</v>
      </c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s="162" customFormat="1" ht="12.75">
      <c r="A17" s="94"/>
      <c r="B17" s="178"/>
      <c r="C17" s="178"/>
      <c r="D17" s="178"/>
      <c r="E17" s="180"/>
      <c r="F17" s="178"/>
      <c r="G17" s="178"/>
      <c r="H17" s="178"/>
      <c r="I17" s="210"/>
      <c r="J17" s="180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</row>
    <row r="18" spans="1:41" s="162" customFormat="1" ht="14.25">
      <c r="A18" s="181" t="s">
        <v>180</v>
      </c>
      <c r="B18" s="182">
        <v>19649.6522453</v>
      </c>
      <c r="C18" s="182">
        <v>10180.7181039</v>
      </c>
      <c r="D18" s="182">
        <v>11789.256668299999</v>
      </c>
      <c r="E18" s="175">
        <v>15.7998536840324</v>
      </c>
      <c r="F18" s="182"/>
      <c r="G18" s="182">
        <v>67621.7981</v>
      </c>
      <c r="H18" s="182">
        <v>35561.27142</v>
      </c>
      <c r="I18" s="182">
        <v>36089.25425</v>
      </c>
      <c r="J18" s="175">
        <v>1.484713028857172</v>
      </c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s="162" customFormat="1" ht="12.75">
      <c r="A19" s="94" t="s">
        <v>9</v>
      </c>
      <c r="B19" s="211">
        <v>258.52236</v>
      </c>
      <c r="C19" s="209">
        <v>177.70438000000001</v>
      </c>
      <c r="D19" s="209">
        <v>81.61544</v>
      </c>
      <c r="E19" s="180">
        <v>-54.07235319692176</v>
      </c>
      <c r="F19" s="211"/>
      <c r="G19" s="209">
        <v>2520.96915</v>
      </c>
      <c r="H19" s="209">
        <v>1629.13611</v>
      </c>
      <c r="I19" s="209">
        <v>1069.6434</v>
      </c>
      <c r="J19" s="180">
        <v>-34.34290766533927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62" customFormat="1" ht="12.75">
      <c r="A20" s="94" t="s">
        <v>10</v>
      </c>
      <c r="B20" s="211">
        <v>13238.4633196</v>
      </c>
      <c r="C20" s="209">
        <v>7243.5890101</v>
      </c>
      <c r="D20" s="209">
        <v>8727.1556304</v>
      </c>
      <c r="E20" s="180">
        <v>20.48109877895348</v>
      </c>
      <c r="F20" s="209"/>
      <c r="G20" s="209">
        <v>45606.65769000001</v>
      </c>
      <c r="H20" s="209">
        <v>24045.651529999996</v>
      </c>
      <c r="I20" s="209">
        <v>23183.03533</v>
      </c>
      <c r="J20" s="180">
        <v>-3.5874103844671197</v>
      </c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s="162" customFormat="1" ht="12.75">
      <c r="A21" s="94" t="s">
        <v>11</v>
      </c>
      <c r="B21" s="211">
        <v>701.0484931000001</v>
      </c>
      <c r="C21" s="209">
        <v>424.67028920000007</v>
      </c>
      <c r="D21" s="209">
        <v>453.70811589999994</v>
      </c>
      <c r="E21" s="180">
        <v>6.837734458584734</v>
      </c>
      <c r="F21" s="209"/>
      <c r="G21" s="209">
        <v>7548.5695</v>
      </c>
      <c r="H21" s="209">
        <v>4404.975200000001</v>
      </c>
      <c r="I21" s="209">
        <v>5245.6099399999985</v>
      </c>
      <c r="J21" s="180">
        <v>19.08375647608635</v>
      </c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</row>
    <row r="22" spans="1:41" s="162" customFormat="1" ht="12.75">
      <c r="A22" s="94" t="s">
        <v>12</v>
      </c>
      <c r="B22" s="211">
        <v>5451.618072599999</v>
      </c>
      <c r="C22" s="209">
        <v>2334.7544246</v>
      </c>
      <c r="D22" s="209">
        <v>2526.777482</v>
      </c>
      <c r="E22" s="180">
        <v>8.224550529887026</v>
      </c>
      <c r="F22" s="209"/>
      <c r="G22" s="209">
        <v>11945.601759999998</v>
      </c>
      <c r="H22" s="209">
        <v>5481.50858</v>
      </c>
      <c r="I22" s="209">
        <v>6590.96558</v>
      </c>
      <c r="J22" s="180">
        <v>20.239993859500643</v>
      </c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 s="162" customFormat="1" ht="12.75">
      <c r="A23" s="94"/>
      <c r="B23" s="209"/>
      <c r="C23" s="209"/>
      <c r="D23" s="209"/>
      <c r="E23" s="180"/>
      <c r="F23" s="209"/>
      <c r="G23" s="209"/>
      <c r="H23" s="209"/>
      <c r="I23" s="209"/>
      <c r="J23" s="18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s="162" customFormat="1" ht="12.75">
      <c r="A24" s="181" t="s">
        <v>13</v>
      </c>
      <c r="B24" s="182">
        <v>1568.9551767000003</v>
      </c>
      <c r="C24" s="182">
        <v>919.1503067</v>
      </c>
      <c r="D24" s="182">
        <v>788.4269999999999</v>
      </c>
      <c r="E24" s="175">
        <v>-14.222190402060832</v>
      </c>
      <c r="F24" s="182"/>
      <c r="G24" s="182">
        <v>6852.126850000001</v>
      </c>
      <c r="H24" s="182">
        <v>4019.3807099999995</v>
      </c>
      <c r="I24" s="182">
        <v>2927.54806</v>
      </c>
      <c r="J24" s="175">
        <v>-27.164200875114403</v>
      </c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 s="162" customFormat="1" ht="12.75">
      <c r="A25" s="94" t="s">
        <v>14</v>
      </c>
      <c r="B25" s="209">
        <v>173.93439999999995</v>
      </c>
      <c r="C25" s="209">
        <v>126.76241</v>
      </c>
      <c r="D25" s="209">
        <v>45.24863</v>
      </c>
      <c r="E25" s="180">
        <v>-64.30437856143632</v>
      </c>
      <c r="F25" s="209"/>
      <c r="G25" s="209">
        <v>2382.0689600000005</v>
      </c>
      <c r="H25" s="209">
        <v>1542.51684</v>
      </c>
      <c r="I25" s="209">
        <v>922.8430100000002</v>
      </c>
      <c r="J25" s="180">
        <v>-40.17290534085838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6" spans="1:41" s="162" customFormat="1" ht="12.75">
      <c r="A26" s="94" t="s">
        <v>15</v>
      </c>
      <c r="B26" s="209">
        <v>0.32539999999999997</v>
      </c>
      <c r="C26" s="209">
        <v>0.32539999999999997</v>
      </c>
      <c r="D26" s="209">
        <v>2.496</v>
      </c>
      <c r="E26" s="180">
        <v>667.0559311616473</v>
      </c>
      <c r="F26" s="209"/>
      <c r="G26" s="209">
        <v>99.92746</v>
      </c>
      <c r="H26" s="209">
        <v>99.92746</v>
      </c>
      <c r="I26" s="209">
        <v>516.9619799999999</v>
      </c>
      <c r="J26" s="180">
        <v>417.3372564458258</v>
      </c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</row>
    <row r="27" spans="1:41" s="162" customFormat="1" ht="12.75" customHeight="1">
      <c r="A27" s="94" t="s">
        <v>167</v>
      </c>
      <c r="B27" s="209">
        <v>1394.6953767000002</v>
      </c>
      <c r="C27" s="209">
        <v>792.0624967</v>
      </c>
      <c r="D27" s="209">
        <v>740.6823699999999</v>
      </c>
      <c r="E27" s="180">
        <v>-6.486877855480728</v>
      </c>
      <c r="F27" s="209"/>
      <c r="G27" s="209">
        <v>4370.13043</v>
      </c>
      <c r="H27" s="209">
        <v>2376.9364099999993</v>
      </c>
      <c r="I27" s="209">
        <v>1487.7430700000002</v>
      </c>
      <c r="J27" s="180">
        <v>-37.40921870097481</v>
      </c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s="162" customFormat="1" ht="12.75">
      <c r="A28" s="94"/>
      <c r="B28" s="178"/>
      <c r="C28" s="178"/>
      <c r="D28" s="178"/>
      <c r="E28" s="180"/>
      <c r="F28" s="178"/>
      <c r="G28" s="178"/>
      <c r="H28" s="178"/>
      <c r="I28" s="209"/>
      <c r="J28" s="180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62" customFormat="1" ht="12.75">
      <c r="A29" s="181" t="s">
        <v>168</v>
      </c>
      <c r="B29" s="182"/>
      <c r="C29" s="182"/>
      <c r="D29" s="182"/>
      <c r="E29" s="175"/>
      <c r="F29" s="182"/>
      <c r="G29" s="182">
        <v>1111.0808399999999</v>
      </c>
      <c r="H29" s="182">
        <v>639.40752</v>
      </c>
      <c r="I29" s="182">
        <v>818.07842</v>
      </c>
      <c r="J29" s="175">
        <v>27.943196539196165</v>
      </c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162" customFormat="1" ht="12.75">
      <c r="A30" s="212" t="s">
        <v>16</v>
      </c>
      <c r="B30" s="209">
        <v>13.4290516</v>
      </c>
      <c r="C30" s="209">
        <v>6.926056399999999</v>
      </c>
      <c r="D30" s="209">
        <v>11.165816</v>
      </c>
      <c r="E30" s="180">
        <v>61.21462712893876</v>
      </c>
      <c r="F30" s="209"/>
      <c r="G30" s="209">
        <v>188.15785</v>
      </c>
      <c r="H30" s="209">
        <v>82.04785000000001</v>
      </c>
      <c r="I30" s="209">
        <v>295.56911</v>
      </c>
      <c r="J30" s="180">
        <v>260.2399209729444</v>
      </c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78" customFormat="1" ht="12.75">
      <c r="A31" s="94" t="s">
        <v>17</v>
      </c>
      <c r="B31" s="209">
        <v>312.72969000000006</v>
      </c>
      <c r="C31" s="209">
        <v>196.2454</v>
      </c>
      <c r="D31" s="209">
        <v>163.90323299999997</v>
      </c>
      <c r="E31" s="180">
        <v>-16.480471389393074</v>
      </c>
      <c r="F31" s="209"/>
      <c r="G31" s="209">
        <v>922.9229899999999</v>
      </c>
      <c r="H31" s="209">
        <v>557.3596699999999</v>
      </c>
      <c r="I31" s="209">
        <v>522.50931</v>
      </c>
      <c r="J31" s="180">
        <v>-6.252759551117123</v>
      </c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s="162" customFormat="1" ht="12.75">
      <c r="A32" s="94"/>
      <c r="B32" s="178"/>
      <c r="C32" s="178"/>
      <c r="D32" s="178"/>
      <c r="E32" s="180"/>
      <c r="F32" s="178"/>
      <c r="G32" s="178"/>
      <c r="H32" s="178"/>
      <c r="J32" s="180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62" customFormat="1" ht="12.75">
      <c r="A33" s="179" t="s">
        <v>147</v>
      </c>
      <c r="B33" s="179"/>
      <c r="C33" s="179"/>
      <c r="D33" s="179"/>
      <c r="E33" s="175"/>
      <c r="F33" s="179"/>
      <c r="G33" s="179">
        <v>16030.56617</v>
      </c>
      <c r="H33" s="179">
        <v>10663.008119999999</v>
      </c>
      <c r="I33" s="179">
        <v>7171.220479999999</v>
      </c>
      <c r="J33" s="175">
        <v>-32.746740888724005</v>
      </c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62" customFormat="1" ht="12.75">
      <c r="A34" s="94" t="s">
        <v>18</v>
      </c>
      <c r="B34" s="209">
        <v>52</v>
      </c>
      <c r="C34" s="209">
        <v>21</v>
      </c>
      <c r="D34" s="209">
        <v>14</v>
      </c>
      <c r="E34" s="180">
        <v>-33.33333333333334</v>
      </c>
      <c r="F34" s="209"/>
      <c r="G34" s="209">
        <v>1147.96831</v>
      </c>
      <c r="H34" s="209">
        <v>567.4714</v>
      </c>
      <c r="I34" s="209">
        <v>418.16569</v>
      </c>
      <c r="J34" s="180">
        <v>-26.31070217811859</v>
      </c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s="162" customFormat="1" ht="12.75">
      <c r="A35" s="94" t="s">
        <v>19</v>
      </c>
      <c r="B35" s="209">
        <v>9</v>
      </c>
      <c r="C35" s="209">
        <v>9</v>
      </c>
      <c r="D35" s="209">
        <v>1</v>
      </c>
      <c r="E35" s="180">
        <v>-88.88888888888889</v>
      </c>
      <c r="F35" s="209"/>
      <c r="G35" s="209">
        <v>524.68498</v>
      </c>
      <c r="H35" s="209">
        <v>524.68498</v>
      </c>
      <c r="I35" s="209">
        <v>60.65</v>
      </c>
      <c r="J35" s="180">
        <v>-88.44068301707436</v>
      </c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1:11" s="161" customFormat="1" ht="12.75">
      <c r="A36" s="212" t="s">
        <v>20</v>
      </c>
      <c r="B36" s="209">
        <v>3</v>
      </c>
      <c r="C36" s="209">
        <v>2</v>
      </c>
      <c r="D36" s="209">
        <v>5</v>
      </c>
      <c r="E36" s="180">
        <v>150</v>
      </c>
      <c r="F36" s="209"/>
      <c r="G36" s="209">
        <v>7.728899999999999</v>
      </c>
      <c r="H36" s="209">
        <v>4.7189</v>
      </c>
      <c r="I36" s="209">
        <v>47.486489999999996</v>
      </c>
      <c r="J36" s="180">
        <v>906.3042234419038</v>
      </c>
      <c r="K36" s="159"/>
    </row>
    <row r="37" spans="1:10" ht="12.75">
      <c r="A37" s="94" t="s">
        <v>21</v>
      </c>
      <c r="B37" s="209"/>
      <c r="C37" s="209"/>
      <c r="D37" s="209"/>
      <c r="E37" s="180"/>
      <c r="F37" s="178"/>
      <c r="G37" s="209">
        <v>14350.18398</v>
      </c>
      <c r="H37" s="209">
        <v>9566.132839999998</v>
      </c>
      <c r="I37" s="209">
        <v>6644.918299999999</v>
      </c>
      <c r="J37" s="180">
        <v>-30.53704761223031</v>
      </c>
    </row>
    <row r="38" spans="1:33" ht="12.75">
      <c r="A38" s="162"/>
      <c r="B38" s="209"/>
      <c r="C38" s="209"/>
      <c r="D38" s="209"/>
      <c r="E38" s="162"/>
      <c r="F38" s="178"/>
      <c r="G38" s="178"/>
      <c r="H38" s="178"/>
      <c r="I38" s="209"/>
      <c r="J38" s="162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10" ht="12.75">
      <c r="A39" s="215"/>
      <c r="B39" s="215"/>
      <c r="C39" s="216"/>
      <c r="D39" s="216"/>
      <c r="E39" s="216"/>
      <c r="F39" s="216"/>
      <c r="G39" s="216"/>
      <c r="H39" s="216"/>
      <c r="I39" s="216"/>
      <c r="J39" s="216"/>
    </row>
    <row r="40" spans="1:33" ht="14.25">
      <c r="A40" s="86" t="s">
        <v>181</v>
      </c>
      <c r="B40" s="178"/>
      <c r="C40" s="178"/>
      <c r="D40" s="162"/>
      <c r="E40" s="178"/>
      <c r="F40" s="178"/>
      <c r="G40" s="178"/>
      <c r="H40" s="162"/>
      <c r="I40" s="208"/>
      <c r="J40" s="178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</row>
    <row r="41" spans="2:33" ht="12.75">
      <c r="B41" s="185"/>
      <c r="C41" s="185"/>
      <c r="D41" s="185"/>
      <c r="E41" s="185"/>
      <c r="F41" s="185"/>
      <c r="G41" s="185"/>
      <c r="H41" s="185"/>
      <c r="I41" s="185"/>
      <c r="J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2:33" ht="12.75">
      <c r="B42" s="185"/>
      <c r="C42" s="185"/>
      <c r="D42" s="185"/>
      <c r="E42" s="185"/>
      <c r="F42" s="185"/>
      <c r="G42" s="185"/>
      <c r="H42" s="185"/>
      <c r="I42" s="185"/>
      <c r="J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2:33" ht="12.75">
      <c r="B43" s="185"/>
      <c r="C43" s="185"/>
      <c r="D43" s="185"/>
      <c r="E43" s="185"/>
      <c r="F43" s="185"/>
      <c r="G43" s="185"/>
      <c r="H43" s="185"/>
      <c r="I43" s="185"/>
      <c r="J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2:33" ht="12.75">
      <c r="B44" s="185"/>
      <c r="C44" s="185"/>
      <c r="D44" s="185"/>
      <c r="E44" s="185"/>
      <c r="F44" s="185"/>
      <c r="G44" s="185"/>
      <c r="H44" s="185"/>
      <c r="I44" s="185"/>
      <c r="J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2:33" ht="12.75">
      <c r="B45" s="185"/>
      <c r="C45" s="185"/>
      <c r="D45" s="185"/>
      <c r="E45" s="185"/>
      <c r="F45" s="185"/>
      <c r="G45" s="185"/>
      <c r="H45" s="185"/>
      <c r="I45" s="185"/>
      <c r="J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2:33" ht="12.75">
      <c r="B46" s="185"/>
      <c r="C46" s="185"/>
      <c r="D46" s="185"/>
      <c r="E46" s="185"/>
      <c r="F46" s="185"/>
      <c r="G46" s="185"/>
      <c r="H46" s="185"/>
      <c r="I46" s="185"/>
      <c r="J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2:33" ht="12.75">
      <c r="B47" s="185"/>
      <c r="C47" s="185"/>
      <c r="D47" s="185"/>
      <c r="E47" s="185"/>
      <c r="F47" s="185"/>
      <c r="G47" s="185"/>
      <c r="H47" s="185"/>
      <c r="I47" s="185"/>
      <c r="J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2:33" ht="12.75">
      <c r="B48" s="185"/>
      <c r="C48" s="185"/>
      <c r="D48" s="185"/>
      <c r="E48" s="185"/>
      <c r="F48" s="185"/>
      <c r="G48" s="185"/>
      <c r="H48" s="185"/>
      <c r="I48" s="185"/>
      <c r="J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5"/>
      <c r="C49" s="185"/>
      <c r="D49" s="185"/>
      <c r="E49" s="185"/>
      <c r="F49" s="185"/>
      <c r="G49" s="185"/>
      <c r="H49" s="185"/>
      <c r="I49" s="185"/>
      <c r="J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2:33" ht="12.75">
      <c r="B50" s="185"/>
      <c r="C50" s="185"/>
      <c r="D50" s="185"/>
      <c r="E50" s="185"/>
      <c r="F50" s="185"/>
      <c r="G50" s="185"/>
      <c r="H50" s="185"/>
      <c r="I50" s="185"/>
      <c r="J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2:33" ht="12.75">
      <c r="B51" s="185"/>
      <c r="C51" s="185"/>
      <c r="D51" s="185"/>
      <c r="E51" s="185"/>
      <c r="F51" s="185"/>
      <c r="G51" s="185"/>
      <c r="H51" s="185"/>
      <c r="I51" s="185"/>
      <c r="J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33" ht="12.75">
      <c r="B52" s="185"/>
      <c r="C52" s="185"/>
      <c r="D52" s="185"/>
      <c r="E52" s="185"/>
      <c r="F52" s="185"/>
      <c r="G52" s="185"/>
      <c r="H52" s="185"/>
      <c r="I52" s="185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2:33" ht="12.75">
      <c r="B53" s="185"/>
      <c r="C53" s="185"/>
      <c r="D53" s="185"/>
      <c r="E53" s="185"/>
      <c r="F53" s="185"/>
      <c r="G53" s="185"/>
      <c r="H53" s="185"/>
      <c r="I53" s="185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2:33" ht="12.75">
      <c r="B54" s="185"/>
      <c r="C54" s="185"/>
      <c r="D54" s="185"/>
      <c r="E54" s="185"/>
      <c r="F54" s="185"/>
      <c r="G54" s="185"/>
      <c r="H54" s="185"/>
      <c r="I54" s="185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</row>
    <row r="55" spans="2:33" ht="12.75">
      <c r="B55" s="185"/>
      <c r="C55" s="185"/>
      <c r="D55" s="185"/>
      <c r="E55" s="185"/>
      <c r="F55" s="185"/>
      <c r="G55" s="185"/>
      <c r="H55" s="185"/>
      <c r="I55" s="185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</row>
    <row r="56" spans="2:33" ht="12.75">
      <c r="B56" s="185"/>
      <c r="C56" s="185"/>
      <c r="D56" s="185"/>
      <c r="E56" s="185"/>
      <c r="F56" s="185"/>
      <c r="G56" s="185"/>
      <c r="H56" s="185"/>
      <c r="I56" s="185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</row>
    <row r="57" spans="2:33" ht="12.75">
      <c r="B57" s="185"/>
      <c r="C57" s="185"/>
      <c r="D57" s="185"/>
      <c r="E57" s="185"/>
      <c r="F57" s="185"/>
      <c r="G57" s="185"/>
      <c r="H57" s="185"/>
      <c r="I57" s="185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2:33" ht="12.75">
      <c r="B58" s="185"/>
      <c r="C58" s="185"/>
      <c r="D58" s="185"/>
      <c r="E58" s="185"/>
      <c r="F58" s="185"/>
      <c r="G58" s="185"/>
      <c r="H58" s="185"/>
      <c r="I58" s="185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</row>
    <row r="59" spans="2:33" ht="12.75">
      <c r="B59" s="185"/>
      <c r="C59" s="185"/>
      <c r="D59" s="185"/>
      <c r="E59" s="185"/>
      <c r="F59" s="185"/>
      <c r="G59" s="185"/>
      <c r="H59" s="185"/>
      <c r="I59" s="185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</row>
    <row r="60" spans="2:33" ht="12.75">
      <c r="B60" s="185"/>
      <c r="C60" s="185"/>
      <c r="D60" s="185"/>
      <c r="E60" s="185"/>
      <c r="F60" s="185"/>
      <c r="G60" s="185"/>
      <c r="H60" s="185"/>
      <c r="I60" s="185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</row>
    <row r="61" spans="2:33" ht="12.75">
      <c r="B61" s="185"/>
      <c r="C61" s="185"/>
      <c r="D61" s="185"/>
      <c r="E61" s="185"/>
      <c r="F61" s="185"/>
      <c r="G61" s="185"/>
      <c r="H61" s="185"/>
      <c r="I61" s="185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</row>
    <row r="62" spans="2:33" ht="12.75">
      <c r="B62" s="185"/>
      <c r="C62" s="185"/>
      <c r="D62" s="185"/>
      <c r="E62" s="185"/>
      <c r="F62" s="185"/>
      <c r="G62" s="185"/>
      <c r="H62" s="185"/>
      <c r="I62" s="185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</row>
    <row r="63" spans="2:33" ht="12.75">
      <c r="B63" s="185"/>
      <c r="C63" s="185"/>
      <c r="D63" s="185"/>
      <c r="E63" s="185"/>
      <c r="F63" s="185"/>
      <c r="G63" s="185"/>
      <c r="H63" s="185"/>
      <c r="I63" s="185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33" ht="12.75">
      <c r="B64" s="185"/>
      <c r="C64" s="185"/>
      <c r="D64" s="185"/>
      <c r="E64" s="185"/>
      <c r="F64" s="185"/>
      <c r="G64" s="185"/>
      <c r="H64" s="185"/>
      <c r="I64" s="185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</row>
    <row r="65" spans="2:33" ht="12.75">
      <c r="B65" s="185"/>
      <c r="C65" s="185"/>
      <c r="D65" s="185"/>
      <c r="E65" s="185"/>
      <c r="F65" s="185"/>
      <c r="G65" s="185"/>
      <c r="H65" s="185"/>
      <c r="I65" s="185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</row>
    <row r="66" spans="2:33" ht="12.75">
      <c r="B66" s="185"/>
      <c r="C66" s="185"/>
      <c r="D66" s="185"/>
      <c r="E66" s="185"/>
      <c r="F66" s="185"/>
      <c r="G66" s="185"/>
      <c r="H66" s="185"/>
      <c r="I66" s="185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</row>
    <row r="67" spans="2:33" ht="12.75">
      <c r="B67" s="185"/>
      <c r="C67" s="185"/>
      <c r="D67" s="185"/>
      <c r="E67" s="185"/>
      <c r="F67" s="185"/>
      <c r="G67" s="185"/>
      <c r="H67" s="185"/>
      <c r="I67" s="185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</row>
    <row r="68" spans="2:33" ht="12.75">
      <c r="B68" s="185"/>
      <c r="C68" s="185"/>
      <c r="D68" s="185"/>
      <c r="E68" s="185"/>
      <c r="F68" s="185"/>
      <c r="G68" s="185"/>
      <c r="H68" s="185"/>
      <c r="I68" s="185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</row>
    <row r="69" spans="2:33" ht="12.75">
      <c r="B69" s="185"/>
      <c r="C69" s="185"/>
      <c r="D69" s="185"/>
      <c r="E69" s="185"/>
      <c r="F69" s="185"/>
      <c r="G69" s="185"/>
      <c r="H69" s="185"/>
      <c r="I69" s="185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</row>
    <row r="70" spans="2:33" ht="12.75">
      <c r="B70" s="185"/>
      <c r="C70" s="185"/>
      <c r="D70" s="185"/>
      <c r="E70" s="185"/>
      <c r="F70" s="185"/>
      <c r="G70" s="185"/>
      <c r="H70" s="185"/>
      <c r="I70" s="185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</row>
    <row r="71" spans="2:33" ht="12.75">
      <c r="B71" s="185"/>
      <c r="C71" s="185"/>
      <c r="D71" s="185"/>
      <c r="E71" s="185"/>
      <c r="F71" s="185"/>
      <c r="G71" s="185"/>
      <c r="H71" s="185"/>
      <c r="I71" s="185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</row>
    <row r="72" spans="2:33" ht="12.75">
      <c r="B72" s="185"/>
      <c r="C72" s="185"/>
      <c r="D72" s="185"/>
      <c r="E72" s="185"/>
      <c r="F72" s="185"/>
      <c r="G72" s="185"/>
      <c r="H72" s="185"/>
      <c r="I72" s="185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2:33" ht="12.75">
      <c r="B73" s="185"/>
      <c r="C73" s="185"/>
      <c r="D73" s="185"/>
      <c r="E73" s="185"/>
      <c r="F73" s="185"/>
      <c r="G73" s="185"/>
      <c r="H73" s="185"/>
      <c r="I73" s="185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</row>
    <row r="74" spans="2:33" ht="12.75">
      <c r="B74" s="185"/>
      <c r="C74" s="185"/>
      <c r="D74" s="185"/>
      <c r="E74" s="185"/>
      <c r="F74" s="185"/>
      <c r="G74" s="185"/>
      <c r="H74" s="185"/>
      <c r="I74" s="185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</row>
    <row r="75" spans="2:33" ht="12.75">
      <c r="B75" s="185"/>
      <c r="C75" s="185"/>
      <c r="D75" s="185"/>
      <c r="E75" s="185"/>
      <c r="F75" s="185"/>
      <c r="G75" s="185"/>
      <c r="H75" s="185"/>
      <c r="I75" s="185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</row>
    <row r="76" spans="2:33" ht="12.75">
      <c r="B76" s="185"/>
      <c r="C76" s="185"/>
      <c r="D76" s="185"/>
      <c r="E76" s="185"/>
      <c r="F76" s="185"/>
      <c r="G76" s="185"/>
      <c r="H76" s="185"/>
      <c r="I76" s="185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</row>
    <row r="77" spans="2:33" ht="12.75">
      <c r="B77" s="185"/>
      <c r="C77" s="185"/>
      <c r="D77" s="185"/>
      <c r="E77" s="185"/>
      <c r="F77" s="185"/>
      <c r="G77" s="185"/>
      <c r="H77" s="185"/>
      <c r="I77" s="185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</row>
    <row r="78" spans="2:33" ht="12.75">
      <c r="B78" s="185"/>
      <c r="C78" s="185"/>
      <c r="D78" s="185"/>
      <c r="E78" s="185"/>
      <c r="F78" s="185"/>
      <c r="G78" s="185"/>
      <c r="H78" s="185"/>
      <c r="I78" s="185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2:33" ht="12.75">
      <c r="B79" s="185"/>
      <c r="C79" s="185"/>
      <c r="D79" s="185"/>
      <c r="E79" s="185"/>
      <c r="F79" s="185"/>
      <c r="G79" s="185"/>
      <c r="H79" s="185"/>
      <c r="I79" s="185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</row>
    <row r="80" spans="2:33" ht="12.75">
      <c r="B80" s="185"/>
      <c r="C80" s="185"/>
      <c r="D80" s="185"/>
      <c r="E80" s="185"/>
      <c r="F80" s="185"/>
      <c r="G80" s="185"/>
      <c r="H80" s="185"/>
      <c r="I80" s="185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</row>
    <row r="81" spans="2:33" ht="12.75">
      <c r="B81" s="185"/>
      <c r="C81" s="185"/>
      <c r="D81" s="185"/>
      <c r="E81" s="185"/>
      <c r="F81" s="185"/>
      <c r="G81" s="185"/>
      <c r="H81" s="185"/>
      <c r="I81" s="185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</row>
    <row r="82" spans="2:33" ht="12.75">
      <c r="B82" s="185"/>
      <c r="C82" s="185"/>
      <c r="D82" s="185"/>
      <c r="E82" s="185"/>
      <c r="F82" s="185"/>
      <c r="G82" s="185"/>
      <c r="H82" s="185"/>
      <c r="I82" s="185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</row>
    <row r="83" spans="2:33" ht="12.75">
      <c r="B83" s="185"/>
      <c r="C83" s="185"/>
      <c r="D83" s="185"/>
      <c r="E83" s="185"/>
      <c r="F83" s="185"/>
      <c r="G83" s="185"/>
      <c r="H83" s="185"/>
      <c r="I83" s="185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</row>
    <row r="84" spans="2:33" ht="12.75">
      <c r="B84" s="185"/>
      <c r="C84" s="185"/>
      <c r="D84" s="185"/>
      <c r="E84" s="185"/>
      <c r="F84" s="185"/>
      <c r="G84" s="185"/>
      <c r="H84" s="185"/>
      <c r="I84" s="185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</row>
    <row r="85" spans="2:33" ht="12.75">
      <c r="B85" s="185"/>
      <c r="C85" s="185"/>
      <c r="D85" s="185"/>
      <c r="E85" s="185"/>
      <c r="F85" s="185"/>
      <c r="G85" s="185"/>
      <c r="H85" s="185"/>
      <c r="I85" s="185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</row>
    <row r="86" spans="2:33" ht="12.75">
      <c r="B86" s="185"/>
      <c r="C86" s="185"/>
      <c r="D86" s="185"/>
      <c r="E86" s="185"/>
      <c r="F86" s="185"/>
      <c r="G86" s="185"/>
      <c r="H86" s="185"/>
      <c r="I86" s="185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2:33" ht="12.75">
      <c r="B87" s="185"/>
      <c r="C87" s="185"/>
      <c r="D87" s="185"/>
      <c r="E87" s="185"/>
      <c r="F87" s="185"/>
      <c r="G87" s="185"/>
      <c r="H87" s="185"/>
      <c r="I87" s="185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</row>
    <row r="88" spans="2:33" ht="12.75">
      <c r="B88" s="185"/>
      <c r="C88" s="185"/>
      <c r="D88" s="185"/>
      <c r="E88" s="185"/>
      <c r="F88" s="185"/>
      <c r="G88" s="185"/>
      <c r="H88" s="185"/>
      <c r="I88" s="185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</row>
    <row r="89" spans="2:33" ht="12.75">
      <c r="B89" s="185"/>
      <c r="C89" s="185"/>
      <c r="D89" s="185"/>
      <c r="E89" s="185"/>
      <c r="F89" s="185"/>
      <c r="G89" s="185"/>
      <c r="H89" s="185"/>
      <c r="I89" s="185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</row>
    <row r="90" spans="2:33" ht="12.75">
      <c r="B90" s="185"/>
      <c r="C90" s="185"/>
      <c r="D90" s="185"/>
      <c r="E90" s="185"/>
      <c r="F90" s="185"/>
      <c r="G90" s="185"/>
      <c r="H90" s="185"/>
      <c r="I90" s="185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</row>
    <row r="91" spans="2:33" ht="12.75">
      <c r="B91" s="185"/>
      <c r="C91" s="185"/>
      <c r="D91" s="185"/>
      <c r="E91" s="185"/>
      <c r="F91" s="185"/>
      <c r="G91" s="185"/>
      <c r="H91" s="185"/>
      <c r="I91" s="185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2" spans="2:33" ht="12.75">
      <c r="B92" s="185"/>
      <c r="C92" s="185"/>
      <c r="D92" s="185"/>
      <c r="E92" s="185"/>
      <c r="F92" s="185"/>
      <c r="G92" s="185"/>
      <c r="H92" s="185"/>
      <c r="I92" s="185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2:33" ht="12.75">
      <c r="B93" s="185"/>
      <c r="C93" s="185"/>
      <c r="D93" s="185"/>
      <c r="E93" s="185"/>
      <c r="F93" s="185"/>
      <c r="G93" s="185"/>
      <c r="H93" s="185"/>
      <c r="I93" s="185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2:33" ht="12.75">
      <c r="B94" s="185"/>
      <c r="C94" s="185"/>
      <c r="D94" s="185"/>
      <c r="E94" s="185"/>
      <c r="F94" s="185"/>
      <c r="G94" s="185"/>
      <c r="H94" s="185"/>
      <c r="I94" s="185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</row>
    <row r="95" spans="2:33" ht="12.75">
      <c r="B95" s="185"/>
      <c r="C95" s="185"/>
      <c r="D95" s="185"/>
      <c r="E95" s="185"/>
      <c r="F95" s="185"/>
      <c r="G95" s="185"/>
      <c r="H95" s="185"/>
      <c r="I95" s="185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</row>
    <row r="96" spans="2:33" ht="12.75">
      <c r="B96" s="185"/>
      <c r="C96" s="185"/>
      <c r="D96" s="185"/>
      <c r="E96" s="185"/>
      <c r="F96" s="185"/>
      <c r="G96" s="185"/>
      <c r="H96" s="185"/>
      <c r="I96" s="185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</row>
    <row r="97" spans="2:33" ht="12.75">
      <c r="B97" s="185"/>
      <c r="C97" s="185"/>
      <c r="D97" s="185"/>
      <c r="E97" s="185"/>
      <c r="F97" s="185"/>
      <c r="G97" s="185"/>
      <c r="H97" s="185"/>
      <c r="I97" s="185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</row>
    <row r="98" spans="2:33" ht="12.75">
      <c r="B98" s="185"/>
      <c r="C98" s="185"/>
      <c r="D98" s="185"/>
      <c r="E98" s="185"/>
      <c r="F98" s="185"/>
      <c r="G98" s="185"/>
      <c r="H98" s="185"/>
      <c r="I98" s="185"/>
      <c r="J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</row>
    <row r="99" spans="2:33" ht="12.75">
      <c r="B99" s="185"/>
      <c r="C99" s="185"/>
      <c r="D99" s="185"/>
      <c r="E99" s="185"/>
      <c r="F99" s="185"/>
      <c r="G99" s="185"/>
      <c r="H99" s="185"/>
      <c r="I99" s="185"/>
      <c r="J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</row>
    <row r="100" spans="2:33" ht="12.75">
      <c r="B100" s="185"/>
      <c r="C100" s="185"/>
      <c r="D100" s="185"/>
      <c r="E100" s="185"/>
      <c r="F100" s="185"/>
      <c r="G100" s="185"/>
      <c r="H100" s="185"/>
      <c r="I100" s="185"/>
      <c r="J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</row>
    <row r="101" spans="2:33" ht="12.75">
      <c r="B101" s="185"/>
      <c r="C101" s="185"/>
      <c r="D101" s="185"/>
      <c r="E101" s="185"/>
      <c r="F101" s="185"/>
      <c r="G101" s="185"/>
      <c r="H101" s="185"/>
      <c r="I101" s="185"/>
      <c r="J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</row>
    <row r="102" spans="2:33" ht="12.75">
      <c r="B102" s="185"/>
      <c r="C102" s="185"/>
      <c r="D102" s="185"/>
      <c r="E102" s="185"/>
      <c r="F102" s="185"/>
      <c r="G102" s="185"/>
      <c r="H102" s="185"/>
      <c r="I102" s="185"/>
      <c r="J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33" ht="12.75">
      <c r="B103" s="185"/>
      <c r="C103" s="185"/>
      <c r="D103" s="185"/>
      <c r="E103" s="185"/>
      <c r="F103" s="185"/>
      <c r="G103" s="185"/>
      <c r="H103" s="185"/>
      <c r="I103" s="185"/>
      <c r="J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</row>
    <row r="104" spans="2:33" ht="12.75">
      <c r="B104" s="185"/>
      <c r="C104" s="185"/>
      <c r="D104" s="185"/>
      <c r="E104" s="185"/>
      <c r="F104" s="185"/>
      <c r="G104" s="185"/>
      <c r="H104" s="185"/>
      <c r="I104" s="185"/>
      <c r="J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</row>
    <row r="105" spans="2:33" ht="12.75">
      <c r="B105" s="185"/>
      <c r="C105" s="185"/>
      <c r="D105" s="185"/>
      <c r="E105" s="185"/>
      <c r="F105" s="185"/>
      <c r="G105" s="185"/>
      <c r="H105" s="185"/>
      <c r="I105" s="185"/>
      <c r="J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</row>
    <row r="106" spans="2:33" ht="12.75">
      <c r="B106" s="185"/>
      <c r="C106" s="185"/>
      <c r="D106" s="185"/>
      <c r="E106" s="185"/>
      <c r="F106" s="185"/>
      <c r="G106" s="185"/>
      <c r="H106" s="185"/>
      <c r="I106" s="185"/>
      <c r="J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</row>
    <row r="107" spans="2:33" ht="12.75">
      <c r="B107" s="185"/>
      <c r="C107" s="185"/>
      <c r="D107" s="185"/>
      <c r="E107" s="185"/>
      <c r="F107" s="185"/>
      <c r="G107" s="185"/>
      <c r="H107" s="185"/>
      <c r="I107" s="185"/>
      <c r="J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</row>
    <row r="108" spans="2:33" ht="12.75">
      <c r="B108" s="185"/>
      <c r="C108" s="185"/>
      <c r="D108" s="185"/>
      <c r="E108" s="185"/>
      <c r="F108" s="185"/>
      <c r="G108" s="185"/>
      <c r="H108" s="185"/>
      <c r="I108" s="185"/>
      <c r="J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</row>
    <row r="109" spans="2:33" ht="12.75">
      <c r="B109" s="185"/>
      <c r="C109" s="185"/>
      <c r="D109" s="185"/>
      <c r="E109" s="185"/>
      <c r="F109" s="185"/>
      <c r="G109" s="185"/>
      <c r="H109" s="185"/>
      <c r="I109" s="185"/>
      <c r="J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</row>
    <row r="110" spans="2:33" ht="12.75">
      <c r="B110" s="185"/>
      <c r="C110" s="185"/>
      <c r="D110" s="185"/>
      <c r="E110" s="185"/>
      <c r="F110" s="185"/>
      <c r="G110" s="185"/>
      <c r="H110" s="185"/>
      <c r="I110" s="185"/>
      <c r="J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</row>
    <row r="111" spans="2:33" ht="12.75">
      <c r="B111" s="185"/>
      <c r="C111" s="185"/>
      <c r="D111" s="185"/>
      <c r="E111" s="185"/>
      <c r="F111" s="185"/>
      <c r="G111" s="185"/>
      <c r="H111" s="185"/>
      <c r="I111" s="185"/>
      <c r="J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</row>
    <row r="112" spans="2:33" ht="12.75">
      <c r="B112" s="185"/>
      <c r="C112" s="185"/>
      <c r="D112" s="185"/>
      <c r="E112" s="185"/>
      <c r="F112" s="185"/>
      <c r="G112" s="185"/>
      <c r="H112" s="185"/>
      <c r="I112" s="185"/>
      <c r="J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2:33" ht="12.75">
      <c r="B113" s="185"/>
      <c r="C113" s="185"/>
      <c r="D113" s="185"/>
      <c r="E113" s="185"/>
      <c r="F113" s="185"/>
      <c r="G113" s="185"/>
      <c r="H113" s="185"/>
      <c r="I113" s="185"/>
      <c r="J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2:33" ht="12.75">
      <c r="B114" s="185"/>
      <c r="C114" s="185"/>
      <c r="D114" s="185"/>
      <c r="E114" s="185"/>
      <c r="F114" s="185"/>
      <c r="G114" s="185"/>
      <c r="H114" s="185"/>
      <c r="I114" s="185"/>
      <c r="J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</row>
    <row r="115" spans="2:33" ht="12.75">
      <c r="B115" s="185"/>
      <c r="C115" s="185"/>
      <c r="D115" s="185"/>
      <c r="E115" s="185"/>
      <c r="F115" s="185"/>
      <c r="G115" s="185"/>
      <c r="H115" s="185"/>
      <c r="I115" s="185"/>
      <c r="J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</row>
    <row r="116" spans="2:33" ht="12.75">
      <c r="B116" s="185"/>
      <c r="C116" s="185"/>
      <c r="D116" s="185"/>
      <c r="E116" s="185"/>
      <c r="F116" s="185"/>
      <c r="G116" s="185"/>
      <c r="H116" s="185"/>
      <c r="I116" s="185"/>
      <c r="J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2:33" ht="12.75">
      <c r="B117" s="185"/>
      <c r="C117" s="185"/>
      <c r="D117" s="185"/>
      <c r="E117" s="185"/>
      <c r="F117" s="185"/>
      <c r="G117" s="185"/>
      <c r="H117" s="185"/>
      <c r="I117" s="185"/>
      <c r="J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</row>
    <row r="118" spans="2:33" ht="12.75">
      <c r="B118" s="185"/>
      <c r="C118" s="185"/>
      <c r="D118" s="185"/>
      <c r="E118" s="185"/>
      <c r="F118" s="185"/>
      <c r="G118" s="185"/>
      <c r="H118" s="185"/>
      <c r="I118" s="185"/>
      <c r="J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</row>
    <row r="119" spans="2:33" ht="12.75">
      <c r="B119" s="185"/>
      <c r="C119" s="185"/>
      <c r="D119" s="185"/>
      <c r="E119" s="185"/>
      <c r="F119" s="185"/>
      <c r="G119" s="185"/>
      <c r="H119" s="185"/>
      <c r="I119" s="185"/>
      <c r="J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</row>
    <row r="120" spans="2:33" ht="12.75">
      <c r="B120" s="185"/>
      <c r="C120" s="185"/>
      <c r="D120" s="185"/>
      <c r="E120" s="185"/>
      <c r="F120" s="185"/>
      <c r="G120" s="185"/>
      <c r="H120" s="185"/>
      <c r="I120" s="185"/>
      <c r="J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</row>
    <row r="121" spans="2:33" ht="12.75">
      <c r="B121" s="185"/>
      <c r="C121" s="185"/>
      <c r="D121" s="185"/>
      <c r="E121" s="185"/>
      <c r="F121" s="185"/>
      <c r="G121" s="185"/>
      <c r="H121" s="185"/>
      <c r="I121" s="185"/>
      <c r="J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</row>
    <row r="122" spans="2:33" ht="12.75">
      <c r="B122" s="185"/>
      <c r="C122" s="185"/>
      <c r="D122" s="185"/>
      <c r="E122" s="185"/>
      <c r="F122" s="185"/>
      <c r="G122" s="185"/>
      <c r="H122" s="185"/>
      <c r="I122" s="185"/>
      <c r="J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</row>
    <row r="123" spans="12:33" ht="12.75"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</row>
    <row r="124" spans="12:33" ht="12.75"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</row>
    <row r="125" spans="12:33" ht="12.75"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</row>
    <row r="126" spans="12:33" ht="12.75"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</row>
    <row r="127" spans="12:33" ht="12.75"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2:33" ht="12.75"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B19" sqref="B19"/>
    </sheetView>
  </sheetViews>
  <sheetFormatPr defaultColWidth="13.140625" defaultRowHeight="12.75"/>
  <cols>
    <col min="1" max="1" width="18.57421875" style="125" customWidth="1"/>
    <col min="2" max="10" width="13.140625" style="125" customWidth="1"/>
    <col min="11" max="163" width="13.140625" style="121" customWidth="1"/>
    <col min="164" max="16384" width="13.140625" style="125" customWidth="1"/>
  </cols>
  <sheetData>
    <row r="1" spans="1:163" s="118" customFormat="1" ht="21.75" customHeight="1">
      <c r="A1" s="236" t="s">
        <v>146</v>
      </c>
      <c r="B1" s="236"/>
      <c r="C1" s="236"/>
      <c r="D1" s="236"/>
      <c r="E1" s="236"/>
      <c r="F1" s="236"/>
      <c r="G1" s="236"/>
      <c r="H1" s="116"/>
      <c r="I1" s="116"/>
      <c r="J1" s="117"/>
      <c r="K1" s="117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18" customFormat="1" ht="12" customHeight="1">
      <c r="A2" s="237" t="s">
        <v>133</v>
      </c>
      <c r="B2" s="237"/>
      <c r="C2" s="237"/>
      <c r="D2" s="237"/>
      <c r="E2" s="237"/>
      <c r="F2" s="237"/>
      <c r="G2" s="237"/>
      <c r="H2" s="114"/>
      <c r="I2" s="114"/>
      <c r="J2" s="117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18" customFormat="1" ht="24.75" customHeight="1">
      <c r="A3" s="238" t="s">
        <v>137</v>
      </c>
      <c r="B3" s="238"/>
      <c r="C3" s="238"/>
      <c r="D3" s="238"/>
      <c r="E3" s="238"/>
      <c r="F3" s="238"/>
      <c r="G3" s="238"/>
      <c r="H3" s="119"/>
      <c r="I3" s="119"/>
      <c r="J3" s="116"/>
      <c r="K3" s="12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18" customFormat="1" ht="17.25" customHeight="1">
      <c r="A4" s="195"/>
      <c r="B4" s="121"/>
      <c r="C4" s="121"/>
      <c r="D4" s="121"/>
      <c r="E4" s="121"/>
      <c r="F4" s="116"/>
      <c r="G4" s="116"/>
      <c r="H4" s="120"/>
      <c r="I4" s="116"/>
      <c r="J4" s="116"/>
      <c r="K4" s="12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18" customFormat="1" ht="46.5" customHeight="1">
      <c r="A5" s="101" t="s">
        <v>24</v>
      </c>
      <c r="B5" s="101" t="s">
        <v>112</v>
      </c>
      <c r="C5" s="101" t="s">
        <v>25</v>
      </c>
      <c r="D5" s="101" t="s">
        <v>26</v>
      </c>
      <c r="E5" s="101" t="s">
        <v>27</v>
      </c>
      <c r="F5" s="101" t="s">
        <v>28</v>
      </c>
      <c r="G5" s="101" t="s">
        <v>6</v>
      </c>
      <c r="H5" s="120"/>
      <c r="I5" s="122"/>
      <c r="J5" s="122"/>
      <c r="K5" s="122"/>
      <c r="L5" s="122"/>
      <c r="M5" s="122"/>
      <c r="N5" s="122"/>
      <c r="O5" s="122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18" customFormat="1" ht="18" customHeight="1">
      <c r="A6" s="102" t="s">
        <v>162</v>
      </c>
      <c r="B6" s="104">
        <v>686.36</v>
      </c>
      <c r="C6" s="104">
        <v>892.12</v>
      </c>
      <c r="D6" s="104">
        <v>955.18</v>
      </c>
      <c r="E6" s="104">
        <v>999.78</v>
      </c>
      <c r="F6" s="104">
        <v>552.24</v>
      </c>
      <c r="G6" s="104">
        <v>469.13</v>
      </c>
      <c r="H6" s="116"/>
      <c r="I6" s="123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</row>
    <row r="7" spans="1:163" s="118" customFormat="1" ht="18" customHeight="1">
      <c r="A7" s="102" t="s">
        <v>164</v>
      </c>
      <c r="B7" s="104">
        <v>649.93</v>
      </c>
      <c r="C7" s="104">
        <v>870.49</v>
      </c>
      <c r="D7" s="104">
        <v>915.54</v>
      </c>
      <c r="E7" s="104">
        <v>988.2</v>
      </c>
      <c r="F7" s="104">
        <v>513.77</v>
      </c>
      <c r="G7" s="104">
        <v>465.04</v>
      </c>
      <c r="H7" s="116"/>
      <c r="I7" s="123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163" s="118" customFormat="1" ht="18" customHeight="1">
      <c r="A8" s="102" t="s">
        <v>169</v>
      </c>
      <c r="B8" s="104">
        <v>669.52</v>
      </c>
      <c r="C8" s="104">
        <v>865.94</v>
      </c>
      <c r="D8" s="104">
        <v>910.76</v>
      </c>
      <c r="E8" s="104">
        <v>1001.84</v>
      </c>
      <c r="F8" s="104">
        <v>543.93</v>
      </c>
      <c r="G8" s="104">
        <v>507.11</v>
      </c>
      <c r="H8" s="116"/>
      <c r="I8" s="123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163" s="118" customFormat="1" ht="18" customHeight="1">
      <c r="A9" s="102" t="s">
        <v>170</v>
      </c>
      <c r="B9" s="104">
        <v>655.18</v>
      </c>
      <c r="C9" s="104">
        <v>874.06</v>
      </c>
      <c r="D9" s="104">
        <v>919.29</v>
      </c>
      <c r="E9" s="104">
        <v>1011.22</v>
      </c>
      <c r="F9" s="104">
        <v>551.54</v>
      </c>
      <c r="G9" s="104">
        <v>492</v>
      </c>
      <c r="H9" s="116"/>
      <c r="I9" s="12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</row>
    <row r="10" spans="1:163" s="118" customFormat="1" ht="18" customHeight="1">
      <c r="A10" s="102" t="s">
        <v>156</v>
      </c>
      <c r="B10" s="104">
        <v>637.78</v>
      </c>
      <c r="C10" s="104">
        <v>850.85</v>
      </c>
      <c r="D10" s="104">
        <v>894.89</v>
      </c>
      <c r="E10" s="104">
        <v>984.38</v>
      </c>
      <c r="F10" s="104">
        <v>529.83</v>
      </c>
      <c r="G10" s="104">
        <v>478.94</v>
      </c>
      <c r="H10" s="116"/>
      <c r="I10" s="123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118" customFormat="1" ht="18" customHeight="1">
      <c r="A11" s="102" t="s">
        <v>171</v>
      </c>
      <c r="B11" s="104">
        <v>637.57</v>
      </c>
      <c r="C11" s="104">
        <v>850.56</v>
      </c>
      <c r="D11" s="104">
        <v>894.58</v>
      </c>
      <c r="E11" s="104">
        <v>984.04</v>
      </c>
      <c r="F11" s="104">
        <v>529.65</v>
      </c>
      <c r="G11" s="104">
        <v>478.77</v>
      </c>
      <c r="H11" s="116"/>
      <c r="I11" s="123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1:163" s="118" customFormat="1" ht="18" customHeight="1">
      <c r="A12" s="102" t="s">
        <v>176</v>
      </c>
      <c r="B12" s="124">
        <v>630.6306306306307</v>
      </c>
      <c r="C12" s="124">
        <v>838.5308385308385</v>
      </c>
      <c r="D12" s="124">
        <v>873.1808731808732</v>
      </c>
      <c r="E12" s="124">
        <v>921.6909216909216</v>
      </c>
      <c r="F12" s="124">
        <v>516.978516978517</v>
      </c>
      <c r="G12" s="124">
        <v>414.4144144144144</v>
      </c>
      <c r="H12" s="116"/>
      <c r="I12" s="123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</row>
    <row r="13" spans="1:163" s="118" customFormat="1" ht="18" customHeight="1">
      <c r="A13" s="102" t="s">
        <v>179</v>
      </c>
      <c r="B13" s="124">
        <v>646.23</v>
      </c>
      <c r="C13" s="124">
        <v>859.28</v>
      </c>
      <c r="D13" s="124">
        <v>894.78</v>
      </c>
      <c r="E13" s="124">
        <v>944.49</v>
      </c>
      <c r="F13" s="124">
        <v>529.77</v>
      </c>
      <c r="G13" s="124">
        <v>424.67</v>
      </c>
      <c r="H13" s="116"/>
      <c r="I13" s="123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  <row r="14" spans="1:163" s="118" customFormat="1" ht="18" customHeight="1">
      <c r="A14" s="102" t="s">
        <v>185</v>
      </c>
      <c r="B14" s="124">
        <v>609.91</v>
      </c>
      <c r="C14" s="124">
        <v>878.21</v>
      </c>
      <c r="D14" s="124">
        <v>923.66</v>
      </c>
      <c r="E14" s="124">
        <v>1045.35</v>
      </c>
      <c r="F14" s="124">
        <v>514.61</v>
      </c>
      <c r="G14" s="124">
        <v>395.85</v>
      </c>
      <c r="H14" s="116"/>
      <c r="I14" s="123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</row>
    <row r="15" spans="1:163" s="118" customFormat="1" ht="18" customHeight="1">
      <c r="A15" s="102" t="s">
        <v>188</v>
      </c>
      <c r="B15" s="124">
        <v>632.9210218023035</v>
      </c>
      <c r="C15" s="124">
        <v>911.3454136047591</v>
      </c>
      <c r="D15" s="124">
        <v>940.4</v>
      </c>
      <c r="E15" s="124">
        <v>1064.29</v>
      </c>
      <c r="F15" s="124">
        <v>523.94</v>
      </c>
      <c r="G15" s="124">
        <v>403.03</v>
      </c>
      <c r="H15" s="116"/>
      <c r="I15" s="123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</row>
    <row r="16" spans="1:163" s="118" customFormat="1" ht="18" customHeight="1">
      <c r="A16" s="102" t="s">
        <v>190</v>
      </c>
      <c r="B16" s="124">
        <v>583.6889729713876</v>
      </c>
      <c r="C16" s="204" t="s">
        <v>134</v>
      </c>
      <c r="D16" s="124">
        <v>923.9297813366184</v>
      </c>
      <c r="E16" s="124">
        <v>962.0602167568599</v>
      </c>
      <c r="F16" s="124">
        <v>483.9632187953716</v>
      </c>
      <c r="G16" s="124">
        <v>369.57191253464737</v>
      </c>
      <c r="H16" s="116"/>
      <c r="I16" s="123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s="118" customFormat="1" ht="18" customHeight="1">
      <c r="A17" s="213" t="s">
        <v>192</v>
      </c>
      <c r="B17" s="204">
        <v>584.3745870468528</v>
      </c>
      <c r="C17" s="204">
        <v>879.4984362840823</v>
      </c>
      <c r="D17" s="204">
        <v>925.0150498480332</v>
      </c>
      <c r="E17" s="204">
        <v>963.1902741274758</v>
      </c>
      <c r="F17" s="204">
        <v>484.5316927775412</v>
      </c>
      <c r="G17" s="204">
        <v>370.0060199392133</v>
      </c>
      <c r="H17" s="116"/>
      <c r="I17" s="1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118" customFormat="1" ht="18" customHeight="1">
      <c r="A18" s="213" t="s">
        <v>197</v>
      </c>
      <c r="B18" s="204">
        <v>605.2587557218243</v>
      </c>
      <c r="C18" s="204">
        <v>910.9296348677707</v>
      </c>
      <c r="D18" s="204">
        <v>958.0729047858022</v>
      </c>
      <c r="E18" s="204">
        <v>997.612421491248</v>
      </c>
      <c r="F18" s="204">
        <v>501.8477120306583</v>
      </c>
      <c r="G18" s="204">
        <v>383.22916191432085</v>
      </c>
      <c r="H18" s="116"/>
      <c r="I18" s="123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</row>
    <row r="19" spans="1:163" s="118" customFormat="1" ht="25.5">
      <c r="A19" s="103" t="s">
        <v>196</v>
      </c>
      <c r="B19" s="205">
        <f aca="true" t="shared" si="0" ref="B19:G19">(B18/B6)-1</f>
        <v>-0.11816137927352366</v>
      </c>
      <c r="C19" s="205">
        <f t="shared" si="0"/>
        <v>0.021084198165908896</v>
      </c>
      <c r="D19" s="205">
        <f t="shared" si="0"/>
        <v>0.0030286488261921374</v>
      </c>
      <c r="E19" s="205">
        <f t="shared" si="0"/>
        <v>-0.0021680554809577757</v>
      </c>
      <c r="F19" s="205">
        <f t="shared" si="0"/>
        <v>-0.09125070253755929</v>
      </c>
      <c r="G19" s="205">
        <f t="shared" si="0"/>
        <v>-0.18310668276528708</v>
      </c>
      <c r="H19" s="116"/>
      <c r="I19" s="123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235" t="s">
        <v>178</v>
      </c>
      <c r="B20" s="235"/>
      <c r="C20" s="235"/>
      <c r="D20" s="235"/>
      <c r="E20" s="235"/>
      <c r="F20" s="235"/>
      <c r="G20" s="235"/>
      <c r="H20" s="121"/>
      <c r="I20" s="121"/>
      <c r="J20" s="121"/>
    </row>
    <row r="21" spans="1:7" s="121" customFormat="1" ht="12.75">
      <c r="A21" s="126" t="s">
        <v>198</v>
      </c>
      <c r="B21" s="127"/>
      <c r="C21" s="128"/>
      <c r="D21" s="129">
        <v>657.57</v>
      </c>
      <c r="E21" s="128"/>
      <c r="F21" s="128"/>
      <c r="G21" s="128"/>
    </row>
    <row r="22" spans="1:7" s="121" customFormat="1" ht="12.75">
      <c r="A22" s="128" t="s">
        <v>143</v>
      </c>
      <c r="B22" s="128"/>
      <c r="C22" s="128"/>
      <c r="D22" s="128"/>
      <c r="E22" s="128"/>
      <c r="F22" s="128"/>
      <c r="G22" s="128"/>
    </row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>
      <c r="H32" s="130"/>
    </row>
    <row r="33" s="121" customFormat="1" ht="12.75"/>
    <row r="34" s="121" customFormat="1" ht="12.75"/>
    <row r="35" s="121" customFormat="1" ht="12.75"/>
    <row r="36" s="121" customFormat="1" ht="12.75">
      <c r="D36" s="131"/>
    </row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4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D34" sqref="D34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39" t="s">
        <v>95</v>
      </c>
      <c r="B1" s="239"/>
      <c r="C1" s="239"/>
      <c r="D1" s="239"/>
      <c r="E1" s="239"/>
      <c r="F1" s="23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39" t="s">
        <v>80</v>
      </c>
      <c r="B2" s="239"/>
      <c r="C2" s="239"/>
      <c r="D2" s="239"/>
      <c r="E2" s="239"/>
      <c r="F2" s="239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40" t="s">
        <v>136</v>
      </c>
      <c r="B3" s="240"/>
      <c r="C3" s="240"/>
      <c r="D3" s="240"/>
      <c r="E3" s="240"/>
      <c r="F3" s="240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6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101" t="s">
        <v>29</v>
      </c>
      <c r="B5" s="107" t="s">
        <v>149</v>
      </c>
      <c r="C5" s="107" t="s">
        <v>66</v>
      </c>
      <c r="D5" s="107" t="s">
        <v>65</v>
      </c>
      <c r="E5" s="107" t="s">
        <v>67</v>
      </c>
      <c r="F5" s="107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6" t="s">
        <v>162</v>
      </c>
      <c r="B6" s="105">
        <v>469.5</v>
      </c>
      <c r="C6" s="105">
        <v>315.5</v>
      </c>
      <c r="D6" s="105">
        <v>301.5</v>
      </c>
      <c r="E6" s="105">
        <v>121</v>
      </c>
      <c r="F6" s="105">
        <v>299.13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6" t="s">
        <v>164</v>
      </c>
      <c r="B7" s="105">
        <v>464</v>
      </c>
      <c r="C7" s="105">
        <v>315.5</v>
      </c>
      <c r="D7" s="105">
        <v>301.5</v>
      </c>
      <c r="E7" s="105">
        <v>121</v>
      </c>
      <c r="F7" s="105">
        <v>281.6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6" t="s">
        <v>169</v>
      </c>
      <c r="B8" s="105">
        <v>461.5</v>
      </c>
      <c r="C8" s="105">
        <v>315.5</v>
      </c>
      <c r="D8" s="105">
        <v>301.5</v>
      </c>
      <c r="E8" s="105">
        <v>124</v>
      </c>
      <c r="F8" s="105">
        <v>265.75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6" t="s">
        <v>170</v>
      </c>
      <c r="B9" s="105">
        <v>441.5</v>
      </c>
      <c r="C9" s="105">
        <v>315.5</v>
      </c>
      <c r="D9" s="105">
        <v>301.5</v>
      </c>
      <c r="E9" s="105">
        <v>123.5</v>
      </c>
      <c r="F9" s="105">
        <v>252.38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6" t="s">
        <v>172</v>
      </c>
      <c r="B10" s="105">
        <v>416</v>
      </c>
      <c r="C10" s="105">
        <v>315.5</v>
      </c>
      <c r="D10" s="105">
        <v>301.5</v>
      </c>
      <c r="E10" s="105">
        <v>123.5</v>
      </c>
      <c r="F10" s="105">
        <v>239.4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6" t="s">
        <v>171</v>
      </c>
      <c r="B11" s="105">
        <v>403.63</v>
      </c>
      <c r="C11" s="105">
        <v>315.5</v>
      </c>
      <c r="D11" s="105">
        <v>301.5</v>
      </c>
      <c r="E11" s="105">
        <v>123.5</v>
      </c>
      <c r="F11" s="105">
        <v>229.83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6" t="s">
        <v>176</v>
      </c>
      <c r="B12" s="105">
        <v>388.75</v>
      </c>
      <c r="C12" s="105">
        <v>315.5</v>
      </c>
      <c r="D12" s="105">
        <v>301.5</v>
      </c>
      <c r="E12" s="105">
        <v>122.6</v>
      </c>
      <c r="F12" s="105">
        <v>203.4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06" t="s">
        <v>179</v>
      </c>
      <c r="B13" s="105">
        <v>362.5</v>
      </c>
      <c r="C13" s="105">
        <v>315.5</v>
      </c>
      <c r="D13" s="105">
        <v>301.5</v>
      </c>
      <c r="E13" s="105">
        <v>114.5</v>
      </c>
      <c r="F13" s="105">
        <v>233.13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06" t="s">
        <v>185</v>
      </c>
      <c r="B14" s="198">
        <v>360</v>
      </c>
      <c r="C14" s="198">
        <v>315.5</v>
      </c>
      <c r="D14" s="198">
        <v>301.5</v>
      </c>
      <c r="E14" s="198">
        <v>114.5</v>
      </c>
      <c r="F14" s="198">
        <v>256.38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06" t="s">
        <v>188</v>
      </c>
      <c r="B15" s="198">
        <v>356.13</v>
      </c>
      <c r="C15" s="198">
        <v>315.5</v>
      </c>
      <c r="D15" s="198">
        <v>301.5</v>
      </c>
      <c r="E15" s="198">
        <v>114.13</v>
      </c>
      <c r="F15" s="198">
        <v>238.25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202" t="s">
        <v>190</v>
      </c>
      <c r="B16" s="198">
        <f>(350+350+(350+354)/2+(354+350)/2)/4</f>
        <v>351</v>
      </c>
      <c r="C16" s="198">
        <f>(311+320)/2</f>
        <v>315.5</v>
      </c>
      <c r="D16" s="198">
        <f>(298+305)/2</f>
        <v>301.5</v>
      </c>
      <c r="E16" s="203">
        <f>((93+128)/2+(93+128)/2+(93+128)/2+(93+128)/2)/4</f>
        <v>110.5</v>
      </c>
      <c r="F16" s="203">
        <f>((215+225)/2+(195+212)/2+(185+200)/2+(182+189)/2)/4</f>
        <v>200.375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202" t="s">
        <v>192</v>
      </c>
      <c r="B17" s="198">
        <v>347</v>
      </c>
      <c r="C17" s="198">
        <f>(311+320)/2</f>
        <v>315.5</v>
      </c>
      <c r="D17" s="198">
        <f>(298+305)/2</f>
        <v>301.5</v>
      </c>
      <c r="E17" s="203">
        <f>((93+128)/2+(93+128)/2+(93+128)/2+(93+128)/2)/4</f>
        <v>110.5</v>
      </c>
      <c r="F17" s="203">
        <v>207.25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202" t="s">
        <v>197</v>
      </c>
      <c r="B18" s="198">
        <v>340.63</v>
      </c>
      <c r="C18" s="198">
        <v>304.5</v>
      </c>
      <c r="D18" s="198">
        <v>290.5</v>
      </c>
      <c r="E18" s="214">
        <v>110.5</v>
      </c>
      <c r="F18" s="214">
        <v>170.2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25.5">
      <c r="A19" s="201" t="s">
        <v>196</v>
      </c>
      <c r="B19" s="206">
        <f>(B18/B6)-1</f>
        <v>-0.27448349307774234</v>
      </c>
      <c r="C19" s="206">
        <f>(C18/C6)-1</f>
        <v>-0.03486529318541998</v>
      </c>
      <c r="D19" s="206">
        <f>(D18/D6)-1</f>
        <v>-0.036484245439469265</v>
      </c>
      <c r="E19" s="206">
        <f>(E18/E6)-1</f>
        <v>-0.08677685950413228</v>
      </c>
      <c r="F19" s="206">
        <f>(F18/F6)-1</f>
        <v>-0.43101661484973086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41" t="s">
        <v>157</v>
      </c>
      <c r="B20" s="241"/>
      <c r="C20" s="241"/>
      <c r="D20" s="241"/>
      <c r="E20" s="241"/>
      <c r="F20" s="241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B1">
      <selection activeCell="M26" sqref="M26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7"/>
      <c r="B1" s="87"/>
      <c r="C1" s="87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I43" sqref="I43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42"/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2.7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