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28800" windowHeight="12225" tabRatio="800" activeTab="0"/>
  </bookViews>
  <sheets>
    <sheet name="Portada" sheetId="1" r:id="rId1"/>
    <sheet name="colofón" sheetId="2" r:id="rId2"/>
    <sheet name="Introducción" sheetId="3" r:id="rId3"/>
    <sheet name="Índice" sheetId="4" r:id="rId4"/>
    <sheet name="Comentarios" sheetId="5" r:id="rId5"/>
    <sheet name="precio mayorista" sheetId="6" r:id="rId6"/>
    <sheet name="precio mayorista2" sheetId="7" r:id="rId7"/>
    <sheet name="precio mayorista3" sheetId="8" r:id="rId8"/>
    <sheet name="precio minorista" sheetId="9" r:id="rId9"/>
    <sheet name="precio minorista regiones" sheetId="10" r:id="rId10"/>
    <sheet name="sup, prod y rend" sheetId="11" r:id="rId11"/>
    <sheet name="sup región" sheetId="12" r:id="rId12"/>
    <sheet name="prod región" sheetId="13" r:id="rId13"/>
    <sheet name="rend región" sheetId="14" r:id="rId14"/>
    <sheet name="Ficha de Costos" sheetId="15" r:id="rId15"/>
    <sheet name="export" sheetId="16" r:id="rId16"/>
    <sheet name="import" sheetId="17" r:id="rId17"/>
  </sheets>
  <externalReferences>
    <externalReference r:id="rId20"/>
    <externalReference r:id="rId21"/>
  </externalReferences>
  <definedNames>
    <definedName name="_xlfn.AVERAGEIF" hidden="1">#NAME?</definedName>
    <definedName name="_xlfn.STDEV.S" hidden="1">#NAME?</definedName>
    <definedName name="_xlnm.Print_Area" localSheetId="1">'colofón'!$A$1:$I$44</definedName>
    <definedName name="_xlnm.Print_Area" localSheetId="4">'Comentarios'!$B$2:$J$8</definedName>
    <definedName name="_xlnm.Print_Area" localSheetId="15">'export'!$B$2:$K$42</definedName>
    <definedName name="_xlnm.Print_Area" localSheetId="14">'Ficha de Costos'!$B$2:$E$34</definedName>
    <definedName name="_xlnm.Print_Area" localSheetId="16">'import'!$B$2:$K$95</definedName>
    <definedName name="_xlnm.Print_Area" localSheetId="3">'Índice'!$A$1:$E$46</definedName>
    <definedName name="_xlnm.Print_Area" localSheetId="2">'Introducción'!$A$1:$J$44</definedName>
    <definedName name="_xlnm.Print_Area" localSheetId="0">'Portada'!$A$1:$I$44</definedName>
    <definedName name="_xlnm.Print_Area" localSheetId="5">'precio mayorista'!$B$2:$H$41</definedName>
    <definedName name="_xlnm.Print_Area" localSheetId="6">'precio mayorista2'!$B$2:$M$57</definedName>
    <definedName name="_xlnm.Print_Area" localSheetId="7">'precio mayorista3'!$B$2:$N$60</definedName>
    <definedName name="_xlnm.Print_Area" localSheetId="8">'precio minorista'!$B$2:$K$46</definedName>
    <definedName name="_xlnm.Print_Area" localSheetId="9">'precio minorista regiones'!$B$2:$R$57</definedName>
    <definedName name="_xlnm.Print_Area" localSheetId="12">'prod región'!$B$2:$L$49</definedName>
    <definedName name="_xlnm.Print_Area" localSheetId="13">'rend región'!$B$2:$L$47</definedName>
    <definedName name="_xlnm.Print_Area" localSheetId="11">'sup región'!$B$2:$L$46</definedName>
    <definedName name="_xlnm.Print_Area" localSheetId="10">'sup, prod y rend'!$B$2:$G$48</definedName>
    <definedName name="TDclase">'[1]TD clase'!$A$5:$G$6</definedName>
  </definedNames>
  <calcPr fullCalcOnLoad="1"/>
</workbook>
</file>

<file path=xl/sharedStrings.xml><?xml version="1.0" encoding="utf-8"?>
<sst xmlns="http://schemas.openxmlformats.org/spreadsheetml/2006/main" count="604" uniqueCount="273">
  <si>
    <t>del Ministerio de Agricultura, Gobierno de Chile</t>
  </si>
  <si>
    <t>www.odepa.gob.cl</t>
  </si>
  <si>
    <t>2010/11</t>
  </si>
  <si>
    <t>2009/10</t>
  </si>
  <si>
    <t>2008/09</t>
  </si>
  <si>
    <t>2007/08</t>
  </si>
  <si>
    <t>2006/07</t>
  </si>
  <si>
    <t>2005/06</t>
  </si>
  <si>
    <t>2004/05</t>
  </si>
  <si>
    <t>2003/04</t>
  </si>
  <si>
    <t>2002/03</t>
  </si>
  <si>
    <t>2001/02</t>
  </si>
  <si>
    <t>2000/01</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</si>
  <si>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</si>
  <si>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</si>
  <si>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</si>
  <si>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</si>
  <si>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</si>
  <si>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</si>
  <si>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</si>
  <si>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</si>
  <si>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</si>
  <si>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</si>
  <si>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</si>
  <si>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</si>
  <si>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</si>
  <si>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</si>
  <si>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</si>
  <si>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</si>
  <si>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</si>
  <si>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</si>
  <si>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</si>
  <si>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</si>
  <si>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</si>
  <si>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</si>
  <si>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</si>
  <si>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</si>
  <si>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</si>
  <si>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</si>
  <si>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</si>
  <si>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</si>
  <si>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</si>
  <si>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</si>
  <si>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</si>
  <si>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</si>
  <si>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</si>
  <si>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</si>
  <si>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</si>
  <si>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</si>
  <si>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</si>
  <si>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</si>
  <si>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</si>
  <si>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</si>
  <si>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</si>
  <si>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</si>
  <si>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</si>
  <si>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</si>
  <si>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</si>
  <si>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</si>
  <si>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</si>
  <si>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</si>
  <si>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</si>
  <si>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</si>
  <si>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Karu</t>
  </si>
  <si>
    <t>Pukará</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</si>
  <si>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</si>
  <si>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</si>
  <si>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</si>
  <si>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</si>
  <si>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</si>
  <si>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</si>
  <si>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</si>
  <si>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</si>
  <si>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</si>
  <si>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</si>
  <si>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</si>
  <si>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</si>
  <si>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</si>
  <si>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</si>
  <si>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</si>
  <si>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</si>
  <si>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</si>
  <si>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Guatemala</t>
  </si>
  <si>
    <t>Fécula (almidón)</t>
  </si>
  <si>
    <t>Canadá</t>
  </si>
  <si>
    <t>Harina de papa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</si>
  <si>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</si>
  <si>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</si>
  <si>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</si>
  <si>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</si>
  <si>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</si>
  <si>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</si>
  <si>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</si>
  <si>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</si>
  <si>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</si>
  <si>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</si>
  <si>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</si>
  <si>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</si>
  <si>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</si>
  <si>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</si>
  <si>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</si>
  <si>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</si>
  <si>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</si>
  <si>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</si>
  <si>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</si>
  <si>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</si>
  <si>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</si>
  <si>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</si>
  <si>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</si>
  <si>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</si>
  <si>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</si>
  <si>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</si>
  <si>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</si>
  <si>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</si>
  <si>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</si>
  <si>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</si>
  <si>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</si>
  <si>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</si>
  <si>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</si>
  <si>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</si>
  <si>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</si>
  <si>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</si>
  <si>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</si>
  <si>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</si>
  <si>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</si>
  <si>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</si>
  <si>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</si>
  <si>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</si>
  <si>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</si>
  <si>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</si>
  <si>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</si>
  <si>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</si>
  <si>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 xml:space="preserve">Papa semilla  </t>
  </si>
  <si>
    <t xml:space="preserve">Total Papa semilla  </t>
  </si>
  <si>
    <t>($ nominales sin IVA / 50 kilos)</t>
  </si>
  <si>
    <r>
      <rPr>
        <i/>
        <sz val="9"/>
        <rFont val="Arial"/>
        <family val="2"/>
      </rPr>
      <t>Fuente</t>
    </r>
    <r>
      <rPr>
        <sz val="9"/>
        <rFont val="Arial"/>
        <family val="2"/>
      </rPr>
      <t>: elaborado por Odepa con información del INE.</t>
    </r>
  </si>
  <si>
    <r>
      <rPr>
        <i/>
        <sz val="9"/>
        <rFont val="Arial"/>
        <family val="2"/>
      </rPr>
      <t>Fuente</t>
    </r>
    <r>
      <rPr>
        <sz val="9"/>
        <rFont val="Arial"/>
        <family val="2"/>
      </rPr>
      <t xml:space="preserve">: elaborado por Odepa con información del INE. </t>
    </r>
  </si>
  <si>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</si>
  <si>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</si>
  <si>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</si>
  <si>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</si>
  <si>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</si>
  <si>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</si>
  <si>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</si>
  <si>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</si>
  <si>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Claudia Carbonell Piccardo</t>
  </si>
  <si>
    <t>Javiera Pefaur Lepe</t>
  </si>
  <si>
    <t>2013/14</t>
  </si>
  <si>
    <t>--</t>
  </si>
  <si>
    <t>Precio semanal de papa a consumidor según región y tipo de establecimiento</t>
  </si>
  <si>
    <t>Precio semanal de papa a consumidor en supermercados según región</t>
  </si>
  <si>
    <t>Precio semanal de papa a consumidor en ferias según región</t>
  </si>
  <si>
    <t xml:space="preserve">Promedio anual ponderado </t>
  </si>
  <si>
    <t>Volver al índice</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</si>
  <si>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</si>
  <si>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Superficie (ha)</t>
  </si>
  <si>
    <t>Producción (ton)</t>
  </si>
  <si>
    <t>Rendimiento (ton/ha)</t>
  </si>
  <si>
    <t>Patagonia</t>
  </si>
  <si>
    <t>Resto del</t>
  </si>
  <si>
    <t>país</t>
  </si>
  <si>
    <t>COMENTARIOS</t>
  </si>
  <si>
    <r>
      <t xml:space="preserve">Fuente: </t>
    </r>
    <r>
      <rPr>
        <sz val="9"/>
        <rFont val="Arial"/>
        <family val="2"/>
      </rPr>
      <t>elaborado por Odepa con información del INE.</t>
    </r>
  </si>
  <si>
    <t>Directora y Representante Legal</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</si>
  <si>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</si>
  <si>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</si>
  <si>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</si>
  <si>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</si>
  <si>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</si>
  <si>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</si>
  <si>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</si>
  <si>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</si>
  <si>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</si>
  <si>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</si>
  <si>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</si>
  <si>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Central Lo Valledor</t>
  </si>
  <si>
    <t>Vega Central Mapocho</t>
  </si>
  <si>
    <t>Macroferia Regional de Talca</t>
  </si>
  <si>
    <t>Terminal Hortofrutícola de Chillán</t>
  </si>
  <si>
    <t>Vega Modelo de Temuco</t>
  </si>
  <si>
    <t>Feria Lagunitas de Puerto Montt</t>
  </si>
  <si>
    <t>2014/15</t>
  </si>
  <si>
    <t>Suecia</t>
  </si>
  <si>
    <t>Terminal La Palmera de La Serena</t>
  </si>
  <si>
    <t>Italia</t>
  </si>
  <si>
    <t xml:space="preserve"> ● Comentarios de actores relevantes del rubro.</t>
  </si>
  <si>
    <t>Otros (país desconocido)</t>
  </si>
  <si>
    <r>
      <rPr>
        <i/>
        <sz val="9"/>
        <rFont val="Arial"/>
        <family val="2"/>
      </rPr>
      <t>Fuente</t>
    </r>
    <r>
      <rPr>
        <sz val="9"/>
        <rFont val="Arial"/>
        <family val="2"/>
      </rPr>
      <t>: Odepa. El valor corresponde al precio promedio mensual de papas Désirée, Karu o Asterix de primera calidad.</t>
    </r>
  </si>
  <si>
    <t>Yagana</t>
  </si>
  <si>
    <t>Origen o destino no precisado</t>
  </si>
  <si>
    <t>Rusia</t>
  </si>
  <si>
    <t>Promedio</t>
  </si>
  <si>
    <t>$</t>
  </si>
  <si>
    <t>Px</t>
  </si>
  <si>
    <t>($ nominales sin IVA / kilo*)</t>
  </si>
  <si>
    <r>
      <rPr>
        <i/>
        <sz val="9"/>
        <rFont val="Arial"/>
        <family val="2"/>
      </rPr>
      <t xml:space="preserve">Fuente: </t>
    </r>
    <r>
      <rPr>
        <sz val="9"/>
        <rFont val="Arial"/>
        <family val="2"/>
      </rPr>
      <t>Odepa.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
Precio promedio ponderado por volumen.</t>
    </r>
  </si>
  <si>
    <r>
      <rPr>
        <i/>
        <sz val="9"/>
        <color indexed="8"/>
        <rFont val="Arial"/>
        <family val="2"/>
      </rPr>
      <t>Fuente</t>
    </r>
    <r>
      <rPr>
        <sz val="9"/>
        <color indexed="8"/>
        <rFont val="Arial"/>
        <family val="2"/>
      </rPr>
      <t>: Odepa.</t>
    </r>
  </si>
  <si>
    <t>2015</t>
  </si>
  <si>
    <t>Vol</t>
  </si>
  <si>
    <t>promedio precios por mercado</t>
  </si>
  <si>
    <r>
      <t xml:space="preserve">Papas </t>
    </r>
    <r>
      <rPr>
        <i/>
        <sz val="10"/>
        <color indexed="8"/>
        <rFont val="Arial"/>
        <family val="2"/>
      </rPr>
      <t>in vitro</t>
    </r>
    <r>
      <rPr>
        <sz val="10"/>
        <color indexed="8"/>
        <rFont val="Arial"/>
        <family val="2"/>
      </rPr>
      <t xml:space="preserve"> para siembra</t>
    </r>
  </si>
  <si>
    <r>
      <t xml:space="preserve">Total Papas </t>
    </r>
    <r>
      <rPr>
        <b/>
        <i/>
        <sz val="10"/>
        <color indexed="8"/>
        <rFont val="Arial"/>
        <family val="2"/>
      </rPr>
      <t>in vitro</t>
    </r>
    <r>
      <rPr>
        <b/>
        <sz val="10"/>
        <color indexed="8"/>
        <rFont val="Arial"/>
        <family val="2"/>
      </rPr>
      <t xml:space="preserve"> para siembra</t>
    </r>
  </si>
  <si>
    <r>
      <rPr>
        <i/>
        <sz val="9"/>
        <rFont val="Arial"/>
        <family val="2"/>
      </rPr>
      <t>Fuente</t>
    </r>
    <r>
      <rPr>
        <sz val="9"/>
        <rFont val="Arial"/>
        <family val="2"/>
      </rPr>
      <t>: Odepa. 
Considera los siguientes mercados: Central Lo Valledor, Vega Central, Macroferia Regional de Talca, Vega Monumental de Concepción., 
Desde julio 2014 se incluye Feria Mayorista La Calera de Valparaíso (Femacal) y Terminal Agropecuario La Palmera de Coquimbo. 
Desde septiembre 2014 se incluye Vega Modelo de Temuco y Feria Lagunitas de Puerto Montt. 
Desde noviembre 2014 se incluye Terminal Hortofrutícola de Chillán y Terminal Agrícola del Norte S.A. de Arica.
*: Desde 2016 el precio se expresa en pesos por kilo y no en pesos por saco de 50 kilos, para considerar la diversidad de envases en que se vende el producto.
**: Precio promedio ponderado por volumen.</t>
    </r>
  </si>
  <si>
    <t>Este boletín se publica mensualmente, con información de mercado nacional y de comercio exterior, relacionada con la papa.</t>
  </si>
  <si>
    <t>Malasia</t>
  </si>
  <si>
    <t>comparación S con respecto a FL</t>
  </si>
  <si>
    <t>PX 15</t>
  </si>
  <si>
    <t>PX 16</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</si>
  <si>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</si>
  <si>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</si>
  <si>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</si>
  <si>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</si>
  <si>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</si>
  <si>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</si>
  <si>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Fecha de publicación: 2015 Region Metropolitana, 2013 Maule y Biobío</t>
  </si>
  <si>
    <t>Mano de obra</t>
  </si>
  <si>
    <t>Maquinaria</t>
  </si>
  <si>
    <t>Insumos</t>
  </si>
  <si>
    <t>Total costos</t>
  </si>
  <si>
    <t xml:space="preserve">Ingreso por hectárea </t>
  </si>
  <si>
    <t>Margen neto por hectárea</t>
  </si>
  <si>
    <t>Rendimiento (Kg/ha)</t>
  </si>
  <si>
    <t>Notas:</t>
  </si>
  <si>
    <t>(2) Corresponde al costo financiero, y equivale a 1,5% mensual simple. Tasa de interés promedio de las empresas distribuidoras de insumos.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</si>
  <si>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</si>
  <si>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</si>
  <si>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</si>
  <si>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</si>
  <si>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t xml:space="preserve">Region Metropolitana 
</t>
    </r>
    <r>
      <rPr>
        <sz val="10"/>
        <rFont val="Arial"/>
        <family val="2"/>
      </rPr>
      <t>Variedad Asterix
Papa Cuaresmera o Guarda</t>
    </r>
  </si>
  <si>
    <r>
      <t xml:space="preserve">Maule 
</t>
    </r>
    <r>
      <rPr>
        <sz val="10"/>
        <rFont val="Arial"/>
        <family val="2"/>
      </rPr>
      <t>Variedad Desirée
Papa Guarda</t>
    </r>
  </si>
  <si>
    <r>
      <t xml:space="preserve">Biobío
</t>
    </r>
    <r>
      <rPr>
        <sz val="10"/>
        <rFont val="Arial"/>
        <family val="2"/>
      </rPr>
      <t>Variedad Desirée
Papa Guarda</t>
    </r>
  </si>
  <si>
    <r>
      <t xml:space="preserve">Otros costos </t>
    </r>
    <r>
      <rPr>
        <b/>
        <vertAlign val="superscript"/>
        <sz val="10"/>
        <rFont val="Arial"/>
        <family val="2"/>
      </rPr>
      <t>2</t>
    </r>
  </si>
  <si>
    <r>
      <t xml:space="preserve">Análisis de sensibilidad </t>
    </r>
    <r>
      <rPr>
        <b/>
        <vertAlign val="superscript"/>
        <sz val="10"/>
        <color indexed="9"/>
        <rFont val="Arial"/>
        <family val="2"/>
      </rPr>
      <t>4</t>
    </r>
    <r>
      <rPr>
        <b/>
        <sz val="10"/>
        <color indexed="9"/>
        <rFont val="Arial"/>
        <family val="2"/>
      </rPr>
      <t xml:space="preserve">
Margen neto ($/ha) Región Metropolitana</t>
    </r>
  </si>
  <si>
    <r>
      <rPr>
        <i/>
        <sz val="10"/>
        <rFont val="Arial"/>
        <family val="2"/>
      </rPr>
      <t>Fuente:</t>
    </r>
    <r>
      <rPr>
        <sz val="10"/>
        <rFont val="Arial"/>
        <family val="2"/>
      </rPr>
      <t xml:space="preserve"> Odepa</t>
    </r>
  </si>
  <si>
    <t>Rendimiento (kg/ha)</t>
  </si>
  <si>
    <r>
      <t>Precio promedio papa mayorista</t>
    </r>
    <r>
      <rPr>
        <b/>
        <vertAlign val="superscript"/>
        <sz val="10"/>
        <rFont val="Arial"/>
        <family val="2"/>
      </rPr>
      <t>3</t>
    </r>
  </si>
  <si>
    <t>Los costos estimados están orientados a un sistema tecnológico promedio de producción.</t>
  </si>
  <si>
    <t>Costo Unitario mínimo ($/kg)</t>
  </si>
  <si>
    <r>
      <t xml:space="preserve">Punto de Equilibrio (Región Metropolitana) </t>
    </r>
    <r>
      <rPr>
        <b/>
        <vertAlign val="superscript"/>
        <sz val="10"/>
        <color indexed="9"/>
        <rFont val="Arial"/>
        <family val="2"/>
      </rPr>
      <t>5</t>
    </r>
  </si>
  <si>
    <t>promedio precios del mes por var</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</si>
  <si>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</si>
  <si>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</si>
  <si>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</si>
  <si>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</si>
  <si>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variacion entre FL y Super</t>
  </si>
  <si>
    <t>Precio Promedio Super</t>
  </si>
  <si>
    <t>Precio Promedio FL</t>
  </si>
  <si>
    <t>Precios promedio mensuales de papa en mercados mayoristas</t>
  </si>
  <si>
    <t>Precio diario de papa en los mercados mayoristas</t>
  </si>
  <si>
    <t>Agosto 2016</t>
  </si>
  <si>
    <r>
      <t>Información de mercado nacional y comercio exterior hasta julio</t>
    </r>
    <r>
      <rPr>
        <sz val="11"/>
        <color indexed="8"/>
        <rFont val="Arial"/>
        <family val="2"/>
      </rPr>
      <t xml:space="preserve"> de 2016</t>
    </r>
  </si>
  <si>
    <t>Ficha de Costos</t>
  </si>
  <si>
    <t xml:space="preserve">Cuadro 10. </t>
  </si>
  <si>
    <r>
      <t xml:space="preserve">Costos por hectárea según rendimiento esperado ($/ha) </t>
    </r>
    <r>
      <rPr>
        <b/>
        <vertAlign val="superscript"/>
        <sz val="10"/>
        <color indexed="8"/>
        <rFont val="Arial"/>
        <family val="2"/>
      </rPr>
      <t>1</t>
    </r>
  </si>
  <si>
    <t>Precio ($/kg)</t>
  </si>
  <si>
    <t>Promedio simple en a la fecha**</t>
  </si>
  <si>
    <r>
      <t xml:space="preserve">(3) El precio de la papa utilizado corresponde al precio promedio mayorista regional durante </t>
    </r>
    <r>
      <rPr>
        <sz val="10"/>
        <color indexed="10"/>
        <rFont val="Arial"/>
        <family val="2"/>
      </rPr>
      <t>julio</t>
    </r>
    <r>
      <rPr>
        <sz val="10"/>
        <color indexed="8"/>
        <rFont val="Arial"/>
        <family val="2"/>
      </rPr>
      <t xml:space="preserve"> de 2016.</t>
    </r>
  </si>
  <si>
    <t>ene-jul 2015</t>
  </si>
  <si>
    <t>ene-jul 2016</t>
  </si>
  <si>
    <t xml:space="preserve"> -</t>
  </si>
  <si>
    <t>La Serena</t>
  </si>
  <si>
    <t>La Calera</t>
  </si>
  <si>
    <t>Mapocho</t>
  </si>
  <si>
    <t>Talca</t>
  </si>
  <si>
    <t>Chillán</t>
  </si>
  <si>
    <t>Concepción</t>
  </si>
  <si>
    <t>Puerto Montt</t>
  </si>
  <si>
    <t>Temuco</t>
  </si>
  <si>
    <r>
      <t xml:space="preserve">4. </t>
    </r>
    <r>
      <rPr>
        <u val="single"/>
        <sz val="10"/>
        <rFont val="Arial"/>
        <family val="2"/>
      </rPr>
      <t>Ficha de Costos</t>
    </r>
    <r>
      <rPr>
        <sz val="10"/>
        <rFont val="Arial"/>
        <family val="2"/>
      </rPr>
      <t>: Margenes positivos</t>
    </r>
    <r>
      <rPr>
        <u val="single"/>
        <sz val="10"/>
        <rFont val="Arial"/>
        <family val="2"/>
      </rPr>
      <t xml:space="preserve">
</t>
    </r>
    <r>
      <rPr>
        <sz val="10"/>
        <rFont val="Arial"/>
        <family val="2"/>
      </rPr>
      <t xml:space="preserve">
Odepa lleva un registro de fichas de costos de varios rubros, lo que permite analizar el peso promedio de los costos asociados al desarrollo del cultivo, y los ingresos promedios que éstos generan para el productor. 
Para este mes, el análisis de margen neto entrega un valor positivo bajo 3 diferentes escenarios de rendimientos y de precios de venta de las regiones Metropolitana, Maule y Biobio, cercano a los $346 mil pesos el escenario más desfavorable en rendimiento y precio. Los costos de Maule y Biobío corresponden al año 2013, los de la Región Metropolitana corresponden a 2015. Los valores son referenciales. Para mayor información y detalle del cálculo, revisar www.odepa.cl/rubro/papas-y-tuberculos 
</t>
    </r>
  </si>
  <si>
    <r>
      <t xml:space="preserve">5. </t>
    </r>
    <r>
      <rPr>
        <u val="single"/>
        <sz val="10"/>
        <rFont val="Arial"/>
        <family val="2"/>
      </rPr>
      <t>Comercio exterior papa fresca y procesada</t>
    </r>
    <r>
      <rPr>
        <sz val="10"/>
        <rFont val="Arial"/>
        <family val="2"/>
      </rPr>
      <t xml:space="preserve">: disminuyen las compras de papas procesadas desde Estados Unidos
La balanza comercial para el período enero-julio 2016 de los productos derivados de papa sigue siendo negativa, con importaciones muy superiores a las ventas al exterior (cuadros 10 y 11).
Durante julio de 2016 las exportaciones sumaron USD 4,5 millones, cifra 110% superior a la registrada en el mismo período del año anterior. En volumen, se exportaron 3.420 toneladas, 290% más que en el mismo período del año 2015. Destaca el alza en valor de las exportaciones de papa preparada sin congelar hacia Argentina, con ventas que sumaron USD 2,5 millones y 413 toneladas. 
Las importaciones sumaron USD 54 millones y 59 mil toneladas en julio de 2016, lo que representa un alza en valor de 25% en comparación con igual período del año anterior, y 21,5% más en volumen. Las papas preparadas congeladas son la principal categoría comprada por Chile, representando un 77% del total de las compras de papas. En esa categoría destacan Bélgica, Países Bajos y Alemania como principales proveedores de papa preparada congelada a nuestro país. Argentina ha crecido fuerte como importador de este tipo de papas en Chile.  Estados Unidos registra bajas en el valor de varios de los productos de papa enviados a Chile, en comparación con 2015, destacando la principal en la categoría puré de papas preparado, de 75,6% menos en valor comparado con el mismo período del año anterior. </t>
    </r>
  </si>
  <si>
    <r>
      <t xml:space="preserve">3. </t>
    </r>
    <r>
      <rPr>
        <u val="single"/>
        <sz val="10"/>
        <rFont val="Arial"/>
        <family val="2"/>
      </rPr>
      <t>Superficie, producción y rendimiento</t>
    </r>
    <r>
      <rPr>
        <sz val="10"/>
        <rFont val="Arial"/>
        <family val="2"/>
      </rPr>
      <t>: se recuperan favorablemente los rendimientos y la superficie
La encuesta del INE sobre estimación de siembra de cultivos anuales para la temporada 2015/16 indica que en Chile se plantaron 53.485 hectáreas de papas, lo que representa un aumento de 5,9% en la superficie nacional para la papa en comparación con la temporada 2014/15. La encuesta del INE considera un rendimiento nacional 2015/16 de 21,8 ton/ha, lo que conlleva a una producción nacional estimada de 1,17 millones de toneladas (cuadro 6 y gráfico 7).
Según la distribución regional de la superficie en 2015/16, la Región de La Araucanía presenta como siempre la mayor área de papas: 14.976 hectáreas, concentrando 28% del total de la superficie nacional encuestada. Esta región disminuyó 10,8% la superficie de papas en la temporada 2015/16, comparada con la temporada anterior. La siguieron la Región del Bío Bío, con 8.946 hectáreas (3% más que en la temporada anterior) y la Región de Los Lagos, con 10.544 hectáreas (51% más superficie que en la temporada anterior), lo que podría responder a recuperación de producción producto de la mejor temporada que la anterior, ya que la superficie en esta región se acerca a lo sembrado en la temporada 2013/14. Entre las regiones del Bío Bío y Los Lagos se concentra más de 70% del total de la superficie sembrada con papa en Chile.
En cuanto a los rendimientos en 2015/16, éstos se registran más altos en la zona sur de Chile, donde se concentra el mayor porcentaje de superficie sembrada con papas. La región de los Lagos lidera con 33,2 ton/ha de rendimiento promedio regional. En todas las regiones (a excepción de Metropolitana y O’higgins), el rendimiento es superior al registrado en la temporada anterior. Esto producto de una recuperación de los rendimientos producto de situaciones climáticas más favorables para el desarrollo del cultivo (cuadros 8 y 9).</t>
    </r>
  </si>
  <si>
    <r>
      <t xml:space="preserve">2. </t>
    </r>
    <r>
      <rPr>
        <u val="single"/>
        <sz val="10"/>
        <rFont val="Arial"/>
        <family val="2"/>
      </rPr>
      <t>Precio de la papa en mercados minoristas</t>
    </r>
    <r>
      <rPr>
        <sz val="10"/>
        <rFont val="Arial"/>
        <family val="2"/>
      </rPr>
      <t xml:space="preserve">: precios estabilizándose
En el monitoreo de precios al consumidor que realiza Odepa en la ciudad de Santiago, se observó que el precio promedio mensual de julio 2016 en supermercados disminuyó 6,1% con relación al mes anterior y aumentó 9,5% con respecto al mismo mes de 2015. En ferias se registró una disminución en comparación con el mes anterior, de 1,1%, y de 0,6% en relación al mismo mes del año anterior. Como siempre, los precios son más altos en supermercados que en ferias. Para julio de 2016, en Santiago, el precio promedio de supermercados alcanzó $1.067 por kilo, y en ferias, $522 por kilo, es decir, el precio en supermercados duplica el precio en ferias. 
Respecto a los precios al consumidor que Odepa recoge entre las regiones de Arica y Los Lagos, se observa que, al igual que en Santiago, éstos son erráticos entre semanas. Además, en supermercados los precios son superiores a los de las ferias libres. Al comparar los precios promedios semanales entre marzo y julio 2016, entre ferias y supermercados, por región, se observa que la menor diferencia de precios en los últimos cinco meses se presentó en la Región de Arica, donde el promedio de precios en supermercados ($1.046) fue 90% más caro que en ferias ($549). Por otra parte, la mayor diferencia de precios entre supermercados y ferias libres se registró en la Región de La Araucanía, donde el promedio de precios en supermercado ($1.085) fue 203% más caro que en ferias libres ($358). El promedio de precios más alto en supermercado se registró en Coquimbo ($1.158 pesos por kilo), y el más bajo en Los Lagos ($1.027 pesos por kilo). En Ferias Libres, el promedio de precios más alto se registró en Arica ($538 pesos por kilo), y el más bajo en Biobío ($351 pesos por kilo). En las ferias libres de regiones, le precio más alto promedio de los últimos 5 meses se registra en Arica ($549), y el más bajo en La Araucanía ($358). Destaca en las ferias libres un alza de precios en mayo, la que es más pronunciada en las regiones de Valparaíso y Metropolitana. Esto producto del ataque de tizón que afectó a la papa en esas regiones en ese mes. </t>
    </r>
  </si>
  <si>
    <r>
      <t xml:space="preserve">1. </t>
    </r>
    <r>
      <rPr>
        <u val="single"/>
        <sz val="10"/>
        <rFont val="Arial"/>
        <family val="2"/>
      </rPr>
      <t>Precios de la papa en mercados mayoristas</t>
    </r>
    <r>
      <rPr>
        <sz val="10"/>
        <rFont val="Arial"/>
        <family val="2"/>
      </rPr>
      <t>:</t>
    </r>
    <r>
      <rPr>
        <sz val="10"/>
        <color indexed="8"/>
        <rFont val="Arial"/>
        <family val="2"/>
      </rPr>
      <t xml:space="preserve"> precios estabilizándose</t>
    </r>
    <r>
      <rPr>
        <sz val="10"/>
        <color indexed="10"/>
        <rFont val="Arial"/>
        <family val="2"/>
      </rPr>
      <t xml:space="preserve"> </t>
    </r>
    <r>
      <rPr>
        <sz val="10"/>
        <rFont val="Arial"/>
        <family val="2"/>
      </rPr>
      <t xml:space="preserve">
El precio promedio mensual de la papa en los mercados mayoristas durante julio de 2016 fue de $245,2 por kilo, valor 0,7% superior al del mes anterior y 8,7% inferior al del mismo mes en el año 2015 (cuadro 1 y gráfico 1). Los precios venían presentando una tendencia de precios sin fuertes variaciones, durante el primer trimestre de 2016, pero ya en mayo se registra un alza fuerte en el precio promedio en el mercado mayorista, tendencia que se repite en junio, pero en julio tiende a estabilizarse. Las condiciones climáticas desfavorables en la zona central provocaron la aparición de tizón tardío en algunas comunas de la Región Metropolitana, y Región de Valparaíso, lo que provocó un aumento de demanda de papa en la zona sur, obligando al mercado a subir los precios. Pero ya en julio comienza a recuperarse el mercado, registrando un precio medio menor al del mismo mes del año 2015. El precio de julio es, al igual que en junio, mayor al promedio del año 2016, que es de $205,6 por kilo. 
El precio promedio diario en los mercados mayoristas se comporta de forma errática entre un día y otro. Entre mediados de enero y mediados de mayo de 2016 el precio promedio nacional se mantuvo entre $8.000 y $10.000 pesos el saco de 50 kilos. Luego, entre el 20 de mayo y el 29 de julio, el precio promedio se sitúa entre los $$11.000 y $14.000 pesos el saco de 50 kilos. Esta alza fue provocada por el aumento de la demanda de papa como consecuencia de las lluvias en la zona central que afectaron a la papa cuaresmera que se siembra en enero-febrero y se cosecha en mayo-junio (gráfico 2 y cuadro 2). La variedad con precio promedio por saco de 50 kilos más alto en julio 2016 fue Cardinal (en promedio $15.113, un 23,9% más que el precio promedio nacional). Pukará en cambio presentó el precio más bajo (en promedio $10.016, un 17,9% menos que el precio promedio nacional). 
Los precios mayoristas de todos los mercados se presentan con precios estables durante junio y julio de este año. Arica destaca una vez más por ser el mercado que muestra los precios más altos comparado con todos los otros mercados nacionales donde Odepa registra precios. Para julio, Arica registra un precio promedio de $19.223 por saco de 50 Kg, valor 58% más caro que el promedio nacional. Por otro lado, mercados que registran los precios más bajos, comparado con el promedio nacional, son Puerto Montt ($10.575), Concepción ($10.684); Chillán ($10.685) y Temuco ($10.697): 13% el primero y 12% los siguientes tres, más baratos que el promedio nacional para este mes (cuadro 3 y gráfico 3).</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</si>
</sst>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_-;\-* #,##0.00\ _€_-;_-* &quot;-&quot;??\ _€_-;_-@_-"/>
    <numFmt numFmtId="173" formatCode="_(* #,##0_);_(* \(#,##0\);_(* &quot;-&quot;_);_(@_)"/>
    <numFmt numFmtId="174" formatCode="0.0"/>
    <numFmt numFmtId="175" formatCode="#,##0.0"/>
    <numFmt numFmtId="176" formatCode="_(* #,##0.00_);_(* \(#,##0.00\);_(* &quot;-&quot;??_);_(@_)"/>
    <numFmt numFmtId="177" formatCode="_(* #,##0_);_(* \(#,##0\);_(* &quot;-&quot;??_);_(@_)"/>
    <numFmt numFmtId="178" formatCode="_(* #,##0.0000_);_(* \(#,##0.0000\);_(* &quot;-&quot;_);_(@_)"/>
    <numFmt numFmtId="179" formatCode="_-* #,##0.000\ _€_-;\-* #,##0.000\ _€_-;_-* &quot;-&quot;?\ _€_-;_-@_-"/>
    <numFmt numFmtId="180" formatCode="dd/mm/yy;@"/>
    <numFmt numFmtId="181" formatCode="0.0%"/>
    <numFmt numFmtId="182" formatCode="_-* #,##0.000\ _€_-;\-* #,##0.000\ _€_-;_-* &quot;-&quot;???\ _€_-;_-@_-"/>
    <numFmt numFmtId="183" formatCode="#,##0.0000"/>
    <numFmt numFmtId="184" formatCode="_-* #,##0.0_-;\-* #,##0.0_-;_-* &quot;-&quot;??_-;_-@_-"/>
    <numFmt numFmtId="185" formatCode="#,##0_ ;\-#,##0\ "/>
    <numFmt numFmtId="186" formatCode="#,##0.0_ ;\-#,##0.0\ "/>
    <numFmt numFmtId="187" formatCode="dd/mm"/>
  </numFmts>
  <fonts count="132">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val="single"/>
      <sz val="10"/>
      <color indexed="12"/>
      <name val="Arial"/>
      <family val="2"/>
    </font>
    <font>
      <sz val="9"/>
      <name val="Arial"/>
      <family val="2"/>
    </font>
    <font>
      <i/>
      <sz val="9"/>
      <name val="Arial"/>
      <family val="2"/>
    </font>
    <font>
      <sz val="9"/>
      <color indexed="8"/>
      <name val="Arial"/>
      <family val="2"/>
    </font>
    <font>
      <i/>
      <sz val="9"/>
      <color indexed="8"/>
      <name val="Arial"/>
      <family val="2"/>
    </font>
    <font>
      <b/>
      <sz val="9"/>
      <name val="Arial"/>
      <family val="2"/>
    </font>
    <font>
      <u val="single"/>
      <sz val="11"/>
      <name val="Arial"/>
      <family val="2"/>
    </font>
    <font>
      <i/>
      <sz val="10"/>
      <color indexed="8"/>
      <name val="Arial"/>
      <family val="2"/>
    </font>
    <font>
      <b/>
      <i/>
      <sz val="10"/>
      <color indexed="8"/>
      <name val="Arial"/>
      <family val="2"/>
    </font>
    <font>
      <u val="single"/>
      <sz val="10"/>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0"/>
      <color indexed="8"/>
      <name val="Calibri"/>
      <family val="0"/>
    </font>
    <font>
      <sz val="9.2"/>
      <color indexed="8"/>
      <name val="Arial"/>
      <family val="0"/>
    </font>
    <font>
      <sz val="8.25"/>
      <color indexed="8"/>
      <name val="Arial"/>
      <family val="0"/>
    </font>
    <font>
      <sz val="12"/>
      <color indexed="8"/>
      <name val="Calibri"/>
      <family val="0"/>
    </font>
    <font>
      <sz val="10"/>
      <color indexed="25"/>
      <name val="Arial"/>
      <family val="0"/>
    </font>
    <font>
      <sz val="9.2"/>
      <color indexed="25"/>
      <name val="Arial"/>
      <family val="0"/>
    </font>
    <font>
      <sz val="9.2"/>
      <color indexed="62"/>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10"/>
      <color indexed="23"/>
      <name val="Arial"/>
      <family val="2"/>
    </font>
    <font>
      <b/>
      <sz val="9"/>
      <color indexed="8"/>
      <name val="Arial"/>
      <family val="2"/>
    </font>
    <font>
      <u val="single"/>
      <sz val="10"/>
      <color indexed="12"/>
      <name val="Calibri"/>
      <family val="2"/>
    </font>
    <font>
      <sz val="20"/>
      <color indexed="30"/>
      <name val="Arial"/>
      <family val="2"/>
    </font>
    <font>
      <sz val="20"/>
      <color indexed="30"/>
      <name val="Verdana"/>
      <family val="2"/>
    </font>
    <font>
      <b/>
      <sz val="12"/>
      <color indexed="63"/>
      <name val="Arial"/>
      <family val="2"/>
    </font>
    <font>
      <b/>
      <sz val="12"/>
      <color indexed="63"/>
      <name val="Verdana"/>
      <family val="2"/>
    </font>
    <font>
      <sz val="11"/>
      <color indexed="8"/>
      <name val="Verdana"/>
      <family val="2"/>
    </font>
    <font>
      <b/>
      <sz val="11"/>
      <color indexed="8"/>
      <name val="Arial"/>
      <family val="2"/>
    </font>
    <font>
      <b/>
      <sz val="12"/>
      <color indexed="8"/>
      <name val="Verdana"/>
      <family val="2"/>
    </font>
    <font>
      <sz val="16"/>
      <color indexed="10"/>
      <name val="Arial"/>
      <family val="2"/>
    </font>
    <font>
      <u val="single"/>
      <sz val="10"/>
      <color indexed="10"/>
      <name val="Arial"/>
      <family val="2"/>
    </font>
    <font>
      <b/>
      <sz val="12"/>
      <color indexed="8"/>
      <name val="Arial"/>
      <family val="2"/>
    </font>
    <font>
      <b/>
      <sz val="10"/>
      <color indexed="10"/>
      <name val="Arial"/>
      <family val="2"/>
    </font>
    <font>
      <sz val="9"/>
      <color indexed="10"/>
      <name val="Arial"/>
      <family val="2"/>
    </font>
    <font>
      <sz val="10"/>
      <color indexed="10"/>
      <name val="Calibri"/>
      <family val="2"/>
    </font>
    <font>
      <u val="single"/>
      <sz val="10"/>
      <color indexed="9"/>
      <name val="Arial"/>
      <family val="2"/>
    </font>
    <font>
      <u val="single"/>
      <sz val="11"/>
      <color indexed="20"/>
      <name val="Calibri"/>
      <family val="2"/>
    </font>
    <font>
      <b/>
      <sz val="12"/>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val="single"/>
      <sz val="10"/>
      <color theme="10"/>
      <name val="Calibri"/>
      <family val="2"/>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sz val="11"/>
      <color theme="1"/>
      <name val="Verdana"/>
      <family val="2"/>
    </font>
    <font>
      <b/>
      <sz val="11"/>
      <color theme="1"/>
      <name val="Arial"/>
      <family val="2"/>
    </font>
    <font>
      <b/>
      <sz val="12"/>
      <color theme="1"/>
      <name val="Verdana"/>
      <family val="2"/>
    </font>
    <font>
      <sz val="10"/>
      <color theme="0"/>
      <name val="Arial"/>
      <family val="2"/>
    </font>
    <font>
      <sz val="16"/>
      <color rgb="FFFF0000"/>
      <name val="Arial"/>
      <family val="2"/>
    </font>
    <font>
      <sz val="10"/>
      <color rgb="FFFF0000"/>
      <name val="Arial"/>
      <family val="2"/>
    </font>
    <font>
      <u val="single"/>
      <sz val="10"/>
      <color rgb="FFFF0000"/>
      <name val="Arial"/>
      <family val="2"/>
    </font>
    <font>
      <b/>
      <sz val="10"/>
      <color theme="0"/>
      <name val="Arial"/>
      <family val="2"/>
    </font>
    <font>
      <b/>
      <sz val="12"/>
      <color theme="1"/>
      <name val="Arial"/>
      <family val="2"/>
    </font>
    <font>
      <sz val="10"/>
      <color theme="6" tint="-0.4999699890613556"/>
      <name val="Arial"/>
      <family val="2"/>
    </font>
    <font>
      <b/>
      <sz val="10"/>
      <color rgb="FFFF0000"/>
      <name val="Arial"/>
      <family val="2"/>
    </font>
    <font>
      <sz val="9"/>
      <color rgb="FFFF0000"/>
      <name val="Arial"/>
      <family val="2"/>
    </font>
    <font>
      <sz val="10"/>
      <color rgb="FFFF0000"/>
      <name val="Calibri"/>
      <family val="2"/>
    </font>
    <font>
      <u val="single"/>
      <sz val="10"/>
      <color theme="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right/>
      <top style="thin">
        <color theme="0" tint="-0.1499900072813034"/>
      </top>
      <bottom style="thin">
        <color theme="0" tint="-0.1499900072813034"/>
      </bottom>
    </border>
    <border>
      <left/>
      <right/>
      <top/>
      <bottom style="thin">
        <color theme="0" tint="-0.1499900072813034"/>
      </bottom>
    </border>
    <border>
      <left/>
      <right/>
      <top style="thin"/>
      <bottom style="thin">
        <color theme="0" tint="-0.1499900072813034"/>
      </bottom>
    </border>
    <border>
      <left/>
      <right/>
      <top style="thin">
        <color theme="1" tint="0.49998000264167786"/>
      </top>
      <bottom style="thin">
        <color theme="0" tint="-0.1499900072813034"/>
      </bottom>
    </border>
    <border>
      <left style="thin"/>
      <right/>
      <top/>
      <bottom style="thin"/>
    </border>
    <border>
      <left/>
      <right style="thin"/>
      <top/>
      <bottom style="thin"/>
    </border>
    <border>
      <left style="thin"/>
      <right style="thin"/>
      <top style="thin"/>
      <bottom/>
    </border>
    <border>
      <left style="thin"/>
      <right style="thin"/>
      <top style="thin"/>
      <bottom style="thin"/>
    </border>
    <border>
      <left style="thin"/>
      <right style="thin"/>
      <top/>
      <bottom style="thin">
        <color theme="0" tint="-0.1499900072813034"/>
      </bottom>
    </border>
    <border>
      <left style="thin"/>
      <right/>
      <top/>
      <bottom style="thin">
        <color theme="0" tint="-0.1499900072813034"/>
      </bottom>
    </border>
    <border>
      <left/>
      <right style="thin"/>
      <top/>
      <bottom style="thin">
        <color theme="0" tint="-0.1499900072813034"/>
      </bottom>
    </border>
    <border>
      <left style="thin"/>
      <right style="thin"/>
      <top/>
      <bottom style="thin"/>
    </border>
    <border>
      <left style="thin"/>
      <right style="thin"/>
      <top/>
      <bottom/>
    </border>
  </borders>
  <cellStyleXfs count="45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85" fillId="24" borderId="0" applyNumberFormat="0" applyBorder="0" applyAlignment="0" applyProtection="0"/>
    <xf numFmtId="0" fontId="8" fillId="25"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 fillId="25"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 fillId="25" borderId="0" applyNumberFormat="0" applyBorder="0" applyAlignment="0" applyProtection="0"/>
    <xf numFmtId="0" fontId="85" fillId="26" borderId="0" applyNumberFormat="0" applyBorder="0" applyAlignment="0" applyProtection="0"/>
    <xf numFmtId="0" fontId="8" fillId="17"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 fillId="17"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 fillId="17" borderId="0" applyNumberFormat="0" applyBorder="0" applyAlignment="0" applyProtection="0"/>
    <xf numFmtId="0" fontId="85" fillId="27" borderId="0" applyNumberFormat="0" applyBorder="0" applyAlignment="0" applyProtection="0"/>
    <xf numFmtId="0" fontId="8" fillId="19"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 fillId="19"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 fillId="19" borderId="0" applyNumberFormat="0" applyBorder="0" applyAlignment="0" applyProtection="0"/>
    <xf numFmtId="0" fontId="85" fillId="28" borderId="0" applyNumberFormat="0" applyBorder="0" applyAlignment="0" applyProtection="0"/>
    <xf numFmtId="0" fontId="8" fillId="29"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8" fillId="29"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8" fillId="31"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 fillId="31"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 fillId="31" borderId="0" applyNumberFormat="0" applyBorder="0" applyAlignment="0" applyProtection="0"/>
    <xf numFmtId="0" fontId="85" fillId="32"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8" fillId="33" borderId="0" applyNumberFormat="0" applyBorder="0" applyAlignment="0" applyProtection="0"/>
    <xf numFmtId="0" fontId="9" fillId="7"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9" fillId="7"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9" fillId="7" borderId="0" applyNumberFormat="0" applyBorder="0" applyAlignment="0" applyProtection="0"/>
    <xf numFmtId="0" fontId="86" fillId="34" borderId="0" applyNumberFormat="0" applyBorder="0" applyAlignment="0" applyProtection="0"/>
    <xf numFmtId="0" fontId="87" fillId="35" borderId="1" applyNumberFormat="0" applyAlignment="0" applyProtection="0"/>
    <xf numFmtId="0" fontId="10" fillId="36" borderId="2" applyNumberFormat="0" applyAlignment="0" applyProtection="0"/>
    <xf numFmtId="0" fontId="87" fillId="35" borderId="1" applyNumberFormat="0" applyAlignment="0" applyProtection="0"/>
    <xf numFmtId="0" fontId="87" fillId="35" borderId="1" applyNumberFormat="0" applyAlignment="0" applyProtection="0"/>
    <xf numFmtId="0" fontId="87" fillId="35" borderId="1" applyNumberFormat="0" applyAlignment="0" applyProtection="0"/>
    <xf numFmtId="0" fontId="10" fillId="36" borderId="2" applyNumberFormat="0" applyAlignment="0" applyProtection="0"/>
    <xf numFmtId="0" fontId="87" fillId="35" borderId="1" applyNumberFormat="0" applyAlignment="0" applyProtection="0"/>
    <xf numFmtId="0" fontId="87" fillId="35" borderId="1" applyNumberFormat="0" applyAlignment="0" applyProtection="0"/>
    <xf numFmtId="0" fontId="10" fillId="36" borderId="2" applyNumberFormat="0" applyAlignment="0" applyProtection="0"/>
    <xf numFmtId="0" fontId="88" fillId="37" borderId="3" applyNumberFormat="0" applyAlignment="0" applyProtection="0"/>
    <xf numFmtId="0" fontId="11" fillId="38" borderId="4" applyNumberFormat="0" applyAlignment="0" applyProtection="0"/>
    <xf numFmtId="0" fontId="88" fillId="37" borderId="3" applyNumberFormat="0" applyAlignment="0" applyProtection="0"/>
    <xf numFmtId="0" fontId="88" fillId="37" borderId="3" applyNumberFormat="0" applyAlignment="0" applyProtection="0"/>
    <xf numFmtId="0" fontId="88" fillId="37" borderId="3" applyNumberFormat="0" applyAlignment="0" applyProtection="0"/>
    <xf numFmtId="0" fontId="11" fillId="38" borderId="4" applyNumberFormat="0" applyAlignment="0" applyProtection="0"/>
    <xf numFmtId="0" fontId="88" fillId="37" borderId="3" applyNumberFormat="0" applyAlignment="0" applyProtection="0"/>
    <xf numFmtId="0" fontId="88" fillId="37" borderId="3" applyNumberFormat="0" applyAlignment="0" applyProtection="0"/>
    <xf numFmtId="0" fontId="11" fillId="38" borderId="4" applyNumberFormat="0" applyAlignment="0" applyProtection="0"/>
    <xf numFmtId="0" fontId="89" fillId="0" borderId="5" applyNumberFormat="0" applyFill="0" applyAlignment="0" applyProtection="0"/>
    <xf numFmtId="0" fontId="12" fillId="0" borderId="6"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12" fillId="0" borderId="6"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12" fillId="0" borderId="6" applyNumberFormat="0" applyFill="0" applyAlignment="0" applyProtection="0"/>
    <xf numFmtId="0" fontId="90" fillId="0" borderId="7" applyNumberFormat="0" applyFill="0" applyAlignment="0" applyProtection="0"/>
    <xf numFmtId="0" fontId="91" fillId="0" borderId="0" applyNumberFormat="0" applyFill="0" applyBorder="0" applyAlignment="0" applyProtection="0"/>
    <xf numFmtId="0" fontId="13"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3"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3" fillId="0" borderId="0" applyNumberFormat="0" applyFill="0" applyBorder="0" applyAlignment="0" applyProtection="0"/>
    <xf numFmtId="0" fontId="85" fillId="39" borderId="0" applyNumberFormat="0" applyBorder="0" applyAlignment="0" applyProtection="0"/>
    <xf numFmtId="0" fontId="8" fillId="40"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 fillId="40"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 fillId="40" borderId="0" applyNumberFormat="0" applyBorder="0" applyAlignment="0" applyProtection="0"/>
    <xf numFmtId="0" fontId="85" fillId="41" borderId="0" applyNumberFormat="0" applyBorder="0" applyAlignment="0" applyProtection="0"/>
    <xf numFmtId="0" fontId="8" fillId="42"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8" fillId="42"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8" fillId="42" borderId="0" applyNumberFormat="0" applyBorder="0" applyAlignment="0" applyProtection="0"/>
    <xf numFmtId="0" fontId="85" fillId="43" borderId="0" applyNumberFormat="0" applyBorder="0" applyAlignment="0" applyProtection="0"/>
    <xf numFmtId="0" fontId="8" fillId="44"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 fillId="44"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 fillId="44" borderId="0" applyNumberFormat="0" applyBorder="0" applyAlignment="0" applyProtection="0"/>
    <xf numFmtId="0" fontId="85" fillId="45" borderId="0" applyNumberFormat="0" applyBorder="0" applyAlignment="0" applyProtection="0"/>
    <xf numFmtId="0" fontId="8" fillId="29"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 fillId="29"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 fillId="29" borderId="0" applyNumberFormat="0" applyBorder="0" applyAlignment="0" applyProtection="0"/>
    <xf numFmtId="0" fontId="85" fillId="46" borderId="0" applyNumberFormat="0" applyBorder="0" applyAlignment="0" applyProtection="0"/>
    <xf numFmtId="0" fontId="8" fillId="31"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 fillId="31"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 fillId="31" borderId="0" applyNumberFormat="0" applyBorder="0" applyAlignment="0" applyProtection="0"/>
    <xf numFmtId="0" fontId="85" fillId="47" borderId="0" applyNumberFormat="0" applyBorder="0" applyAlignment="0" applyProtection="0"/>
    <xf numFmtId="0" fontId="8" fillId="48"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 fillId="48"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 fillId="48" borderId="0" applyNumberFormat="0" applyBorder="0" applyAlignment="0" applyProtection="0"/>
    <xf numFmtId="0" fontId="92" fillId="49" borderId="1" applyNumberFormat="0" applyAlignment="0" applyProtection="0"/>
    <xf numFmtId="0" fontId="14" fillId="13" borderId="2" applyNumberFormat="0" applyAlignment="0" applyProtection="0"/>
    <xf numFmtId="0" fontId="92" fillId="49" borderId="1" applyNumberFormat="0" applyAlignment="0" applyProtection="0"/>
    <xf numFmtId="0" fontId="92" fillId="49" borderId="1" applyNumberFormat="0" applyAlignment="0" applyProtection="0"/>
    <xf numFmtId="0" fontId="92" fillId="49" borderId="1" applyNumberFormat="0" applyAlignment="0" applyProtection="0"/>
    <xf numFmtId="0" fontId="14" fillId="13" borderId="2" applyNumberFormat="0" applyAlignment="0" applyProtection="0"/>
    <xf numFmtId="0" fontId="92" fillId="49" borderId="1" applyNumberFormat="0" applyAlignment="0" applyProtection="0"/>
    <xf numFmtId="0" fontId="92" fillId="49" borderId="1" applyNumberFormat="0" applyAlignment="0" applyProtection="0"/>
    <xf numFmtId="0" fontId="14" fillId="13" borderId="2" applyNumberFormat="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95" fillId="0" borderId="0" applyNumberFormat="0" applyFill="0" applyBorder="0" applyAlignment="0" applyProtection="0"/>
    <xf numFmtId="0" fontId="96" fillId="50" borderId="0" applyNumberFormat="0" applyBorder="0" applyAlignment="0" applyProtection="0"/>
    <xf numFmtId="0" fontId="15" fillId="5" borderId="0" applyNumberFormat="0" applyBorder="0" applyAlignment="0" applyProtection="0"/>
    <xf numFmtId="0" fontId="96" fillId="50" borderId="0" applyNumberFormat="0" applyBorder="0" applyAlignment="0" applyProtection="0"/>
    <xf numFmtId="0" fontId="96" fillId="50" borderId="0" applyNumberFormat="0" applyBorder="0" applyAlignment="0" applyProtection="0"/>
    <xf numFmtId="0" fontId="96" fillId="50" borderId="0" applyNumberFormat="0" applyBorder="0" applyAlignment="0" applyProtection="0"/>
    <xf numFmtId="0" fontId="15" fillId="5" borderId="0" applyNumberFormat="0" applyBorder="0" applyAlignment="0" applyProtection="0"/>
    <xf numFmtId="0" fontId="96" fillId="50" borderId="0" applyNumberFormat="0" applyBorder="0" applyAlignment="0" applyProtection="0"/>
    <xf numFmtId="0" fontId="96" fillId="50" borderId="0" applyNumberFormat="0" applyBorder="0" applyAlignment="0" applyProtection="0"/>
    <xf numFmtId="0" fontId="15"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2" fillId="0" borderId="0" applyFont="0" applyFill="0" applyBorder="0" applyAlignment="0" applyProtection="0"/>
    <xf numFmtId="169" fontId="2" fillId="0" borderId="0" applyFont="0" applyFill="0" applyBorder="0" applyAlignment="0" applyProtection="0"/>
    <xf numFmtId="173" fontId="2" fillId="0" borderId="0" applyFont="0" applyFill="0" applyBorder="0" applyAlignment="0" applyProtection="0"/>
    <xf numFmtId="41" fontId="2" fillId="0" borderId="0" applyFont="0" applyFill="0" applyBorder="0" applyAlignment="0" applyProtection="0"/>
    <xf numFmtId="172" fontId="0"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43"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7" fillId="51" borderId="0" applyNumberFormat="0" applyBorder="0" applyAlignment="0" applyProtection="0"/>
    <xf numFmtId="0" fontId="16" fillId="52" borderId="0" applyNumberFormat="0" applyBorder="0" applyAlignment="0" applyProtection="0"/>
    <xf numFmtId="0" fontId="97" fillId="51" borderId="0" applyNumberFormat="0" applyBorder="0" applyAlignment="0" applyProtection="0"/>
    <xf numFmtId="0" fontId="97" fillId="51" borderId="0" applyNumberFormat="0" applyBorder="0" applyAlignment="0" applyProtection="0"/>
    <xf numFmtId="0" fontId="97" fillId="51" borderId="0" applyNumberFormat="0" applyBorder="0" applyAlignment="0" applyProtection="0"/>
    <xf numFmtId="0" fontId="16" fillId="52" borderId="0" applyNumberFormat="0" applyBorder="0" applyAlignment="0" applyProtection="0"/>
    <xf numFmtId="0" fontId="97" fillId="51" borderId="0" applyNumberFormat="0" applyBorder="0" applyAlignment="0" applyProtection="0"/>
    <xf numFmtId="0" fontId="97" fillId="51" borderId="0" applyNumberFormat="0" applyBorder="0" applyAlignment="0" applyProtection="0"/>
    <xf numFmtId="0" fontId="16" fillId="52" borderId="0" applyNumberFormat="0" applyBorder="0" applyAlignment="0" applyProtection="0"/>
    <xf numFmtId="0" fontId="0" fillId="0" borderId="0">
      <alignment/>
      <protection/>
    </xf>
    <xf numFmtId="0" fontId="2" fillId="0" borderId="0">
      <alignment/>
      <protection/>
    </xf>
    <xf numFmtId="0" fontId="9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wrapText="1"/>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99" fillId="35" borderId="10" applyNumberFormat="0" applyAlignment="0" applyProtection="0"/>
    <xf numFmtId="0" fontId="17" fillId="36" borderId="11" applyNumberFormat="0" applyAlignment="0" applyProtection="0"/>
    <xf numFmtId="0" fontId="99" fillId="35" borderId="10" applyNumberFormat="0" applyAlignment="0" applyProtection="0"/>
    <xf numFmtId="0" fontId="99" fillId="35" borderId="10" applyNumberFormat="0" applyAlignment="0" applyProtection="0"/>
    <xf numFmtId="0" fontId="99" fillId="35" borderId="10" applyNumberFormat="0" applyAlignment="0" applyProtection="0"/>
    <xf numFmtId="0" fontId="17" fillId="36" borderId="11" applyNumberFormat="0" applyAlignment="0" applyProtection="0"/>
    <xf numFmtId="0" fontId="99" fillId="35" borderId="10" applyNumberFormat="0" applyAlignment="0" applyProtection="0"/>
    <xf numFmtId="0" fontId="99" fillId="35" borderId="10" applyNumberFormat="0" applyAlignment="0" applyProtection="0"/>
    <xf numFmtId="0" fontId="17" fillId="36" borderId="11" applyNumberFormat="0" applyAlignment="0" applyProtection="0"/>
    <xf numFmtId="0" fontId="100" fillId="0" borderId="0" applyNumberFormat="0" applyFill="0" applyBorder="0" applyAlignment="0" applyProtection="0"/>
    <xf numFmtId="0" fontId="18"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8"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8" fillId="0" borderId="0" applyNumberFormat="0" applyFill="0" applyBorder="0" applyAlignment="0" applyProtection="0"/>
    <xf numFmtId="0" fontId="101" fillId="0" borderId="0" applyNumberFormat="0" applyFill="0" applyBorder="0" applyAlignment="0" applyProtection="0"/>
    <xf numFmtId="0" fontId="1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9" fillId="0" borderId="0" applyNumberFormat="0" applyFill="0" applyBorder="0" applyAlignment="0" applyProtection="0"/>
    <xf numFmtId="0" fontId="102" fillId="0" borderId="0" applyNumberFormat="0" applyFill="0" applyBorder="0" applyAlignment="0" applyProtection="0"/>
    <xf numFmtId="0" fontId="20" fillId="0" borderId="12" applyNumberFormat="0" applyFill="0" applyAlignment="0" applyProtection="0"/>
    <xf numFmtId="0" fontId="90" fillId="0" borderId="7" applyNumberFormat="0" applyFill="0" applyAlignment="0" applyProtection="0"/>
    <xf numFmtId="0" fontId="90" fillId="0" borderId="7" applyNumberFormat="0" applyFill="0" applyAlignment="0" applyProtection="0"/>
    <xf numFmtId="0" fontId="90" fillId="0" borderId="7" applyNumberFormat="0" applyFill="0" applyAlignment="0" applyProtection="0"/>
    <xf numFmtId="0" fontId="20" fillId="0" borderId="12" applyNumberFormat="0" applyFill="0" applyAlignment="0" applyProtection="0"/>
    <xf numFmtId="0" fontId="90" fillId="0" borderId="7" applyNumberFormat="0" applyFill="0" applyAlignment="0" applyProtection="0"/>
    <xf numFmtId="0" fontId="90" fillId="0" borderId="7" applyNumberFormat="0" applyFill="0" applyAlignment="0" applyProtection="0"/>
    <xf numFmtId="0" fontId="20" fillId="0" borderId="12" applyNumberFormat="0" applyFill="0" applyAlignment="0" applyProtection="0"/>
    <xf numFmtId="0" fontId="103" fillId="0" borderId="13" applyNumberFormat="0" applyFill="0" applyAlignment="0" applyProtection="0"/>
    <xf numFmtId="0" fontId="21" fillId="0" borderId="14" applyNumberFormat="0" applyFill="0" applyAlignment="0" applyProtection="0"/>
    <xf numFmtId="0" fontId="103" fillId="0" borderId="13" applyNumberFormat="0" applyFill="0" applyAlignment="0" applyProtection="0"/>
    <xf numFmtId="0" fontId="103" fillId="0" borderId="13" applyNumberFormat="0" applyFill="0" applyAlignment="0" applyProtection="0"/>
    <xf numFmtId="0" fontId="103" fillId="0" borderId="13" applyNumberFormat="0" applyFill="0" applyAlignment="0" applyProtection="0"/>
    <xf numFmtId="0" fontId="21" fillId="0" borderId="14" applyNumberFormat="0" applyFill="0" applyAlignment="0" applyProtection="0"/>
    <xf numFmtId="0" fontId="103" fillId="0" borderId="13" applyNumberFormat="0" applyFill="0" applyAlignment="0" applyProtection="0"/>
    <xf numFmtId="0" fontId="103" fillId="0" borderId="13" applyNumberFormat="0" applyFill="0" applyAlignment="0" applyProtection="0"/>
    <xf numFmtId="0" fontId="21" fillId="0" borderId="14" applyNumberFormat="0" applyFill="0" applyAlignment="0" applyProtection="0"/>
    <xf numFmtId="0" fontId="91" fillId="0" borderId="15" applyNumberFormat="0" applyFill="0" applyAlignment="0" applyProtection="0"/>
    <xf numFmtId="0" fontId="13" fillId="0" borderId="16" applyNumberFormat="0" applyFill="0" applyAlignment="0" applyProtection="0"/>
    <xf numFmtId="0" fontId="91" fillId="0" borderId="15" applyNumberFormat="0" applyFill="0" applyAlignment="0" applyProtection="0"/>
    <xf numFmtId="0" fontId="91" fillId="0" borderId="15" applyNumberFormat="0" applyFill="0" applyAlignment="0" applyProtection="0"/>
    <xf numFmtId="0" fontId="91" fillId="0" borderId="15" applyNumberFormat="0" applyFill="0" applyAlignment="0" applyProtection="0"/>
    <xf numFmtId="0" fontId="13" fillId="0" borderId="16" applyNumberFormat="0" applyFill="0" applyAlignment="0" applyProtection="0"/>
    <xf numFmtId="0" fontId="91" fillId="0" borderId="15" applyNumberFormat="0" applyFill="0" applyAlignment="0" applyProtection="0"/>
    <xf numFmtId="0" fontId="91" fillId="0" borderId="15" applyNumberFormat="0" applyFill="0" applyAlignment="0" applyProtection="0"/>
    <xf numFmtId="0" fontId="13" fillId="0" borderId="16" applyNumberFormat="0" applyFill="0" applyAlignment="0" applyProtection="0"/>
    <xf numFmtId="0" fontId="5"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5"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5" fillId="0" borderId="0" applyNumberFormat="0" applyFill="0" applyBorder="0" applyAlignment="0" applyProtection="0"/>
    <xf numFmtId="0" fontId="104" fillId="0" borderId="17" applyNumberFormat="0" applyFill="0" applyAlignment="0" applyProtection="0"/>
    <xf numFmtId="0" fontId="6" fillId="0" borderId="18" applyNumberFormat="0" applyFill="0" applyAlignment="0" applyProtection="0"/>
    <xf numFmtId="0" fontId="104" fillId="0" borderId="17" applyNumberFormat="0" applyFill="0" applyAlignment="0" applyProtection="0"/>
    <xf numFmtId="0" fontId="104" fillId="0" borderId="17" applyNumberFormat="0" applyFill="0" applyAlignment="0" applyProtection="0"/>
    <xf numFmtId="0" fontId="104" fillId="0" borderId="17" applyNumberFormat="0" applyFill="0" applyAlignment="0" applyProtection="0"/>
    <xf numFmtId="0" fontId="6" fillId="0" borderId="18" applyNumberFormat="0" applyFill="0" applyAlignment="0" applyProtection="0"/>
    <xf numFmtId="0" fontId="104" fillId="0" borderId="17" applyNumberFormat="0" applyFill="0" applyAlignment="0" applyProtection="0"/>
    <xf numFmtId="0" fontId="104" fillId="0" borderId="17" applyNumberFormat="0" applyFill="0" applyAlignment="0" applyProtection="0"/>
    <xf numFmtId="0" fontId="6" fillId="0" borderId="18" applyNumberFormat="0" applyFill="0" applyAlignment="0" applyProtection="0"/>
  </cellStyleXfs>
  <cellXfs count="378">
    <xf numFmtId="0" fontId="0" fillId="0" borderId="0" xfId="0" applyFont="1" applyAlignment="1">
      <alignment/>
    </xf>
    <xf numFmtId="0" fontId="22" fillId="55" borderId="0" xfId="357" applyFont="1" applyFill="1" applyBorder="1" applyAlignment="1">
      <alignment horizontal="center" vertical="center" wrapText="1"/>
      <protection/>
    </xf>
    <xf numFmtId="0" fontId="2" fillId="55" borderId="0" xfId="357" applyFont="1" applyFill="1" applyBorder="1">
      <alignment/>
      <protection/>
    </xf>
    <xf numFmtId="0" fontId="22" fillId="55" borderId="19" xfId="357" applyFont="1" applyFill="1" applyBorder="1" applyAlignment="1">
      <alignment horizontal="center" vertical="center" wrapText="1"/>
      <protection/>
    </xf>
    <xf numFmtId="0" fontId="22" fillId="55" borderId="20" xfId="357" applyFont="1" applyFill="1" applyBorder="1" applyAlignment="1">
      <alignment horizontal="center" vertical="center" wrapText="1"/>
      <protection/>
    </xf>
    <xf numFmtId="0" fontId="22" fillId="55" borderId="19" xfId="357" applyFont="1" applyFill="1" applyBorder="1">
      <alignment/>
      <protection/>
    </xf>
    <xf numFmtId="0" fontId="22" fillId="55" borderId="21" xfId="357" applyFont="1" applyFill="1" applyBorder="1">
      <alignment/>
      <protection/>
    </xf>
    <xf numFmtId="0" fontId="2" fillId="55" borderId="0" xfId="345" applyFill="1">
      <alignment/>
      <protection/>
    </xf>
    <xf numFmtId="0" fontId="2" fillId="55" borderId="0" xfId="345" applyFont="1" applyFill="1">
      <alignment/>
      <protection/>
    </xf>
    <xf numFmtId="0" fontId="2" fillId="55" borderId="0" xfId="345" applyFont="1" applyFill="1" applyAlignment="1">
      <alignment horizontal="center" vertical="center"/>
      <protection/>
    </xf>
    <xf numFmtId="0" fontId="2" fillId="55" borderId="0" xfId="345" applyFont="1" applyFill="1" applyAlignment="1">
      <alignment/>
      <protection/>
    </xf>
    <xf numFmtId="0" fontId="2" fillId="55" borderId="0" xfId="345" applyFont="1" applyFill="1" applyAlignment="1">
      <alignment horizontal="center"/>
      <protection/>
    </xf>
    <xf numFmtId="0" fontId="2" fillId="55" borderId="0" xfId="367" applyFont="1" applyFill="1" applyBorder="1" applyAlignment="1" applyProtection="1">
      <alignment horizontal="center"/>
      <protection/>
    </xf>
    <xf numFmtId="0" fontId="105" fillId="55" borderId="0" xfId="367" applyFont="1" applyFill="1" applyBorder="1" applyAlignment="1" applyProtection="1">
      <alignment horizontal="right"/>
      <protection/>
    </xf>
    <xf numFmtId="0" fontId="2" fillId="55" borderId="0" xfId="367" applyFont="1" applyFill="1" applyBorder="1" applyAlignment="1" applyProtection="1">
      <alignment/>
      <protection/>
    </xf>
    <xf numFmtId="0" fontId="22" fillId="55" borderId="0" xfId="367" applyFont="1" applyFill="1" applyBorder="1" applyAlignment="1" applyProtection="1">
      <alignment horizontal="center"/>
      <protection/>
    </xf>
    <xf numFmtId="0" fontId="105" fillId="55" borderId="0" xfId="367" applyFont="1" applyFill="1" applyBorder="1" applyAlignment="1" applyProtection="1">
      <alignment horizontal="center"/>
      <protection/>
    </xf>
    <xf numFmtId="0" fontId="105" fillId="55" borderId="0" xfId="367" applyFont="1" applyFill="1" applyBorder="1" applyProtection="1">
      <alignment/>
      <protection/>
    </xf>
    <xf numFmtId="0" fontId="2" fillId="55" borderId="0" xfId="367" applyFont="1" applyFill="1" applyBorder="1" applyProtection="1">
      <alignment/>
      <protection/>
    </xf>
    <xf numFmtId="0" fontId="2" fillId="55" borderId="0" xfId="367" applyFont="1" applyFill="1" applyBorder="1" applyAlignment="1" applyProtection="1">
      <alignment horizontal="center" vertical="center"/>
      <protection/>
    </xf>
    <xf numFmtId="0" fontId="106" fillId="55" borderId="0" xfId="367" applyFont="1" applyFill="1" applyBorder="1" applyAlignment="1" applyProtection="1">
      <alignment horizontal="center"/>
      <protection/>
    </xf>
    <xf numFmtId="0" fontId="22" fillId="55" borderId="0" xfId="367" applyFont="1" applyFill="1" applyBorder="1" applyProtection="1">
      <alignment/>
      <protection/>
    </xf>
    <xf numFmtId="0" fontId="2" fillId="55" borderId="0" xfId="357" applyFont="1" applyFill="1">
      <alignment/>
      <protection/>
    </xf>
    <xf numFmtId="0" fontId="22" fillId="55" borderId="22" xfId="367" applyFont="1" applyFill="1" applyBorder="1" applyAlignment="1" applyProtection="1">
      <alignment horizontal="center" vertical="center"/>
      <protection/>
    </xf>
    <xf numFmtId="0" fontId="22" fillId="55" borderId="22" xfId="367" applyFont="1" applyFill="1" applyBorder="1" applyAlignment="1" applyProtection="1">
      <alignment horizontal="left" vertical="center"/>
      <protection/>
    </xf>
    <xf numFmtId="0" fontId="22" fillId="55" borderId="22" xfId="367" applyFont="1" applyFill="1" applyBorder="1" applyAlignment="1" applyProtection="1">
      <alignment vertical="center"/>
      <protection/>
    </xf>
    <xf numFmtId="0" fontId="2" fillId="55" borderId="0" xfId="345" applyFont="1" applyFill="1" applyAlignment="1">
      <alignment wrapText="1"/>
      <protection/>
    </xf>
    <xf numFmtId="0" fontId="2" fillId="55" borderId="0" xfId="361" applyFont="1" applyFill="1" applyBorder="1" applyAlignment="1">
      <alignment horizontal="center"/>
      <protection/>
    </xf>
    <xf numFmtId="0" fontId="24" fillId="55" borderId="0" xfId="357" applyFont="1" applyFill="1" applyBorder="1">
      <alignment/>
      <protection/>
    </xf>
    <xf numFmtId="0" fontId="24" fillId="55" borderId="0" xfId="357" applyFont="1" applyFill="1" applyBorder="1" applyAlignment="1">
      <alignment/>
      <protection/>
    </xf>
    <xf numFmtId="0" fontId="94" fillId="55" borderId="0" xfId="286" applyFont="1" applyFill="1" applyAlignment="1" applyProtection="1">
      <alignment/>
      <protection/>
    </xf>
    <xf numFmtId="0" fontId="94" fillId="55" borderId="0" xfId="286" applyFont="1" applyFill="1" applyBorder="1" applyAlignment="1" applyProtection="1">
      <alignment horizontal="right"/>
      <protection/>
    </xf>
    <xf numFmtId="0" fontId="94" fillId="55" borderId="0" xfId="286" applyFont="1" applyFill="1" applyBorder="1" applyAlignment="1" applyProtection="1" quotePrefix="1">
      <alignment horizontal="right"/>
      <protection/>
    </xf>
    <xf numFmtId="0" fontId="23" fillId="55" borderId="0" xfId="289" applyFont="1" applyFill="1" applyBorder="1" applyAlignment="1" applyProtection="1">
      <alignment horizontal="right"/>
      <protection/>
    </xf>
    <xf numFmtId="0" fontId="107" fillId="56" borderId="22" xfId="0" applyFont="1" applyFill="1" applyBorder="1" applyAlignment="1">
      <alignment vertical="center"/>
    </xf>
    <xf numFmtId="0" fontId="107" fillId="56" borderId="22" xfId="0" applyFont="1" applyFill="1" applyBorder="1" applyAlignment="1">
      <alignment horizontal="center" vertical="center" wrapText="1"/>
    </xf>
    <xf numFmtId="3" fontId="108" fillId="55" borderId="23" xfId="0" applyNumberFormat="1" applyFont="1" applyFill="1" applyBorder="1" applyAlignment="1">
      <alignment horizontal="center"/>
    </xf>
    <xf numFmtId="0" fontId="22" fillId="55" borderId="0" xfId="367" applyFont="1" applyFill="1" applyBorder="1" applyAlignment="1" applyProtection="1">
      <alignment horizontal="center" vertical="center"/>
      <protection/>
    </xf>
    <xf numFmtId="0" fontId="22" fillId="55" borderId="0" xfId="357" applyFont="1" applyFill="1" applyBorder="1" applyAlignment="1">
      <alignment horizontal="center"/>
      <protection/>
    </xf>
    <xf numFmtId="0" fontId="108" fillId="55" borderId="0" xfId="0" applyFont="1" applyFill="1" applyAlignment="1">
      <alignment/>
    </xf>
    <xf numFmtId="3" fontId="107" fillId="55" borderId="24" xfId="0" applyNumberFormat="1" applyFont="1" applyFill="1" applyBorder="1" applyAlignment="1" quotePrefix="1">
      <alignment horizontal="center" vertical="center" wrapText="1"/>
    </xf>
    <xf numFmtId="3" fontId="107" fillId="55" borderId="25" xfId="0" applyNumberFormat="1" applyFont="1" applyFill="1" applyBorder="1" applyAlignment="1" quotePrefix="1">
      <alignment horizontal="center" vertical="center" wrapText="1"/>
    </xf>
    <xf numFmtId="175" fontId="107" fillId="55" borderId="25" xfId="0" applyNumberFormat="1" applyFont="1" applyFill="1" applyBorder="1" applyAlignment="1">
      <alignment horizontal="center" vertical="center" wrapText="1"/>
    </xf>
    <xf numFmtId="3" fontId="107" fillId="55" borderId="25" xfId="0" applyNumberFormat="1" applyFont="1" applyFill="1" applyBorder="1" applyAlignment="1">
      <alignment horizontal="center" vertical="center" wrapText="1"/>
    </xf>
    <xf numFmtId="175" fontId="107" fillId="55" borderId="26" xfId="0" applyNumberFormat="1" applyFont="1" applyFill="1" applyBorder="1" applyAlignment="1">
      <alignment horizontal="center" vertical="center" wrapText="1"/>
    </xf>
    <xf numFmtId="3" fontId="108" fillId="55" borderId="24" xfId="0" applyNumberFormat="1" applyFont="1" applyFill="1" applyBorder="1" applyAlignment="1">
      <alignment/>
    </xf>
    <xf numFmtId="3" fontId="108" fillId="55" borderId="25" xfId="0" applyNumberFormat="1" applyFont="1" applyFill="1" applyBorder="1" applyAlignment="1">
      <alignment/>
    </xf>
    <xf numFmtId="175" fontId="108" fillId="55" borderId="26" xfId="0" applyNumberFormat="1" applyFont="1" applyFill="1" applyBorder="1" applyAlignment="1">
      <alignment horizontal="right"/>
    </xf>
    <xf numFmtId="3" fontId="108" fillId="55" borderId="0" xfId="0" applyNumberFormat="1" applyFont="1" applyFill="1" applyAlignment="1">
      <alignment/>
    </xf>
    <xf numFmtId="3" fontId="108" fillId="55" borderId="27" xfId="0" applyNumberFormat="1" applyFont="1" applyFill="1" applyBorder="1" applyAlignment="1">
      <alignment/>
    </xf>
    <xf numFmtId="3" fontId="108" fillId="55" borderId="0" xfId="0" applyNumberFormat="1" applyFont="1" applyFill="1" applyBorder="1" applyAlignment="1">
      <alignment/>
    </xf>
    <xf numFmtId="175" fontId="108" fillId="55" borderId="28" xfId="0" applyNumberFormat="1" applyFont="1" applyFill="1" applyBorder="1" applyAlignment="1">
      <alignment horizontal="right"/>
    </xf>
    <xf numFmtId="0" fontId="94" fillId="55" borderId="0" xfId="286" applyFont="1" applyFill="1" applyAlignment="1">
      <alignment/>
    </xf>
    <xf numFmtId="175" fontId="2" fillId="55" borderId="0" xfId="357" applyNumberFormat="1" applyFont="1" applyFill="1" applyBorder="1">
      <alignment/>
      <protection/>
    </xf>
    <xf numFmtId="0" fontId="2" fillId="55" borderId="0" xfId="357" applyFont="1" applyFill="1" applyBorder="1" applyAlignment="1">
      <alignment/>
      <protection/>
    </xf>
    <xf numFmtId="0" fontId="24" fillId="55" borderId="0" xfId="357" applyFont="1" applyFill="1">
      <alignment/>
      <protection/>
    </xf>
    <xf numFmtId="0" fontId="25" fillId="55" borderId="0" xfId="357" applyFont="1" applyFill="1">
      <alignment/>
      <protection/>
    </xf>
    <xf numFmtId="3" fontId="2" fillId="55" borderId="0" xfId="357" applyNumberFormat="1" applyFont="1" applyFill="1" applyBorder="1">
      <alignment/>
      <protection/>
    </xf>
    <xf numFmtId="3" fontId="2" fillId="55" borderId="0" xfId="357" applyNumberFormat="1" applyFont="1" applyFill="1">
      <alignment/>
      <protection/>
    </xf>
    <xf numFmtId="179" fontId="2" fillId="55" borderId="0" xfId="357" applyNumberFormat="1" applyFont="1" applyFill="1">
      <alignment/>
      <protection/>
    </xf>
    <xf numFmtId="178" fontId="2" fillId="55" borderId="0" xfId="357" applyNumberFormat="1" applyFont="1" applyFill="1">
      <alignment/>
      <protection/>
    </xf>
    <xf numFmtId="3" fontId="109" fillId="0" borderId="0" xfId="0" applyNumberFormat="1" applyFont="1" applyAlignment="1">
      <alignment/>
    </xf>
    <xf numFmtId="0" fontId="110" fillId="55" borderId="0" xfId="0" applyFont="1" applyFill="1" applyAlignment="1">
      <alignment/>
    </xf>
    <xf numFmtId="14" fontId="108" fillId="55" borderId="23" xfId="0" applyNumberFormat="1" applyFont="1" applyFill="1" applyBorder="1" applyAlignment="1">
      <alignment horizontal="left"/>
    </xf>
    <xf numFmtId="0" fontId="108" fillId="55" borderId="0" xfId="0" applyFont="1" applyFill="1" applyAlignment="1">
      <alignment horizontal="center"/>
    </xf>
    <xf numFmtId="0" fontId="107" fillId="55" borderId="22" xfId="0" applyFont="1" applyFill="1" applyBorder="1" applyAlignment="1">
      <alignment vertical="center"/>
    </xf>
    <xf numFmtId="0" fontId="107" fillId="55" borderId="22" xfId="0" applyFont="1" applyFill="1" applyBorder="1" applyAlignment="1">
      <alignment horizontal="center" vertical="center"/>
    </xf>
    <xf numFmtId="0" fontId="111" fillId="55" borderId="0" xfId="0" applyFont="1" applyFill="1" applyAlignment="1">
      <alignment horizontal="center" vertical="center" readingOrder="1"/>
    </xf>
    <xf numFmtId="0" fontId="2" fillId="55" borderId="27" xfId="357" applyFont="1" applyFill="1" applyBorder="1">
      <alignment/>
      <protection/>
    </xf>
    <xf numFmtId="3" fontId="107" fillId="55" borderId="29" xfId="0" applyNumberFormat="1" applyFont="1" applyFill="1" applyBorder="1" applyAlignment="1">
      <alignment/>
    </xf>
    <xf numFmtId="3" fontId="107" fillId="55" borderId="22" xfId="0" applyNumberFormat="1" applyFont="1" applyFill="1" applyBorder="1" applyAlignment="1">
      <alignment/>
    </xf>
    <xf numFmtId="175" fontId="107" fillId="55" borderId="30" xfId="0" applyNumberFormat="1" applyFont="1" applyFill="1" applyBorder="1" applyAlignment="1">
      <alignment horizontal="right"/>
    </xf>
    <xf numFmtId="3" fontId="107" fillId="55" borderId="24" xfId="0" applyNumberFormat="1" applyFont="1" applyFill="1" applyBorder="1" applyAlignment="1">
      <alignment/>
    </xf>
    <xf numFmtId="3" fontId="107" fillId="55" borderId="25" xfId="0" applyNumberFormat="1" applyFont="1" applyFill="1" applyBorder="1" applyAlignment="1">
      <alignment/>
    </xf>
    <xf numFmtId="175" fontId="107" fillId="55" borderId="26" xfId="0" applyNumberFormat="1" applyFont="1" applyFill="1" applyBorder="1" applyAlignment="1">
      <alignment horizontal="right"/>
    </xf>
    <xf numFmtId="0" fontId="108" fillId="55" borderId="25" xfId="0" applyFont="1" applyFill="1" applyBorder="1" applyAlignment="1">
      <alignment/>
    </xf>
    <xf numFmtId="0" fontId="108" fillId="55" borderId="0" xfId="0" applyFont="1" applyFill="1" applyBorder="1" applyAlignment="1">
      <alignment/>
    </xf>
    <xf numFmtId="0" fontId="112" fillId="55" borderId="0" xfId="286" applyFont="1" applyFill="1" applyAlignment="1">
      <alignment/>
    </xf>
    <xf numFmtId="0" fontId="28" fillId="55" borderId="25" xfId="357" applyFont="1" applyFill="1" applyBorder="1" applyAlignment="1">
      <alignment horizontal="center" vertical="center" wrapText="1"/>
      <protection/>
    </xf>
    <xf numFmtId="0" fontId="28" fillId="55" borderId="23" xfId="357" applyFont="1" applyFill="1" applyBorder="1" applyAlignment="1">
      <alignment horizontal="center" vertical="center" wrapText="1"/>
      <protection/>
    </xf>
    <xf numFmtId="3" fontId="2" fillId="55" borderId="0" xfId="357" applyNumberFormat="1" applyFont="1" applyFill="1" applyBorder="1" applyAlignment="1">
      <alignment horizontal="center"/>
      <protection/>
    </xf>
    <xf numFmtId="0" fontId="2" fillId="55" borderId="0" xfId="357" applyFont="1" applyFill="1" applyBorder="1" applyAlignment="1">
      <alignment horizontal="center"/>
      <protection/>
    </xf>
    <xf numFmtId="3" fontId="2" fillId="55" borderId="0" xfId="361" applyNumberFormat="1" applyFont="1" applyFill="1" applyBorder="1" applyAlignment="1">
      <alignment horizontal="center"/>
      <protection/>
    </xf>
    <xf numFmtId="3" fontId="2" fillId="55" borderId="23" xfId="357" applyNumberFormat="1" applyFont="1" applyFill="1" applyBorder="1" applyAlignment="1">
      <alignment horizontal="center"/>
      <protection/>
    </xf>
    <xf numFmtId="0" fontId="0" fillId="55" borderId="0" xfId="0" applyFill="1" applyAlignment="1">
      <alignment/>
    </xf>
    <xf numFmtId="0" fontId="113" fillId="55" borderId="0" xfId="0" applyFont="1" applyFill="1" applyAlignment="1">
      <alignment/>
    </xf>
    <xf numFmtId="0" fontId="113" fillId="55" borderId="0" xfId="353" applyFont="1" applyFill="1">
      <alignment/>
      <protection/>
    </xf>
    <xf numFmtId="0" fontId="0" fillId="55" borderId="0" xfId="0" applyFill="1" applyAlignment="1">
      <alignment horizontal="center" vertical="center"/>
    </xf>
    <xf numFmtId="0" fontId="114" fillId="55" borderId="0" xfId="353" applyFont="1" applyFill="1" applyAlignment="1">
      <alignment vertical="top"/>
      <protection/>
    </xf>
    <xf numFmtId="0" fontId="115" fillId="55" borderId="0" xfId="353" applyFont="1" applyFill="1" applyAlignment="1">
      <alignment horizontal="left" vertical="top"/>
      <protection/>
    </xf>
    <xf numFmtId="17" fontId="116" fillId="55" borderId="0" xfId="353" applyNumberFormat="1" applyFont="1" applyFill="1" applyAlignment="1" quotePrefix="1">
      <alignment vertical="center"/>
      <protection/>
    </xf>
    <xf numFmtId="0" fontId="116" fillId="55" borderId="0" xfId="353" applyFont="1" applyFill="1" applyAlignment="1">
      <alignment vertical="center"/>
      <protection/>
    </xf>
    <xf numFmtId="0" fontId="117" fillId="55" borderId="0" xfId="353" applyFont="1" applyFill="1" applyAlignment="1">
      <alignment horizontal="left" vertical="center"/>
      <protection/>
    </xf>
    <xf numFmtId="3" fontId="2" fillId="55" borderId="27" xfId="357" applyNumberFormat="1" applyFont="1" applyFill="1" applyBorder="1" applyAlignment="1">
      <alignment horizontal="center"/>
      <protection/>
    </xf>
    <xf numFmtId="174" fontId="2" fillId="55" borderId="0" xfId="357" applyNumberFormat="1" applyFont="1" applyFill="1" applyBorder="1" applyAlignment="1">
      <alignment horizontal="center"/>
      <protection/>
    </xf>
    <xf numFmtId="174" fontId="2" fillId="55" borderId="28" xfId="357" applyNumberFormat="1" applyFont="1" applyFill="1" applyBorder="1" applyAlignment="1">
      <alignment horizontal="center"/>
      <protection/>
    </xf>
    <xf numFmtId="0" fontId="22" fillId="55" borderId="29" xfId="357" applyFont="1" applyFill="1" applyBorder="1" applyAlignment="1">
      <alignment horizontal="center"/>
      <protection/>
    </xf>
    <xf numFmtId="0" fontId="22" fillId="55" borderId="22" xfId="357" applyFont="1" applyFill="1" applyBorder="1" applyAlignment="1">
      <alignment horizontal="center"/>
      <protection/>
    </xf>
    <xf numFmtId="0" fontId="22" fillId="55" borderId="30" xfId="357" applyFont="1" applyFill="1" applyBorder="1" applyAlignment="1">
      <alignment horizontal="center"/>
      <protection/>
    </xf>
    <xf numFmtId="3" fontId="2" fillId="55" borderId="0" xfId="304" applyNumberFormat="1" applyFont="1" applyFill="1" applyBorder="1" applyAlignment="1">
      <alignment horizontal="center" vertical="center"/>
    </xf>
    <xf numFmtId="3" fontId="2" fillId="55" borderId="20" xfId="304" applyNumberFormat="1" applyFont="1" applyFill="1" applyBorder="1" applyAlignment="1">
      <alignment horizontal="center" vertical="center" wrapText="1"/>
    </xf>
    <xf numFmtId="175" fontId="2" fillId="55" borderId="0" xfId="304" applyNumberFormat="1" applyFont="1" applyFill="1" applyBorder="1" applyAlignment="1">
      <alignment horizontal="center" vertical="center" wrapText="1"/>
    </xf>
    <xf numFmtId="175" fontId="2" fillId="55" borderId="0" xfId="357" applyNumberFormat="1" applyFont="1" applyFill="1" applyBorder="1" applyAlignment="1">
      <alignment horizontal="center"/>
      <protection/>
    </xf>
    <xf numFmtId="0" fontId="2" fillId="55" borderId="0" xfId="345" applyFont="1" applyFill="1" applyBorder="1">
      <alignment/>
      <protection/>
    </xf>
    <xf numFmtId="0" fontId="107" fillId="55" borderId="22" xfId="0" applyFont="1" applyFill="1" applyBorder="1" applyAlignment="1">
      <alignment horizontal="center" vertical="center" wrapText="1"/>
    </xf>
    <xf numFmtId="175" fontId="2" fillId="55" borderId="0" xfId="304" applyNumberFormat="1" applyFont="1" applyFill="1" applyBorder="1" applyAlignment="1">
      <alignment horizontal="center" vertical="center"/>
    </xf>
    <xf numFmtId="180" fontId="108" fillId="55" borderId="0" xfId="0" applyNumberFormat="1" applyFont="1" applyFill="1" applyAlignment="1">
      <alignment horizontal="left"/>
    </xf>
    <xf numFmtId="10" fontId="2" fillId="55" borderId="0" xfId="377" applyNumberFormat="1" applyFont="1" applyFill="1" applyAlignment="1">
      <alignment/>
    </xf>
    <xf numFmtId="3" fontId="107" fillId="0" borderId="25" xfId="0" applyNumberFormat="1" applyFont="1" applyFill="1" applyBorder="1" applyAlignment="1">
      <alignment/>
    </xf>
    <xf numFmtId="14" fontId="108" fillId="55" borderId="31" xfId="0" applyNumberFormat="1" applyFont="1" applyFill="1" applyBorder="1" applyAlignment="1">
      <alignment horizontal="left"/>
    </xf>
    <xf numFmtId="3" fontId="108" fillId="55" borderId="31" xfId="0" applyNumberFormat="1" applyFont="1" applyFill="1" applyBorder="1" applyAlignment="1">
      <alignment horizontal="center"/>
    </xf>
    <xf numFmtId="14" fontId="108" fillId="55" borderId="32" xfId="0" applyNumberFormat="1" applyFont="1" applyFill="1" applyBorder="1" applyAlignment="1">
      <alignment horizontal="left"/>
    </xf>
    <xf numFmtId="3" fontId="108" fillId="55" borderId="32" xfId="0" applyNumberFormat="1" applyFont="1" applyFill="1" applyBorder="1" applyAlignment="1">
      <alignment horizontal="center"/>
    </xf>
    <xf numFmtId="180" fontId="108" fillId="55" borderId="33" xfId="0" applyNumberFormat="1" applyFont="1" applyFill="1" applyBorder="1" applyAlignment="1">
      <alignment horizontal="left"/>
    </xf>
    <xf numFmtId="180" fontId="108" fillId="55" borderId="31" xfId="0" applyNumberFormat="1" applyFont="1" applyFill="1" applyBorder="1" applyAlignment="1">
      <alignment horizontal="left"/>
    </xf>
    <xf numFmtId="0" fontId="2" fillId="55" borderId="34" xfId="357" applyFont="1" applyFill="1" applyBorder="1">
      <alignment/>
      <protection/>
    </xf>
    <xf numFmtId="0" fontId="2" fillId="55" borderId="32" xfId="357" applyFont="1" applyFill="1" applyBorder="1">
      <alignment/>
      <protection/>
    </xf>
    <xf numFmtId="0" fontId="26" fillId="55" borderId="0" xfId="0" applyFont="1" applyFill="1" applyAlignment="1">
      <alignment/>
    </xf>
    <xf numFmtId="0" fontId="2" fillId="55" borderId="23" xfId="357" applyFont="1" applyFill="1" applyBorder="1" applyAlignment="1">
      <alignment horizontal="center"/>
      <protection/>
    </xf>
    <xf numFmtId="0" fontId="107" fillId="55" borderId="0" xfId="353" applyFont="1" applyFill="1" applyAlignment="1">
      <alignment horizontal="center"/>
      <protection/>
    </xf>
    <xf numFmtId="0" fontId="22" fillId="55" borderId="0" xfId="357" applyFont="1" applyFill="1" applyBorder="1" applyAlignment="1">
      <alignment horizontal="center"/>
      <protection/>
    </xf>
    <xf numFmtId="0" fontId="24" fillId="55" borderId="0" xfId="357" applyFont="1" applyFill="1" applyBorder="1" applyAlignment="1">
      <alignment vertical="center" wrapText="1"/>
      <protection/>
    </xf>
    <xf numFmtId="0" fontId="22" fillId="55" borderId="20" xfId="357" applyFont="1" applyFill="1" applyBorder="1" applyAlignment="1">
      <alignment horizontal="center" vertical="center" wrapText="1"/>
      <protection/>
    </xf>
    <xf numFmtId="0" fontId="22" fillId="55" borderId="19" xfId="357" applyFont="1" applyFill="1" applyBorder="1" applyAlignment="1">
      <alignment horizontal="center" vertical="center" wrapText="1"/>
      <protection/>
    </xf>
    <xf numFmtId="17" fontId="118" fillId="55" borderId="0" xfId="353" applyNumberFormat="1" applyFont="1" applyFill="1" applyAlignment="1">
      <alignment vertical="center"/>
      <protection/>
    </xf>
    <xf numFmtId="0" fontId="0" fillId="55" borderId="0" xfId="0" applyFont="1" applyFill="1" applyAlignment="1">
      <alignment/>
    </xf>
    <xf numFmtId="0" fontId="119" fillId="55" borderId="0" xfId="353" applyFont="1" applyFill="1" applyAlignment="1">
      <alignment horizontal="center"/>
      <protection/>
    </xf>
    <xf numFmtId="0" fontId="113" fillId="55" borderId="0" xfId="353" applyFont="1" applyFill="1" applyAlignment="1">
      <alignment horizontal="center"/>
      <protection/>
    </xf>
    <xf numFmtId="0" fontId="119" fillId="55" borderId="0" xfId="353" applyFont="1" applyFill="1" applyAlignment="1">
      <alignment/>
      <protection/>
    </xf>
    <xf numFmtId="0" fontId="113" fillId="55" borderId="0" xfId="353" applyFont="1" applyFill="1" applyAlignment="1">
      <alignment/>
      <protection/>
    </xf>
    <xf numFmtId="0" fontId="29" fillId="55" borderId="0" xfId="286" applyFont="1" applyFill="1" applyAlignment="1">
      <alignment vertical="center"/>
    </xf>
    <xf numFmtId="0" fontId="29" fillId="55" borderId="0" xfId="286" applyFont="1" applyFill="1" applyAlignment="1">
      <alignment horizontal="center" vertical="center"/>
    </xf>
    <xf numFmtId="0" fontId="119" fillId="55" borderId="0" xfId="353" applyFont="1" applyFill="1" applyAlignment="1">
      <alignment vertical="center"/>
      <protection/>
    </xf>
    <xf numFmtId="0" fontId="107" fillId="55" borderId="0" xfId="0" applyFont="1" applyFill="1" applyBorder="1" applyAlignment="1">
      <alignment horizontal="center"/>
    </xf>
    <xf numFmtId="175" fontId="107" fillId="55" borderId="0" xfId="0" applyNumberFormat="1" applyFont="1" applyFill="1" applyBorder="1" applyAlignment="1">
      <alignment horizontal="center" vertical="center" wrapText="1"/>
    </xf>
    <xf numFmtId="175" fontId="108" fillId="55" borderId="0" xfId="0" applyNumberFormat="1" applyFont="1" applyFill="1" applyBorder="1" applyAlignment="1">
      <alignment horizontal="right"/>
    </xf>
    <xf numFmtId="175" fontId="107" fillId="55" borderId="0" xfId="0" applyNumberFormat="1" applyFont="1" applyFill="1" applyBorder="1" applyAlignment="1">
      <alignment horizontal="right"/>
    </xf>
    <xf numFmtId="0" fontId="110" fillId="55" borderId="0" xfId="0" applyFont="1" applyFill="1" applyBorder="1" applyAlignment="1">
      <alignment horizontal="left"/>
    </xf>
    <xf numFmtId="0" fontId="24" fillId="55" borderId="0" xfId="0" applyFont="1" applyFill="1" applyBorder="1" applyAlignment="1">
      <alignment horizontal="left" vertical="center" wrapText="1"/>
    </xf>
    <xf numFmtId="0" fontId="107" fillId="56" borderId="0" xfId="0" applyFont="1" applyFill="1" applyBorder="1" applyAlignment="1">
      <alignment horizontal="center" vertical="center" wrapText="1"/>
    </xf>
    <xf numFmtId="3" fontId="108" fillId="55" borderId="0" xfId="0" applyNumberFormat="1" applyFont="1" applyFill="1" applyBorder="1" applyAlignment="1">
      <alignment horizontal="center"/>
    </xf>
    <xf numFmtId="0" fontId="28" fillId="55" borderId="0" xfId="357" applyFont="1" applyFill="1" applyBorder="1" applyAlignment="1">
      <alignment horizontal="center" vertical="center" wrapText="1"/>
      <protection/>
    </xf>
    <xf numFmtId="0" fontId="2" fillId="55" borderId="0" xfId="357" applyFont="1" applyFill="1" applyBorder="1" applyAlignment="1">
      <alignment wrapText="1"/>
      <protection/>
    </xf>
    <xf numFmtId="3" fontId="2" fillId="55" borderId="0" xfId="357" applyNumberFormat="1" applyFont="1" applyFill="1" applyBorder="1" applyAlignment="1">
      <alignment wrapText="1"/>
      <protection/>
    </xf>
    <xf numFmtId="0" fontId="2" fillId="55" borderId="0" xfId="357" applyFont="1" applyFill="1" applyAlignment="1">
      <alignment wrapText="1"/>
      <protection/>
    </xf>
    <xf numFmtId="0" fontId="2" fillId="55" borderId="20" xfId="357" applyFont="1" applyFill="1" applyBorder="1" applyAlignment="1">
      <alignment horizontal="center" wrapText="1"/>
      <protection/>
    </xf>
    <xf numFmtId="3" fontId="2" fillId="55" borderId="20" xfId="357" applyNumberFormat="1" applyFont="1" applyFill="1" applyBorder="1" applyAlignment="1">
      <alignment horizontal="center" wrapText="1"/>
      <protection/>
    </xf>
    <xf numFmtId="0" fontId="2" fillId="55" borderId="0" xfId="357" applyFont="1" applyFill="1" applyBorder="1" applyAlignment="1">
      <alignment horizontal="center" wrapText="1"/>
      <protection/>
    </xf>
    <xf numFmtId="3" fontId="2" fillId="55" borderId="0" xfId="357" applyNumberFormat="1" applyFont="1" applyFill="1" applyBorder="1" applyAlignment="1">
      <alignment horizontal="center" wrapText="1"/>
      <protection/>
    </xf>
    <xf numFmtId="0" fontId="2" fillId="55" borderId="23" xfId="357" applyFont="1" applyFill="1" applyBorder="1" applyAlignment="1">
      <alignment horizontal="center" wrapText="1"/>
      <protection/>
    </xf>
    <xf numFmtId="3" fontId="2" fillId="55" borderId="23" xfId="357" applyNumberFormat="1" applyFont="1" applyFill="1" applyBorder="1" applyAlignment="1">
      <alignment horizontal="center" wrapText="1"/>
      <protection/>
    </xf>
    <xf numFmtId="0" fontId="119" fillId="55" borderId="0" xfId="353" applyFont="1" applyFill="1" applyAlignment="1">
      <alignment horizontal="center"/>
      <protection/>
    </xf>
    <xf numFmtId="0" fontId="107" fillId="55" borderId="29" xfId="0" applyFont="1" applyFill="1" applyBorder="1" applyAlignment="1">
      <alignment/>
    </xf>
    <xf numFmtId="0" fontId="107" fillId="55" borderId="30" xfId="0" applyFont="1" applyFill="1" applyBorder="1" applyAlignment="1">
      <alignment/>
    </xf>
    <xf numFmtId="0" fontId="107" fillId="55" borderId="29" xfId="0" applyFont="1" applyFill="1" applyBorder="1" applyAlignment="1">
      <alignment horizontal="left" vertical="center"/>
    </xf>
    <xf numFmtId="0" fontId="107" fillId="55" borderId="30" xfId="0" applyFont="1" applyFill="1" applyBorder="1" applyAlignment="1">
      <alignment horizontal="left" vertical="center"/>
    </xf>
    <xf numFmtId="0" fontId="2" fillId="0" borderId="0" xfId="357" applyFont="1" applyFill="1">
      <alignment/>
      <protection/>
    </xf>
    <xf numFmtId="3" fontId="2" fillId="0" borderId="0" xfId="357" applyNumberFormat="1" applyFont="1" applyFill="1">
      <alignment/>
      <protection/>
    </xf>
    <xf numFmtId="17" fontId="2" fillId="0" borderId="0" xfId="357" applyNumberFormat="1" applyFont="1" applyFill="1">
      <alignment/>
      <protection/>
    </xf>
    <xf numFmtId="181" fontId="2" fillId="55" borderId="0" xfId="377" applyNumberFormat="1" applyFont="1" applyFill="1" applyAlignment="1">
      <alignment/>
    </xf>
    <xf numFmtId="0" fontId="24" fillId="55" borderId="0" xfId="357" applyNumberFormat="1" applyFont="1" applyFill="1" applyBorder="1" applyAlignment="1">
      <alignment/>
      <protection/>
    </xf>
    <xf numFmtId="0" fontId="113" fillId="55" borderId="0" xfId="353" applyFont="1" applyFill="1" applyAlignment="1">
      <alignment wrapText="1"/>
      <protection/>
    </xf>
    <xf numFmtId="17" fontId="113" fillId="55" borderId="0" xfId="353" applyNumberFormat="1" applyFont="1" applyFill="1" applyAlignment="1" quotePrefix="1">
      <alignment horizontal="center"/>
      <protection/>
    </xf>
    <xf numFmtId="175" fontId="2" fillId="55" borderId="23" xfId="357" applyNumberFormat="1" applyFont="1" applyFill="1" applyBorder="1" applyAlignment="1">
      <alignment horizontal="center"/>
      <protection/>
    </xf>
    <xf numFmtId="0" fontId="22" fillId="55" borderId="24" xfId="357" applyFont="1" applyFill="1" applyBorder="1">
      <alignment/>
      <protection/>
    </xf>
    <xf numFmtId="0" fontId="22" fillId="55" borderId="35" xfId="357" applyFont="1" applyFill="1" applyBorder="1">
      <alignment/>
      <protection/>
    </xf>
    <xf numFmtId="3" fontId="22" fillId="55" borderId="24" xfId="357" applyNumberFormat="1" applyFont="1" applyFill="1" applyBorder="1" applyAlignment="1">
      <alignment horizontal="center"/>
      <protection/>
    </xf>
    <xf numFmtId="3" fontId="22" fillId="55" borderId="25" xfId="357" applyNumberFormat="1" applyFont="1" applyFill="1" applyBorder="1" applyAlignment="1">
      <alignment horizontal="center"/>
      <protection/>
    </xf>
    <xf numFmtId="177" fontId="22" fillId="55" borderId="25" xfId="357" applyNumberFormat="1" applyFont="1" applyFill="1" applyBorder="1" applyAlignment="1">
      <alignment horizontal="center"/>
      <protection/>
    </xf>
    <xf numFmtId="174" fontId="22" fillId="55" borderId="26" xfId="357" applyNumberFormat="1" applyFont="1" applyFill="1" applyBorder="1" applyAlignment="1">
      <alignment horizontal="center"/>
      <protection/>
    </xf>
    <xf numFmtId="174" fontId="22" fillId="55" borderId="25" xfId="357" applyNumberFormat="1" applyFont="1" applyFill="1" applyBorder="1" applyAlignment="1">
      <alignment horizontal="center"/>
      <protection/>
    </xf>
    <xf numFmtId="3" fontId="22" fillId="55" borderId="35" xfId="357" applyNumberFormat="1" applyFont="1" applyFill="1" applyBorder="1" applyAlignment="1">
      <alignment horizontal="center"/>
      <protection/>
    </xf>
    <xf numFmtId="3" fontId="22" fillId="55" borderId="23" xfId="357" applyNumberFormat="1" applyFont="1" applyFill="1" applyBorder="1" applyAlignment="1">
      <alignment horizontal="center"/>
      <protection/>
    </xf>
    <xf numFmtId="177" fontId="22" fillId="55" borderId="23" xfId="357" applyNumberFormat="1" applyFont="1" applyFill="1" applyBorder="1" applyAlignment="1">
      <alignment horizontal="center"/>
      <protection/>
    </xf>
    <xf numFmtId="174" fontId="22" fillId="55" borderId="36" xfId="357" applyNumberFormat="1" applyFont="1" applyFill="1" applyBorder="1" applyAlignment="1">
      <alignment horizontal="center"/>
      <protection/>
    </xf>
    <xf numFmtId="174" fontId="22" fillId="55" borderId="23" xfId="357" applyNumberFormat="1" applyFont="1" applyFill="1" applyBorder="1" applyAlignment="1">
      <alignment horizontal="center"/>
      <protection/>
    </xf>
    <xf numFmtId="0" fontId="22" fillId="55" borderId="0" xfId="357" applyFont="1" applyFill="1" applyBorder="1" applyAlignment="1">
      <alignment horizontal="center" vertical="center"/>
      <protection/>
    </xf>
    <xf numFmtId="0" fontId="108" fillId="55" borderId="26" xfId="0" applyFont="1" applyFill="1" applyBorder="1" applyAlignment="1">
      <alignment/>
    </xf>
    <xf numFmtId="0" fontId="108" fillId="55" borderId="28" xfId="0" applyFont="1" applyFill="1" applyBorder="1" applyAlignment="1">
      <alignment/>
    </xf>
    <xf numFmtId="0" fontId="22" fillId="55" borderId="0" xfId="357" applyFont="1" applyFill="1" applyBorder="1" applyAlignment="1">
      <alignment/>
      <protection/>
    </xf>
    <xf numFmtId="182" fontId="2" fillId="55" borderId="0" xfId="357" applyNumberFormat="1" applyFont="1" applyFill="1">
      <alignment/>
      <protection/>
    </xf>
    <xf numFmtId="0" fontId="24" fillId="55" borderId="0" xfId="361" applyFont="1" applyFill="1" applyBorder="1" applyAlignment="1">
      <alignment vertical="center" wrapText="1"/>
      <protection/>
    </xf>
    <xf numFmtId="0" fontId="120" fillId="55" borderId="0" xfId="0" applyFont="1" applyFill="1" applyAlignment="1" quotePrefix="1">
      <alignment horizontal="center"/>
    </xf>
    <xf numFmtId="183" fontId="2" fillId="55" borderId="0" xfId="357" applyNumberFormat="1" applyFont="1" applyFill="1">
      <alignment/>
      <protection/>
    </xf>
    <xf numFmtId="0" fontId="22" fillId="55" borderId="0" xfId="357" applyFont="1" applyFill="1" applyBorder="1" applyAlignment="1">
      <alignment horizontal="center"/>
      <protection/>
    </xf>
    <xf numFmtId="9" fontId="2" fillId="55" borderId="0" xfId="377" applyFont="1" applyFill="1" applyAlignment="1">
      <alignment/>
    </xf>
    <xf numFmtId="0" fontId="121" fillId="55" borderId="0" xfId="357" applyFont="1" applyFill="1">
      <alignment/>
      <protection/>
    </xf>
    <xf numFmtId="3" fontId="122" fillId="55" borderId="0" xfId="357" applyNumberFormat="1" applyFont="1" applyFill="1">
      <alignment/>
      <protection/>
    </xf>
    <xf numFmtId="0" fontId="24" fillId="55" borderId="25" xfId="361" applyFont="1" applyFill="1" applyBorder="1" applyAlignment="1">
      <alignment horizontal="left" vertical="center" wrapText="1"/>
      <protection/>
    </xf>
    <xf numFmtId="0" fontId="24" fillId="55" borderId="25" xfId="357" applyFont="1" applyFill="1" applyBorder="1">
      <alignment/>
      <protection/>
    </xf>
    <xf numFmtId="3" fontId="108" fillId="55" borderId="33" xfId="0" applyNumberFormat="1" applyFont="1" applyFill="1" applyBorder="1" applyAlignment="1">
      <alignment horizontal="center"/>
    </xf>
    <xf numFmtId="3" fontId="108" fillId="55" borderId="0" xfId="0" applyNumberFormat="1" applyFont="1" applyFill="1" applyAlignment="1">
      <alignment horizontal="center"/>
    </xf>
    <xf numFmtId="0" fontId="123" fillId="55" borderId="0" xfId="0" applyFont="1" applyFill="1" applyAlignment="1">
      <alignment/>
    </xf>
    <xf numFmtId="181" fontId="123" fillId="55" borderId="0" xfId="377" applyNumberFormat="1" applyFont="1" applyFill="1" applyAlignment="1">
      <alignment/>
    </xf>
    <xf numFmtId="0" fontId="124" fillId="55" borderId="0" xfId="286" applyFont="1" applyFill="1" applyAlignment="1">
      <alignment/>
    </xf>
    <xf numFmtId="0" fontId="123" fillId="55" borderId="0" xfId="357" applyFont="1" applyFill="1">
      <alignment/>
      <protection/>
    </xf>
    <xf numFmtId="9" fontId="123" fillId="55" borderId="0" xfId="377" applyFont="1" applyFill="1" applyAlignment="1">
      <alignment/>
    </xf>
    <xf numFmtId="178" fontId="123" fillId="55" borderId="0" xfId="357" applyNumberFormat="1" applyFont="1" applyFill="1">
      <alignment/>
      <protection/>
    </xf>
    <xf numFmtId="0" fontId="22" fillId="55" borderId="0" xfId="357" applyFont="1" applyFill="1" applyBorder="1" applyAlignment="1">
      <alignment horizontal="center" vertical="center"/>
      <protection/>
    </xf>
    <xf numFmtId="0" fontId="22" fillId="55" borderId="0" xfId="357" applyFont="1" applyFill="1" applyBorder="1" applyAlignment="1">
      <alignment horizontal="center"/>
      <protection/>
    </xf>
    <xf numFmtId="0" fontId="108" fillId="55" borderId="37" xfId="0" applyFont="1" applyFill="1" applyBorder="1" applyAlignment="1">
      <alignment horizontal="left" vertical="center" wrapText="1"/>
    </xf>
    <xf numFmtId="184" fontId="2" fillId="55" borderId="0" xfId="300" applyNumberFormat="1" applyFont="1" applyFill="1" applyAlignment="1">
      <alignment/>
    </xf>
    <xf numFmtId="175" fontId="2" fillId="55" borderId="34" xfId="346" applyNumberFormat="1" applyFont="1" applyFill="1" applyBorder="1" applyAlignment="1">
      <alignment horizontal="center" vertical="center" wrapText="1"/>
      <protection/>
    </xf>
    <xf numFmtId="175" fontId="2" fillId="55" borderId="32" xfId="346" applyNumberFormat="1" applyFont="1" applyFill="1" applyBorder="1" applyAlignment="1">
      <alignment horizontal="center" vertical="center" wrapText="1"/>
      <protection/>
    </xf>
    <xf numFmtId="175" fontId="2" fillId="0" borderId="32" xfId="346" applyNumberFormat="1" applyFont="1" applyFill="1" applyBorder="1" applyAlignment="1">
      <alignment horizontal="center" vertical="center" wrapText="1"/>
      <protection/>
    </xf>
    <xf numFmtId="175" fontId="2" fillId="55" borderId="0" xfId="346" applyNumberFormat="1" applyFont="1" applyFill="1" applyBorder="1" applyAlignment="1">
      <alignment horizontal="center" vertical="center" wrapText="1"/>
      <protection/>
    </xf>
    <xf numFmtId="175" fontId="22" fillId="55" borderId="21" xfId="346" applyNumberFormat="1" applyFont="1" applyFill="1" applyBorder="1" applyAlignment="1">
      <alignment horizontal="center" vertical="center" wrapText="1"/>
      <protection/>
    </xf>
    <xf numFmtId="175" fontId="22" fillId="0" borderId="21" xfId="346" applyNumberFormat="1" applyFont="1" applyFill="1" applyBorder="1" applyAlignment="1">
      <alignment horizontal="center" vertical="center" wrapText="1"/>
      <protection/>
    </xf>
    <xf numFmtId="175" fontId="22" fillId="55" borderId="19" xfId="346" applyNumberFormat="1" applyFont="1" applyFill="1" applyBorder="1" applyAlignment="1">
      <alignment horizontal="center" vertical="center" wrapText="1"/>
      <protection/>
    </xf>
    <xf numFmtId="17" fontId="2" fillId="55" borderId="0" xfId="357" applyNumberFormat="1" applyFont="1" applyFill="1">
      <alignment/>
      <protection/>
    </xf>
    <xf numFmtId="0" fontId="108" fillId="55" borderId="37" xfId="0" applyFont="1" applyFill="1" applyBorder="1" applyAlignment="1">
      <alignment horizontal="left" vertical="center"/>
    </xf>
    <xf numFmtId="3" fontId="108" fillId="55" borderId="0" xfId="0" applyNumberFormat="1" applyFont="1" applyFill="1" applyBorder="1" applyAlignment="1">
      <alignment horizontal="right" vertical="center"/>
    </xf>
    <xf numFmtId="175" fontId="108" fillId="55" borderId="28" xfId="0" applyNumberFormat="1" applyFont="1" applyFill="1" applyBorder="1" applyAlignment="1">
      <alignment horizontal="right" vertical="center"/>
    </xf>
    <xf numFmtId="181" fontId="108" fillId="55" borderId="0" xfId="377" applyNumberFormat="1" applyFont="1" applyFill="1" applyAlignment="1">
      <alignment/>
    </xf>
    <xf numFmtId="175" fontId="123" fillId="55" borderId="0" xfId="357" applyNumberFormat="1" applyFont="1" applyFill="1">
      <alignment/>
      <protection/>
    </xf>
    <xf numFmtId="0" fontId="22" fillId="55" borderId="0" xfId="357" applyFont="1" applyFill="1" applyBorder="1" applyAlignment="1">
      <alignment horizontal="center" vertical="center"/>
      <protection/>
    </xf>
    <xf numFmtId="0" fontId="2" fillId="55" borderId="0" xfId="357" applyFont="1" applyFill="1" applyBorder="1" applyAlignment="1">
      <alignment horizontal="left" vertical="top" wrapText="1"/>
      <protection/>
    </xf>
    <xf numFmtId="0" fontId="22" fillId="55" borderId="0" xfId="357" applyFont="1" applyFill="1" applyBorder="1" applyAlignment="1">
      <alignment horizontal="center"/>
      <protection/>
    </xf>
    <xf numFmtId="3" fontId="123" fillId="55" borderId="0" xfId="0" applyNumberFormat="1" applyFont="1" applyFill="1" applyAlignment="1">
      <alignment/>
    </xf>
    <xf numFmtId="0" fontId="2" fillId="55" borderId="0" xfId="0" applyFont="1" applyFill="1" applyAlignment="1">
      <alignment/>
    </xf>
    <xf numFmtId="0" fontId="121" fillId="55" borderId="0" xfId="0" applyFont="1" applyFill="1" applyAlignment="1">
      <alignment/>
    </xf>
    <xf numFmtId="3" fontId="121" fillId="55" borderId="0" xfId="0" applyNumberFormat="1" applyFont="1" applyFill="1" applyAlignment="1">
      <alignment horizontal="center"/>
    </xf>
    <xf numFmtId="0" fontId="125" fillId="55" borderId="0" xfId="0" applyFont="1" applyFill="1" applyAlignment="1">
      <alignment horizontal="center" vertical="center" wrapText="1"/>
    </xf>
    <xf numFmtId="3" fontId="121" fillId="55" borderId="0" xfId="0" applyNumberFormat="1" applyFont="1" applyFill="1" applyAlignment="1">
      <alignment/>
    </xf>
    <xf numFmtId="171" fontId="121" fillId="55" borderId="0" xfId="300" applyFont="1" applyFill="1" applyAlignment="1">
      <alignment/>
    </xf>
    <xf numFmtId="181" fontId="121" fillId="55" borderId="0" xfId="377" applyNumberFormat="1" applyFont="1" applyFill="1" applyAlignment="1">
      <alignment/>
    </xf>
    <xf numFmtId="0" fontId="25" fillId="55" borderId="0" xfId="357" applyFont="1" applyFill="1" applyAlignment="1">
      <alignment/>
      <protection/>
    </xf>
    <xf numFmtId="0" fontId="24" fillId="55" borderId="0" xfId="357" applyFont="1" applyFill="1" applyAlignment="1">
      <alignment/>
      <protection/>
    </xf>
    <xf numFmtId="0" fontId="2" fillId="55" borderId="28" xfId="357" applyFont="1" applyFill="1" applyBorder="1">
      <alignment/>
      <protection/>
    </xf>
    <xf numFmtId="0" fontId="107" fillId="56" borderId="0" xfId="0" applyFont="1" applyFill="1" applyBorder="1" applyAlignment="1">
      <alignment horizontal="center"/>
    </xf>
    <xf numFmtId="0" fontId="107" fillId="56" borderId="38" xfId="0" applyFont="1" applyFill="1" applyBorder="1" applyAlignment="1">
      <alignment vertical="center"/>
    </xf>
    <xf numFmtId="0" fontId="107" fillId="56" borderId="35" xfId="0" applyFont="1" applyFill="1" applyBorder="1" applyAlignment="1">
      <alignment horizontal="center" vertical="center" wrapText="1"/>
    </xf>
    <xf numFmtId="0" fontId="107" fillId="56" borderId="23" xfId="0" applyFont="1" applyFill="1" applyBorder="1" applyAlignment="1">
      <alignment horizontal="center" vertical="center" wrapText="1"/>
    </xf>
    <xf numFmtId="0" fontId="107" fillId="56" borderId="36" xfId="0" applyFont="1" applyFill="1" applyBorder="1" applyAlignment="1">
      <alignment horizontal="center" vertical="center" wrapText="1"/>
    </xf>
    <xf numFmtId="180" fontId="108" fillId="55" borderId="39" xfId="0" applyNumberFormat="1" applyFont="1" applyFill="1" applyBorder="1" applyAlignment="1">
      <alignment horizontal="left"/>
    </xf>
    <xf numFmtId="3" fontId="108" fillId="55" borderId="40" xfId="0" applyNumberFormat="1" applyFont="1" applyFill="1" applyBorder="1" applyAlignment="1">
      <alignment horizontal="center"/>
    </xf>
    <xf numFmtId="3" fontId="108" fillId="55" borderId="41" xfId="0" applyNumberFormat="1" applyFont="1" applyFill="1" applyBorder="1" applyAlignment="1">
      <alignment horizontal="center"/>
    </xf>
    <xf numFmtId="180" fontId="108" fillId="55" borderId="42" xfId="0" applyNumberFormat="1" applyFont="1" applyFill="1" applyBorder="1" applyAlignment="1">
      <alignment horizontal="left"/>
    </xf>
    <xf numFmtId="3" fontId="108" fillId="55" borderId="35" xfId="0" applyNumberFormat="1" applyFont="1" applyFill="1" applyBorder="1" applyAlignment="1">
      <alignment horizontal="center"/>
    </xf>
    <xf numFmtId="3" fontId="108" fillId="55" borderId="36" xfId="0" applyNumberFormat="1" applyFont="1" applyFill="1" applyBorder="1" applyAlignment="1">
      <alignment horizontal="center"/>
    </xf>
    <xf numFmtId="3" fontId="2" fillId="55" borderId="0" xfId="0" applyNumberFormat="1" applyFont="1" applyFill="1" applyAlignment="1">
      <alignment/>
    </xf>
    <xf numFmtId="0" fontId="93" fillId="55" borderId="0" xfId="286" applyFill="1" applyBorder="1" applyAlignment="1" applyProtection="1">
      <alignment horizontal="right"/>
      <protection/>
    </xf>
    <xf numFmtId="0" fontId="22" fillId="55" borderId="38" xfId="0" applyFont="1" applyFill="1" applyBorder="1" applyAlignment="1">
      <alignment horizontal="center" vertical="center" wrapText="1"/>
    </xf>
    <xf numFmtId="0" fontId="22" fillId="55" borderId="38" xfId="0" applyFont="1" applyFill="1" applyBorder="1" applyAlignment="1">
      <alignment vertical="center" wrapText="1"/>
    </xf>
    <xf numFmtId="186" fontId="2" fillId="55" borderId="38" xfId="301" applyNumberFormat="1" applyFont="1" applyFill="1" applyBorder="1" applyAlignment="1">
      <alignment horizontal="center" vertical="center" wrapText="1"/>
    </xf>
    <xf numFmtId="5" fontId="2" fillId="55" borderId="38" xfId="331" applyNumberFormat="1" applyFont="1" applyFill="1" applyBorder="1" applyAlignment="1">
      <alignment horizontal="center" vertical="center" wrapText="1"/>
    </xf>
    <xf numFmtId="0" fontId="22" fillId="55" borderId="38" xfId="0" applyFont="1" applyFill="1" applyBorder="1" applyAlignment="1">
      <alignment vertical="center"/>
    </xf>
    <xf numFmtId="0" fontId="34" fillId="55" borderId="38" xfId="0" applyFont="1" applyFill="1" applyBorder="1" applyAlignment="1">
      <alignment horizontal="right" vertical="center" wrapText="1"/>
    </xf>
    <xf numFmtId="5" fontId="35" fillId="55" borderId="38" xfId="331" applyNumberFormat="1" applyFont="1" applyFill="1" applyBorder="1" applyAlignment="1">
      <alignment horizontal="right" vertical="center" wrapText="1"/>
    </xf>
    <xf numFmtId="0" fontId="34" fillId="55" borderId="38" xfId="0" applyFont="1" applyFill="1" applyBorder="1" applyAlignment="1">
      <alignment horizontal="right"/>
    </xf>
    <xf numFmtId="5" fontId="34" fillId="55" borderId="38" xfId="331" applyNumberFormat="1" applyFont="1" applyFill="1" applyBorder="1" applyAlignment="1">
      <alignment horizontal="right" vertical="center" wrapText="1"/>
    </xf>
    <xf numFmtId="0" fontId="22" fillId="55" borderId="0" xfId="0" applyFont="1" applyFill="1" applyBorder="1" applyAlignment="1">
      <alignment/>
    </xf>
    <xf numFmtId="5" fontId="35" fillId="55" borderId="0" xfId="331" applyNumberFormat="1" applyFont="1" applyFill="1" applyBorder="1" applyAlignment="1">
      <alignment vertical="center" wrapText="1"/>
    </xf>
    <xf numFmtId="3" fontId="22" fillId="55" borderId="38" xfId="0" applyNumberFormat="1" applyFont="1" applyFill="1" applyBorder="1" applyAlignment="1">
      <alignment horizontal="center"/>
    </xf>
    <xf numFmtId="3" fontId="22" fillId="55" borderId="38" xfId="300" applyNumberFormat="1" applyFont="1" applyFill="1" applyBorder="1" applyAlignment="1">
      <alignment horizontal="center" vertical="center"/>
    </xf>
    <xf numFmtId="0" fontId="2" fillId="55" borderId="0" xfId="0" applyFont="1" applyFill="1" applyBorder="1" applyAlignment="1">
      <alignment vertical="center"/>
    </xf>
    <xf numFmtId="0" fontId="108" fillId="55" borderId="0" xfId="0" applyFont="1" applyFill="1" applyBorder="1" applyAlignment="1">
      <alignment/>
    </xf>
    <xf numFmtId="3" fontId="22" fillId="55" borderId="0" xfId="300" applyNumberFormat="1" applyFont="1" applyFill="1" applyBorder="1" applyAlignment="1">
      <alignment horizontal="center" vertical="center"/>
    </xf>
    <xf numFmtId="5" fontId="2" fillId="55" borderId="0" xfId="331" applyNumberFormat="1" applyFont="1" applyFill="1" applyBorder="1" applyAlignment="1">
      <alignment horizontal="center" vertical="center" wrapText="1"/>
    </xf>
    <xf numFmtId="3" fontId="2" fillId="55" borderId="38" xfId="300" applyNumberFormat="1" applyFont="1" applyFill="1" applyBorder="1" applyAlignment="1">
      <alignment horizontal="center" vertical="center"/>
    </xf>
    <xf numFmtId="5" fontId="35" fillId="55" borderId="38" xfId="331" applyNumberFormat="1" applyFont="1" applyFill="1" applyBorder="1" applyAlignment="1">
      <alignment horizontal="center" vertical="center" wrapText="1"/>
    </xf>
    <xf numFmtId="0" fontId="22" fillId="55" borderId="38" xfId="0" applyFont="1" applyFill="1" applyBorder="1" applyAlignment="1">
      <alignment horizontal="left"/>
    </xf>
    <xf numFmtId="0" fontId="126" fillId="55" borderId="0" xfId="353" applyFont="1" applyFill="1" applyAlignment="1">
      <alignment horizontal="center"/>
      <protection/>
    </xf>
    <xf numFmtId="0" fontId="107" fillId="55" borderId="0" xfId="353" applyFont="1" applyFill="1" applyAlignment="1">
      <alignment horizontal="center" vertical="center"/>
      <protection/>
    </xf>
    <xf numFmtId="0" fontId="38" fillId="55" borderId="0" xfId="357" applyFont="1" applyFill="1" applyBorder="1" applyAlignment="1">
      <alignment horizontal="center" vertical="center"/>
      <protection/>
    </xf>
    <xf numFmtId="0" fontId="39" fillId="55" borderId="0" xfId="357" applyFont="1" applyFill="1">
      <alignment/>
      <protection/>
    </xf>
    <xf numFmtId="0" fontId="39" fillId="55" borderId="0" xfId="357" applyFont="1" applyFill="1" applyBorder="1">
      <alignment/>
      <protection/>
    </xf>
    <xf numFmtId="0" fontId="39" fillId="55" borderId="0" xfId="357" applyFont="1" applyFill="1" applyBorder="1" applyAlignment="1">
      <alignment horizontal="left" vertical="top" wrapText="1"/>
      <protection/>
    </xf>
    <xf numFmtId="16" fontId="108" fillId="55" borderId="0" xfId="0" applyNumberFormat="1" applyFont="1" applyFill="1" applyAlignment="1">
      <alignment/>
    </xf>
    <xf numFmtId="0" fontId="2" fillId="55" borderId="0" xfId="357" applyNumberFormat="1" applyFont="1" applyFill="1">
      <alignment/>
      <protection/>
    </xf>
    <xf numFmtId="5" fontId="127" fillId="55" borderId="38" xfId="331" applyNumberFormat="1" applyFont="1" applyFill="1" applyBorder="1" applyAlignment="1">
      <alignment horizontal="center" vertical="center" wrapText="1"/>
    </xf>
    <xf numFmtId="0" fontId="123" fillId="55" borderId="0" xfId="357" applyNumberFormat="1" applyFont="1" applyFill="1">
      <alignment/>
      <protection/>
    </xf>
    <xf numFmtId="0" fontId="108" fillId="55" borderId="37" xfId="0" applyFont="1" applyFill="1" applyBorder="1" applyAlignment="1">
      <alignment horizontal="left" vertical="center" wrapText="1"/>
    </xf>
    <xf numFmtId="3" fontId="107" fillId="55" borderId="29" xfId="0" applyNumberFormat="1" applyFont="1" applyFill="1" applyBorder="1" applyAlignment="1" quotePrefix="1">
      <alignment horizontal="center" vertical="center" wrapText="1"/>
    </xf>
    <xf numFmtId="3" fontId="107" fillId="55" borderId="22" xfId="0" applyNumberFormat="1" applyFont="1" applyFill="1" applyBorder="1" applyAlignment="1" quotePrefix="1">
      <alignment horizontal="center" vertical="center" wrapText="1"/>
    </xf>
    <xf numFmtId="175" fontId="107" fillId="55" borderId="22" xfId="0" applyNumberFormat="1" applyFont="1" applyFill="1" applyBorder="1" applyAlignment="1">
      <alignment horizontal="center" vertical="center" wrapText="1"/>
    </xf>
    <xf numFmtId="3" fontId="107" fillId="55" borderId="22" xfId="0" applyNumberFormat="1" applyFont="1" applyFill="1" applyBorder="1" applyAlignment="1">
      <alignment horizontal="center" vertical="center" wrapText="1"/>
    </xf>
    <xf numFmtId="175" fontId="107" fillId="55" borderId="30" xfId="0" applyNumberFormat="1" applyFont="1" applyFill="1" applyBorder="1" applyAlignment="1">
      <alignment horizontal="center" vertical="center" wrapText="1"/>
    </xf>
    <xf numFmtId="0" fontId="107" fillId="55" borderId="0" xfId="0" applyFont="1" applyFill="1" applyBorder="1" applyAlignment="1">
      <alignment/>
    </xf>
    <xf numFmtId="3" fontId="107" fillId="55" borderId="0" xfId="0" applyNumberFormat="1" applyFont="1" applyFill="1" applyBorder="1" applyAlignment="1">
      <alignment/>
    </xf>
    <xf numFmtId="0" fontId="128" fillId="55" borderId="0" xfId="357" applyFont="1" applyFill="1" applyBorder="1" applyAlignment="1">
      <alignment horizontal="center"/>
      <protection/>
    </xf>
    <xf numFmtId="0" fontId="129" fillId="55" borderId="0" xfId="0" applyFont="1" applyFill="1" applyBorder="1" applyAlignment="1">
      <alignment horizontal="left" vertical="center" wrapText="1"/>
    </xf>
    <xf numFmtId="0" fontId="130" fillId="55" borderId="0" xfId="0" applyFont="1" applyFill="1" applyAlignment="1">
      <alignment/>
    </xf>
    <xf numFmtId="0" fontId="125" fillId="55" borderId="0" xfId="0" applyFont="1" applyFill="1" applyBorder="1" applyAlignment="1">
      <alignment horizontal="center" vertical="center" wrapText="1"/>
    </xf>
    <xf numFmtId="181" fontId="121" fillId="55" borderId="0" xfId="377" applyNumberFormat="1" applyFont="1" applyFill="1" applyAlignment="1">
      <alignment horizontal="center"/>
    </xf>
    <xf numFmtId="0" fontId="121" fillId="55" borderId="0" xfId="0" applyFont="1" applyFill="1" applyAlignment="1">
      <alignment horizontal="center"/>
    </xf>
    <xf numFmtId="0" fontId="121" fillId="55" borderId="0" xfId="0" applyFont="1" applyFill="1" applyAlignment="1">
      <alignment horizontal="right"/>
    </xf>
    <xf numFmtId="0" fontId="131" fillId="55" borderId="0" xfId="286" applyFont="1" applyFill="1" applyAlignment="1">
      <alignment/>
    </xf>
    <xf numFmtId="9" fontId="121" fillId="55" borderId="0" xfId="377" applyFont="1" applyFill="1" applyAlignment="1">
      <alignment horizontal="center"/>
    </xf>
    <xf numFmtId="185" fontId="121" fillId="55" borderId="0" xfId="300" applyNumberFormat="1" applyFont="1" applyFill="1" applyAlignment="1">
      <alignment horizontal="center"/>
    </xf>
    <xf numFmtId="9" fontId="125" fillId="55" borderId="0" xfId="0" applyNumberFormat="1" applyFont="1" applyFill="1" applyAlignment="1">
      <alignment horizontal="center"/>
    </xf>
    <xf numFmtId="181" fontId="125" fillId="55" borderId="0" xfId="0" applyNumberFormat="1" applyFont="1" applyFill="1" applyAlignment="1">
      <alignment horizontal="center"/>
    </xf>
    <xf numFmtId="9" fontId="121" fillId="55" borderId="0" xfId="377" applyFont="1" applyFill="1" applyAlignment="1">
      <alignment/>
    </xf>
    <xf numFmtId="0" fontId="125" fillId="56" borderId="0" xfId="0" applyFont="1" applyFill="1" applyBorder="1" applyAlignment="1">
      <alignment horizontal="center" vertical="center"/>
    </xf>
    <xf numFmtId="3" fontId="125" fillId="55" borderId="0" xfId="0" applyNumberFormat="1" applyFont="1" applyFill="1" applyAlignment="1">
      <alignment horizontal="right"/>
    </xf>
    <xf numFmtId="0" fontId="125" fillId="55" borderId="0" xfId="0" applyFont="1" applyFill="1" applyAlignment="1">
      <alignment horizontal="right"/>
    </xf>
    <xf numFmtId="0" fontId="85" fillId="0" borderId="0" xfId="0" applyFont="1" applyAlignment="1">
      <alignment/>
    </xf>
    <xf numFmtId="0" fontId="121" fillId="55" borderId="0" xfId="357" applyFont="1" applyFill="1" applyAlignment="1">
      <alignment horizontal="center"/>
      <protection/>
    </xf>
    <xf numFmtId="3" fontId="121" fillId="55" borderId="0" xfId="357" applyNumberFormat="1" applyFont="1" applyFill="1">
      <alignment/>
      <protection/>
    </xf>
    <xf numFmtId="0" fontId="125" fillId="55" borderId="0" xfId="357" applyFont="1" applyFill="1" applyBorder="1" applyAlignment="1">
      <alignment horizontal="center"/>
      <protection/>
    </xf>
    <xf numFmtId="0" fontId="121" fillId="55" borderId="0" xfId="357" applyFont="1" applyFill="1" applyBorder="1">
      <alignment/>
      <protection/>
    </xf>
    <xf numFmtId="0" fontId="125" fillId="55" borderId="0" xfId="357" applyFont="1" applyFill="1" applyBorder="1" applyAlignment="1">
      <alignment horizontal="center" vertical="center" wrapText="1"/>
      <protection/>
    </xf>
    <xf numFmtId="0" fontId="125" fillId="55" borderId="0" xfId="0" applyFont="1" applyFill="1" applyAlignment="1">
      <alignment horizontal="center" wrapText="1"/>
    </xf>
    <xf numFmtId="4" fontId="121" fillId="55" borderId="0" xfId="0" applyNumberFormat="1" applyFont="1" applyFill="1" applyAlignment="1">
      <alignment horizontal="center"/>
    </xf>
    <xf numFmtId="0" fontId="85" fillId="55" borderId="0" xfId="0" applyFont="1" applyFill="1" applyAlignment="1">
      <alignment/>
    </xf>
    <xf numFmtId="0" fontId="125" fillId="55" borderId="0" xfId="0" applyFont="1" applyFill="1" applyAlignment="1">
      <alignment horizontal="center" vertical="center"/>
    </xf>
    <xf numFmtId="1" fontId="85" fillId="55" borderId="0" xfId="0" applyNumberFormat="1" applyFont="1" applyFill="1" applyAlignment="1">
      <alignment/>
    </xf>
    <xf numFmtId="9" fontId="85" fillId="55" borderId="0" xfId="377" applyFont="1" applyFill="1" applyAlignment="1">
      <alignment horizontal="center"/>
    </xf>
    <xf numFmtId="17" fontId="126" fillId="55" borderId="0" xfId="0" applyNumberFormat="1" applyFont="1" applyFill="1" applyAlignment="1" quotePrefix="1">
      <alignment horizontal="center"/>
    </xf>
    <xf numFmtId="0" fontId="126" fillId="55" borderId="0" xfId="0" applyFont="1" applyFill="1" applyAlignment="1">
      <alignment horizontal="center"/>
    </xf>
    <xf numFmtId="0" fontId="39" fillId="55" borderId="0" xfId="357" applyFont="1" applyFill="1" applyBorder="1" applyAlignment="1">
      <alignment horizontal="left" vertical="top" wrapText="1" indent="3"/>
      <protection/>
    </xf>
    <xf numFmtId="0" fontId="38" fillId="55" borderId="0" xfId="357" applyFont="1" applyFill="1" applyBorder="1" applyAlignment="1">
      <alignment horizontal="center" vertical="center"/>
      <protection/>
    </xf>
    <xf numFmtId="0" fontId="39" fillId="55" borderId="0" xfId="357" applyFont="1" applyFill="1" applyBorder="1" applyAlignment="1">
      <alignment horizontal="left" vertical="top" wrapText="1"/>
      <protection/>
    </xf>
    <xf numFmtId="0" fontId="22" fillId="55" borderId="0" xfId="367" applyFont="1" applyFill="1" applyBorder="1" applyAlignment="1" applyProtection="1">
      <alignment horizontal="center" vertical="center"/>
      <protection/>
    </xf>
    <xf numFmtId="0" fontId="22" fillId="55" borderId="24" xfId="357" applyFont="1" applyFill="1" applyBorder="1" applyAlignment="1">
      <alignment horizontal="center" vertical="center"/>
      <protection/>
    </xf>
    <xf numFmtId="0" fontId="22" fillId="55" borderId="25" xfId="357" applyFont="1" applyFill="1" applyBorder="1" applyAlignment="1">
      <alignment horizontal="center" vertical="center"/>
      <protection/>
    </xf>
    <xf numFmtId="0" fontId="22" fillId="55" borderId="26" xfId="357" applyFont="1" applyFill="1" applyBorder="1" applyAlignment="1">
      <alignment horizontal="center" vertical="center"/>
      <protection/>
    </xf>
    <xf numFmtId="0" fontId="2" fillId="55" borderId="27" xfId="361" applyFont="1" applyFill="1" applyBorder="1" applyAlignment="1">
      <alignment horizontal="left" vertical="top" wrapText="1"/>
      <protection/>
    </xf>
    <xf numFmtId="0" fontId="2" fillId="55" borderId="0" xfId="361" applyFont="1" applyFill="1" applyBorder="1" applyAlignment="1">
      <alignment horizontal="left" vertical="top" wrapText="1"/>
      <protection/>
    </xf>
    <xf numFmtId="0" fontId="2" fillId="55" borderId="28" xfId="361" applyFont="1" applyFill="1" applyBorder="1" applyAlignment="1">
      <alignment horizontal="left" vertical="top" wrapText="1"/>
      <protection/>
    </xf>
    <xf numFmtId="0" fontId="2" fillId="55" borderId="27" xfId="357" applyFont="1" applyFill="1" applyBorder="1" applyAlignment="1">
      <alignment horizontal="left" vertical="top" wrapText="1"/>
      <protection/>
    </xf>
    <xf numFmtId="0" fontId="2" fillId="55" borderId="0" xfId="357" applyFont="1" applyFill="1" applyBorder="1" applyAlignment="1">
      <alignment horizontal="left" vertical="top" wrapText="1"/>
      <protection/>
    </xf>
    <xf numFmtId="0" fontId="2" fillId="55" borderId="28" xfId="357" applyFont="1" applyFill="1" applyBorder="1" applyAlignment="1">
      <alignment horizontal="left" vertical="top" wrapText="1"/>
      <protection/>
    </xf>
    <xf numFmtId="0" fontId="2" fillId="55" borderId="35" xfId="357" applyFont="1" applyFill="1" applyBorder="1" applyAlignment="1">
      <alignment horizontal="left" vertical="top" wrapText="1"/>
      <protection/>
    </xf>
    <xf numFmtId="0" fontId="2" fillId="55" borderId="23" xfId="357" applyFont="1" applyFill="1" applyBorder="1" applyAlignment="1">
      <alignment horizontal="left" vertical="top" wrapText="1"/>
      <protection/>
    </xf>
    <xf numFmtId="0" fontId="2" fillId="55" borderId="36" xfId="357" applyFont="1" applyFill="1" applyBorder="1" applyAlignment="1">
      <alignment horizontal="left" vertical="top" wrapText="1"/>
      <protection/>
    </xf>
    <xf numFmtId="0" fontId="24" fillId="55" borderId="20" xfId="357" applyFont="1" applyFill="1" applyBorder="1" applyAlignment="1">
      <alignment horizontal="left" vertical="center" wrapText="1"/>
      <protection/>
    </xf>
    <xf numFmtId="0" fontId="22" fillId="55" borderId="21" xfId="357" applyFont="1" applyFill="1" applyBorder="1" applyAlignment="1">
      <alignment horizontal="center"/>
      <protection/>
    </xf>
    <xf numFmtId="0" fontId="22" fillId="55" borderId="20" xfId="357" applyFont="1" applyFill="1" applyBorder="1" applyAlignment="1">
      <alignment horizontal="left" vertical="center"/>
      <protection/>
    </xf>
    <xf numFmtId="0" fontId="22" fillId="55" borderId="19" xfId="357" applyFont="1" applyFill="1" applyBorder="1" applyAlignment="1">
      <alignment horizontal="left" vertical="center"/>
      <protection/>
    </xf>
    <xf numFmtId="0" fontId="22" fillId="55" borderId="0" xfId="357" applyFont="1" applyFill="1" applyBorder="1" applyAlignment="1">
      <alignment horizontal="center"/>
      <protection/>
    </xf>
    <xf numFmtId="0" fontId="24" fillId="55" borderId="25" xfId="0" applyFont="1" applyFill="1" applyBorder="1" applyAlignment="1">
      <alignment horizontal="left" vertical="center" wrapText="1"/>
    </xf>
    <xf numFmtId="0" fontId="24" fillId="55" borderId="0" xfId="0" applyFont="1" applyFill="1" applyBorder="1" applyAlignment="1">
      <alignment horizontal="left" vertical="center" wrapText="1"/>
    </xf>
    <xf numFmtId="0" fontId="22" fillId="55" borderId="0" xfId="357" applyFont="1" applyFill="1" applyBorder="1" applyAlignment="1">
      <alignment horizontal="center" vertical="center"/>
      <protection/>
    </xf>
    <xf numFmtId="0" fontId="24" fillId="55" borderId="0" xfId="357" applyFont="1" applyFill="1" applyBorder="1" applyAlignment="1">
      <alignment vertical="center" wrapText="1"/>
      <protection/>
    </xf>
    <xf numFmtId="0" fontId="22" fillId="55" borderId="37" xfId="357" applyFont="1" applyFill="1" applyBorder="1" applyAlignment="1">
      <alignment horizontal="center" vertical="center"/>
      <protection/>
    </xf>
    <xf numFmtId="0" fontId="22" fillId="55" borderId="43" xfId="357" applyFont="1" applyFill="1" applyBorder="1" applyAlignment="1">
      <alignment horizontal="center" vertical="center"/>
      <protection/>
    </xf>
    <xf numFmtId="0" fontId="22" fillId="55" borderId="42" xfId="357" applyFont="1" applyFill="1" applyBorder="1" applyAlignment="1">
      <alignment horizontal="center" vertical="center"/>
      <protection/>
    </xf>
    <xf numFmtId="0" fontId="22" fillId="55" borderId="29" xfId="357" applyFont="1" applyFill="1" applyBorder="1" applyAlignment="1">
      <alignment horizontal="center"/>
      <protection/>
    </xf>
    <xf numFmtId="0" fontId="22" fillId="55" borderId="22" xfId="357" applyFont="1" applyFill="1" applyBorder="1" applyAlignment="1">
      <alignment horizontal="center"/>
      <protection/>
    </xf>
    <xf numFmtId="0" fontId="22" fillId="55" borderId="30" xfId="357" applyFont="1" applyFill="1" applyBorder="1" applyAlignment="1">
      <alignment horizontal="center"/>
      <protection/>
    </xf>
    <xf numFmtId="0" fontId="107" fillId="56" borderId="38" xfId="0" applyFont="1" applyFill="1" applyBorder="1" applyAlignment="1">
      <alignment horizontal="center"/>
    </xf>
    <xf numFmtId="0" fontId="24" fillId="55" borderId="0" xfId="357" applyFont="1" applyFill="1" applyAlignment="1">
      <alignment horizontal="left" wrapText="1"/>
      <protection/>
    </xf>
    <xf numFmtId="0" fontId="22" fillId="55" borderId="0" xfId="361" applyFont="1" applyFill="1" applyBorder="1" applyAlignment="1">
      <alignment horizontal="center"/>
      <protection/>
    </xf>
    <xf numFmtId="0" fontId="22" fillId="55" borderId="20" xfId="361" applyFont="1" applyFill="1" applyBorder="1" applyAlignment="1">
      <alignment horizontal="left" vertical="center" wrapText="1"/>
      <protection/>
    </xf>
    <xf numFmtId="0" fontId="22" fillId="55" borderId="19" xfId="361" applyFont="1" applyFill="1" applyBorder="1" applyAlignment="1">
      <alignment horizontal="left" vertical="center" wrapText="1"/>
      <protection/>
    </xf>
    <xf numFmtId="0" fontId="22" fillId="55" borderId="20" xfId="361" applyFont="1" applyFill="1" applyBorder="1" applyAlignment="1">
      <alignment horizontal="center" vertical="center" wrapText="1"/>
      <protection/>
    </xf>
    <xf numFmtId="0" fontId="22" fillId="55" borderId="19" xfId="361" applyFont="1" applyFill="1" applyBorder="1" applyAlignment="1">
      <alignment horizontal="center" vertical="center" wrapText="1"/>
      <protection/>
    </xf>
    <xf numFmtId="0" fontId="28" fillId="55" borderId="25" xfId="357" applyFont="1" applyFill="1" applyBorder="1" applyAlignment="1">
      <alignment horizontal="center" vertical="center" wrapText="1"/>
      <protection/>
    </xf>
    <xf numFmtId="0" fontId="28" fillId="55" borderId="23" xfId="357" applyFont="1" applyFill="1" applyBorder="1" applyAlignment="1">
      <alignment horizontal="center" vertical="center" wrapText="1"/>
      <protection/>
    </xf>
    <xf numFmtId="0" fontId="22" fillId="55" borderId="20" xfId="357" applyFont="1" applyFill="1" applyBorder="1" applyAlignment="1">
      <alignment horizontal="center" vertical="center" wrapText="1"/>
      <protection/>
    </xf>
    <xf numFmtId="0" fontId="22" fillId="55" borderId="19" xfId="357" applyFont="1" applyFill="1" applyBorder="1" applyAlignment="1">
      <alignment horizontal="center" vertical="center" wrapText="1"/>
      <protection/>
    </xf>
    <xf numFmtId="0" fontId="22" fillId="55" borderId="0" xfId="357" applyFont="1" applyFill="1" applyBorder="1" applyAlignment="1">
      <alignment horizontal="center" wrapText="1"/>
      <protection/>
    </xf>
    <xf numFmtId="0" fontId="125" fillId="57" borderId="38" xfId="0" applyFont="1" applyFill="1" applyBorder="1" applyAlignment="1">
      <alignment horizontal="center" wrapText="1"/>
    </xf>
    <xf numFmtId="0" fontId="108" fillId="55" borderId="0" xfId="0" applyFont="1" applyFill="1" applyBorder="1" applyAlignment="1">
      <alignment horizontal="left"/>
    </xf>
    <xf numFmtId="0" fontId="22" fillId="55" borderId="0" xfId="0" applyFont="1" applyFill="1" applyBorder="1" applyAlignment="1">
      <alignment horizontal="center" vertical="center" wrapText="1"/>
    </xf>
    <xf numFmtId="0" fontId="107" fillId="55" borderId="0" xfId="0" applyFont="1" applyFill="1" applyBorder="1" applyAlignment="1">
      <alignment horizontal="center" vertical="center"/>
    </xf>
    <xf numFmtId="177" fontId="22" fillId="55" borderId="37" xfId="300" applyNumberFormat="1" applyFont="1" applyFill="1" applyBorder="1" applyAlignment="1">
      <alignment horizontal="center" vertical="center"/>
    </xf>
    <xf numFmtId="177" fontId="22" fillId="55" borderId="42" xfId="300" applyNumberFormat="1" applyFont="1" applyFill="1" applyBorder="1" applyAlignment="1">
      <alignment horizontal="center" vertical="center"/>
    </xf>
    <xf numFmtId="0" fontId="22" fillId="55" borderId="29" xfId="0" applyFont="1" applyFill="1" applyBorder="1" applyAlignment="1">
      <alignment horizontal="center"/>
    </xf>
    <xf numFmtId="0" fontId="22" fillId="55" borderId="22" xfId="0" applyFont="1" applyFill="1" applyBorder="1" applyAlignment="1">
      <alignment horizontal="center"/>
    </xf>
    <xf numFmtId="0" fontId="22" fillId="55" borderId="30" xfId="0" applyFont="1" applyFill="1" applyBorder="1" applyAlignment="1">
      <alignment horizontal="center"/>
    </xf>
    <xf numFmtId="0" fontId="108" fillId="55" borderId="37" xfId="0" applyFont="1" applyFill="1" applyBorder="1" applyAlignment="1">
      <alignment horizontal="left" vertical="center" wrapText="1"/>
    </xf>
    <xf numFmtId="0" fontId="108" fillId="55" borderId="43" xfId="0" applyFont="1" applyFill="1" applyBorder="1" applyAlignment="1">
      <alignment horizontal="left" vertical="center" wrapText="1"/>
    </xf>
    <xf numFmtId="0" fontId="108" fillId="55" borderId="42" xfId="0" applyFont="1" applyFill="1" applyBorder="1" applyAlignment="1">
      <alignment horizontal="left" vertical="center" wrapText="1"/>
    </xf>
    <xf numFmtId="0" fontId="110" fillId="55" borderId="0" xfId="0" applyFont="1" applyFill="1" applyBorder="1" applyAlignment="1">
      <alignment horizontal="left"/>
    </xf>
    <xf numFmtId="0" fontId="107" fillId="55" borderId="0" xfId="0" applyFont="1" applyFill="1" applyBorder="1" applyAlignment="1">
      <alignment horizontal="center"/>
    </xf>
    <xf numFmtId="0" fontId="107" fillId="55" borderId="29" xfId="0" applyFont="1" applyFill="1" applyBorder="1" applyAlignment="1">
      <alignment horizontal="center"/>
    </xf>
    <xf numFmtId="0" fontId="107" fillId="55" borderId="22" xfId="0" applyFont="1" applyFill="1" applyBorder="1" applyAlignment="1">
      <alignment horizontal="center"/>
    </xf>
    <xf numFmtId="0" fontId="107" fillId="55" borderId="30" xfId="0" applyFont="1" applyFill="1" applyBorder="1" applyAlignment="1">
      <alignment horizontal="center"/>
    </xf>
    <xf numFmtId="0" fontId="107" fillId="55" borderId="37" xfId="0" applyFont="1" applyFill="1" applyBorder="1" applyAlignment="1">
      <alignment horizontal="left" vertical="center"/>
    </xf>
    <xf numFmtId="0" fontId="107" fillId="55" borderId="42" xfId="0" applyFont="1" applyFill="1" applyBorder="1" applyAlignment="1">
      <alignment horizontal="left" vertical="center"/>
    </xf>
    <xf numFmtId="0" fontId="107" fillId="55" borderId="26" xfId="0" applyFont="1" applyFill="1" applyBorder="1" applyAlignment="1">
      <alignment horizontal="left" vertical="center"/>
    </xf>
    <xf numFmtId="0" fontId="107" fillId="55" borderId="36" xfId="0" applyFont="1" applyFill="1" applyBorder="1" applyAlignment="1">
      <alignment horizontal="left" vertical="center"/>
    </xf>
    <xf numFmtId="0" fontId="107" fillId="55" borderId="37" xfId="0" applyFont="1" applyFill="1" applyBorder="1" applyAlignment="1">
      <alignment horizontal="center" vertical="center"/>
    </xf>
    <xf numFmtId="0" fontId="107" fillId="55" borderId="43" xfId="0" applyFont="1" applyFill="1" applyBorder="1" applyAlignment="1">
      <alignment horizontal="center" vertical="center"/>
    </xf>
    <xf numFmtId="0" fontId="108" fillId="55" borderId="38" xfId="0" applyFont="1" applyFill="1" applyBorder="1" applyAlignment="1">
      <alignment horizontal="left" vertical="center" wrapText="1"/>
    </xf>
    <xf numFmtId="0" fontId="108" fillId="55" borderId="38" xfId="0" applyFont="1" applyFill="1" applyBorder="1" applyAlignment="1">
      <alignment horizontal="center" vertical="center" wrapText="1"/>
    </xf>
  </cellXfs>
  <cellStyles count="443">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2 2" xfId="288"/>
    <cellStyle name="Hipervínculo 3" xfId="289"/>
    <cellStyle name="Followed Hyperlink" xfId="290"/>
    <cellStyle name="Incorrecto" xfId="291"/>
    <cellStyle name="Incorrecto 2 2" xfId="292"/>
    <cellStyle name="Incorrecto 2 2 2" xfId="293"/>
    <cellStyle name="Incorrecto 2 2 3" xfId="294"/>
    <cellStyle name="Incorrecto 2 3" xfId="295"/>
    <cellStyle name="Incorrecto 2 4" xfId="296"/>
    <cellStyle name="Incorrecto 3 2" xfId="297"/>
    <cellStyle name="Incorrecto 3 3" xfId="298"/>
    <cellStyle name="Incorrecto 4" xfId="299"/>
    <cellStyle name="Comma" xfId="300"/>
    <cellStyle name="Comma [0]" xfId="301"/>
    <cellStyle name="Millares [0] 2" xfId="302"/>
    <cellStyle name="Millares [0] 2 2" xfId="303"/>
    <cellStyle name="Millares [0] 3" xfId="304"/>
    <cellStyle name="Millares [0] 4" xfId="305"/>
    <cellStyle name="Millares 2" xfId="306"/>
    <cellStyle name="Millares 2 2" xfId="307"/>
    <cellStyle name="Millares 2 3" xfId="308"/>
    <cellStyle name="Millares 2 4" xfId="309"/>
    <cellStyle name="Millares 2 5" xfId="310"/>
    <cellStyle name="Millares 2 5 2" xfId="311"/>
    <cellStyle name="Millares 2 5 2 2" xfId="312"/>
    <cellStyle name="Millares 3" xfId="313"/>
    <cellStyle name="Millares 3 2" xfId="314"/>
    <cellStyle name="Millares 3 2 2" xfId="315"/>
    <cellStyle name="Millares 4" xfId="316"/>
    <cellStyle name="Millares 4 2" xfId="317"/>
    <cellStyle name="Millares 4 2 2" xfId="318"/>
    <cellStyle name="Millares 5" xfId="319"/>
    <cellStyle name="Millares 5 2" xfId="320"/>
    <cellStyle name="Millares 5 2 2" xfId="321"/>
    <cellStyle name="Millares 6" xfId="322"/>
    <cellStyle name="Millares 6 2" xfId="323"/>
    <cellStyle name="Millares 6 2 2" xfId="324"/>
    <cellStyle name="Millares 7" xfId="325"/>
    <cellStyle name="Millares 7 2" xfId="326"/>
    <cellStyle name="Millares 8" xfId="327"/>
    <cellStyle name="Millares 8 2" xfId="328"/>
    <cellStyle name="Millares 9" xfId="329"/>
    <cellStyle name="Currency" xfId="330"/>
    <cellStyle name="Currency [0]" xfId="331"/>
    <cellStyle name="Neutral" xfId="332"/>
    <cellStyle name="Neutral 2 2" xfId="333"/>
    <cellStyle name="Neutral 2 2 2" xfId="334"/>
    <cellStyle name="Neutral 2 2 3" xfId="335"/>
    <cellStyle name="Neutral 2 3" xfId="336"/>
    <cellStyle name="Neutral 2 4" xfId="337"/>
    <cellStyle name="Neutral 3 2" xfId="338"/>
    <cellStyle name="Neutral 3 3" xfId="339"/>
    <cellStyle name="Neutral 4" xfId="340"/>
    <cellStyle name="Normal 10" xfId="341"/>
    <cellStyle name="Normal 2" xfId="342"/>
    <cellStyle name="Normal 2 2" xfId="343"/>
    <cellStyle name="Normal 2 2 2" xfId="344"/>
    <cellStyle name="Normal 2 2 2 2" xfId="345"/>
    <cellStyle name="Normal 2 2 2 2 2" xfId="346"/>
    <cellStyle name="Normal 2 2 3" xfId="347"/>
    <cellStyle name="Normal 2 3" xfId="348"/>
    <cellStyle name="Normal 2 4" xfId="349"/>
    <cellStyle name="Normal 2 4 2" xfId="350"/>
    <cellStyle name="Normal 2 5" xfId="351"/>
    <cellStyle name="Normal 3" xfId="352"/>
    <cellStyle name="Normal 3 2" xfId="353"/>
    <cellStyle name="Normal 3 3" xfId="354"/>
    <cellStyle name="Normal 3 4" xfId="355"/>
    <cellStyle name="Normal 3 5" xfId="356"/>
    <cellStyle name="Normal 4" xfId="357"/>
    <cellStyle name="Normal 4 2" xfId="358"/>
    <cellStyle name="Normal 4 2 2" xfId="359"/>
    <cellStyle name="Normal 4 3" xfId="360"/>
    <cellStyle name="Normal 4 4" xfId="361"/>
    <cellStyle name="Normal 5" xfId="362"/>
    <cellStyle name="Normal 5 2" xfId="363"/>
    <cellStyle name="Normal 5 2 2" xfId="364"/>
    <cellStyle name="Normal 5 2 2 2" xfId="365"/>
    <cellStyle name="Normal 9" xfId="366"/>
    <cellStyle name="Normal_indice" xfId="367"/>
    <cellStyle name="Notas" xfId="368"/>
    <cellStyle name="Notas 2 2" xfId="369"/>
    <cellStyle name="Notas 2 2 2" xfId="370"/>
    <cellStyle name="Notas 2 2 3" xfId="371"/>
    <cellStyle name="Notas 2 3" xfId="372"/>
    <cellStyle name="Notas 2 4" xfId="373"/>
    <cellStyle name="Notas 3 2" xfId="374"/>
    <cellStyle name="Notas 3 3" xfId="375"/>
    <cellStyle name="Notas 4" xfId="376"/>
    <cellStyle name="Percent" xfId="377"/>
    <cellStyle name="Porcentaje 2" xfId="378"/>
    <cellStyle name="Porcentaje 3" xfId="379"/>
    <cellStyle name="Porcentual 2" xfId="380"/>
    <cellStyle name="Porcentual 2 2" xfId="381"/>
    <cellStyle name="Porcentual 2 3" xfId="382"/>
    <cellStyle name="Porcentual 2 4" xfId="383"/>
    <cellStyle name="Porcentual 2 4 2" xfId="384"/>
    <cellStyle name="Porcentual 2 5" xfId="385"/>
    <cellStyle name="Salida" xfId="386"/>
    <cellStyle name="Salida 2 2" xfId="387"/>
    <cellStyle name="Salida 2 2 2" xfId="388"/>
    <cellStyle name="Salida 2 2 3" xfId="389"/>
    <cellStyle name="Salida 2 3" xfId="390"/>
    <cellStyle name="Salida 2 4" xfId="391"/>
    <cellStyle name="Salida 3 2" xfId="392"/>
    <cellStyle name="Salida 3 3" xfId="393"/>
    <cellStyle name="Salida 4" xfId="394"/>
    <cellStyle name="Texto de advertencia" xfId="395"/>
    <cellStyle name="Texto de advertencia 2 2" xfId="396"/>
    <cellStyle name="Texto de advertencia 2 2 2" xfId="397"/>
    <cellStyle name="Texto de advertencia 2 2 3" xfId="398"/>
    <cellStyle name="Texto de advertencia 2 3" xfId="399"/>
    <cellStyle name="Texto de advertencia 2 4" xfId="400"/>
    <cellStyle name="Texto de advertencia 3 2" xfId="401"/>
    <cellStyle name="Texto de advertencia 3 3" xfId="402"/>
    <cellStyle name="Texto de advertencia 4" xfId="403"/>
    <cellStyle name="Texto explicativo" xfId="404"/>
    <cellStyle name="Texto explicativo 2 2" xfId="405"/>
    <cellStyle name="Texto explicativo 2 2 2" xfId="406"/>
    <cellStyle name="Texto explicativo 2 2 3" xfId="407"/>
    <cellStyle name="Texto explicativo 2 3" xfId="408"/>
    <cellStyle name="Texto explicativo 2 4" xfId="409"/>
    <cellStyle name="Texto explicativo 3 2" xfId="410"/>
    <cellStyle name="Texto explicativo 3 3" xfId="411"/>
    <cellStyle name="Texto explicativo 4" xfId="412"/>
    <cellStyle name="Título" xfId="413"/>
    <cellStyle name="Título 1 2 2" xfId="414"/>
    <cellStyle name="Título 1 2 2 2" xfId="415"/>
    <cellStyle name="Título 1 2 2 3" xfId="416"/>
    <cellStyle name="Título 1 2 3" xfId="417"/>
    <cellStyle name="Título 1 2 4" xfId="418"/>
    <cellStyle name="Título 1 3 2" xfId="419"/>
    <cellStyle name="Título 1 3 3" xfId="420"/>
    <cellStyle name="Título 1 4" xfId="421"/>
    <cellStyle name="Título 2" xfId="422"/>
    <cellStyle name="Título 2 2 2" xfId="423"/>
    <cellStyle name="Título 2 2 2 2" xfId="424"/>
    <cellStyle name="Título 2 2 2 3" xfId="425"/>
    <cellStyle name="Título 2 2 3" xfId="426"/>
    <cellStyle name="Título 2 2 4" xfId="427"/>
    <cellStyle name="Título 2 3 2" xfId="428"/>
    <cellStyle name="Título 2 3 3" xfId="429"/>
    <cellStyle name="Título 2 4" xfId="430"/>
    <cellStyle name="Título 3" xfId="431"/>
    <cellStyle name="Título 3 2 2" xfId="432"/>
    <cellStyle name="Título 3 2 2 2" xfId="433"/>
    <cellStyle name="Título 3 2 2 3" xfId="434"/>
    <cellStyle name="Título 3 2 3" xfId="435"/>
    <cellStyle name="Título 3 2 4" xfId="436"/>
    <cellStyle name="Título 3 3 2" xfId="437"/>
    <cellStyle name="Título 3 3 3" xfId="438"/>
    <cellStyle name="Título 3 4" xfId="439"/>
    <cellStyle name="Título 4 2" xfId="440"/>
    <cellStyle name="Título 4 2 2" xfId="441"/>
    <cellStyle name="Título 4 2 3" xfId="442"/>
    <cellStyle name="Título 4 3" xfId="443"/>
    <cellStyle name="Título 4 4" xfId="444"/>
    <cellStyle name="Título 5 2" xfId="445"/>
    <cellStyle name="Título 5 3" xfId="446"/>
    <cellStyle name="Título 6" xfId="447"/>
    <cellStyle name="Total" xfId="448"/>
    <cellStyle name="Total 2 2" xfId="449"/>
    <cellStyle name="Total 2 2 2" xfId="450"/>
    <cellStyle name="Total 2 2 3" xfId="451"/>
    <cellStyle name="Total 2 3" xfId="452"/>
    <cellStyle name="Total 2 4" xfId="453"/>
    <cellStyle name="Total 3 2" xfId="454"/>
    <cellStyle name="Total 3 3" xfId="455"/>
    <cellStyle name="Total 4" xfId="456"/>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Precio promedio mensual de papa en los mercados mayoristas</a:t>
            </a:r>
          </a:p>
        </c:rich>
      </c:tx>
      <c:layout>
        <c:manualLayout>
          <c:xMode val="factor"/>
          <c:yMode val="factor"/>
          <c:x val="-0.003"/>
          <c:y val="-0.0095"/>
        </c:manualLayout>
      </c:layout>
      <c:spPr>
        <a:noFill/>
        <a:ln w="3175">
          <a:noFill/>
        </a:ln>
      </c:spPr>
    </c:title>
    <c:plotArea>
      <c:layout>
        <c:manualLayout>
          <c:xMode val="edge"/>
          <c:yMode val="edge"/>
          <c:x val="0.047"/>
          <c:y val="0.087"/>
          <c:w val="0.88825"/>
          <c:h val="0.8845"/>
        </c:manualLayout>
      </c:layout>
      <c:lineChart>
        <c:grouping val="standard"/>
        <c:varyColors val="0"/>
        <c:ser>
          <c:idx val="0"/>
          <c:order val="0"/>
          <c:tx>
            <c:strRef>
              <c:f>'precio mayorista'!$C$7</c:f>
              <c:strCache>
                <c:ptCount val="1"/>
                <c:pt idx="0">
                  <c:v>2014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2015</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2016</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12027540"/>
        <c:axId val="41138997"/>
      </c:lineChart>
      <c:catAx>
        <c:axId val="12027540"/>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41138997"/>
        <c:crosses val="autoZero"/>
        <c:auto val="1"/>
        <c:lblOffset val="100"/>
        <c:tickLblSkip val="1"/>
        <c:noMultiLvlLbl val="0"/>
      </c:catAx>
      <c:valAx>
        <c:axId val="41138997"/>
        <c:scaling>
          <c:orientation val="minMax"/>
          <c:min val="150"/>
        </c:scaling>
        <c:axPos val="l"/>
        <c:title>
          <c:tx>
            <c:rich>
              <a:bodyPr vert="horz" rot="-5400000" anchor="ctr"/>
              <a:lstStyle/>
              <a:p>
                <a:pPr algn="ctr">
                  <a:defRPr/>
                </a:pPr>
                <a:r>
                  <a:rPr lang="en-US" cap="none" sz="1000" b="0" i="0" u="none" baseline="0">
                    <a:solidFill>
                      <a:srgbClr val="000000"/>
                    </a:solidFill>
                  </a:rPr>
                  <a:t>$ / kg</a:t>
                </a:r>
              </a:p>
            </c:rich>
          </c:tx>
          <c:layout>
            <c:manualLayout>
              <c:xMode val="factor"/>
              <c:yMode val="factor"/>
              <c:x val="-0.012"/>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12027540"/>
        <c:crossesAt val="1"/>
        <c:crossBetween val="between"/>
        <c:dispUnits/>
      </c:valAx>
      <c:spPr>
        <a:noFill/>
        <a:ln>
          <a:noFill/>
        </a:ln>
      </c:spPr>
    </c:plotArea>
    <c:legend>
      <c:legendPos val="r"/>
      <c:layout>
        <c:manualLayout>
          <c:xMode val="edge"/>
          <c:yMode val="edge"/>
          <c:x val="0.22075"/>
          <c:y val="0.90875"/>
          <c:w val="0.42175"/>
          <c:h val="0.09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1"/>
          <c:y val="-0.01075"/>
        </c:manualLayout>
      </c:layout>
      <c:spPr>
        <a:noFill/>
        <a:ln w="3175">
          <a:noFill/>
        </a:ln>
      </c:spPr>
    </c:title>
    <c:plotArea>
      <c:layout>
        <c:manualLayout>
          <c:xMode val="edge"/>
          <c:yMode val="edge"/>
          <c:x val="0.0405"/>
          <c:y val="0.0755"/>
          <c:w val="0.946"/>
          <c:h val="0.8435"/>
        </c:manualLayout>
      </c:layout>
      <c:barChart>
        <c:barDir val="col"/>
        <c:grouping val="clustered"/>
        <c:varyColors val="0"/>
        <c:ser>
          <c:idx val="0"/>
          <c:order val="0"/>
          <c:tx>
            <c:strRef>
              <c:f>'rend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región'!$C$20:$K$20</c:f>
              <c:numCache/>
            </c:numRef>
          </c:val>
        </c:ser>
        <c:ser>
          <c:idx val="1"/>
          <c:order val="1"/>
          <c:tx>
            <c:strRef>
              <c:f>'rend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región'!$C$21:$K$21</c:f>
              <c:numCache/>
            </c:numRef>
          </c:val>
        </c:ser>
        <c:ser>
          <c:idx val="2"/>
          <c:order val="2"/>
          <c:tx>
            <c:strRef>
              <c:f>'rend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región'!$C$22:$K$22</c:f>
              <c:numCache/>
            </c:numRef>
          </c:val>
        </c:ser>
        <c:overlap val="-27"/>
        <c:gapWidth val="219"/>
        <c:axId val="44987928"/>
        <c:axId val="2238169"/>
      </c:barChart>
      <c:catAx>
        <c:axId val="4498792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2238169"/>
        <c:crosses val="autoZero"/>
        <c:auto val="1"/>
        <c:lblOffset val="100"/>
        <c:tickLblSkip val="1"/>
        <c:noMultiLvlLbl val="0"/>
      </c:catAx>
      <c:valAx>
        <c:axId val="2238169"/>
        <c:scaling>
          <c:orientation val="minMax"/>
        </c:scaling>
        <c:axPos val="l"/>
        <c:title>
          <c:tx>
            <c:rich>
              <a:bodyPr vert="horz" rot="-5400000" anchor="ctr"/>
              <a:lstStyle/>
              <a:p>
                <a:pPr algn="ctr">
                  <a:defRPr/>
                </a:pPr>
                <a:r>
                  <a:rPr lang="en-US" cap="none" sz="1000" b="0" i="0" u="none" baseline="0">
                    <a:solidFill>
                      <a:srgbClr val="000000"/>
                    </a:solidFill>
                  </a:rPr>
                  <a:t>Toneladas por hectárea</a:t>
                </a:r>
              </a:p>
            </c:rich>
          </c:tx>
          <c:layout>
            <c:manualLayout>
              <c:xMode val="factor"/>
              <c:yMode val="factor"/>
              <c:x val="-0.00575"/>
              <c:y val="0.0037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44987928"/>
        <c:crossesAt val="1"/>
        <c:crossBetween val="between"/>
        <c:dispUnits/>
      </c:valAx>
      <c:spPr>
        <a:noFill/>
        <a:ln>
          <a:noFill/>
        </a:ln>
      </c:spPr>
    </c:plotArea>
    <c:legend>
      <c:legendPos val="r"/>
      <c:layout>
        <c:manualLayout>
          <c:xMode val="edge"/>
          <c:yMode val="edge"/>
          <c:x val="0.3805"/>
          <c:y val="0.927"/>
          <c:w val="0.23775"/>
          <c:h val="0.05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Precio diario de papa en los mercados mayoristas, desde el 1 de febrero al 29 de julio de 2016 
</a:t>
            </a:r>
            <a:r>
              <a:rPr lang="en-US" cap="none" sz="1000" b="1" i="0" u="none" baseline="0">
                <a:solidFill>
                  <a:srgbClr val="000000"/>
                </a:solidFill>
              </a:rPr>
              <a:t>(en $/50 kilos sin IVA)</a:t>
            </a:r>
          </a:p>
        </c:rich>
      </c:tx>
      <c:layout>
        <c:manualLayout>
          <c:xMode val="factor"/>
          <c:yMode val="factor"/>
          <c:x val="-0.00125"/>
          <c:y val="-0.0115"/>
        </c:manualLayout>
      </c:layout>
      <c:spPr>
        <a:noFill/>
        <a:ln>
          <a:noFill/>
        </a:ln>
      </c:spPr>
    </c:title>
    <c:plotArea>
      <c:layout>
        <c:manualLayout>
          <c:xMode val="edge"/>
          <c:yMode val="edge"/>
          <c:x val="0.03625"/>
          <c:y val="0.12875"/>
          <c:w val="0.96025"/>
          <c:h val="0.813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ln>
            </c:spPr>
            <c:trendlineType val="poly"/>
            <c:order val="5"/>
            <c:dispEq val="0"/>
            <c:dispRSqr val="0"/>
          </c:trendline>
          <c:cat>
            <c:numRef>
              <c:f>'[2]serie de precios'!$A$1019:$A$1146</c:f>
              <c:numCache>
                <c:ptCount val="128"/>
                <c:pt idx="0">
                  <c:v>42401</c:v>
                </c:pt>
                <c:pt idx="1">
                  <c:v>42402</c:v>
                </c:pt>
                <c:pt idx="2">
                  <c:v>42403</c:v>
                </c:pt>
                <c:pt idx="3">
                  <c:v>42404</c:v>
                </c:pt>
                <c:pt idx="4">
                  <c:v>42405</c:v>
                </c:pt>
                <c:pt idx="5">
                  <c:v>42408</c:v>
                </c:pt>
                <c:pt idx="6">
                  <c:v>42409</c:v>
                </c:pt>
                <c:pt idx="7">
                  <c:v>42410</c:v>
                </c:pt>
                <c:pt idx="8">
                  <c:v>42411</c:v>
                </c:pt>
                <c:pt idx="9">
                  <c:v>42412</c:v>
                </c:pt>
                <c:pt idx="10">
                  <c:v>42415</c:v>
                </c:pt>
                <c:pt idx="11">
                  <c:v>42416</c:v>
                </c:pt>
                <c:pt idx="12">
                  <c:v>42417</c:v>
                </c:pt>
                <c:pt idx="13">
                  <c:v>42418</c:v>
                </c:pt>
                <c:pt idx="14">
                  <c:v>42419</c:v>
                </c:pt>
                <c:pt idx="15">
                  <c:v>42422</c:v>
                </c:pt>
                <c:pt idx="16">
                  <c:v>42423</c:v>
                </c:pt>
                <c:pt idx="17">
                  <c:v>42424</c:v>
                </c:pt>
                <c:pt idx="18">
                  <c:v>42425</c:v>
                </c:pt>
                <c:pt idx="19">
                  <c:v>42426</c:v>
                </c:pt>
                <c:pt idx="20">
                  <c:v>42429</c:v>
                </c:pt>
                <c:pt idx="21">
                  <c:v>42430</c:v>
                </c:pt>
                <c:pt idx="22">
                  <c:v>42431</c:v>
                </c:pt>
                <c:pt idx="23">
                  <c:v>42432</c:v>
                </c:pt>
                <c:pt idx="24">
                  <c:v>42433</c:v>
                </c:pt>
                <c:pt idx="25">
                  <c:v>42436</c:v>
                </c:pt>
                <c:pt idx="26">
                  <c:v>42437</c:v>
                </c:pt>
                <c:pt idx="27">
                  <c:v>42438</c:v>
                </c:pt>
                <c:pt idx="28">
                  <c:v>42439</c:v>
                </c:pt>
                <c:pt idx="29">
                  <c:v>42440</c:v>
                </c:pt>
                <c:pt idx="30">
                  <c:v>42443</c:v>
                </c:pt>
                <c:pt idx="31">
                  <c:v>42444</c:v>
                </c:pt>
                <c:pt idx="32">
                  <c:v>42445</c:v>
                </c:pt>
                <c:pt idx="33">
                  <c:v>42446</c:v>
                </c:pt>
                <c:pt idx="34">
                  <c:v>42447</c:v>
                </c:pt>
                <c:pt idx="35">
                  <c:v>42450</c:v>
                </c:pt>
                <c:pt idx="36">
                  <c:v>42451</c:v>
                </c:pt>
                <c:pt idx="37">
                  <c:v>42452</c:v>
                </c:pt>
                <c:pt idx="38">
                  <c:v>42453</c:v>
                </c:pt>
                <c:pt idx="39">
                  <c:v>42457</c:v>
                </c:pt>
                <c:pt idx="40">
                  <c:v>42458</c:v>
                </c:pt>
                <c:pt idx="41">
                  <c:v>42459</c:v>
                </c:pt>
                <c:pt idx="42">
                  <c:v>42460</c:v>
                </c:pt>
                <c:pt idx="43">
                  <c:v>42461</c:v>
                </c:pt>
                <c:pt idx="44">
                  <c:v>42464</c:v>
                </c:pt>
                <c:pt idx="45">
                  <c:v>42465</c:v>
                </c:pt>
                <c:pt idx="46">
                  <c:v>42466</c:v>
                </c:pt>
                <c:pt idx="47">
                  <c:v>42467</c:v>
                </c:pt>
                <c:pt idx="48">
                  <c:v>42468</c:v>
                </c:pt>
                <c:pt idx="49">
                  <c:v>42471</c:v>
                </c:pt>
                <c:pt idx="50">
                  <c:v>42472</c:v>
                </c:pt>
                <c:pt idx="51">
                  <c:v>42473</c:v>
                </c:pt>
                <c:pt idx="52">
                  <c:v>42474</c:v>
                </c:pt>
                <c:pt idx="53">
                  <c:v>42475</c:v>
                </c:pt>
                <c:pt idx="54">
                  <c:v>42478</c:v>
                </c:pt>
                <c:pt idx="55">
                  <c:v>42479</c:v>
                </c:pt>
                <c:pt idx="56">
                  <c:v>42480</c:v>
                </c:pt>
                <c:pt idx="57">
                  <c:v>42481</c:v>
                </c:pt>
                <c:pt idx="58">
                  <c:v>42482</c:v>
                </c:pt>
                <c:pt idx="59">
                  <c:v>42485</c:v>
                </c:pt>
                <c:pt idx="60">
                  <c:v>42486</c:v>
                </c:pt>
                <c:pt idx="61">
                  <c:v>42487</c:v>
                </c:pt>
                <c:pt idx="62">
                  <c:v>42488</c:v>
                </c:pt>
                <c:pt idx="63">
                  <c:v>42489</c:v>
                </c:pt>
                <c:pt idx="64">
                  <c:v>42492</c:v>
                </c:pt>
                <c:pt idx="65">
                  <c:v>42493</c:v>
                </c:pt>
                <c:pt idx="66">
                  <c:v>42494</c:v>
                </c:pt>
                <c:pt idx="67">
                  <c:v>42495</c:v>
                </c:pt>
                <c:pt idx="68">
                  <c:v>42496</c:v>
                </c:pt>
                <c:pt idx="69">
                  <c:v>42499</c:v>
                </c:pt>
                <c:pt idx="70">
                  <c:v>42500</c:v>
                </c:pt>
                <c:pt idx="71">
                  <c:v>42501</c:v>
                </c:pt>
                <c:pt idx="72">
                  <c:v>42502</c:v>
                </c:pt>
                <c:pt idx="73">
                  <c:v>42503</c:v>
                </c:pt>
                <c:pt idx="74">
                  <c:v>42506</c:v>
                </c:pt>
                <c:pt idx="75">
                  <c:v>42507</c:v>
                </c:pt>
                <c:pt idx="76">
                  <c:v>42508</c:v>
                </c:pt>
                <c:pt idx="77">
                  <c:v>42509</c:v>
                </c:pt>
                <c:pt idx="78">
                  <c:v>42510</c:v>
                </c:pt>
                <c:pt idx="79">
                  <c:v>42513</c:v>
                </c:pt>
                <c:pt idx="80">
                  <c:v>42514</c:v>
                </c:pt>
                <c:pt idx="81">
                  <c:v>42515</c:v>
                </c:pt>
                <c:pt idx="82">
                  <c:v>42516</c:v>
                </c:pt>
                <c:pt idx="83">
                  <c:v>42517</c:v>
                </c:pt>
                <c:pt idx="84">
                  <c:v>42520</c:v>
                </c:pt>
                <c:pt idx="85">
                  <c:v>42521</c:v>
                </c:pt>
                <c:pt idx="86">
                  <c:v>42522</c:v>
                </c:pt>
                <c:pt idx="87">
                  <c:v>42523</c:v>
                </c:pt>
                <c:pt idx="88">
                  <c:v>42524</c:v>
                </c:pt>
                <c:pt idx="89">
                  <c:v>42527</c:v>
                </c:pt>
                <c:pt idx="90">
                  <c:v>42528</c:v>
                </c:pt>
                <c:pt idx="91">
                  <c:v>42529</c:v>
                </c:pt>
                <c:pt idx="92">
                  <c:v>42530</c:v>
                </c:pt>
                <c:pt idx="93">
                  <c:v>42531</c:v>
                </c:pt>
                <c:pt idx="94">
                  <c:v>42534</c:v>
                </c:pt>
                <c:pt idx="95">
                  <c:v>42535</c:v>
                </c:pt>
                <c:pt idx="96">
                  <c:v>42536</c:v>
                </c:pt>
                <c:pt idx="97">
                  <c:v>42537</c:v>
                </c:pt>
                <c:pt idx="98">
                  <c:v>42538</c:v>
                </c:pt>
                <c:pt idx="99">
                  <c:v>42541</c:v>
                </c:pt>
                <c:pt idx="100">
                  <c:v>42542</c:v>
                </c:pt>
                <c:pt idx="101">
                  <c:v>42543</c:v>
                </c:pt>
                <c:pt idx="102">
                  <c:v>42544</c:v>
                </c:pt>
                <c:pt idx="103">
                  <c:v>42545</c:v>
                </c:pt>
                <c:pt idx="104">
                  <c:v>42549</c:v>
                </c:pt>
                <c:pt idx="105">
                  <c:v>42550</c:v>
                </c:pt>
                <c:pt idx="106">
                  <c:v>42551</c:v>
                </c:pt>
                <c:pt idx="107">
                  <c:v>42552</c:v>
                </c:pt>
                <c:pt idx="108">
                  <c:v>42555</c:v>
                </c:pt>
                <c:pt idx="109">
                  <c:v>42556</c:v>
                </c:pt>
                <c:pt idx="110">
                  <c:v>42557</c:v>
                </c:pt>
                <c:pt idx="111">
                  <c:v>42558</c:v>
                </c:pt>
                <c:pt idx="112">
                  <c:v>42559</c:v>
                </c:pt>
                <c:pt idx="113">
                  <c:v>42562</c:v>
                </c:pt>
                <c:pt idx="114">
                  <c:v>42563</c:v>
                </c:pt>
                <c:pt idx="115">
                  <c:v>42564</c:v>
                </c:pt>
                <c:pt idx="116">
                  <c:v>42565</c:v>
                </c:pt>
                <c:pt idx="117">
                  <c:v>42566</c:v>
                </c:pt>
                <c:pt idx="118">
                  <c:v>42569</c:v>
                </c:pt>
                <c:pt idx="119">
                  <c:v>42570</c:v>
                </c:pt>
                <c:pt idx="120">
                  <c:v>42571</c:v>
                </c:pt>
                <c:pt idx="121">
                  <c:v>42572</c:v>
                </c:pt>
                <c:pt idx="122">
                  <c:v>42573</c:v>
                </c:pt>
                <c:pt idx="123">
                  <c:v>42576</c:v>
                </c:pt>
                <c:pt idx="124">
                  <c:v>42577</c:v>
                </c:pt>
                <c:pt idx="125">
                  <c:v>42578</c:v>
                </c:pt>
                <c:pt idx="126">
                  <c:v>42579</c:v>
                </c:pt>
                <c:pt idx="127">
                  <c:v>42580</c:v>
                </c:pt>
              </c:numCache>
            </c:numRef>
          </c:cat>
          <c:val>
            <c:numRef>
              <c:f>'[2]serie de precios'!$M$1019:$M$1146</c:f>
              <c:numCache>
                <c:ptCount val="128"/>
                <c:pt idx="0">
                  <c:v>9574.328125</c:v>
                </c:pt>
                <c:pt idx="1">
                  <c:v>9074.86</c:v>
                </c:pt>
                <c:pt idx="2">
                  <c:v>9111.72</c:v>
                </c:pt>
                <c:pt idx="3">
                  <c:v>8965.5065</c:v>
                </c:pt>
                <c:pt idx="4">
                  <c:v>8863.6905</c:v>
                </c:pt>
                <c:pt idx="5">
                  <c:v>9253.124705882352</c:v>
                </c:pt>
                <c:pt idx="6">
                  <c:v>9723.587894736842</c:v>
                </c:pt>
                <c:pt idx="7">
                  <c:v>9090.588888888891</c:v>
                </c:pt>
                <c:pt idx="8">
                  <c:v>9540.092352941178</c:v>
                </c:pt>
                <c:pt idx="9">
                  <c:v>9367.851739130434</c:v>
                </c:pt>
                <c:pt idx="10">
                  <c:v>10153.766666666668</c:v>
                </c:pt>
                <c:pt idx="11">
                  <c:v>9520.782173913045</c:v>
                </c:pt>
                <c:pt idx="12">
                  <c:v>9303.99294117647</c:v>
                </c:pt>
                <c:pt idx="13">
                  <c:v>8591.172499999999</c:v>
                </c:pt>
                <c:pt idx="14">
                  <c:v>8926.4</c:v>
                </c:pt>
                <c:pt idx="15">
                  <c:v>9121.785714285714</c:v>
                </c:pt>
                <c:pt idx="16">
                  <c:v>9414.564</c:v>
                </c:pt>
                <c:pt idx="17">
                  <c:v>8715.043333333333</c:v>
                </c:pt>
                <c:pt idx="18">
                  <c:v>9465.087333333333</c:v>
                </c:pt>
                <c:pt idx="19">
                  <c:v>9236.0445</c:v>
                </c:pt>
                <c:pt idx="20">
                  <c:v>9694.070000000002</c:v>
                </c:pt>
                <c:pt idx="21">
                  <c:v>9269.893157894738</c:v>
                </c:pt>
                <c:pt idx="22">
                  <c:v>8454.470833333333</c:v>
                </c:pt>
                <c:pt idx="23">
                  <c:v>9719.987222222224</c:v>
                </c:pt>
                <c:pt idx="24">
                  <c:v>9318.6055</c:v>
                </c:pt>
                <c:pt idx="25">
                  <c:v>9066.910588235292</c:v>
                </c:pt>
                <c:pt idx="26">
                  <c:v>9402.8325</c:v>
                </c:pt>
                <c:pt idx="27">
                  <c:v>9008.069375</c:v>
                </c:pt>
                <c:pt idx="28">
                  <c:v>9002.69095238095</c:v>
                </c:pt>
                <c:pt idx="29">
                  <c:v>9124.971304347826</c:v>
                </c:pt>
                <c:pt idx="30">
                  <c:v>9722.250714285716</c:v>
                </c:pt>
                <c:pt idx="31">
                  <c:v>9411.235499999999</c:v>
                </c:pt>
                <c:pt idx="32">
                  <c:v>9758.918823529411</c:v>
                </c:pt>
                <c:pt idx="33">
                  <c:v>9090.559444444445</c:v>
                </c:pt>
                <c:pt idx="34">
                  <c:v>8596.26105263158</c:v>
                </c:pt>
                <c:pt idx="35">
                  <c:v>8808.82375</c:v>
                </c:pt>
                <c:pt idx="36">
                  <c:v>8448.876842105265</c:v>
                </c:pt>
                <c:pt idx="37">
                  <c:v>9031.187222222223</c:v>
                </c:pt>
                <c:pt idx="38">
                  <c:v>8641.191875</c:v>
                </c:pt>
                <c:pt idx="39">
                  <c:v>9760.25529411765</c:v>
                </c:pt>
                <c:pt idx="40">
                  <c:v>8720.71357142857</c:v>
                </c:pt>
                <c:pt idx="41">
                  <c:v>9053.317857142858</c:v>
                </c:pt>
                <c:pt idx="42">
                  <c:v>8600.51</c:v>
                </c:pt>
                <c:pt idx="43">
                  <c:v>8008.1431250000005</c:v>
                </c:pt>
                <c:pt idx="44">
                  <c:v>8498.52875</c:v>
                </c:pt>
                <c:pt idx="45">
                  <c:v>8387.544285714286</c:v>
                </c:pt>
                <c:pt idx="46">
                  <c:v>9106.6805</c:v>
                </c:pt>
                <c:pt idx="47">
                  <c:v>8440.13875</c:v>
                </c:pt>
                <c:pt idx="48">
                  <c:v>8573.282222222224</c:v>
                </c:pt>
                <c:pt idx="49">
                  <c:v>7895.500588235294</c:v>
                </c:pt>
                <c:pt idx="50">
                  <c:v>8806.655909090907</c:v>
                </c:pt>
                <c:pt idx="51">
                  <c:v>7950.10294117647</c:v>
                </c:pt>
                <c:pt idx="52">
                  <c:v>8704.224999999997</c:v>
                </c:pt>
                <c:pt idx="53">
                  <c:v>8169.5526315789475</c:v>
                </c:pt>
                <c:pt idx="54">
                  <c:v>8650.62625</c:v>
                </c:pt>
                <c:pt idx="55">
                  <c:v>8908.4128</c:v>
                </c:pt>
                <c:pt idx="56">
                  <c:v>8577.784375</c:v>
                </c:pt>
                <c:pt idx="57">
                  <c:v>9172.741578947369</c:v>
                </c:pt>
                <c:pt idx="58">
                  <c:v>8720.734</c:v>
                </c:pt>
                <c:pt idx="59">
                  <c:v>8747.585000000001</c:v>
                </c:pt>
                <c:pt idx="60">
                  <c:v>9182.859166666667</c:v>
                </c:pt>
                <c:pt idx="61">
                  <c:v>9240.321</c:v>
                </c:pt>
                <c:pt idx="62">
                  <c:v>8333.133157894737</c:v>
                </c:pt>
                <c:pt idx="63">
                  <c:v>9156.873636363634</c:v>
                </c:pt>
                <c:pt idx="64">
                  <c:v>8375.322142857143</c:v>
                </c:pt>
                <c:pt idx="65">
                  <c:v>9234.40705882353</c:v>
                </c:pt>
                <c:pt idx="66">
                  <c:v>8913.811176470588</c:v>
                </c:pt>
                <c:pt idx="67">
                  <c:v>9153.472777777779</c:v>
                </c:pt>
                <c:pt idx="68">
                  <c:v>8892.242352941175</c:v>
                </c:pt>
                <c:pt idx="69">
                  <c:v>9023.330500000002</c:v>
                </c:pt>
                <c:pt idx="70">
                  <c:v>8461.586666666666</c:v>
                </c:pt>
                <c:pt idx="71">
                  <c:v>8229.902142857141</c:v>
                </c:pt>
                <c:pt idx="72">
                  <c:v>8887.550714285715</c:v>
                </c:pt>
                <c:pt idx="73">
                  <c:v>8786.133529411765</c:v>
                </c:pt>
                <c:pt idx="74">
                  <c:v>9925.452857142855</c:v>
                </c:pt>
                <c:pt idx="75">
                  <c:v>11149.863913043479</c:v>
                </c:pt>
                <c:pt idx="76">
                  <c:v>11335.153750000003</c:v>
                </c:pt>
                <c:pt idx="77">
                  <c:v>12832.023125000002</c:v>
                </c:pt>
                <c:pt idx="78">
                  <c:v>12553.536666666669</c:v>
                </c:pt>
                <c:pt idx="79">
                  <c:v>13142.822631578947</c:v>
                </c:pt>
                <c:pt idx="80">
                  <c:v>13160.455652173918</c:v>
                </c:pt>
                <c:pt idx="81">
                  <c:v>13307.286315789474</c:v>
                </c:pt>
                <c:pt idx="82">
                  <c:v>12752.621764705884</c:v>
                </c:pt>
                <c:pt idx="83">
                  <c:v>12770.828800000001</c:v>
                </c:pt>
                <c:pt idx="84">
                  <c:v>12582.234444444444</c:v>
                </c:pt>
                <c:pt idx="85">
                  <c:v>12682.959166666666</c:v>
                </c:pt>
                <c:pt idx="86">
                  <c:v>12696.96</c:v>
                </c:pt>
                <c:pt idx="87">
                  <c:v>12868.89888888889</c:v>
                </c:pt>
                <c:pt idx="88">
                  <c:v>12471.907857142856</c:v>
                </c:pt>
                <c:pt idx="89">
                  <c:v>13092.762222222222</c:v>
                </c:pt>
                <c:pt idx="90">
                  <c:v>12872.757368421053</c:v>
                </c:pt>
                <c:pt idx="91">
                  <c:v>12718.774736842106</c:v>
                </c:pt>
                <c:pt idx="92">
                  <c:v>13251.71380952381</c:v>
                </c:pt>
                <c:pt idx="93">
                  <c:v>12980.956000000002</c:v>
                </c:pt>
                <c:pt idx="94">
                  <c:v>12295.758823529415</c:v>
                </c:pt>
                <c:pt idx="95">
                  <c:v>13032.257142857141</c:v>
                </c:pt>
                <c:pt idx="96">
                  <c:v>11828.070555555554</c:v>
                </c:pt>
                <c:pt idx="97">
                  <c:v>12048.889545454544</c:v>
                </c:pt>
                <c:pt idx="98">
                  <c:v>11762.372</c:v>
                </c:pt>
                <c:pt idx="99">
                  <c:v>11962.815555555551</c:v>
                </c:pt>
                <c:pt idx="100">
                  <c:v>11839.23</c:v>
                </c:pt>
                <c:pt idx="101">
                  <c:v>11507.037999999999</c:v>
                </c:pt>
                <c:pt idx="102">
                  <c:v>11894.513684210526</c:v>
                </c:pt>
                <c:pt idx="103">
                  <c:v>12657.863888888889</c:v>
                </c:pt>
                <c:pt idx="104">
                  <c:v>13269.22</c:v>
                </c:pt>
                <c:pt idx="105">
                  <c:v>11305.195714285714</c:v>
                </c:pt>
                <c:pt idx="106">
                  <c:v>11408.442777777775</c:v>
                </c:pt>
                <c:pt idx="107">
                  <c:v>12603.914736842104</c:v>
                </c:pt>
                <c:pt idx="108">
                  <c:v>11629.16125</c:v>
                </c:pt>
                <c:pt idx="109">
                  <c:v>11384.399473684209</c:v>
                </c:pt>
                <c:pt idx="110">
                  <c:v>11955.32117647059</c:v>
                </c:pt>
                <c:pt idx="111">
                  <c:v>11599.922941176472</c:v>
                </c:pt>
                <c:pt idx="112">
                  <c:v>11508.85294117647</c:v>
                </c:pt>
                <c:pt idx="113">
                  <c:v>12326.644705882352</c:v>
                </c:pt>
                <c:pt idx="114">
                  <c:v>11441.592777777776</c:v>
                </c:pt>
                <c:pt idx="115">
                  <c:v>11187.738666666666</c:v>
                </c:pt>
                <c:pt idx="116">
                  <c:v>12522.747500000001</c:v>
                </c:pt>
                <c:pt idx="117">
                  <c:v>12211.28294117647</c:v>
                </c:pt>
                <c:pt idx="118">
                  <c:v>11745.666666666666</c:v>
                </c:pt>
                <c:pt idx="119">
                  <c:v>12815.539444444445</c:v>
                </c:pt>
                <c:pt idx="120">
                  <c:v>13016.91714285714</c:v>
                </c:pt>
                <c:pt idx="121">
                  <c:v>12612.756470588234</c:v>
                </c:pt>
                <c:pt idx="122">
                  <c:v>11732.395384615384</c:v>
                </c:pt>
                <c:pt idx="123">
                  <c:v>12719.812857142857</c:v>
                </c:pt>
                <c:pt idx="124">
                  <c:v>12259.151875000001</c:v>
                </c:pt>
                <c:pt idx="125">
                  <c:v>12664.446923076923</c:v>
                </c:pt>
                <c:pt idx="126">
                  <c:v>13954.436842105262</c:v>
                </c:pt>
                <c:pt idx="127">
                  <c:v>12277.783157894737</c:v>
                </c:pt>
              </c:numCache>
            </c:numRef>
          </c:val>
          <c:smooth val="0"/>
        </c:ser>
        <c:marker val="1"/>
        <c:axId val="34706654"/>
        <c:axId val="43924431"/>
      </c:lineChart>
      <c:catAx>
        <c:axId val="34706654"/>
        <c:scaling>
          <c:orientation val="minMax"/>
        </c:scaling>
        <c:axPos val="b"/>
        <c:delete val="0"/>
        <c:numFmt formatCode="dd/mm" sourceLinked="0"/>
        <c:majorTickMark val="out"/>
        <c:minorTickMark val="none"/>
        <c:tickLblPos val="nextTo"/>
        <c:spPr>
          <a:ln w="3175">
            <a:solidFill>
              <a:srgbClr val="C0C0C0"/>
            </a:solidFill>
          </a:ln>
        </c:spPr>
        <c:txPr>
          <a:bodyPr vert="horz" rot="-5400000"/>
          <a:lstStyle/>
          <a:p>
            <a:pPr>
              <a:defRPr lang="en-US" cap="none" sz="900" b="0" i="0" u="none" baseline="0">
                <a:solidFill>
                  <a:srgbClr val="000000"/>
                </a:solidFill>
              </a:defRPr>
            </a:pPr>
          </a:p>
        </c:txPr>
        <c:crossAx val="43924431"/>
        <c:crosses val="autoZero"/>
        <c:auto val="0"/>
        <c:lblOffset val="100"/>
        <c:tickLblSkip val="3"/>
        <c:noMultiLvlLbl val="0"/>
      </c:catAx>
      <c:valAx>
        <c:axId val="43924431"/>
        <c:scaling>
          <c:orientation val="minMax"/>
          <c:max val="14500"/>
          <c:min val="7000"/>
        </c:scaling>
        <c:axPos val="l"/>
        <c:title>
          <c:tx>
            <c:rich>
              <a:bodyPr vert="horz" rot="-5400000" anchor="ctr"/>
              <a:lstStyle/>
              <a:p>
                <a:pPr algn="ctr">
                  <a:defRPr/>
                </a:pPr>
                <a:r>
                  <a:rPr lang="en-US" cap="none" sz="1000" b="0" i="0" u="none" baseline="0">
                    <a:solidFill>
                      <a:srgbClr val="000000"/>
                    </a:solidFill>
                  </a:rPr>
                  <a:t>$ / Bolsa 50 kg</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3470665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Precio diario de papa en los mercados mayoristas según mercado desde el 17 de junio al 29 de julio de 2016 
</a:t>
            </a:r>
            <a:r>
              <a:rPr lang="en-US" cap="none" sz="1000" b="1" i="0" u="none" baseline="0">
                <a:solidFill>
                  <a:srgbClr val="000000"/>
                </a:solidFill>
              </a:rPr>
              <a:t>(en $ por saco de 50 kilos, sin IVA)</a:t>
            </a:r>
          </a:p>
        </c:rich>
      </c:tx>
      <c:layout>
        <c:manualLayout>
          <c:xMode val="factor"/>
          <c:yMode val="factor"/>
          <c:x val="-0.0485"/>
          <c:y val="-0.01275"/>
        </c:manualLayout>
      </c:layout>
      <c:spPr>
        <a:noFill/>
        <a:ln w="3175">
          <a:noFill/>
        </a:ln>
      </c:spPr>
    </c:title>
    <c:plotArea>
      <c:layout>
        <c:manualLayout>
          <c:xMode val="edge"/>
          <c:yMode val="edge"/>
          <c:x val="0.016"/>
          <c:y val="0.10325"/>
          <c:w val="0.8125"/>
          <c:h val="0.80425"/>
        </c:manualLayout>
      </c:layout>
      <c:lineChart>
        <c:grouping val="standard"/>
        <c:varyColors val="0"/>
        <c:ser>
          <c:idx val="0"/>
          <c:order val="0"/>
          <c:tx>
            <c:strRef>
              <c:f>'precio mayorista3'!$C$5</c:f>
              <c:strCache>
                <c:ptCount val="1"/>
                <c:pt idx="0">
                  <c:v>Agrícola del Norte de Arica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strRef>
              <c:f>'precio mayorista3'!$B$6:$B$35</c:f>
              <c:strCache/>
            </c:strRef>
          </c:cat>
          <c:val>
            <c:numRef>
              <c:f>'precio mayorista3'!$C$6:$C$35</c:f>
              <c:numCache/>
            </c:numRef>
          </c:val>
          <c:smooth val="0"/>
        </c:ser>
        <c:ser>
          <c:idx val="1"/>
          <c:order val="1"/>
          <c:tx>
            <c:strRef>
              <c:f>'precio mayorista3'!$D$5</c:f>
              <c:strCache>
                <c:ptCount val="1"/>
                <c:pt idx="0">
                  <c:v>Terminal La Palmera de La Serena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mayorista3'!$B$6:$B$35</c:f>
              <c:strCache/>
            </c:strRef>
          </c:cat>
          <c:val>
            <c:numRef>
              <c:f>'precio mayorista3'!$D$6:$D$35</c:f>
              <c:numCache/>
            </c:numRef>
          </c:val>
          <c:smooth val="0"/>
        </c:ser>
        <c:ser>
          <c:idx val="2"/>
          <c:order val="2"/>
          <c:tx>
            <c:strRef>
              <c:f>'precio mayorista3'!$E$5</c:f>
              <c:strCache>
                <c:ptCount val="1"/>
                <c:pt idx="0">
                  <c:v>Femacal de La Calera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mayorista3'!$B$6:$B$35</c:f>
              <c:strCache/>
            </c:strRef>
          </c:cat>
          <c:val>
            <c:numRef>
              <c:f>'precio mayorista3'!$E$6:$E$35</c:f>
              <c:numCache/>
            </c:numRef>
          </c:val>
          <c:smooth val="0"/>
        </c:ser>
        <c:ser>
          <c:idx val="3"/>
          <c:order val="3"/>
          <c:tx>
            <c:strRef>
              <c:f>'precio mayorista3'!$F$5</c:f>
              <c:strCache>
                <c:ptCount val="1"/>
                <c:pt idx="0">
                  <c:v>Central Lo Valledor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mayorista3'!$B$6:$B$35</c:f>
              <c:strCache/>
            </c:strRef>
          </c:cat>
          <c:val>
            <c:numRef>
              <c:f>'precio mayorista3'!$F$6:$F$35</c:f>
              <c:numCache/>
            </c:numRef>
          </c:val>
          <c:smooth val="0"/>
        </c:ser>
        <c:ser>
          <c:idx val="4"/>
          <c:order val="4"/>
          <c:tx>
            <c:strRef>
              <c:f>'precio mayorista3'!$G$5</c:f>
              <c:strCache>
                <c:ptCount val="1"/>
                <c:pt idx="0">
                  <c:v>Vega Central Mapocho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mayorista3'!$B$6:$B$35</c:f>
              <c:strCache/>
            </c:strRef>
          </c:cat>
          <c:val>
            <c:numRef>
              <c:f>'precio mayorista3'!$G$6:$G$35</c:f>
              <c:numCache/>
            </c:numRef>
          </c:val>
          <c:smooth val="0"/>
        </c:ser>
        <c:ser>
          <c:idx val="5"/>
          <c:order val="5"/>
          <c:tx>
            <c:strRef>
              <c:f>'precio mayorista3'!$H$5</c:f>
              <c:strCache>
                <c:ptCount val="1"/>
                <c:pt idx="0">
                  <c:v>Macroferia Regional de Talca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mayorista3'!$B$6:$B$35</c:f>
              <c:strCache/>
            </c:strRef>
          </c:cat>
          <c:val>
            <c:numRef>
              <c:f>'precio mayorista3'!$H$6:$H$35</c:f>
              <c:numCache/>
            </c:numRef>
          </c:val>
          <c:smooth val="0"/>
        </c:ser>
        <c:ser>
          <c:idx val="6"/>
          <c:order val="6"/>
          <c:tx>
            <c:strRef>
              <c:f>'precio mayorista3'!$I$5</c:f>
              <c:strCache>
                <c:ptCount val="1"/>
                <c:pt idx="0">
                  <c:v>Terminal Hortofrutícola de Chillán</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mayorista3'!$B$6:$B$35</c:f>
              <c:strCache/>
            </c:strRef>
          </c:cat>
          <c:val>
            <c:numRef>
              <c:f>'precio mayorista3'!$I$6:$I$35</c:f>
              <c:numCache/>
            </c:numRef>
          </c:val>
          <c:smooth val="0"/>
        </c:ser>
        <c:ser>
          <c:idx val="7"/>
          <c:order val="7"/>
          <c:tx>
            <c:strRef>
              <c:f>'precio mayorista3'!$J$5</c:f>
              <c:strCache>
                <c:ptCount val="1"/>
                <c:pt idx="0">
                  <c:v>Vega Monumental Concepción</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mayorista3'!$J$6:$J$35</c:f>
              <c:numCache/>
            </c:numRef>
          </c:val>
          <c:smooth val="0"/>
        </c:ser>
        <c:ser>
          <c:idx val="8"/>
          <c:order val="8"/>
          <c:tx>
            <c:strRef>
              <c:f>'precio mayorista3'!$K$5</c:f>
              <c:strCache>
                <c:ptCount val="1"/>
                <c:pt idx="0">
                  <c:v>Vega Modelo de Temuco</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mayorista3'!$K$6:$K$35</c:f>
              <c:numCache/>
            </c:numRef>
          </c:val>
          <c:smooth val="0"/>
        </c:ser>
        <c:ser>
          <c:idx val="9"/>
          <c:order val="9"/>
          <c:tx>
            <c:strRef>
              <c:f>'precio mayorista3'!$L$5</c:f>
              <c:strCache>
                <c:ptCount val="1"/>
                <c:pt idx="0">
                  <c:v>Feria Lagunitas de Puerto Montt</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9999FF"/>
                </a:solidFill>
              </a:ln>
            </c:spPr>
          </c:marker>
          <c:cat>
            <c:strRef>
              <c:f>'precio mayorista3'!$B$6:$B$35</c:f>
              <c:strCache/>
            </c:strRef>
          </c:cat>
          <c:val>
            <c:numRef>
              <c:f>'precio mayorista3'!$L$6:$L$35</c:f>
              <c:numCache/>
            </c:numRef>
          </c:val>
          <c:smooth val="0"/>
        </c:ser>
        <c:marker val="1"/>
        <c:axId val="59775560"/>
        <c:axId val="1109129"/>
      </c:lineChart>
      <c:dateAx>
        <c:axId val="59775560"/>
        <c:scaling>
          <c:orientation val="minMax"/>
        </c:scaling>
        <c:axPos val="b"/>
        <c:delete val="0"/>
        <c:numFmt formatCode="dd/mm" sourceLinked="0"/>
        <c:majorTickMark val="out"/>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1109129"/>
        <c:crosses val="autoZero"/>
        <c:auto val="0"/>
        <c:baseTimeUnit val="days"/>
        <c:majorUnit val="2"/>
        <c:majorTimeUnit val="days"/>
        <c:minorUnit val="1"/>
        <c:minorTimeUnit val="days"/>
        <c:noMultiLvlLbl val="0"/>
      </c:dateAx>
      <c:valAx>
        <c:axId val="1109129"/>
        <c:scaling>
          <c:orientation val="minMax"/>
          <c:min val="6000"/>
        </c:scaling>
        <c:axPos val="l"/>
        <c:title>
          <c:tx>
            <c:rich>
              <a:bodyPr vert="horz" rot="-5400000" anchor="ctr"/>
              <a:lstStyle/>
              <a:p>
                <a:pPr algn="ctr">
                  <a:defRPr/>
                </a:pPr>
                <a:r>
                  <a:rPr lang="en-US" cap="none" sz="1000" b="0" i="0" u="none" baseline="0">
                    <a:solidFill>
                      <a:srgbClr val="000000"/>
                    </a:solidFill>
                  </a:rPr>
                  <a:t> $ / saco de 50 kg</a:t>
                </a:r>
              </a:p>
            </c:rich>
          </c:tx>
          <c:layout>
            <c:manualLayout>
              <c:xMode val="factor"/>
              <c:yMode val="factor"/>
              <c:x val="-0.010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59775560"/>
        <c:crossesAt val="1"/>
        <c:crossBetween val="between"/>
        <c:dispUnits/>
      </c:valAx>
      <c:spPr>
        <a:noFill/>
        <a:ln>
          <a:noFill/>
        </a:ln>
      </c:spPr>
    </c:plotArea>
    <c:legend>
      <c:legendPos val="r"/>
      <c:layout>
        <c:manualLayout>
          <c:xMode val="edge"/>
          <c:yMode val="edge"/>
          <c:x val="0.8395"/>
          <c:y val="0.06175"/>
          <c:w val="0.1595"/>
          <c:h val="0.935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Precios de papa en supermercados y ferias libres de Santiago</a:t>
            </a:r>
          </a:p>
        </c:rich>
      </c:tx>
      <c:layout>
        <c:manualLayout>
          <c:xMode val="factor"/>
          <c:yMode val="factor"/>
          <c:x val="-0.00125"/>
          <c:y val="-0.01275"/>
        </c:manualLayout>
      </c:layout>
      <c:spPr>
        <a:noFill/>
        <a:ln w="3175">
          <a:noFill/>
        </a:ln>
      </c:spPr>
    </c:title>
    <c:plotArea>
      <c:layout>
        <c:manualLayout>
          <c:xMode val="edge"/>
          <c:yMode val="edge"/>
          <c:x val="0.0265"/>
          <c:y val="0.07125"/>
          <c:w val="0.98475"/>
          <c:h val="0.81775"/>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minorista'!$C$25:$C$45</c:f>
              <c:strCache/>
            </c:strRef>
          </c:cat>
          <c:val>
            <c:numRef>
              <c:f>'precio minorista'!$D$25:$D$45</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minorista'!$C$25:$C$45</c:f>
              <c:strCache/>
            </c:strRef>
          </c:cat>
          <c:val>
            <c:numRef>
              <c:f>'precio minorista'!$E$25:$E$45</c:f>
              <c:numCache/>
            </c:numRef>
          </c:val>
          <c:smooth val="0"/>
        </c:ser>
        <c:marker val="1"/>
        <c:axId val="9982162"/>
        <c:axId val="22730595"/>
      </c:lineChart>
      <c:dateAx>
        <c:axId val="9982162"/>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22730595"/>
        <c:crosses val="autoZero"/>
        <c:auto val="0"/>
        <c:baseTimeUnit val="months"/>
        <c:majorUnit val="2"/>
        <c:majorTimeUnit val="months"/>
        <c:minorUnit val="1"/>
        <c:minorTimeUnit val="months"/>
        <c:noMultiLvlLbl val="0"/>
      </c:dateAx>
      <c:valAx>
        <c:axId val="22730595"/>
        <c:scaling>
          <c:orientation val="minMax"/>
          <c:min val="200"/>
        </c:scaling>
        <c:axPos val="l"/>
        <c:title>
          <c:tx>
            <c:rich>
              <a:bodyPr vert="horz" rot="-5400000" anchor="ctr"/>
              <a:lstStyle/>
              <a:p>
                <a:pPr algn="ctr">
                  <a:defRPr/>
                </a:pPr>
                <a:r>
                  <a:rPr lang="en-US" cap="none" sz="1000" b="0" i="0" u="none" baseline="0">
                    <a:solidFill>
                      <a:srgbClr val="000000"/>
                    </a:solidFill>
                  </a:rPr>
                  <a:t>Precio ($ / kilo con IVA)</a:t>
                </a:r>
              </a:p>
            </c:rich>
          </c:tx>
          <c:layout>
            <c:manualLayout>
              <c:xMode val="factor"/>
              <c:yMode val="factor"/>
              <c:x val="-0.00825"/>
              <c:y val="0.001"/>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9982162"/>
        <c:crossesAt val="1"/>
        <c:crossBetween val="between"/>
        <c:dispUnits/>
      </c:valAx>
      <c:spPr>
        <a:noFill/>
        <a:ln>
          <a:noFill/>
        </a:ln>
      </c:spPr>
    </c:plotArea>
    <c:legend>
      <c:legendPos val="r"/>
      <c:layout>
        <c:manualLayout>
          <c:xMode val="edge"/>
          <c:yMode val="edge"/>
          <c:x val="0.31425"/>
          <c:y val="0.8855"/>
          <c:w val="0.37275"/>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5. Precio semanal a consumidor de papa en supermercados según región.
</a:t>
            </a:r>
            <a:r>
              <a:rPr lang="en-US" cap="none" sz="1200" b="1" i="0" u="none" baseline="0">
                <a:solidFill>
                  <a:srgbClr val="000000"/>
                </a:solidFill>
                <a:latin typeface="Calibri"/>
                <a:ea typeface="Calibri"/>
                <a:cs typeface="Calibri"/>
              </a:rPr>
              <a:t>Desde el 8 de febrero al 27 de junio de 2016 ($/ kilo con IVA)</a:t>
            </a:r>
          </a:p>
        </c:rich>
      </c:tx>
      <c:layout>
        <c:manualLayout>
          <c:xMode val="factor"/>
          <c:yMode val="factor"/>
          <c:x val="-0.00275"/>
          <c:y val="-0.01425"/>
        </c:manualLayout>
      </c:layout>
      <c:spPr>
        <a:noFill/>
        <a:ln w="3175">
          <a:noFill/>
        </a:ln>
      </c:spPr>
    </c:title>
    <c:plotArea>
      <c:layout>
        <c:manualLayout>
          <c:xMode val="edge"/>
          <c:yMode val="edge"/>
          <c:x val="0.057"/>
          <c:y val="0.09325"/>
          <c:w val="0.94875"/>
          <c:h val="0.785"/>
        </c:manualLayout>
      </c:layout>
      <c:lineChart>
        <c:grouping val="standard"/>
        <c:varyColors val="0"/>
        <c:ser>
          <c:idx val="0"/>
          <c:order val="0"/>
          <c:tx>
            <c:strRef>
              <c:f>'precio minorista regiones'!$C$6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regiones'!$C$7:$C$27</c:f>
              <c:numCache/>
            </c:numRef>
          </c:val>
          <c:smooth val="0"/>
        </c:ser>
        <c:ser>
          <c:idx val="1"/>
          <c:order val="1"/>
          <c:tx>
            <c:strRef>
              <c:f>'precio minorista regiones'!$D$6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regiones'!$D$7:$D$27</c:f>
              <c:numCache/>
            </c:numRef>
          </c:val>
          <c:smooth val="0"/>
        </c:ser>
        <c:ser>
          <c:idx val="2"/>
          <c:order val="2"/>
          <c:tx>
            <c:strRef>
              <c:f>'precio minorista regiones'!$E$6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regiones'!$E$7:$E$27</c:f>
              <c:numCache/>
            </c:numRef>
          </c:val>
          <c:smooth val="0"/>
        </c:ser>
        <c:ser>
          <c:idx val="3"/>
          <c:order val="3"/>
          <c:tx>
            <c:strRef>
              <c:f>'precio minorista regiones'!$F$6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regiones'!$F$7:$F$27</c:f>
              <c:numCache/>
            </c:numRef>
          </c:val>
          <c:smooth val="0"/>
        </c:ser>
        <c:ser>
          <c:idx val="4"/>
          <c:order val="4"/>
          <c:tx>
            <c:strRef>
              <c:f>'precio minorista regiones'!$G$6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regiones'!$G$7:$G$27</c:f>
              <c:numCache/>
            </c:numRef>
          </c:val>
          <c:smooth val="0"/>
        </c:ser>
        <c:ser>
          <c:idx val="5"/>
          <c:order val="5"/>
          <c:tx>
            <c:strRef>
              <c:f>'precio minorista regiones'!$H$6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regiones'!$H$7:$H$27</c:f>
              <c:numCache/>
            </c:numRef>
          </c:val>
          <c:smooth val="0"/>
        </c:ser>
        <c:ser>
          <c:idx val="6"/>
          <c:order val="6"/>
          <c:tx>
            <c:strRef>
              <c:f>'precio minorista regiones'!$I$6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minorista regiones'!$B$7:$B$27</c:f>
              <c:strCache/>
            </c:strRef>
          </c:cat>
          <c:val>
            <c:numRef>
              <c:f>'precio minorista regiones'!$I$7:$I$27</c:f>
              <c:numCache/>
            </c:numRef>
          </c:val>
          <c:smooth val="0"/>
        </c:ser>
        <c:ser>
          <c:idx val="7"/>
          <c:order val="7"/>
          <c:tx>
            <c:strRef>
              <c:f>'precio minorista regiones'!$J$6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regiones'!$J$7:$J$27</c:f>
              <c:numCache/>
            </c:numRef>
          </c:val>
          <c:smooth val="0"/>
        </c:ser>
        <c:marker val="1"/>
        <c:axId val="3248764"/>
        <c:axId val="29238877"/>
      </c:lineChart>
      <c:dateAx>
        <c:axId val="3248764"/>
        <c:scaling>
          <c:orientation val="minMax"/>
        </c:scaling>
        <c:axPos val="b"/>
        <c:delete val="0"/>
        <c:numFmt formatCode="dd/mm" sourceLinked="0"/>
        <c:majorTickMark val="out"/>
        <c:minorTickMark val="none"/>
        <c:tickLblPos val="nextTo"/>
        <c:spPr>
          <a:ln w="3175">
            <a:solidFill>
              <a:srgbClr val="C0C0C0"/>
            </a:solidFill>
          </a:ln>
        </c:spPr>
        <c:crossAx val="29238877"/>
        <c:crosses val="autoZero"/>
        <c:auto val="0"/>
        <c:baseTimeUnit val="days"/>
        <c:majorUnit val="14"/>
        <c:majorTimeUnit val="days"/>
        <c:minorUnit val="1"/>
        <c:minorTimeUnit val="days"/>
        <c:noMultiLvlLbl val="0"/>
      </c:dateAx>
      <c:valAx>
        <c:axId val="29238877"/>
        <c:scaling>
          <c:orientation val="minMax"/>
          <c:min val="7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11"/>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3248764"/>
        <c:crossesAt val="1"/>
        <c:crossBetween val="between"/>
        <c:dispUnits/>
      </c:valAx>
      <c:spPr>
        <a:noFill/>
        <a:ln>
          <a:noFill/>
        </a:ln>
      </c:spPr>
    </c:plotArea>
    <c:legend>
      <c:legendPos val="r"/>
      <c:layout>
        <c:manualLayout>
          <c:xMode val="edge"/>
          <c:yMode val="edge"/>
          <c:x val="0.16275"/>
          <c:y val="0.924"/>
          <c:w val="0.73475"/>
          <c:h val="0.065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6. Precio semanal a consumidor de papa en ferias según región. 
</a:t>
            </a:r>
            <a:r>
              <a:rPr lang="en-US" cap="none" sz="1200" b="1" i="0" u="none" baseline="0">
                <a:solidFill>
                  <a:srgbClr val="000000"/>
                </a:solidFill>
                <a:latin typeface="Calibri"/>
                <a:ea typeface="Calibri"/>
                <a:cs typeface="Calibri"/>
              </a:rPr>
              <a:t>Desde el 8 de febrero al 27 de junio de 2016 ($/ kilo con IVA)</a:t>
            </a:r>
          </a:p>
        </c:rich>
      </c:tx>
      <c:layout>
        <c:manualLayout>
          <c:xMode val="factor"/>
          <c:yMode val="factor"/>
          <c:x val="-0.00125"/>
          <c:y val="-0.01425"/>
        </c:manualLayout>
      </c:layout>
      <c:spPr>
        <a:noFill/>
        <a:ln w="3175">
          <a:noFill/>
        </a:ln>
      </c:spPr>
    </c:title>
    <c:plotArea>
      <c:layout>
        <c:manualLayout>
          <c:xMode val="edge"/>
          <c:yMode val="edge"/>
          <c:x val="0.0495"/>
          <c:y val="0.09375"/>
          <c:w val="0.95625"/>
          <c:h val="0.7835"/>
        </c:manualLayout>
      </c:layout>
      <c:lineChart>
        <c:grouping val="standard"/>
        <c:varyColors val="0"/>
        <c:ser>
          <c:idx val="0"/>
          <c:order val="0"/>
          <c:tx>
            <c:strRef>
              <c:f>'precio minorista regiones'!$K$6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Pt>
            <c:idx val="0"/>
            <c:spPr>
              <a:solidFill>
                <a:srgbClr val="4572A7"/>
              </a:solidFill>
              <a:ln w="25400">
                <a:solidFill>
                  <a:srgbClr val="666699"/>
                </a:solidFill>
              </a:ln>
            </c:spPr>
            <c:marker>
              <c:size val="5"/>
              <c:spPr>
                <a:solidFill>
                  <a:srgbClr val="666699"/>
                </a:solidFill>
                <a:ln>
                  <a:solidFill>
                    <a:srgbClr val="666699"/>
                  </a:solidFill>
                </a:ln>
              </c:spPr>
            </c:marker>
          </c:dPt>
          <c:dPt>
            <c:idx val="1"/>
            <c:spPr>
              <a:solidFill>
                <a:srgbClr val="4572A7"/>
              </a:solidFill>
              <a:ln w="25400">
                <a:solidFill>
                  <a:srgbClr val="666699"/>
                </a:solidFill>
              </a:ln>
            </c:spPr>
            <c:marker>
              <c:size val="5"/>
              <c:spPr>
                <a:solidFill>
                  <a:srgbClr val="666699"/>
                </a:solidFill>
                <a:ln>
                  <a:solidFill>
                    <a:srgbClr val="666699"/>
                  </a:solidFill>
                </a:ln>
              </c:spPr>
            </c:marker>
          </c:dPt>
          <c:dPt>
            <c:idx val="2"/>
            <c:spPr>
              <a:solidFill>
                <a:srgbClr val="4572A7"/>
              </a:solidFill>
              <a:ln w="25400">
                <a:solidFill>
                  <a:srgbClr val="666699"/>
                </a:solidFill>
              </a:ln>
            </c:spPr>
            <c:marker>
              <c:size val="5"/>
              <c:spPr>
                <a:solidFill>
                  <a:srgbClr val="666699"/>
                </a:solidFill>
                <a:ln>
                  <a:solidFill>
                    <a:srgbClr val="666699"/>
                  </a:solidFill>
                </a:ln>
              </c:spPr>
            </c:marker>
          </c:dPt>
          <c:dPt>
            <c:idx val="3"/>
            <c:spPr>
              <a:solidFill>
                <a:srgbClr val="4572A7"/>
              </a:solidFill>
              <a:ln w="25400">
                <a:solidFill>
                  <a:srgbClr val="666699"/>
                </a:solidFill>
              </a:ln>
            </c:spPr>
            <c:marker>
              <c:size val="5"/>
              <c:spPr>
                <a:solidFill>
                  <a:srgbClr val="666699"/>
                </a:solidFill>
                <a:ln>
                  <a:solidFill>
                    <a:srgbClr val="666699"/>
                  </a:solidFill>
                </a:ln>
              </c:spPr>
            </c:marker>
          </c:dPt>
          <c:dPt>
            <c:idx val="4"/>
            <c:spPr>
              <a:solidFill>
                <a:srgbClr val="4572A7"/>
              </a:solidFill>
              <a:ln w="25400">
                <a:solidFill>
                  <a:srgbClr val="666699"/>
                </a:solidFill>
              </a:ln>
            </c:spPr>
            <c:marker>
              <c:size val="5"/>
              <c:spPr>
                <a:solidFill>
                  <a:srgbClr val="666699"/>
                </a:solidFill>
                <a:ln>
                  <a:solidFill>
                    <a:srgbClr val="666699"/>
                  </a:solidFill>
                </a:ln>
              </c:spPr>
            </c:marker>
          </c:dPt>
          <c:dPt>
            <c:idx val="5"/>
            <c:spPr>
              <a:solidFill>
                <a:srgbClr val="4572A7"/>
              </a:solidFill>
              <a:ln w="25400">
                <a:solidFill>
                  <a:srgbClr val="666699"/>
                </a:solidFill>
              </a:ln>
            </c:spPr>
            <c:marker>
              <c:size val="5"/>
              <c:spPr>
                <a:solidFill>
                  <a:srgbClr val="666699"/>
                </a:solidFill>
                <a:ln>
                  <a:solidFill>
                    <a:srgbClr val="666699"/>
                  </a:solidFill>
                </a:ln>
              </c:spPr>
            </c:marker>
          </c:dPt>
          <c:dPt>
            <c:idx val="6"/>
            <c:spPr>
              <a:solidFill>
                <a:srgbClr val="4572A7"/>
              </a:solidFill>
              <a:ln w="25400">
                <a:solidFill>
                  <a:srgbClr val="666699"/>
                </a:solidFill>
              </a:ln>
            </c:spPr>
            <c:marker>
              <c:size val="5"/>
              <c:spPr>
                <a:solidFill>
                  <a:srgbClr val="666699"/>
                </a:solidFill>
                <a:ln>
                  <a:solidFill>
                    <a:srgbClr val="666699"/>
                  </a:solidFill>
                </a:ln>
              </c:spPr>
            </c:marker>
          </c:dPt>
          <c:dPt>
            <c:idx val="7"/>
            <c:spPr>
              <a:solidFill>
                <a:srgbClr val="4572A7"/>
              </a:solidFill>
              <a:ln w="25400">
                <a:solidFill>
                  <a:srgbClr val="666699"/>
                </a:solidFill>
              </a:ln>
            </c:spPr>
            <c:marker>
              <c:size val="5"/>
              <c:spPr>
                <a:solidFill>
                  <a:srgbClr val="666699"/>
                </a:solidFill>
                <a:ln>
                  <a:solidFill>
                    <a:srgbClr val="666699"/>
                  </a:solidFill>
                </a:ln>
              </c:spPr>
            </c:marker>
          </c:dPt>
          <c:dPt>
            <c:idx val="8"/>
            <c:spPr>
              <a:solidFill>
                <a:srgbClr val="4572A7"/>
              </a:solidFill>
              <a:ln w="25400">
                <a:solidFill>
                  <a:srgbClr val="666699"/>
                </a:solidFill>
              </a:ln>
            </c:spPr>
            <c:marker>
              <c:size val="5"/>
              <c:spPr>
                <a:solidFill>
                  <a:srgbClr val="666699"/>
                </a:solidFill>
                <a:ln>
                  <a:solidFill>
                    <a:srgbClr val="666699"/>
                  </a:solidFill>
                </a:ln>
              </c:spPr>
            </c:marker>
          </c:dPt>
          <c:dPt>
            <c:idx val="9"/>
            <c:spPr>
              <a:solidFill>
                <a:srgbClr val="4572A7"/>
              </a:solidFill>
              <a:ln w="25400">
                <a:solidFill>
                  <a:srgbClr val="666699"/>
                </a:solidFill>
              </a:ln>
            </c:spPr>
            <c:marker>
              <c:size val="5"/>
              <c:spPr>
                <a:solidFill>
                  <a:srgbClr val="666699"/>
                </a:solidFill>
                <a:ln>
                  <a:solidFill>
                    <a:srgbClr val="666699"/>
                  </a:solidFill>
                </a:ln>
              </c:spPr>
            </c:marker>
          </c:dPt>
          <c:dPt>
            <c:idx val="10"/>
            <c:spPr>
              <a:solidFill>
                <a:srgbClr val="4572A7"/>
              </a:solidFill>
              <a:ln w="25400">
                <a:solidFill>
                  <a:srgbClr val="666699"/>
                </a:solidFill>
              </a:ln>
            </c:spPr>
            <c:marker>
              <c:size val="5"/>
              <c:spPr>
                <a:solidFill>
                  <a:srgbClr val="666699"/>
                </a:solidFill>
                <a:ln>
                  <a:solidFill>
                    <a:srgbClr val="666699"/>
                  </a:solidFill>
                </a:ln>
              </c:spPr>
            </c:marker>
          </c:dPt>
          <c:dPt>
            <c:idx val="11"/>
            <c:spPr>
              <a:solidFill>
                <a:srgbClr val="4572A7"/>
              </a:solidFill>
              <a:ln w="25400">
                <a:solidFill>
                  <a:srgbClr val="666699"/>
                </a:solidFill>
              </a:ln>
            </c:spPr>
            <c:marker>
              <c:size val="5"/>
              <c:spPr>
                <a:solidFill>
                  <a:srgbClr val="666699"/>
                </a:solidFill>
                <a:ln>
                  <a:solidFill>
                    <a:srgbClr val="666699"/>
                  </a:solidFill>
                </a:ln>
              </c:spPr>
            </c:marker>
          </c:dPt>
          <c:dPt>
            <c:idx val="12"/>
            <c:spPr>
              <a:solidFill>
                <a:srgbClr val="4572A7"/>
              </a:solidFill>
              <a:ln w="25400">
                <a:solidFill>
                  <a:srgbClr val="666699"/>
                </a:solidFill>
              </a:ln>
            </c:spPr>
            <c:marker>
              <c:size val="5"/>
              <c:spPr>
                <a:solidFill>
                  <a:srgbClr val="666699"/>
                </a:solidFill>
                <a:ln>
                  <a:solidFill>
                    <a:srgbClr val="666699"/>
                  </a:solidFill>
                </a:ln>
              </c:spPr>
            </c:marker>
          </c:dPt>
          <c:dPt>
            <c:idx val="16"/>
            <c:spPr>
              <a:solidFill>
                <a:srgbClr val="4572A7"/>
              </a:solidFill>
              <a:ln w="25400">
                <a:solidFill>
                  <a:srgbClr val="666699"/>
                </a:solidFill>
              </a:ln>
            </c:spPr>
            <c:marker>
              <c:size val="5"/>
              <c:spPr>
                <a:solidFill>
                  <a:srgbClr val="666699"/>
                </a:solidFill>
                <a:ln>
                  <a:solidFill>
                    <a:srgbClr val="666699"/>
                  </a:solidFill>
                </a:ln>
              </c:spPr>
            </c:marker>
          </c:dPt>
          <c:dPt>
            <c:idx val="17"/>
            <c:spPr>
              <a:solidFill>
                <a:srgbClr val="4572A7"/>
              </a:solidFill>
              <a:ln w="25400">
                <a:solidFill>
                  <a:srgbClr val="666699"/>
                </a:solidFill>
              </a:ln>
            </c:spPr>
            <c:marker>
              <c:size val="5"/>
              <c:spPr>
                <a:solidFill>
                  <a:srgbClr val="666699"/>
                </a:solidFill>
                <a:ln>
                  <a:solidFill>
                    <a:srgbClr val="666699"/>
                  </a:solidFill>
                </a:ln>
              </c:spPr>
            </c:marker>
          </c:dPt>
          <c:dPt>
            <c:idx val="18"/>
            <c:spPr>
              <a:solidFill>
                <a:srgbClr val="4572A7"/>
              </a:solidFill>
              <a:ln w="25400">
                <a:solidFill>
                  <a:srgbClr val="666699"/>
                </a:solidFill>
              </a:ln>
            </c:spPr>
            <c:marker>
              <c:size val="5"/>
              <c:spPr>
                <a:solidFill>
                  <a:srgbClr val="666699"/>
                </a:solidFill>
                <a:ln>
                  <a:solidFill>
                    <a:srgbClr val="666699"/>
                  </a:solidFill>
                </a:ln>
              </c:spPr>
            </c:marker>
          </c:dPt>
          <c:dPt>
            <c:idx val="19"/>
            <c:spPr>
              <a:solidFill>
                <a:srgbClr val="4572A7"/>
              </a:solidFill>
              <a:ln w="25400">
                <a:solidFill>
                  <a:srgbClr val="666699"/>
                </a:solidFill>
              </a:ln>
            </c:spPr>
            <c:marker>
              <c:size val="5"/>
              <c:spPr>
                <a:solidFill>
                  <a:srgbClr val="666699"/>
                </a:solidFill>
                <a:ln>
                  <a:solidFill>
                    <a:srgbClr val="666699"/>
                  </a:solidFill>
                </a:ln>
              </c:spPr>
            </c:marker>
          </c:dPt>
          <c:dPt>
            <c:idx val="20"/>
            <c:spPr>
              <a:solidFill>
                <a:srgbClr val="4572A7"/>
              </a:solidFill>
              <a:ln w="25400">
                <a:solidFill>
                  <a:srgbClr val="666699"/>
                </a:solidFill>
              </a:ln>
            </c:spPr>
            <c:marker>
              <c:size val="5"/>
              <c:spPr>
                <a:solidFill>
                  <a:srgbClr val="666699"/>
                </a:solidFill>
                <a:ln>
                  <a:solidFill>
                    <a:srgbClr val="666699"/>
                  </a:solidFill>
                </a:ln>
              </c:spPr>
            </c:marker>
          </c:dPt>
          <c:cat>
            <c:strRef>
              <c:f>'precio minorista regiones'!$B$7:$B$27</c:f>
              <c:strCache/>
            </c:strRef>
          </c:cat>
          <c:val>
            <c:numRef>
              <c:f>'precio minorista regiones'!$K$7:$K$27</c:f>
              <c:numCache/>
            </c:numRef>
          </c:val>
          <c:smooth val="0"/>
        </c:ser>
        <c:ser>
          <c:idx val="1"/>
          <c:order val="1"/>
          <c:tx>
            <c:strRef>
              <c:f>'precio minorista regiones'!$L$6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regiones'!$L$7:$L$27</c:f>
              <c:numCache/>
            </c:numRef>
          </c:val>
          <c:smooth val="0"/>
        </c:ser>
        <c:ser>
          <c:idx val="2"/>
          <c:order val="2"/>
          <c:tx>
            <c:strRef>
              <c:f>'precio minorista regiones'!$M$6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regiones'!$M$7:$M$27</c:f>
              <c:numCache/>
            </c:numRef>
          </c:val>
          <c:smooth val="0"/>
        </c:ser>
        <c:ser>
          <c:idx val="3"/>
          <c:order val="3"/>
          <c:tx>
            <c:strRef>
              <c:f>'precio minorista regiones'!$N$6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regiones'!$N$7:$N$27</c:f>
              <c:numCache/>
            </c:numRef>
          </c:val>
          <c:smooth val="0"/>
        </c:ser>
        <c:ser>
          <c:idx val="4"/>
          <c:order val="4"/>
          <c:tx>
            <c:strRef>
              <c:f>'precio minorista regiones'!$O$6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regiones'!$O$7:$O$27</c:f>
              <c:numCache/>
            </c:numRef>
          </c:val>
          <c:smooth val="0"/>
        </c:ser>
        <c:ser>
          <c:idx val="5"/>
          <c:order val="5"/>
          <c:tx>
            <c:strRef>
              <c:f>'precio minorista regiones'!$P$6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regiones'!$P$7:$P$27</c:f>
              <c:numCache/>
            </c:numRef>
          </c:val>
          <c:smooth val="0"/>
        </c:ser>
        <c:ser>
          <c:idx val="6"/>
          <c:order val="6"/>
          <c:tx>
            <c:strRef>
              <c:f>'precio minorista regiones'!$Q$6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solidFill>
                  <a:srgbClr val="333399"/>
                </a:solidFill>
              </a:ln>
            </c:spPr>
          </c:marker>
          <c:cat>
            <c:strRef>
              <c:f>'precio minorista regiones'!$B$7:$B$27</c:f>
              <c:strCache/>
            </c:strRef>
          </c:cat>
          <c:val>
            <c:numRef>
              <c:f>'precio minorista regiones'!$Q$7:$Q$27</c:f>
              <c:numCache/>
            </c:numRef>
          </c:val>
          <c:smooth val="0"/>
        </c:ser>
        <c:ser>
          <c:idx val="7"/>
          <c:order val="7"/>
          <c:tx>
            <c:strRef>
              <c:f>'precio minorista regiones'!$R$6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regiones'!$R$7:$R$27</c:f>
              <c:numCache/>
            </c:numRef>
          </c:val>
          <c:smooth val="0"/>
        </c:ser>
        <c:marker val="1"/>
        <c:axId val="61823302"/>
        <c:axId val="19538807"/>
      </c:lineChart>
      <c:dateAx>
        <c:axId val="61823302"/>
        <c:scaling>
          <c:orientation val="minMax"/>
        </c:scaling>
        <c:axPos val="b"/>
        <c:delete val="0"/>
        <c:numFmt formatCode="dd/mm" sourceLinked="0"/>
        <c:majorTickMark val="out"/>
        <c:minorTickMark val="none"/>
        <c:tickLblPos val="nextTo"/>
        <c:spPr>
          <a:ln w="3175">
            <a:solidFill>
              <a:srgbClr val="C0C0C0"/>
            </a:solidFill>
          </a:ln>
        </c:spPr>
        <c:crossAx val="19538807"/>
        <c:crosses val="autoZero"/>
        <c:auto val="0"/>
        <c:baseTimeUnit val="days"/>
        <c:majorUnit val="14"/>
        <c:majorTimeUnit val="days"/>
        <c:minorUnit val="1"/>
        <c:minorTimeUnit val="days"/>
        <c:noMultiLvlLbl val="0"/>
      </c:dateAx>
      <c:valAx>
        <c:axId val="19538807"/>
        <c:scaling>
          <c:orientation val="minMax"/>
          <c:max val="650"/>
          <c:min val="25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067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61823302"/>
        <c:crossesAt val="1"/>
        <c:crossBetween val="between"/>
        <c:dispUnits/>
      </c:valAx>
      <c:spPr>
        <a:noFill/>
        <a:ln>
          <a:noFill/>
        </a:ln>
      </c:spPr>
    </c:plotArea>
    <c:legend>
      <c:legendPos val="r"/>
      <c:layout>
        <c:manualLayout>
          <c:xMode val="edge"/>
          <c:yMode val="edge"/>
          <c:x val="0.1525"/>
          <c:y val="0.922"/>
          <c:w val="0.71225"/>
          <c:h val="0.067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Evolución de la superficie y producción de papa</a:t>
            </a:r>
          </a:p>
        </c:rich>
      </c:tx>
      <c:layout>
        <c:manualLayout>
          <c:xMode val="factor"/>
          <c:yMode val="factor"/>
          <c:x val="-0.00275"/>
          <c:y val="-0.01325"/>
        </c:manualLayout>
      </c:layout>
      <c:spPr>
        <a:noFill/>
        <a:ln w="3175">
          <a:noFill/>
        </a:ln>
      </c:spPr>
    </c:title>
    <c:plotArea>
      <c:layout>
        <c:manualLayout>
          <c:xMode val="edge"/>
          <c:yMode val="edge"/>
          <c:x val="0.057"/>
          <c:y val="0.0705"/>
          <c:w val="0.8885"/>
          <c:h val="0.843"/>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rend'!$C$7:$C$22</c:f>
              <c:strCache/>
            </c:strRef>
          </c:cat>
          <c:val>
            <c:numRef>
              <c:f>'sup, prod y rend'!$D$7:$D$22</c:f>
              <c:numCache/>
            </c:numRef>
          </c:val>
          <c:smooth val="0"/>
        </c:ser>
        <c:marker val="1"/>
        <c:axId val="41631536"/>
        <c:axId val="39139505"/>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'sup, prod y rend'!$C$7:$C$22</c:f>
              <c:strCache/>
            </c:strRef>
          </c:cat>
          <c:val>
            <c:numRef>
              <c:f>'sup, prod y rend'!$E$7:$E$22</c:f>
              <c:numCache/>
            </c:numRef>
          </c:val>
          <c:smooth val="0"/>
        </c:ser>
        <c:marker val="1"/>
        <c:axId val="16711226"/>
        <c:axId val="16183307"/>
      </c:lineChart>
      <c:catAx>
        <c:axId val="4163153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39139505"/>
        <c:crosses val="autoZero"/>
        <c:auto val="1"/>
        <c:lblOffset val="100"/>
        <c:tickLblSkip val="1"/>
        <c:noMultiLvlLbl val="0"/>
      </c:catAx>
      <c:valAx>
        <c:axId val="39139505"/>
        <c:scaling>
          <c:orientation val="minMax"/>
          <c:min val="35000"/>
        </c:scaling>
        <c:axPos val="l"/>
        <c:title>
          <c:tx>
            <c:rich>
              <a:bodyPr vert="horz" rot="-5400000" anchor="ctr"/>
              <a:lstStyle/>
              <a:p>
                <a:pPr algn="ctr">
                  <a:defRPr/>
                </a:pPr>
                <a:r>
                  <a:rPr lang="en-US" cap="none" sz="1000" b="0" i="0" u="none" baseline="0">
                    <a:solidFill>
                      <a:srgbClr val="333399"/>
                    </a:solidFill>
                  </a:rPr>
                  <a:t>Superficie (ha)</a:t>
                </a:r>
              </a:p>
            </c:rich>
          </c:tx>
          <c:layout>
            <c:manualLayout>
              <c:xMode val="factor"/>
              <c:yMode val="factor"/>
              <c:x val="-0.0215"/>
              <c:y val="-0.004"/>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333399"/>
                </a:solidFill>
              </a:defRPr>
            </a:pPr>
          </a:p>
        </c:txPr>
        <c:crossAx val="41631536"/>
        <c:crossesAt val="1"/>
        <c:crossBetween val="between"/>
        <c:dispUnits/>
      </c:valAx>
      <c:catAx>
        <c:axId val="16711226"/>
        <c:scaling>
          <c:orientation val="minMax"/>
        </c:scaling>
        <c:axPos val="b"/>
        <c:delete val="1"/>
        <c:majorTickMark val="out"/>
        <c:minorTickMark val="none"/>
        <c:tickLblPos val="nextTo"/>
        <c:crossAx val="16183307"/>
        <c:crosses val="autoZero"/>
        <c:auto val="1"/>
        <c:lblOffset val="100"/>
        <c:tickLblSkip val="1"/>
        <c:noMultiLvlLbl val="0"/>
      </c:catAx>
      <c:valAx>
        <c:axId val="16183307"/>
        <c:scaling>
          <c:orientation val="minMax"/>
          <c:min val="700000"/>
        </c:scaling>
        <c:axPos val="l"/>
        <c:title>
          <c:tx>
            <c:rich>
              <a:bodyPr vert="horz" rot="-5400000" anchor="ctr"/>
              <a:lstStyle/>
              <a:p>
                <a:pPr algn="ctr">
                  <a:defRPr/>
                </a:pPr>
                <a:r>
                  <a:rPr lang="en-US" cap="none" sz="1000" b="0" i="0" u="none" baseline="0">
                    <a:solidFill>
                      <a:srgbClr val="FF0000"/>
                    </a:solidFill>
                  </a:rPr>
                  <a:t>Producción (ton)</a:t>
                </a:r>
              </a:p>
            </c:rich>
          </c:tx>
          <c:layout>
            <c:manualLayout>
              <c:xMode val="factor"/>
              <c:yMode val="factor"/>
              <c:x val="-0.02075"/>
              <c:y val="0.001"/>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1000" b="0" i="0" u="none" baseline="0">
                <a:solidFill>
                  <a:srgbClr val="993366"/>
                </a:solidFill>
              </a:defRPr>
            </a:pPr>
          </a:p>
        </c:txPr>
        <c:crossAx val="16711226"/>
        <c:crosses val="max"/>
        <c:crossBetween val="between"/>
        <c:dispUnits/>
      </c:valAx>
      <c:spPr>
        <a:noFill/>
        <a:ln>
          <a:noFill/>
        </a:ln>
      </c:spPr>
    </c:plotArea>
    <c:legend>
      <c:legendPos val="r"/>
      <c:legendEntry>
        <c:idx val="0"/>
        <c:txPr>
          <a:bodyPr vert="horz" rot="0"/>
          <a:lstStyle/>
          <a:p>
            <a:pPr>
              <a:defRPr lang="en-US" cap="none" sz="920" b="0" i="0" u="none" baseline="0">
                <a:solidFill>
                  <a:srgbClr val="333399"/>
                </a:solidFill>
              </a:defRPr>
            </a:pPr>
          </a:p>
        </c:txPr>
      </c:legendEntry>
      <c:legendEntry>
        <c:idx val="1"/>
        <c:txPr>
          <a:bodyPr vert="horz" rot="0"/>
          <a:lstStyle/>
          <a:p>
            <a:pPr>
              <a:defRPr lang="en-US" cap="none" sz="920" b="0" i="0" u="none" baseline="0">
                <a:solidFill>
                  <a:srgbClr val="993366"/>
                </a:solidFill>
              </a:defRPr>
            </a:pPr>
          </a:p>
        </c:txPr>
      </c:legendEntry>
      <c:layout>
        <c:manualLayout>
          <c:xMode val="edge"/>
          <c:yMode val="edge"/>
          <c:x val="0.144"/>
          <c:y val="0.93125"/>
          <c:w val="0.62525"/>
          <c:h val="0.066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
          <c:y val="-0.01325"/>
        </c:manualLayout>
      </c:layout>
      <c:spPr>
        <a:noFill/>
        <a:ln w="3175">
          <a:noFill/>
        </a:ln>
      </c:spPr>
    </c:title>
    <c:plotArea>
      <c:layout>
        <c:manualLayout>
          <c:xMode val="edge"/>
          <c:yMode val="edge"/>
          <c:x val="0.04125"/>
          <c:y val="0.075"/>
          <c:w val="0.942"/>
          <c:h val="0.8485"/>
        </c:manualLayout>
      </c:layout>
      <c:barChart>
        <c:barDir val="col"/>
        <c:grouping val="clustered"/>
        <c:varyColors val="0"/>
        <c:ser>
          <c:idx val="0"/>
          <c:order val="0"/>
          <c:tx>
            <c:strRef>
              <c:f>'sup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región'!$C$20:$K$20</c:f>
              <c:numCache/>
            </c:numRef>
          </c:val>
        </c:ser>
        <c:ser>
          <c:idx val="1"/>
          <c:order val="1"/>
          <c:tx>
            <c:strRef>
              <c:f>'sup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región'!$C$21:$K$21</c:f>
              <c:numCache/>
            </c:numRef>
          </c:val>
        </c:ser>
        <c:ser>
          <c:idx val="2"/>
          <c:order val="2"/>
          <c:tx>
            <c:strRef>
              <c:f>'sup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región'!$C$22:$K$22</c:f>
              <c:numCache/>
            </c:numRef>
          </c:val>
        </c:ser>
        <c:overlap val="-27"/>
        <c:gapWidth val="219"/>
        <c:axId val="11432036"/>
        <c:axId val="35779461"/>
      </c:barChart>
      <c:catAx>
        <c:axId val="1143203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35779461"/>
        <c:crosses val="autoZero"/>
        <c:auto val="1"/>
        <c:lblOffset val="100"/>
        <c:tickLblSkip val="1"/>
        <c:noMultiLvlLbl val="0"/>
      </c:catAx>
      <c:valAx>
        <c:axId val="35779461"/>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102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11432036"/>
        <c:crossesAt val="1"/>
        <c:crossBetween val="between"/>
        <c:dispUnits/>
      </c:valAx>
      <c:spPr>
        <a:noFill/>
        <a:ln>
          <a:noFill/>
        </a:ln>
      </c:spPr>
    </c:plotArea>
    <c:legend>
      <c:legendPos val="r"/>
      <c:layout>
        <c:manualLayout>
          <c:xMode val="edge"/>
          <c:yMode val="edge"/>
          <c:x val="0.38025"/>
          <c:y val="0.928"/>
          <c:w val="0.2415"/>
          <c:h val="0.05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1"/>
          <c:y val="-0.0125"/>
        </c:manualLayout>
      </c:layout>
      <c:spPr>
        <a:noFill/>
        <a:ln w="3175">
          <a:noFill/>
        </a:ln>
      </c:spPr>
    </c:title>
    <c:plotArea>
      <c:layout>
        <c:manualLayout>
          <c:xMode val="edge"/>
          <c:yMode val="edge"/>
          <c:x val="0.04725"/>
          <c:y val="0.07"/>
          <c:w val="0.938"/>
          <c:h val="0.8495"/>
        </c:manualLayout>
      </c:layout>
      <c:barChart>
        <c:barDir val="col"/>
        <c:grouping val="clustered"/>
        <c:varyColors val="0"/>
        <c:ser>
          <c:idx val="0"/>
          <c:order val="0"/>
          <c:tx>
            <c:strRef>
              <c:f>'prod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región'!$C$20:$K$20</c:f>
              <c:numCache/>
            </c:numRef>
          </c:val>
        </c:ser>
        <c:ser>
          <c:idx val="1"/>
          <c:order val="1"/>
          <c:tx>
            <c:strRef>
              <c:f>'prod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región'!$C$21:$K$21</c:f>
              <c:numCache/>
            </c:numRef>
          </c:val>
        </c:ser>
        <c:ser>
          <c:idx val="2"/>
          <c:order val="2"/>
          <c:tx>
            <c:strRef>
              <c:f>'prod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región'!$C$22:$K$22</c:f>
              <c:numCache/>
            </c:numRef>
          </c:val>
        </c:ser>
        <c:overlap val="-27"/>
        <c:gapWidth val="219"/>
        <c:axId val="53579694"/>
        <c:axId val="12455199"/>
      </c:barChart>
      <c:catAx>
        <c:axId val="5357969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12455199"/>
        <c:crosses val="autoZero"/>
        <c:auto val="1"/>
        <c:lblOffset val="100"/>
        <c:tickLblSkip val="1"/>
        <c:noMultiLvlLbl val="0"/>
      </c:catAx>
      <c:valAx>
        <c:axId val="12455199"/>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47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53579694"/>
        <c:crossesAt val="1"/>
        <c:crossBetween val="between"/>
        <c:dispUnits/>
      </c:valAx>
      <c:spPr>
        <a:noFill/>
        <a:ln>
          <a:noFill/>
        </a:ln>
      </c:spPr>
    </c:plotArea>
    <c:legend>
      <c:legendPos val="r"/>
      <c:layout>
        <c:manualLayout>
          <c:xMode val="edge"/>
          <c:yMode val="edge"/>
          <c:x val="0.37725"/>
          <c:y val="0.93225"/>
          <c:w val="0.24525"/>
          <c:h val="0.05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752600" cy="1533525"/>
        </a:xfrm>
        <a:prstGeom prst="rect">
          <a:avLst/>
        </a:prstGeom>
        <a:noFill/>
        <a:ln w="9525" cmpd="sng">
          <a:noFill/>
        </a:ln>
      </xdr:spPr>
    </xdr:pic>
    <xdr:clientData/>
  </xdr:twoCellAnchor>
  <xdr:twoCellAnchor>
    <xdr:from>
      <xdr:col>0</xdr:col>
      <xdr:colOff>19050</xdr:colOff>
      <xdr:row>41</xdr:row>
      <xdr:rowOff>104775</xdr:rowOff>
    </xdr:from>
    <xdr:to>
      <xdr:col>2</xdr:col>
      <xdr:colOff>438150</xdr:colOff>
      <xdr:row>41</xdr:row>
      <xdr:rowOff>200025</xdr:rowOff>
    </xdr:to>
    <xdr:pic>
      <xdr:nvPicPr>
        <xdr:cNvPr id="2" name="Picture 1" descr="LOGO_FUCOA"/>
        <xdr:cNvPicPr preferRelativeResize="1">
          <a:picLocks noChangeAspect="1"/>
        </xdr:cNvPicPr>
      </xdr:nvPicPr>
      <xdr:blipFill>
        <a:blip r:embed="rId2"/>
        <a:srcRect t="45156" b="48161"/>
        <a:stretch>
          <a:fillRect/>
        </a:stretch>
      </xdr:blipFill>
      <xdr:spPr>
        <a:xfrm>
          <a:off x="19050" y="8201025"/>
          <a:ext cx="1866900" cy="95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24</xdr:row>
      <xdr:rowOff>66675</xdr:rowOff>
    </xdr:from>
    <xdr:to>
      <xdr:col>6</xdr:col>
      <xdr:colOff>1190625</xdr:colOff>
      <xdr:row>46</xdr:row>
      <xdr:rowOff>76200</xdr:rowOff>
    </xdr:to>
    <xdr:graphicFrame>
      <xdr:nvGraphicFramePr>
        <xdr:cNvPr id="1" name="Gráfico 1"/>
        <xdr:cNvGraphicFramePr/>
      </xdr:nvGraphicFramePr>
      <xdr:xfrm>
        <a:off x="180975" y="3867150"/>
        <a:ext cx="7248525" cy="4105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23</xdr:row>
      <xdr:rowOff>9525</xdr:rowOff>
    </xdr:from>
    <xdr:to>
      <xdr:col>11</xdr:col>
      <xdr:colOff>676275</xdr:colOff>
      <xdr:row>45</xdr:row>
      <xdr:rowOff>0</xdr:rowOff>
    </xdr:to>
    <xdr:graphicFrame>
      <xdr:nvGraphicFramePr>
        <xdr:cNvPr id="1" name="Gráfico 1"/>
        <xdr:cNvGraphicFramePr/>
      </xdr:nvGraphicFramePr>
      <xdr:xfrm>
        <a:off x="142875" y="3648075"/>
        <a:ext cx="8724900" cy="40957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95250</xdr:rowOff>
    </xdr:from>
    <xdr:to>
      <xdr:col>11</xdr:col>
      <xdr:colOff>676275</xdr:colOff>
      <xdr:row>47</xdr:row>
      <xdr:rowOff>133350</xdr:rowOff>
    </xdr:to>
    <xdr:graphicFrame>
      <xdr:nvGraphicFramePr>
        <xdr:cNvPr id="1" name="Gráfico 1"/>
        <xdr:cNvGraphicFramePr/>
      </xdr:nvGraphicFramePr>
      <xdr:xfrm>
        <a:off x="114300" y="3981450"/>
        <a:ext cx="8648700" cy="3762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19050</xdr:rowOff>
    </xdr:from>
    <xdr:to>
      <xdr:col>11</xdr:col>
      <xdr:colOff>666750</xdr:colOff>
      <xdr:row>45</xdr:row>
      <xdr:rowOff>142875</xdr:rowOff>
    </xdr:to>
    <xdr:graphicFrame>
      <xdr:nvGraphicFramePr>
        <xdr:cNvPr id="1" name="Gráfico 2"/>
        <xdr:cNvGraphicFramePr/>
      </xdr:nvGraphicFramePr>
      <xdr:xfrm>
        <a:off x="114300" y="3914775"/>
        <a:ext cx="8915400" cy="4019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38100</xdr:rowOff>
    </xdr:from>
    <xdr:to>
      <xdr:col>2</xdr:col>
      <xdr:colOff>476250</xdr:colOff>
      <xdr:row>41</xdr:row>
      <xdr:rowOff>133350</xdr:rowOff>
    </xdr:to>
    <xdr:pic>
      <xdr:nvPicPr>
        <xdr:cNvPr id="1" name="Picture 1" descr="LOGO_FUCOA"/>
        <xdr:cNvPicPr preferRelativeResize="1">
          <a:picLocks noChangeAspect="1"/>
        </xdr:cNvPicPr>
      </xdr:nvPicPr>
      <xdr:blipFill>
        <a:blip r:embed="rId1"/>
        <a:srcRect t="45156" b="48161"/>
        <a:stretch>
          <a:fillRect/>
        </a:stretch>
      </xdr:blipFill>
      <xdr:spPr>
        <a:xfrm>
          <a:off x="38100" y="7858125"/>
          <a:ext cx="1847850"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2638425</xdr:colOff>
      <xdr:row>5</xdr:row>
      <xdr:rowOff>114300</xdr:rowOff>
    </xdr:from>
    <xdr:to>
      <xdr:col>3</xdr:col>
      <xdr:colOff>219075</xdr:colOff>
      <xdr:row>5</xdr:row>
      <xdr:rowOff>114300</xdr:rowOff>
    </xdr:to>
    <xdr:sp>
      <xdr:nvSpPr>
        <xdr:cNvPr id="1" name="Conector recto 1"/>
        <xdr:cNvSpPr>
          <a:spLocks/>
        </xdr:cNvSpPr>
      </xdr:nvSpPr>
      <xdr:spPr>
        <a:xfrm flipV="1">
          <a:off x="3705225" y="762000"/>
          <a:ext cx="26670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95250</xdr:rowOff>
    </xdr:from>
    <xdr:to>
      <xdr:col>3</xdr:col>
      <xdr:colOff>228600</xdr:colOff>
      <xdr:row>6</xdr:row>
      <xdr:rowOff>95250</xdr:rowOff>
    </xdr:to>
    <xdr:sp>
      <xdr:nvSpPr>
        <xdr:cNvPr id="2" name="Conector recto 2"/>
        <xdr:cNvSpPr>
          <a:spLocks/>
        </xdr:cNvSpPr>
      </xdr:nvSpPr>
      <xdr:spPr>
        <a:xfrm>
          <a:off x="3648075" y="904875"/>
          <a:ext cx="2733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2171700</xdr:colOff>
      <xdr:row>7</xdr:row>
      <xdr:rowOff>104775</xdr:rowOff>
    </xdr:from>
    <xdr:to>
      <xdr:col>3</xdr:col>
      <xdr:colOff>247650</xdr:colOff>
      <xdr:row>7</xdr:row>
      <xdr:rowOff>104775</xdr:rowOff>
    </xdr:to>
    <xdr:sp>
      <xdr:nvSpPr>
        <xdr:cNvPr id="3" name="Conector recto 3"/>
        <xdr:cNvSpPr>
          <a:spLocks/>
        </xdr:cNvSpPr>
      </xdr:nvSpPr>
      <xdr:spPr>
        <a:xfrm>
          <a:off x="3238500" y="1076325"/>
          <a:ext cx="3162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3705225</xdr:colOff>
      <xdr:row>18</xdr:row>
      <xdr:rowOff>85725</xdr:rowOff>
    </xdr:from>
    <xdr:to>
      <xdr:col>3</xdr:col>
      <xdr:colOff>238125</xdr:colOff>
      <xdr:row>18</xdr:row>
      <xdr:rowOff>85725</xdr:rowOff>
    </xdr:to>
    <xdr:sp>
      <xdr:nvSpPr>
        <xdr:cNvPr id="4" name="Conector recto 10"/>
        <xdr:cNvSpPr>
          <a:spLocks/>
        </xdr:cNvSpPr>
      </xdr:nvSpPr>
      <xdr:spPr>
        <a:xfrm flipH="1">
          <a:off x="4772025" y="2714625"/>
          <a:ext cx="1619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2838450</xdr:colOff>
      <xdr:row>34</xdr:row>
      <xdr:rowOff>104775</xdr:rowOff>
    </xdr:from>
    <xdr:to>
      <xdr:col>3</xdr:col>
      <xdr:colOff>209550</xdr:colOff>
      <xdr:row>34</xdr:row>
      <xdr:rowOff>104775</xdr:rowOff>
    </xdr:to>
    <xdr:sp>
      <xdr:nvSpPr>
        <xdr:cNvPr id="5" name="Conector recto 26"/>
        <xdr:cNvSpPr>
          <a:spLocks/>
        </xdr:cNvSpPr>
      </xdr:nvSpPr>
      <xdr:spPr>
        <a:xfrm flipV="1">
          <a:off x="3905250" y="5210175"/>
          <a:ext cx="2457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35</xdr:row>
      <xdr:rowOff>104775</xdr:rowOff>
    </xdr:from>
    <xdr:to>
      <xdr:col>3</xdr:col>
      <xdr:colOff>200025</xdr:colOff>
      <xdr:row>35</xdr:row>
      <xdr:rowOff>104775</xdr:rowOff>
    </xdr:to>
    <xdr:sp>
      <xdr:nvSpPr>
        <xdr:cNvPr id="6" name="Conector recto 27"/>
        <xdr:cNvSpPr>
          <a:spLocks/>
        </xdr:cNvSpPr>
      </xdr:nvSpPr>
      <xdr:spPr>
        <a:xfrm flipV="1">
          <a:off x="5400675" y="5372100"/>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36</xdr:row>
      <xdr:rowOff>85725</xdr:rowOff>
    </xdr:from>
    <xdr:to>
      <xdr:col>3</xdr:col>
      <xdr:colOff>209550</xdr:colOff>
      <xdr:row>36</xdr:row>
      <xdr:rowOff>85725</xdr:rowOff>
    </xdr:to>
    <xdr:sp>
      <xdr:nvSpPr>
        <xdr:cNvPr id="7" name="Conector recto 28"/>
        <xdr:cNvSpPr>
          <a:spLocks/>
        </xdr:cNvSpPr>
      </xdr:nvSpPr>
      <xdr:spPr>
        <a:xfrm flipV="1">
          <a:off x="5467350" y="5514975"/>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4438650</xdr:colOff>
      <xdr:row>37</xdr:row>
      <xdr:rowOff>104775</xdr:rowOff>
    </xdr:from>
    <xdr:to>
      <xdr:col>3</xdr:col>
      <xdr:colOff>219075</xdr:colOff>
      <xdr:row>37</xdr:row>
      <xdr:rowOff>104775</xdr:rowOff>
    </xdr:to>
    <xdr:sp>
      <xdr:nvSpPr>
        <xdr:cNvPr id="8" name="Conector recto 29"/>
        <xdr:cNvSpPr>
          <a:spLocks/>
        </xdr:cNvSpPr>
      </xdr:nvSpPr>
      <xdr:spPr>
        <a:xfrm flipV="1">
          <a:off x="5505450" y="5695950"/>
          <a:ext cx="866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3676650</xdr:colOff>
      <xdr:row>33</xdr:row>
      <xdr:rowOff>114300</xdr:rowOff>
    </xdr:from>
    <xdr:to>
      <xdr:col>3</xdr:col>
      <xdr:colOff>209550</xdr:colOff>
      <xdr:row>33</xdr:row>
      <xdr:rowOff>114300</xdr:rowOff>
    </xdr:to>
    <xdr:sp>
      <xdr:nvSpPr>
        <xdr:cNvPr id="9" name="Conector recto 30"/>
        <xdr:cNvSpPr>
          <a:spLocks/>
        </xdr:cNvSpPr>
      </xdr:nvSpPr>
      <xdr:spPr>
        <a:xfrm flipV="1">
          <a:off x="4743450" y="5057775"/>
          <a:ext cx="1619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32</xdr:row>
      <xdr:rowOff>133350</xdr:rowOff>
    </xdr:from>
    <xdr:to>
      <xdr:col>3</xdr:col>
      <xdr:colOff>219075</xdr:colOff>
      <xdr:row>32</xdr:row>
      <xdr:rowOff>133350</xdr:rowOff>
    </xdr:to>
    <xdr:sp>
      <xdr:nvSpPr>
        <xdr:cNvPr id="10" name="Conector recto 31"/>
        <xdr:cNvSpPr>
          <a:spLocks/>
        </xdr:cNvSpPr>
      </xdr:nvSpPr>
      <xdr:spPr>
        <a:xfrm flipV="1">
          <a:off x="5334000" y="4914900"/>
          <a:ext cx="1038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4381500</xdr:colOff>
      <xdr:row>31</xdr:row>
      <xdr:rowOff>114300</xdr:rowOff>
    </xdr:from>
    <xdr:to>
      <xdr:col>3</xdr:col>
      <xdr:colOff>247650</xdr:colOff>
      <xdr:row>31</xdr:row>
      <xdr:rowOff>114300</xdr:rowOff>
    </xdr:to>
    <xdr:sp>
      <xdr:nvSpPr>
        <xdr:cNvPr id="11" name="Conector recto 33"/>
        <xdr:cNvSpPr>
          <a:spLocks/>
        </xdr:cNvSpPr>
      </xdr:nvSpPr>
      <xdr:spPr>
        <a:xfrm flipV="1">
          <a:off x="5448300" y="4733925"/>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30</xdr:row>
      <xdr:rowOff>95250</xdr:rowOff>
    </xdr:from>
    <xdr:to>
      <xdr:col>3</xdr:col>
      <xdr:colOff>238125</xdr:colOff>
      <xdr:row>30</xdr:row>
      <xdr:rowOff>95250</xdr:rowOff>
    </xdr:to>
    <xdr:sp>
      <xdr:nvSpPr>
        <xdr:cNvPr id="12" name="Conector recto 34"/>
        <xdr:cNvSpPr>
          <a:spLocks/>
        </xdr:cNvSpPr>
      </xdr:nvSpPr>
      <xdr:spPr>
        <a:xfrm flipV="1">
          <a:off x="5057775" y="4552950"/>
          <a:ext cx="1333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3028950</xdr:colOff>
      <xdr:row>29</xdr:row>
      <xdr:rowOff>104775</xdr:rowOff>
    </xdr:from>
    <xdr:to>
      <xdr:col>3</xdr:col>
      <xdr:colOff>209550</xdr:colOff>
      <xdr:row>29</xdr:row>
      <xdr:rowOff>104775</xdr:rowOff>
    </xdr:to>
    <xdr:sp>
      <xdr:nvSpPr>
        <xdr:cNvPr id="13" name="Conector recto 35"/>
        <xdr:cNvSpPr>
          <a:spLocks/>
        </xdr:cNvSpPr>
      </xdr:nvSpPr>
      <xdr:spPr>
        <a:xfrm flipV="1">
          <a:off x="4095750" y="4400550"/>
          <a:ext cx="2266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28</xdr:row>
      <xdr:rowOff>104775</xdr:rowOff>
    </xdr:from>
    <xdr:to>
      <xdr:col>3</xdr:col>
      <xdr:colOff>209550</xdr:colOff>
      <xdr:row>28</xdr:row>
      <xdr:rowOff>104775</xdr:rowOff>
    </xdr:to>
    <xdr:sp>
      <xdr:nvSpPr>
        <xdr:cNvPr id="14" name="Conector recto 36"/>
        <xdr:cNvSpPr>
          <a:spLocks/>
        </xdr:cNvSpPr>
      </xdr:nvSpPr>
      <xdr:spPr>
        <a:xfrm flipV="1">
          <a:off x="4886325" y="4238625"/>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2647950</xdr:colOff>
      <xdr:row>9</xdr:row>
      <xdr:rowOff>104775</xdr:rowOff>
    </xdr:from>
    <xdr:to>
      <xdr:col>3</xdr:col>
      <xdr:colOff>247650</xdr:colOff>
      <xdr:row>9</xdr:row>
      <xdr:rowOff>104775</xdr:rowOff>
    </xdr:to>
    <xdr:sp>
      <xdr:nvSpPr>
        <xdr:cNvPr id="15" name="Conector recto 37"/>
        <xdr:cNvSpPr>
          <a:spLocks/>
        </xdr:cNvSpPr>
      </xdr:nvSpPr>
      <xdr:spPr>
        <a:xfrm>
          <a:off x="3714750" y="1400175"/>
          <a:ext cx="2686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13</xdr:row>
      <xdr:rowOff>104775</xdr:rowOff>
    </xdr:from>
    <xdr:to>
      <xdr:col>3</xdr:col>
      <xdr:colOff>247650</xdr:colOff>
      <xdr:row>13</xdr:row>
      <xdr:rowOff>104775</xdr:rowOff>
    </xdr:to>
    <xdr:sp>
      <xdr:nvSpPr>
        <xdr:cNvPr id="16" name="Conector recto 38"/>
        <xdr:cNvSpPr>
          <a:spLocks/>
        </xdr:cNvSpPr>
      </xdr:nvSpPr>
      <xdr:spPr>
        <a:xfrm flipV="1">
          <a:off x="4886325" y="1924050"/>
          <a:ext cx="1514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114300</xdr:rowOff>
    </xdr:from>
    <xdr:to>
      <xdr:col>3</xdr:col>
      <xdr:colOff>247650</xdr:colOff>
      <xdr:row>14</xdr:row>
      <xdr:rowOff>114300</xdr:rowOff>
    </xdr:to>
    <xdr:sp>
      <xdr:nvSpPr>
        <xdr:cNvPr id="17" name="Conector recto 39"/>
        <xdr:cNvSpPr>
          <a:spLocks/>
        </xdr:cNvSpPr>
      </xdr:nvSpPr>
      <xdr:spPr>
        <a:xfrm flipV="1">
          <a:off x="5172075" y="2095500"/>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15</xdr:row>
      <xdr:rowOff>95250</xdr:rowOff>
    </xdr:from>
    <xdr:to>
      <xdr:col>3</xdr:col>
      <xdr:colOff>247650</xdr:colOff>
      <xdr:row>15</xdr:row>
      <xdr:rowOff>95250</xdr:rowOff>
    </xdr:to>
    <xdr:sp>
      <xdr:nvSpPr>
        <xdr:cNvPr id="18" name="Conector recto 40"/>
        <xdr:cNvSpPr>
          <a:spLocks/>
        </xdr:cNvSpPr>
      </xdr:nvSpPr>
      <xdr:spPr>
        <a:xfrm flipV="1">
          <a:off x="5172075" y="2238375"/>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16</xdr:row>
      <xdr:rowOff>85725</xdr:rowOff>
    </xdr:from>
    <xdr:to>
      <xdr:col>3</xdr:col>
      <xdr:colOff>257175</xdr:colOff>
      <xdr:row>16</xdr:row>
      <xdr:rowOff>85725</xdr:rowOff>
    </xdr:to>
    <xdr:sp>
      <xdr:nvSpPr>
        <xdr:cNvPr id="19" name="Conector recto 41"/>
        <xdr:cNvSpPr>
          <a:spLocks/>
        </xdr:cNvSpPr>
      </xdr:nvSpPr>
      <xdr:spPr>
        <a:xfrm flipV="1">
          <a:off x="5467350" y="2390775"/>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4619625</xdr:colOff>
      <xdr:row>17</xdr:row>
      <xdr:rowOff>104775</xdr:rowOff>
    </xdr:from>
    <xdr:to>
      <xdr:col>3</xdr:col>
      <xdr:colOff>247650</xdr:colOff>
      <xdr:row>17</xdr:row>
      <xdr:rowOff>104775</xdr:rowOff>
    </xdr:to>
    <xdr:sp>
      <xdr:nvSpPr>
        <xdr:cNvPr id="20" name="Conector recto 42"/>
        <xdr:cNvSpPr>
          <a:spLocks/>
        </xdr:cNvSpPr>
      </xdr:nvSpPr>
      <xdr:spPr>
        <a:xfrm flipV="1">
          <a:off x="5686425" y="2571750"/>
          <a:ext cx="714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19</xdr:row>
      <xdr:rowOff>104775</xdr:rowOff>
    </xdr:from>
    <xdr:to>
      <xdr:col>3</xdr:col>
      <xdr:colOff>219075</xdr:colOff>
      <xdr:row>19</xdr:row>
      <xdr:rowOff>104775</xdr:rowOff>
    </xdr:to>
    <xdr:sp>
      <xdr:nvSpPr>
        <xdr:cNvPr id="21" name="Conector recto 43"/>
        <xdr:cNvSpPr>
          <a:spLocks/>
        </xdr:cNvSpPr>
      </xdr:nvSpPr>
      <xdr:spPr>
        <a:xfrm flipV="1">
          <a:off x="5400675" y="2895600"/>
          <a:ext cx="971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20</xdr:row>
      <xdr:rowOff>104775</xdr:rowOff>
    </xdr:from>
    <xdr:to>
      <xdr:col>3</xdr:col>
      <xdr:colOff>209550</xdr:colOff>
      <xdr:row>20</xdr:row>
      <xdr:rowOff>104775</xdr:rowOff>
    </xdr:to>
    <xdr:sp>
      <xdr:nvSpPr>
        <xdr:cNvPr id="22" name="Conector recto 44"/>
        <xdr:cNvSpPr>
          <a:spLocks/>
        </xdr:cNvSpPr>
      </xdr:nvSpPr>
      <xdr:spPr>
        <a:xfrm flipV="1">
          <a:off x="5467350" y="3057525"/>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4514850</xdr:colOff>
      <xdr:row>21</xdr:row>
      <xdr:rowOff>85725</xdr:rowOff>
    </xdr:from>
    <xdr:to>
      <xdr:col>3</xdr:col>
      <xdr:colOff>209550</xdr:colOff>
      <xdr:row>21</xdr:row>
      <xdr:rowOff>85725</xdr:rowOff>
    </xdr:to>
    <xdr:sp>
      <xdr:nvSpPr>
        <xdr:cNvPr id="23" name="Conector recto 45"/>
        <xdr:cNvSpPr>
          <a:spLocks/>
        </xdr:cNvSpPr>
      </xdr:nvSpPr>
      <xdr:spPr>
        <a:xfrm flipV="1">
          <a:off x="5581650" y="3200400"/>
          <a:ext cx="781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4886325</xdr:colOff>
      <xdr:row>23</xdr:row>
      <xdr:rowOff>85725</xdr:rowOff>
    </xdr:from>
    <xdr:to>
      <xdr:col>3</xdr:col>
      <xdr:colOff>190500</xdr:colOff>
      <xdr:row>23</xdr:row>
      <xdr:rowOff>85725</xdr:rowOff>
    </xdr:to>
    <xdr:sp>
      <xdr:nvSpPr>
        <xdr:cNvPr id="24" name="Conector recto 48"/>
        <xdr:cNvSpPr>
          <a:spLocks/>
        </xdr:cNvSpPr>
      </xdr:nvSpPr>
      <xdr:spPr>
        <a:xfrm flipV="1">
          <a:off x="5953125" y="3552825"/>
          <a:ext cx="3905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4838700</xdr:colOff>
      <xdr:row>24</xdr:row>
      <xdr:rowOff>114300</xdr:rowOff>
    </xdr:from>
    <xdr:to>
      <xdr:col>3</xdr:col>
      <xdr:colOff>180975</xdr:colOff>
      <xdr:row>24</xdr:row>
      <xdr:rowOff>114300</xdr:rowOff>
    </xdr:to>
    <xdr:sp>
      <xdr:nvSpPr>
        <xdr:cNvPr id="25" name="Conector recto 49"/>
        <xdr:cNvSpPr>
          <a:spLocks/>
        </xdr:cNvSpPr>
      </xdr:nvSpPr>
      <xdr:spPr>
        <a:xfrm flipV="1">
          <a:off x="5905500" y="3743325"/>
          <a:ext cx="428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3333750</xdr:colOff>
      <xdr:row>22</xdr:row>
      <xdr:rowOff>114300</xdr:rowOff>
    </xdr:from>
    <xdr:to>
      <xdr:col>3</xdr:col>
      <xdr:colOff>190500</xdr:colOff>
      <xdr:row>22</xdr:row>
      <xdr:rowOff>114300</xdr:rowOff>
    </xdr:to>
    <xdr:sp>
      <xdr:nvSpPr>
        <xdr:cNvPr id="26" name="Conector recto 32"/>
        <xdr:cNvSpPr>
          <a:spLocks/>
        </xdr:cNvSpPr>
      </xdr:nvSpPr>
      <xdr:spPr>
        <a:xfrm flipV="1">
          <a:off x="4400550" y="3390900"/>
          <a:ext cx="1943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1095375</xdr:colOff>
      <xdr:row>8</xdr:row>
      <xdr:rowOff>104775</xdr:rowOff>
    </xdr:from>
    <xdr:to>
      <xdr:col>3</xdr:col>
      <xdr:colOff>257175</xdr:colOff>
      <xdr:row>8</xdr:row>
      <xdr:rowOff>104775</xdr:rowOff>
    </xdr:to>
    <xdr:sp>
      <xdr:nvSpPr>
        <xdr:cNvPr id="27" name="Conector recto 46"/>
        <xdr:cNvSpPr>
          <a:spLocks/>
        </xdr:cNvSpPr>
      </xdr:nvSpPr>
      <xdr:spPr>
        <a:xfrm flipH="1">
          <a:off x="2162175" y="1238250"/>
          <a:ext cx="4248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22</xdr:row>
      <xdr:rowOff>9525</xdr:rowOff>
    </xdr:from>
    <xdr:to>
      <xdr:col>7</xdr:col>
      <xdr:colOff>152400</xdr:colOff>
      <xdr:row>40</xdr:row>
      <xdr:rowOff>123825</xdr:rowOff>
    </xdr:to>
    <xdr:graphicFrame>
      <xdr:nvGraphicFramePr>
        <xdr:cNvPr id="1" name="Gráfico 2"/>
        <xdr:cNvGraphicFramePr/>
      </xdr:nvGraphicFramePr>
      <xdr:xfrm>
        <a:off x="142875" y="4962525"/>
        <a:ext cx="6286500" cy="348615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39</xdr:row>
      <xdr:rowOff>9525</xdr:rowOff>
    </xdr:from>
    <xdr:ext cx="1000125" cy="219075"/>
    <xdr:sp>
      <xdr:nvSpPr>
        <xdr:cNvPr id="2" name="1 CuadroTexto"/>
        <xdr:cNvSpPr txBox="1">
          <a:spLocks noChangeArrowheads="1"/>
        </xdr:cNvSpPr>
      </xdr:nvSpPr>
      <xdr:spPr>
        <a:xfrm>
          <a:off x="66675" y="8172450"/>
          <a:ext cx="1000125" cy="2190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0</xdr:rowOff>
    </xdr:from>
    <xdr:to>
      <xdr:col>12</xdr:col>
      <xdr:colOff>114300</xdr:colOff>
      <xdr:row>56</xdr:row>
      <xdr:rowOff>57150</xdr:rowOff>
    </xdr:to>
    <xdr:graphicFrame>
      <xdr:nvGraphicFramePr>
        <xdr:cNvPr id="1" name="Gráfico 4"/>
        <xdr:cNvGraphicFramePr/>
      </xdr:nvGraphicFramePr>
      <xdr:xfrm>
        <a:off x="66675" y="6667500"/>
        <a:ext cx="8296275" cy="3695700"/>
      </xdr:xfrm>
      <a:graphic>
        <a:graphicData uri="http://schemas.openxmlformats.org/drawingml/2006/chart">
          <c:chart xmlns:c="http://schemas.openxmlformats.org/drawingml/2006/chart" r:id="rId1"/>
        </a:graphicData>
      </a:graphic>
    </xdr:graphicFrame>
    <xdr:clientData/>
  </xdr:twoCellAnchor>
  <xdr:oneCellAnchor>
    <xdr:from>
      <xdr:col>1</xdr:col>
      <xdr:colOff>28575</xdr:colOff>
      <xdr:row>54</xdr:row>
      <xdr:rowOff>133350</xdr:rowOff>
    </xdr:from>
    <xdr:ext cx="1000125" cy="209550"/>
    <xdr:sp>
      <xdr:nvSpPr>
        <xdr:cNvPr id="2" name="1 CuadroTexto"/>
        <xdr:cNvSpPr txBox="1">
          <a:spLocks noChangeArrowheads="1"/>
        </xdr:cNvSpPr>
      </xdr:nvSpPr>
      <xdr:spPr>
        <a:xfrm>
          <a:off x="123825" y="10115550"/>
          <a:ext cx="1000125" cy="2095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36</xdr:row>
      <xdr:rowOff>114300</xdr:rowOff>
    </xdr:from>
    <xdr:to>
      <xdr:col>13</xdr:col>
      <xdr:colOff>9525</xdr:colOff>
      <xdr:row>59</xdr:row>
      <xdr:rowOff>76200</xdr:rowOff>
    </xdr:to>
    <xdr:graphicFrame>
      <xdr:nvGraphicFramePr>
        <xdr:cNvPr id="1" name="Gráfico 1"/>
        <xdr:cNvGraphicFramePr/>
      </xdr:nvGraphicFramePr>
      <xdr:xfrm>
        <a:off x="152400" y="6172200"/>
        <a:ext cx="10125075" cy="4171950"/>
      </xdr:xfrm>
      <a:graphic>
        <a:graphicData uri="http://schemas.openxmlformats.org/drawingml/2006/chart">
          <c:chart xmlns:c="http://schemas.openxmlformats.org/drawingml/2006/chart" r:id="rId1"/>
        </a:graphicData>
      </a:graphic>
    </xdr:graphicFrame>
    <xdr:clientData/>
  </xdr:twoCellAnchor>
  <xdr:oneCellAnchor>
    <xdr:from>
      <xdr:col>0</xdr:col>
      <xdr:colOff>95250</xdr:colOff>
      <xdr:row>57</xdr:row>
      <xdr:rowOff>85725</xdr:rowOff>
    </xdr:from>
    <xdr:ext cx="1781175" cy="228600"/>
    <xdr:sp>
      <xdr:nvSpPr>
        <xdr:cNvPr id="2" name="1 CuadroTexto"/>
        <xdr:cNvSpPr txBox="1">
          <a:spLocks noChangeArrowheads="1"/>
        </xdr:cNvSpPr>
      </xdr:nvSpPr>
      <xdr:spPr>
        <a:xfrm>
          <a:off x="95250" y="10001250"/>
          <a:ext cx="1781175" cy="22860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0.94475</cdr:y>
    </cdr:from>
    <cdr:to>
      <cdr:x>0.246</cdr:x>
      <cdr:y>1</cdr:y>
    </cdr:to>
    <cdr:sp>
      <cdr:nvSpPr>
        <cdr:cNvPr id="1" name="1 CuadroTexto"/>
        <cdr:cNvSpPr txBox="1">
          <a:spLocks noChangeArrowheads="1"/>
        </cdr:cNvSpPr>
      </cdr:nvSpPr>
      <cdr:spPr>
        <a:xfrm>
          <a:off x="0" y="3533775"/>
          <a:ext cx="2028825" cy="25717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66675</xdr:rowOff>
    </xdr:from>
    <xdr:to>
      <xdr:col>9</xdr:col>
      <xdr:colOff>647700</xdr:colOff>
      <xdr:row>45</xdr:row>
      <xdr:rowOff>85725</xdr:rowOff>
    </xdr:to>
    <xdr:graphicFrame>
      <xdr:nvGraphicFramePr>
        <xdr:cNvPr id="1" name="Gráfico 1"/>
        <xdr:cNvGraphicFramePr/>
      </xdr:nvGraphicFramePr>
      <xdr:xfrm>
        <a:off x="123825" y="3810000"/>
        <a:ext cx="8239125" cy="3743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28</xdr:row>
      <xdr:rowOff>38100</xdr:rowOff>
    </xdr:from>
    <xdr:to>
      <xdr:col>9</xdr:col>
      <xdr:colOff>476250</xdr:colOff>
      <xdr:row>56</xdr:row>
      <xdr:rowOff>114300</xdr:rowOff>
    </xdr:to>
    <xdr:graphicFrame>
      <xdr:nvGraphicFramePr>
        <xdr:cNvPr id="1" name="Gráfico 1"/>
        <xdr:cNvGraphicFramePr/>
      </xdr:nvGraphicFramePr>
      <xdr:xfrm>
        <a:off x="209550" y="4514850"/>
        <a:ext cx="7239000" cy="5124450"/>
      </xdr:xfrm>
      <a:graphic>
        <a:graphicData uri="http://schemas.openxmlformats.org/drawingml/2006/chart">
          <c:chart xmlns:c="http://schemas.openxmlformats.org/drawingml/2006/chart" r:id="rId1"/>
        </a:graphicData>
      </a:graphic>
    </xdr:graphicFrame>
    <xdr:clientData/>
  </xdr:twoCellAnchor>
  <xdr:twoCellAnchor>
    <xdr:from>
      <xdr:col>9</xdr:col>
      <xdr:colOff>485775</xdr:colOff>
      <xdr:row>28</xdr:row>
      <xdr:rowOff>38100</xdr:rowOff>
    </xdr:from>
    <xdr:to>
      <xdr:col>17</xdr:col>
      <xdr:colOff>790575</xdr:colOff>
      <xdr:row>56</xdr:row>
      <xdr:rowOff>114300</xdr:rowOff>
    </xdr:to>
    <xdr:graphicFrame>
      <xdr:nvGraphicFramePr>
        <xdr:cNvPr id="2" name="Gráfico 4"/>
        <xdr:cNvGraphicFramePr/>
      </xdr:nvGraphicFramePr>
      <xdr:xfrm>
        <a:off x="7458075" y="4514850"/>
        <a:ext cx="7191375" cy="51244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pefaur\Documents\rubro\02%20PAPA\2016%20B%20Papa\papa%20mayorista%20dia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vol din"/>
      <sheetName val="Hoja2"/>
      <sheetName val="papa diario"/>
      <sheetName val="din por variedad"/>
      <sheetName val="serie de precios"/>
      <sheetName val="din por mercado"/>
      <sheetName val="dinamica por volumen"/>
      <sheetName val="Hoja5"/>
      <sheetName val="Hoja7"/>
      <sheetName val="MERCADOS"/>
    </sheetNames>
    <sheetDataSet>
      <sheetData sheetId="5">
        <row r="1019">
          <cell r="A1019">
            <v>42401</v>
          </cell>
          <cell r="M1019">
            <v>9574.328125</v>
          </cell>
        </row>
        <row r="1020">
          <cell r="A1020">
            <v>42402</v>
          </cell>
          <cell r="M1020">
            <v>9074.86</v>
          </cell>
        </row>
        <row r="1021">
          <cell r="A1021">
            <v>42403</v>
          </cell>
          <cell r="M1021">
            <v>9111.72</v>
          </cell>
        </row>
        <row r="1022">
          <cell r="A1022">
            <v>42404</v>
          </cell>
          <cell r="M1022">
            <v>8965.5065</v>
          </cell>
        </row>
        <row r="1023">
          <cell r="A1023">
            <v>42405</v>
          </cell>
          <cell r="M1023">
            <v>8863.6905</v>
          </cell>
        </row>
        <row r="1024">
          <cell r="A1024">
            <v>42408</v>
          </cell>
          <cell r="M1024">
            <v>9253.124705882352</v>
          </cell>
        </row>
        <row r="1025">
          <cell r="A1025">
            <v>42409</v>
          </cell>
          <cell r="M1025">
            <v>9723.587894736842</v>
          </cell>
        </row>
        <row r="1026">
          <cell r="A1026">
            <v>42410</v>
          </cell>
          <cell r="M1026">
            <v>9090.588888888891</v>
          </cell>
        </row>
        <row r="1027">
          <cell r="A1027">
            <v>42411</v>
          </cell>
          <cell r="M1027">
            <v>9540.092352941178</v>
          </cell>
        </row>
        <row r="1028">
          <cell r="A1028">
            <v>42412</v>
          </cell>
          <cell r="M1028">
            <v>9367.851739130434</v>
          </cell>
        </row>
        <row r="1029">
          <cell r="A1029">
            <v>42415</v>
          </cell>
          <cell r="M1029">
            <v>10153.766666666668</v>
          </cell>
        </row>
        <row r="1030">
          <cell r="A1030">
            <v>42416</v>
          </cell>
          <cell r="M1030">
            <v>9520.782173913045</v>
          </cell>
        </row>
        <row r="1031">
          <cell r="A1031">
            <v>42417</v>
          </cell>
          <cell r="M1031">
            <v>9303.99294117647</v>
          </cell>
        </row>
        <row r="1032">
          <cell r="A1032">
            <v>42418</v>
          </cell>
          <cell r="M1032">
            <v>8591.172499999999</v>
          </cell>
        </row>
        <row r="1033">
          <cell r="A1033">
            <v>42419</v>
          </cell>
          <cell r="M1033">
            <v>8926.4</v>
          </cell>
        </row>
        <row r="1034">
          <cell r="A1034">
            <v>42422</v>
          </cell>
          <cell r="M1034">
            <v>9121.785714285714</v>
          </cell>
        </row>
        <row r="1035">
          <cell r="A1035">
            <v>42423</v>
          </cell>
          <cell r="M1035">
            <v>9414.564</v>
          </cell>
        </row>
        <row r="1036">
          <cell r="A1036">
            <v>42424</v>
          </cell>
          <cell r="M1036">
            <v>8715.043333333333</v>
          </cell>
        </row>
        <row r="1037">
          <cell r="A1037">
            <v>42425</v>
          </cell>
          <cell r="M1037">
            <v>9465.087333333333</v>
          </cell>
        </row>
        <row r="1038">
          <cell r="A1038">
            <v>42426</v>
          </cell>
          <cell r="M1038">
            <v>9236.0445</v>
          </cell>
        </row>
        <row r="1039">
          <cell r="A1039">
            <v>42429</v>
          </cell>
          <cell r="M1039">
            <v>9694.070000000002</v>
          </cell>
        </row>
        <row r="1040">
          <cell r="A1040">
            <v>42430</v>
          </cell>
          <cell r="M1040">
            <v>9269.893157894738</v>
          </cell>
        </row>
        <row r="1041">
          <cell r="A1041">
            <v>42431</v>
          </cell>
          <cell r="M1041">
            <v>8454.470833333333</v>
          </cell>
        </row>
        <row r="1042">
          <cell r="A1042">
            <v>42432</v>
          </cell>
          <cell r="M1042">
            <v>9719.987222222224</v>
          </cell>
        </row>
        <row r="1043">
          <cell r="A1043">
            <v>42433</v>
          </cell>
          <cell r="M1043">
            <v>9318.6055</v>
          </cell>
        </row>
        <row r="1044">
          <cell r="A1044">
            <v>42436</v>
          </cell>
          <cell r="M1044">
            <v>9066.910588235292</v>
          </cell>
        </row>
        <row r="1045">
          <cell r="A1045">
            <v>42437</v>
          </cell>
          <cell r="M1045">
            <v>9402.8325</v>
          </cell>
        </row>
        <row r="1046">
          <cell r="A1046">
            <v>42438</v>
          </cell>
          <cell r="M1046">
            <v>9008.069375</v>
          </cell>
        </row>
        <row r="1047">
          <cell r="A1047">
            <v>42439</v>
          </cell>
          <cell r="M1047">
            <v>9002.69095238095</v>
          </cell>
        </row>
        <row r="1048">
          <cell r="A1048">
            <v>42440</v>
          </cell>
          <cell r="M1048">
            <v>9124.971304347826</v>
          </cell>
        </row>
        <row r="1049">
          <cell r="A1049">
            <v>42443</v>
          </cell>
          <cell r="M1049">
            <v>9722.250714285716</v>
          </cell>
        </row>
        <row r="1050">
          <cell r="A1050">
            <v>42444</v>
          </cell>
          <cell r="M1050">
            <v>9411.235499999999</v>
          </cell>
        </row>
        <row r="1051">
          <cell r="A1051">
            <v>42445</v>
          </cell>
          <cell r="M1051">
            <v>9758.918823529411</v>
          </cell>
        </row>
        <row r="1052">
          <cell r="A1052">
            <v>42446</v>
          </cell>
          <cell r="M1052">
            <v>9090.559444444445</v>
          </cell>
        </row>
        <row r="1053">
          <cell r="A1053">
            <v>42447</v>
          </cell>
          <cell r="M1053">
            <v>8596.26105263158</v>
          </cell>
        </row>
        <row r="1054">
          <cell r="A1054">
            <v>42450</v>
          </cell>
          <cell r="M1054">
            <v>8808.82375</v>
          </cell>
        </row>
        <row r="1055">
          <cell r="A1055">
            <v>42451</v>
          </cell>
          <cell r="M1055">
            <v>8448.876842105265</v>
          </cell>
        </row>
        <row r="1056">
          <cell r="A1056">
            <v>42452</v>
          </cell>
          <cell r="M1056">
            <v>9031.187222222223</v>
          </cell>
        </row>
        <row r="1057">
          <cell r="A1057">
            <v>42453</v>
          </cell>
          <cell r="M1057">
            <v>8641.191875</v>
          </cell>
        </row>
        <row r="1058">
          <cell r="A1058">
            <v>42457</v>
          </cell>
          <cell r="M1058">
            <v>9760.25529411765</v>
          </cell>
        </row>
        <row r="1059">
          <cell r="A1059">
            <v>42458</v>
          </cell>
          <cell r="M1059">
            <v>8720.71357142857</v>
          </cell>
        </row>
        <row r="1060">
          <cell r="A1060">
            <v>42459</v>
          </cell>
          <cell r="M1060">
            <v>9053.317857142858</v>
          </cell>
        </row>
        <row r="1061">
          <cell r="A1061">
            <v>42460</v>
          </cell>
          <cell r="M1061">
            <v>8600.51</v>
          </cell>
        </row>
        <row r="1062">
          <cell r="A1062">
            <v>42461</v>
          </cell>
          <cell r="M1062">
            <v>8008.1431250000005</v>
          </cell>
        </row>
        <row r="1063">
          <cell r="A1063">
            <v>42464</v>
          </cell>
          <cell r="M1063">
            <v>8498.52875</v>
          </cell>
        </row>
        <row r="1064">
          <cell r="A1064">
            <v>42465</v>
          </cell>
          <cell r="M1064">
            <v>8387.544285714286</v>
          </cell>
        </row>
        <row r="1065">
          <cell r="A1065">
            <v>42466</v>
          </cell>
          <cell r="M1065">
            <v>9106.6805</v>
          </cell>
        </row>
        <row r="1066">
          <cell r="A1066">
            <v>42467</v>
          </cell>
          <cell r="M1066">
            <v>8440.13875</v>
          </cell>
        </row>
        <row r="1067">
          <cell r="A1067">
            <v>42468</v>
          </cell>
          <cell r="M1067">
            <v>8573.282222222224</v>
          </cell>
        </row>
        <row r="1068">
          <cell r="A1068">
            <v>42471</v>
          </cell>
          <cell r="M1068">
            <v>7895.500588235294</v>
          </cell>
        </row>
        <row r="1069">
          <cell r="A1069">
            <v>42472</v>
          </cell>
          <cell r="M1069">
            <v>8806.655909090907</v>
          </cell>
        </row>
        <row r="1070">
          <cell r="A1070">
            <v>42473</v>
          </cell>
          <cell r="M1070">
            <v>7950.10294117647</v>
          </cell>
        </row>
        <row r="1071">
          <cell r="A1071">
            <v>42474</v>
          </cell>
          <cell r="M1071">
            <v>8704.224999999997</v>
          </cell>
        </row>
        <row r="1072">
          <cell r="A1072">
            <v>42475</v>
          </cell>
          <cell r="M1072">
            <v>8169.5526315789475</v>
          </cell>
        </row>
        <row r="1073">
          <cell r="A1073">
            <v>42478</v>
          </cell>
          <cell r="M1073">
            <v>8650.62625</v>
          </cell>
        </row>
        <row r="1074">
          <cell r="A1074">
            <v>42479</v>
          </cell>
          <cell r="M1074">
            <v>8908.4128</v>
          </cell>
        </row>
        <row r="1075">
          <cell r="A1075">
            <v>42480</v>
          </cell>
          <cell r="M1075">
            <v>8577.784375</v>
          </cell>
        </row>
        <row r="1076">
          <cell r="A1076">
            <v>42481</v>
          </cell>
          <cell r="M1076">
            <v>9172.741578947369</v>
          </cell>
        </row>
        <row r="1077">
          <cell r="A1077">
            <v>42482</v>
          </cell>
          <cell r="M1077">
            <v>8720.734</v>
          </cell>
        </row>
        <row r="1078">
          <cell r="A1078">
            <v>42485</v>
          </cell>
          <cell r="M1078">
            <v>8747.585000000001</v>
          </cell>
        </row>
        <row r="1079">
          <cell r="A1079">
            <v>42486</v>
          </cell>
          <cell r="M1079">
            <v>9182.859166666667</v>
          </cell>
        </row>
        <row r="1080">
          <cell r="A1080">
            <v>42487</v>
          </cell>
          <cell r="M1080">
            <v>9240.321</v>
          </cell>
        </row>
        <row r="1081">
          <cell r="A1081">
            <v>42488</v>
          </cell>
          <cell r="M1081">
            <v>8333.133157894737</v>
          </cell>
        </row>
        <row r="1082">
          <cell r="A1082">
            <v>42489</v>
          </cell>
          <cell r="M1082">
            <v>9156.873636363634</v>
          </cell>
        </row>
        <row r="1083">
          <cell r="A1083">
            <v>42492</v>
          </cell>
          <cell r="M1083">
            <v>8375.322142857143</v>
          </cell>
        </row>
        <row r="1084">
          <cell r="A1084">
            <v>42493</v>
          </cell>
          <cell r="M1084">
            <v>9234.40705882353</v>
          </cell>
        </row>
        <row r="1085">
          <cell r="A1085">
            <v>42494</v>
          </cell>
          <cell r="M1085">
            <v>8913.811176470588</v>
          </cell>
        </row>
        <row r="1086">
          <cell r="A1086">
            <v>42495</v>
          </cell>
          <cell r="M1086">
            <v>9153.472777777779</v>
          </cell>
        </row>
        <row r="1087">
          <cell r="A1087">
            <v>42496</v>
          </cell>
          <cell r="M1087">
            <v>8892.242352941175</v>
          </cell>
        </row>
        <row r="1088">
          <cell r="A1088">
            <v>42499</v>
          </cell>
          <cell r="M1088">
            <v>9023.330500000002</v>
          </cell>
        </row>
        <row r="1089">
          <cell r="A1089">
            <v>42500</v>
          </cell>
          <cell r="M1089">
            <v>8461.586666666666</v>
          </cell>
        </row>
        <row r="1090">
          <cell r="A1090">
            <v>42501</v>
          </cell>
          <cell r="M1090">
            <v>8229.902142857141</v>
          </cell>
        </row>
        <row r="1091">
          <cell r="A1091">
            <v>42502</v>
          </cell>
          <cell r="M1091">
            <v>8887.550714285715</v>
          </cell>
        </row>
        <row r="1092">
          <cell r="A1092">
            <v>42503</v>
          </cell>
          <cell r="M1092">
            <v>8786.133529411765</v>
          </cell>
        </row>
        <row r="1093">
          <cell r="A1093">
            <v>42506</v>
          </cell>
          <cell r="M1093">
            <v>9925.452857142855</v>
          </cell>
        </row>
        <row r="1094">
          <cell r="A1094">
            <v>42507</v>
          </cell>
          <cell r="M1094">
            <v>11149.863913043479</v>
          </cell>
        </row>
        <row r="1095">
          <cell r="A1095">
            <v>42508</v>
          </cell>
          <cell r="M1095">
            <v>11335.153750000003</v>
          </cell>
        </row>
        <row r="1096">
          <cell r="A1096">
            <v>42509</v>
          </cell>
          <cell r="M1096">
            <v>12832.023125000002</v>
          </cell>
        </row>
        <row r="1097">
          <cell r="A1097">
            <v>42510</v>
          </cell>
          <cell r="M1097">
            <v>12553.536666666669</v>
          </cell>
        </row>
        <row r="1098">
          <cell r="A1098">
            <v>42513</v>
          </cell>
          <cell r="M1098">
            <v>13142.822631578947</v>
          </cell>
        </row>
        <row r="1099">
          <cell r="A1099">
            <v>42514</v>
          </cell>
          <cell r="M1099">
            <v>13160.455652173918</v>
          </cell>
        </row>
        <row r="1100">
          <cell r="A1100">
            <v>42515</v>
          </cell>
          <cell r="M1100">
            <v>13307.286315789474</v>
          </cell>
        </row>
        <row r="1101">
          <cell r="A1101">
            <v>42516</v>
          </cell>
          <cell r="M1101">
            <v>12752.621764705884</v>
          </cell>
        </row>
        <row r="1102">
          <cell r="A1102">
            <v>42517</v>
          </cell>
          <cell r="M1102">
            <v>12770.828800000001</v>
          </cell>
        </row>
        <row r="1103">
          <cell r="A1103">
            <v>42520</v>
          </cell>
          <cell r="M1103">
            <v>12582.234444444444</v>
          </cell>
        </row>
        <row r="1104">
          <cell r="A1104">
            <v>42521</v>
          </cell>
          <cell r="M1104">
            <v>12682.959166666666</v>
          </cell>
        </row>
        <row r="1105">
          <cell r="A1105">
            <v>42522</v>
          </cell>
          <cell r="M1105">
            <v>12696.96</v>
          </cell>
        </row>
        <row r="1106">
          <cell r="A1106">
            <v>42523</v>
          </cell>
          <cell r="M1106">
            <v>12868.89888888889</v>
          </cell>
        </row>
        <row r="1107">
          <cell r="A1107">
            <v>42524</v>
          </cell>
          <cell r="M1107">
            <v>12471.907857142856</v>
          </cell>
        </row>
        <row r="1108">
          <cell r="A1108">
            <v>42527</v>
          </cell>
          <cell r="M1108">
            <v>13092.762222222222</v>
          </cell>
        </row>
        <row r="1109">
          <cell r="A1109">
            <v>42528</v>
          </cell>
          <cell r="M1109">
            <v>12872.757368421053</v>
          </cell>
        </row>
        <row r="1110">
          <cell r="A1110">
            <v>42529</v>
          </cell>
          <cell r="M1110">
            <v>12718.774736842106</v>
          </cell>
        </row>
        <row r="1111">
          <cell r="A1111">
            <v>42530</v>
          </cell>
          <cell r="M1111">
            <v>13251.71380952381</v>
          </cell>
        </row>
        <row r="1112">
          <cell r="A1112">
            <v>42531</v>
          </cell>
          <cell r="M1112">
            <v>12980.956000000002</v>
          </cell>
        </row>
        <row r="1113">
          <cell r="A1113">
            <v>42534</v>
          </cell>
          <cell r="M1113">
            <v>12295.758823529415</v>
          </cell>
        </row>
        <row r="1114">
          <cell r="A1114">
            <v>42535</v>
          </cell>
          <cell r="M1114">
            <v>13032.257142857141</v>
          </cell>
        </row>
        <row r="1115">
          <cell r="A1115">
            <v>42536</v>
          </cell>
          <cell r="M1115">
            <v>11828.070555555554</v>
          </cell>
        </row>
        <row r="1116">
          <cell r="A1116">
            <v>42537</v>
          </cell>
          <cell r="M1116">
            <v>12048.889545454544</v>
          </cell>
        </row>
        <row r="1117">
          <cell r="A1117">
            <v>42538</v>
          </cell>
          <cell r="M1117">
            <v>11762.372</v>
          </cell>
        </row>
        <row r="1118">
          <cell r="A1118">
            <v>42541</v>
          </cell>
          <cell r="M1118">
            <v>11962.815555555551</v>
          </cell>
        </row>
        <row r="1119">
          <cell r="A1119">
            <v>42542</v>
          </cell>
          <cell r="M1119">
            <v>11839.23</v>
          </cell>
        </row>
        <row r="1120">
          <cell r="A1120">
            <v>42543</v>
          </cell>
          <cell r="M1120">
            <v>11507.037999999999</v>
          </cell>
        </row>
        <row r="1121">
          <cell r="A1121">
            <v>42544</v>
          </cell>
          <cell r="M1121">
            <v>11894.513684210526</v>
          </cell>
        </row>
        <row r="1122">
          <cell r="A1122">
            <v>42545</v>
          </cell>
          <cell r="M1122">
            <v>12657.863888888889</v>
          </cell>
        </row>
        <row r="1123">
          <cell r="A1123">
            <v>42549</v>
          </cell>
          <cell r="M1123">
            <v>13269.22</v>
          </cell>
        </row>
        <row r="1124">
          <cell r="A1124">
            <v>42550</v>
          </cell>
          <cell r="M1124">
            <v>11305.195714285714</v>
          </cell>
        </row>
        <row r="1125">
          <cell r="A1125">
            <v>42551</v>
          </cell>
          <cell r="M1125">
            <v>11408.442777777775</v>
          </cell>
        </row>
        <row r="1126">
          <cell r="A1126">
            <v>42552</v>
          </cell>
          <cell r="M1126">
            <v>12603.914736842104</v>
          </cell>
        </row>
        <row r="1127">
          <cell r="A1127">
            <v>42555</v>
          </cell>
          <cell r="M1127">
            <v>11629.16125</v>
          </cell>
        </row>
        <row r="1128">
          <cell r="A1128">
            <v>42556</v>
          </cell>
          <cell r="M1128">
            <v>11384.399473684209</v>
          </cell>
        </row>
        <row r="1129">
          <cell r="A1129">
            <v>42557</v>
          </cell>
          <cell r="M1129">
            <v>11955.32117647059</v>
          </cell>
        </row>
        <row r="1130">
          <cell r="A1130">
            <v>42558</v>
          </cell>
          <cell r="M1130">
            <v>11599.922941176472</v>
          </cell>
        </row>
        <row r="1131">
          <cell r="A1131">
            <v>42559</v>
          </cell>
          <cell r="M1131">
            <v>11508.85294117647</v>
          </cell>
        </row>
        <row r="1132">
          <cell r="A1132">
            <v>42562</v>
          </cell>
          <cell r="M1132">
            <v>12326.644705882352</v>
          </cell>
        </row>
        <row r="1133">
          <cell r="A1133">
            <v>42563</v>
          </cell>
          <cell r="M1133">
            <v>11441.592777777776</v>
          </cell>
        </row>
        <row r="1134">
          <cell r="A1134">
            <v>42564</v>
          </cell>
          <cell r="M1134">
            <v>11187.738666666666</v>
          </cell>
        </row>
        <row r="1135">
          <cell r="A1135">
            <v>42565</v>
          </cell>
          <cell r="M1135">
            <v>12522.747500000001</v>
          </cell>
        </row>
        <row r="1136">
          <cell r="A1136">
            <v>42566</v>
          </cell>
          <cell r="M1136">
            <v>12211.28294117647</v>
          </cell>
        </row>
        <row r="1137">
          <cell r="A1137">
            <v>42569</v>
          </cell>
          <cell r="M1137">
            <v>11745.666666666666</v>
          </cell>
        </row>
        <row r="1138">
          <cell r="A1138">
            <v>42570</v>
          </cell>
          <cell r="M1138">
            <v>12815.539444444445</v>
          </cell>
        </row>
        <row r="1139">
          <cell r="A1139">
            <v>42571</v>
          </cell>
          <cell r="M1139">
            <v>13016.91714285714</v>
          </cell>
        </row>
        <row r="1140">
          <cell r="A1140">
            <v>42572</v>
          </cell>
          <cell r="M1140">
            <v>12612.756470588234</v>
          </cell>
        </row>
        <row r="1141">
          <cell r="A1141">
            <v>42573</v>
          </cell>
          <cell r="M1141">
            <v>11732.395384615384</v>
          </cell>
        </row>
        <row r="1142">
          <cell r="A1142">
            <v>42576</v>
          </cell>
          <cell r="M1142">
            <v>12719.812857142857</v>
          </cell>
        </row>
        <row r="1143">
          <cell r="A1143">
            <v>42577</v>
          </cell>
          <cell r="M1143">
            <v>12259.151875000001</v>
          </cell>
        </row>
        <row r="1144">
          <cell r="A1144">
            <v>42578</v>
          </cell>
          <cell r="M1144">
            <v>12664.446923076923</v>
          </cell>
        </row>
        <row r="1145">
          <cell r="A1145">
            <v>42579</v>
          </cell>
          <cell r="M1145">
            <v>13954.436842105262</v>
          </cell>
        </row>
        <row r="1146">
          <cell r="A1146">
            <v>42580</v>
          </cell>
          <cell r="M1146">
            <v>12277.783157894737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zoomScale="80" zoomScaleNormal="80" zoomScalePageLayoutView="90" workbookViewId="0" topLeftCell="A1">
      <selection activeCell="A1" sqref="A1"/>
    </sheetView>
  </sheetViews>
  <sheetFormatPr defaultColWidth="10.8515625" defaultRowHeight="15"/>
  <cols>
    <col min="1" max="27" width="10.8515625" style="84" customWidth="1"/>
    <col min="28" max="16384" width="10.8515625" style="84" customWidth="1"/>
  </cols>
  <sheetData>
    <row r="1" ht="15">
      <c r="A1" s="87"/>
    </row>
    <row r="13" spans="6:10" ht="25.5">
      <c r="F13" s="88"/>
      <c r="G13" s="88"/>
      <c r="H13" s="89"/>
      <c r="I13" s="89"/>
      <c r="J13" s="89"/>
    </row>
    <row r="14" spans="5:7" ht="15">
      <c r="E14" s="85"/>
      <c r="F14" s="85"/>
      <c r="G14" s="85"/>
    </row>
    <row r="15" spans="5:10" ht="15.75">
      <c r="E15" s="90"/>
      <c r="F15" s="91"/>
      <c r="G15" s="91"/>
      <c r="H15" s="92"/>
      <c r="I15" s="92"/>
      <c r="J15" s="92"/>
    </row>
    <row r="20" ht="25.5">
      <c r="D20" s="88" t="s">
        <v>111</v>
      </c>
    </row>
    <row r="39" spans="4:6" ht="15.75">
      <c r="D39" s="308"/>
      <c r="E39" s="309"/>
      <c r="F39" s="309"/>
    </row>
    <row r="42" ht="15.75">
      <c r="E42" s="182" t="s">
        <v>249</v>
      </c>
    </row>
  </sheetData>
  <sheetProtection/>
  <mergeCells count="1">
    <mergeCell ref="D39:F39"/>
  </mergeCell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0.xml><?xml version="1.0" encoding="utf-8"?>
<worksheet xmlns="http://schemas.openxmlformats.org/spreadsheetml/2006/main" xmlns:r="http://schemas.openxmlformats.org/officeDocument/2006/relationships">
  <dimension ref="B2:AD48"/>
  <sheetViews>
    <sheetView zoomScale="80" zoomScaleNormal="80" zoomScalePageLayoutView="60" workbookViewId="0" topLeftCell="A1">
      <selection activeCell="A1" sqref="A1"/>
    </sheetView>
  </sheetViews>
  <sheetFormatPr defaultColWidth="10.8515625" defaultRowHeight="15"/>
  <cols>
    <col min="1" max="1" width="1.7109375" style="39" customWidth="1"/>
    <col min="2" max="2" width="12.140625" style="39" customWidth="1"/>
    <col min="3" max="3" width="11.8515625" style="39" customWidth="1"/>
    <col min="4" max="4" width="13.7109375" style="39" customWidth="1"/>
    <col min="5" max="5" width="14.421875" style="39" customWidth="1"/>
    <col min="6" max="7" width="12.00390625" style="39" customWidth="1"/>
    <col min="8" max="8" width="12.7109375" style="39" customWidth="1"/>
    <col min="9" max="9" width="14.00390625" style="39" customWidth="1"/>
    <col min="10" max="10" width="13.00390625" style="39" customWidth="1"/>
    <col min="11" max="11" width="12.00390625" style="39" customWidth="1"/>
    <col min="12" max="12" width="13.8515625" style="39" customWidth="1"/>
    <col min="13" max="13" width="13.421875" style="39" customWidth="1"/>
    <col min="14" max="14" width="12.28125" style="39" customWidth="1"/>
    <col min="15" max="15" width="12.00390625" style="39" customWidth="1"/>
    <col min="16" max="16" width="13.00390625" style="39" customWidth="1"/>
    <col min="17" max="17" width="13.7109375" style="39" customWidth="1"/>
    <col min="18" max="18" width="13.00390625" style="39" customWidth="1"/>
    <col min="19" max="19" width="2.140625" style="39" customWidth="1"/>
    <col min="20" max="20" width="10.8515625" style="39" customWidth="1"/>
    <col min="21" max="21" width="10.8515625" style="192" customWidth="1"/>
    <col min="22" max="22" width="10.8515625" style="220" hidden="1" customWidth="1"/>
    <col min="23" max="23" width="9.28125" style="220" hidden="1" customWidth="1"/>
    <col min="24" max="24" width="13.00390625" style="220" hidden="1" customWidth="1"/>
    <col min="25" max="25" width="13.140625" style="220" hidden="1" customWidth="1"/>
    <col min="26" max="26" width="7.140625" style="220" hidden="1" customWidth="1"/>
    <col min="27" max="27" width="8.140625" style="220" hidden="1" customWidth="1"/>
    <col min="28" max="28" width="9.28125" style="220" hidden="1" customWidth="1"/>
    <col min="29" max="29" width="15.7109375" style="220" hidden="1" customWidth="1"/>
    <col min="30" max="30" width="13.140625" style="220" hidden="1" customWidth="1"/>
    <col min="31" max="31" width="10.8515625" style="192" customWidth="1"/>
    <col min="32" max="16384" width="10.8515625" style="39" customWidth="1"/>
  </cols>
  <sheetData>
    <row r="1" ht="8.25" customHeight="1"/>
    <row r="2" spans="2:20" ht="12.75">
      <c r="B2" s="330" t="s">
        <v>60</v>
      </c>
      <c r="C2" s="330"/>
      <c r="D2" s="330"/>
      <c r="E2" s="330"/>
      <c r="F2" s="330"/>
      <c r="G2" s="330"/>
      <c r="H2" s="330"/>
      <c r="I2" s="330"/>
      <c r="J2" s="330"/>
      <c r="K2" s="330"/>
      <c r="L2" s="330"/>
      <c r="M2" s="330"/>
      <c r="N2" s="330"/>
      <c r="O2" s="330"/>
      <c r="P2" s="330"/>
      <c r="Q2" s="330"/>
      <c r="R2" s="330"/>
      <c r="S2" s="217"/>
      <c r="T2" s="52" t="s">
        <v>153</v>
      </c>
    </row>
    <row r="3" spans="2:19" ht="12.75">
      <c r="B3" s="330" t="s">
        <v>149</v>
      </c>
      <c r="C3" s="330"/>
      <c r="D3" s="330"/>
      <c r="E3" s="330"/>
      <c r="F3" s="330"/>
      <c r="G3" s="330"/>
      <c r="H3" s="330"/>
      <c r="I3" s="330"/>
      <c r="J3" s="330"/>
      <c r="K3" s="330"/>
      <c r="L3" s="330"/>
      <c r="M3" s="330"/>
      <c r="N3" s="330"/>
      <c r="O3" s="330"/>
      <c r="P3" s="330"/>
      <c r="Q3" s="330"/>
      <c r="R3" s="330"/>
      <c r="S3" s="217"/>
    </row>
    <row r="4" spans="2:19" ht="12.75">
      <c r="B4" s="330" t="s">
        <v>109</v>
      </c>
      <c r="C4" s="330"/>
      <c r="D4" s="330"/>
      <c r="E4" s="330"/>
      <c r="F4" s="330"/>
      <c r="G4" s="330"/>
      <c r="H4" s="330"/>
      <c r="I4" s="330"/>
      <c r="J4" s="330"/>
      <c r="K4" s="330"/>
      <c r="L4" s="330"/>
      <c r="M4" s="330"/>
      <c r="N4" s="330"/>
      <c r="O4" s="330"/>
      <c r="P4" s="330"/>
      <c r="Q4" s="330"/>
      <c r="R4" s="330"/>
      <c r="S4" s="217"/>
    </row>
    <row r="5" spans="3:20" ht="12.75">
      <c r="C5" s="341" t="s">
        <v>240</v>
      </c>
      <c r="D5" s="341"/>
      <c r="E5" s="341"/>
      <c r="F5" s="341"/>
      <c r="G5" s="341"/>
      <c r="H5" s="341"/>
      <c r="I5" s="341"/>
      <c r="J5" s="341"/>
      <c r="K5" s="341" t="s">
        <v>241</v>
      </c>
      <c r="L5" s="341"/>
      <c r="M5" s="341"/>
      <c r="N5" s="341"/>
      <c r="O5" s="341"/>
      <c r="P5" s="341"/>
      <c r="Q5" s="341"/>
      <c r="R5" s="341"/>
      <c r="S5" s="229"/>
      <c r="T5" s="219"/>
    </row>
    <row r="6" spans="2:30" ht="12.75">
      <c r="B6" s="230" t="s">
        <v>140</v>
      </c>
      <c r="C6" s="231" t="s">
        <v>166</v>
      </c>
      <c r="D6" s="232" t="s">
        <v>23</v>
      </c>
      <c r="E6" s="232" t="s">
        <v>22</v>
      </c>
      <c r="F6" s="232" t="s">
        <v>139</v>
      </c>
      <c r="G6" s="232" t="s">
        <v>19</v>
      </c>
      <c r="H6" s="232" t="s">
        <v>18</v>
      </c>
      <c r="I6" s="232" t="s">
        <v>17</v>
      </c>
      <c r="J6" s="233" t="s">
        <v>15</v>
      </c>
      <c r="K6" s="231" t="s">
        <v>166</v>
      </c>
      <c r="L6" s="232" t="s">
        <v>23</v>
      </c>
      <c r="M6" s="232" t="s">
        <v>22</v>
      </c>
      <c r="N6" s="232" t="s">
        <v>139</v>
      </c>
      <c r="O6" s="232" t="s">
        <v>19</v>
      </c>
      <c r="P6" s="232" t="s">
        <v>18</v>
      </c>
      <c r="Q6" s="232" t="s">
        <v>17</v>
      </c>
      <c r="R6" s="233" t="s">
        <v>15</v>
      </c>
      <c r="S6" s="139"/>
      <c r="T6" s="219"/>
      <c r="W6" s="293" t="s">
        <v>166</v>
      </c>
      <c r="X6" s="293" t="s">
        <v>23</v>
      </c>
      <c r="Y6" s="293" t="s">
        <v>22</v>
      </c>
      <c r="Z6" s="293" t="s">
        <v>139</v>
      </c>
      <c r="AA6" s="293" t="s">
        <v>19</v>
      </c>
      <c r="AB6" s="293" t="s">
        <v>18</v>
      </c>
      <c r="AC6" s="293" t="s">
        <v>17</v>
      </c>
      <c r="AD6" s="293" t="s">
        <v>15</v>
      </c>
    </row>
    <row r="7" spans="2:30" ht="12.75">
      <c r="B7" s="234">
        <v>42436</v>
      </c>
      <c r="C7" s="235">
        <v>1231</v>
      </c>
      <c r="D7" s="112">
        <v>1308</v>
      </c>
      <c r="E7" s="112">
        <v>1275</v>
      </c>
      <c r="F7" s="112">
        <v>1259</v>
      </c>
      <c r="G7" s="112">
        <v>1264</v>
      </c>
      <c r="H7" s="112">
        <v>1240</v>
      </c>
      <c r="I7" s="112">
        <v>1178</v>
      </c>
      <c r="J7" s="236">
        <v>1146</v>
      </c>
      <c r="K7" s="235">
        <v>513</v>
      </c>
      <c r="L7" s="112">
        <v>513</v>
      </c>
      <c r="M7" s="112">
        <v>313</v>
      </c>
      <c r="N7" s="112">
        <v>415</v>
      </c>
      <c r="O7" s="112">
        <v>438</v>
      </c>
      <c r="P7" s="112">
        <v>365</v>
      </c>
      <c r="Q7" s="112">
        <v>358</v>
      </c>
      <c r="R7" s="236">
        <v>350</v>
      </c>
      <c r="S7" s="140"/>
      <c r="T7" s="219"/>
      <c r="W7" s="288">
        <f>+IF(K7="","",((C7-K7)/K7))</f>
        <v>1.3996101364522417</v>
      </c>
      <c r="X7" s="288">
        <f aca="true" t="shared" si="0" ref="X7:AD22">+IF(L7="","",((D7-L7)/L7))</f>
        <v>1.5497076023391814</v>
      </c>
      <c r="Y7" s="288">
        <f t="shared" si="0"/>
        <v>3.073482428115016</v>
      </c>
      <c r="Z7" s="288">
        <f t="shared" si="0"/>
        <v>2.0337349397590363</v>
      </c>
      <c r="AA7" s="288">
        <f t="shared" si="0"/>
        <v>1.8858447488584476</v>
      </c>
      <c r="AB7" s="288">
        <f t="shared" si="0"/>
        <v>2.3972602739726026</v>
      </c>
      <c r="AC7" s="288">
        <f t="shared" si="0"/>
        <v>2.2905027932960893</v>
      </c>
      <c r="AD7" s="288">
        <f t="shared" si="0"/>
        <v>2.2742857142857145</v>
      </c>
    </row>
    <row r="8" spans="2:30" ht="12.75">
      <c r="B8" s="234">
        <v>42443</v>
      </c>
      <c r="C8" s="235">
        <v>823</v>
      </c>
      <c r="D8" s="112">
        <v>1329</v>
      </c>
      <c r="E8" s="112">
        <v>932</v>
      </c>
      <c r="F8" s="112">
        <v>1088</v>
      </c>
      <c r="G8" s="112">
        <v>1007</v>
      </c>
      <c r="H8" s="112">
        <v>901</v>
      </c>
      <c r="I8" s="112">
        <v>1120</v>
      </c>
      <c r="J8" s="236">
        <v>856</v>
      </c>
      <c r="K8" s="235">
        <v>533</v>
      </c>
      <c r="L8" s="112">
        <v>499</v>
      </c>
      <c r="M8" s="112">
        <v>344</v>
      </c>
      <c r="N8" s="112">
        <v>437</v>
      </c>
      <c r="O8" s="112">
        <v>436</v>
      </c>
      <c r="P8" s="112">
        <v>368</v>
      </c>
      <c r="Q8" s="112">
        <v>356</v>
      </c>
      <c r="R8" s="236">
        <v>350</v>
      </c>
      <c r="S8" s="140"/>
      <c r="T8" s="219"/>
      <c r="W8" s="288">
        <f aca="true" t="shared" si="1" ref="W8:W27">+IF(K8="","",((C8-K8)/K8))</f>
        <v>0.5440900562851783</v>
      </c>
      <c r="X8" s="288">
        <f t="shared" si="0"/>
        <v>1.6633266533066133</v>
      </c>
      <c r="Y8" s="288">
        <f t="shared" si="0"/>
        <v>1.7093023255813953</v>
      </c>
      <c r="Z8" s="288">
        <f t="shared" si="0"/>
        <v>1.4897025171624714</v>
      </c>
      <c r="AA8" s="288">
        <f t="shared" si="0"/>
        <v>1.3096330275229358</v>
      </c>
      <c r="AB8" s="288">
        <f t="shared" si="0"/>
        <v>1.4483695652173914</v>
      </c>
      <c r="AC8" s="288">
        <f t="shared" si="0"/>
        <v>2.146067415730337</v>
      </c>
      <c r="AD8" s="288">
        <f t="shared" si="0"/>
        <v>1.4457142857142857</v>
      </c>
    </row>
    <row r="9" spans="2:30" ht="12.75">
      <c r="B9" s="234">
        <v>42450</v>
      </c>
      <c r="C9" s="235">
        <v>1093</v>
      </c>
      <c r="D9" s="112">
        <v>1327</v>
      </c>
      <c r="E9" s="112">
        <v>1116</v>
      </c>
      <c r="F9" s="112">
        <v>1223</v>
      </c>
      <c r="G9" s="112">
        <v>1204</v>
      </c>
      <c r="H9" s="112">
        <v>1096</v>
      </c>
      <c r="I9" s="112">
        <v>1186</v>
      </c>
      <c r="J9" s="236">
        <v>1156</v>
      </c>
      <c r="K9" s="235">
        <v>488</v>
      </c>
      <c r="L9" s="112">
        <v>468</v>
      </c>
      <c r="M9" s="112">
        <v>338</v>
      </c>
      <c r="N9" s="112">
        <v>430</v>
      </c>
      <c r="O9" s="112">
        <v>429</v>
      </c>
      <c r="P9" s="112">
        <v>372</v>
      </c>
      <c r="Q9" s="112">
        <v>310</v>
      </c>
      <c r="R9" s="236">
        <v>350</v>
      </c>
      <c r="S9" s="140"/>
      <c r="T9" s="219"/>
      <c r="W9" s="288">
        <f t="shared" si="1"/>
        <v>1.2397540983606556</v>
      </c>
      <c r="X9" s="288">
        <f t="shared" si="0"/>
        <v>1.8354700854700854</v>
      </c>
      <c r="Y9" s="288">
        <f t="shared" si="0"/>
        <v>2.301775147928994</v>
      </c>
      <c r="Z9" s="288">
        <f t="shared" si="0"/>
        <v>1.844186046511628</v>
      </c>
      <c r="AA9" s="288">
        <f t="shared" si="0"/>
        <v>1.8065268065268065</v>
      </c>
      <c r="AB9" s="288">
        <f t="shared" si="0"/>
        <v>1.946236559139785</v>
      </c>
      <c r="AC9" s="288">
        <f t="shared" si="0"/>
        <v>2.825806451612903</v>
      </c>
      <c r="AD9" s="288">
        <f t="shared" si="0"/>
        <v>2.302857142857143</v>
      </c>
    </row>
    <row r="10" spans="2:30" ht="12.75">
      <c r="B10" s="234">
        <v>42457</v>
      </c>
      <c r="C10" s="235">
        <v>1095</v>
      </c>
      <c r="D10" s="112">
        <v>1302</v>
      </c>
      <c r="E10" s="112">
        <v>1120</v>
      </c>
      <c r="F10" s="112">
        <v>1211</v>
      </c>
      <c r="G10" s="112">
        <v>1108</v>
      </c>
      <c r="H10" s="112">
        <v>1034</v>
      </c>
      <c r="I10" s="112">
        <v>1131</v>
      </c>
      <c r="J10" s="236">
        <v>947</v>
      </c>
      <c r="K10" s="235">
        <v>500</v>
      </c>
      <c r="L10" s="112">
        <v>452</v>
      </c>
      <c r="M10" s="112">
        <v>375</v>
      </c>
      <c r="N10" s="112">
        <v>450</v>
      </c>
      <c r="O10" s="112">
        <v>438</v>
      </c>
      <c r="P10" s="112">
        <v>359</v>
      </c>
      <c r="Q10" s="112">
        <v>367</v>
      </c>
      <c r="R10" s="236">
        <v>375</v>
      </c>
      <c r="S10" s="140"/>
      <c r="T10" s="219"/>
      <c r="W10" s="288">
        <f t="shared" si="1"/>
        <v>1.19</v>
      </c>
      <c r="X10" s="288">
        <f t="shared" si="0"/>
        <v>1.8805309734513274</v>
      </c>
      <c r="Y10" s="288">
        <f t="shared" si="0"/>
        <v>1.9866666666666666</v>
      </c>
      <c r="Z10" s="288">
        <f t="shared" si="0"/>
        <v>1.691111111111111</v>
      </c>
      <c r="AA10" s="288">
        <f t="shared" si="0"/>
        <v>1.5296803652968036</v>
      </c>
      <c r="AB10" s="288">
        <f t="shared" si="0"/>
        <v>1.8802228412256268</v>
      </c>
      <c r="AC10" s="288">
        <f t="shared" si="0"/>
        <v>2.0817438692098094</v>
      </c>
      <c r="AD10" s="288">
        <f t="shared" si="0"/>
        <v>1.5253333333333334</v>
      </c>
    </row>
    <row r="11" spans="2:30" ht="12.75">
      <c r="B11" s="234">
        <v>42464</v>
      </c>
      <c r="C11" s="235">
        <v>1078</v>
      </c>
      <c r="D11" s="112">
        <v>1075</v>
      </c>
      <c r="E11" s="112">
        <v>1108</v>
      </c>
      <c r="F11" s="112">
        <v>1108</v>
      </c>
      <c r="G11" s="112">
        <v>1045.5</v>
      </c>
      <c r="H11" s="112">
        <v>1102.5</v>
      </c>
      <c r="I11" s="112">
        <v>1064</v>
      </c>
      <c r="J11" s="236">
        <v>1020</v>
      </c>
      <c r="K11" s="235">
        <v>488</v>
      </c>
      <c r="L11" s="112">
        <v>479</v>
      </c>
      <c r="M11" s="112">
        <v>366</v>
      </c>
      <c r="N11" s="112">
        <v>366</v>
      </c>
      <c r="O11" s="112">
        <v>447</v>
      </c>
      <c r="P11" s="112">
        <v>337</v>
      </c>
      <c r="Q11" s="112">
        <v>338</v>
      </c>
      <c r="R11" s="236">
        <v>350</v>
      </c>
      <c r="S11" s="140"/>
      <c r="T11" s="219"/>
      <c r="W11" s="288">
        <f t="shared" si="1"/>
        <v>1.209016393442623</v>
      </c>
      <c r="X11" s="288">
        <f t="shared" si="0"/>
        <v>1.244258872651357</v>
      </c>
      <c r="Y11" s="288">
        <f t="shared" si="0"/>
        <v>2.0273224043715845</v>
      </c>
      <c r="Z11" s="288">
        <f t="shared" si="0"/>
        <v>2.0273224043715845</v>
      </c>
      <c r="AA11" s="288">
        <f t="shared" si="0"/>
        <v>1.3389261744966443</v>
      </c>
      <c r="AB11" s="288">
        <f t="shared" si="0"/>
        <v>2.271513353115727</v>
      </c>
      <c r="AC11" s="288">
        <f t="shared" si="0"/>
        <v>2.1479289940828403</v>
      </c>
      <c r="AD11" s="288">
        <f t="shared" si="0"/>
        <v>1.9142857142857144</v>
      </c>
    </row>
    <row r="12" spans="2:30" ht="12.75">
      <c r="B12" s="234">
        <v>42471</v>
      </c>
      <c r="C12" s="235">
        <v>728</v>
      </c>
      <c r="D12" s="112">
        <v>1114</v>
      </c>
      <c r="E12" s="112">
        <v>877</v>
      </c>
      <c r="F12" s="112">
        <v>877</v>
      </c>
      <c r="G12" s="112">
        <v>985</v>
      </c>
      <c r="H12" s="112">
        <v>1097</v>
      </c>
      <c r="I12" s="112">
        <v>1024</v>
      </c>
      <c r="J12" s="236">
        <v>1047</v>
      </c>
      <c r="K12" s="235">
        <v>482</v>
      </c>
      <c r="L12" s="112">
        <v>472</v>
      </c>
      <c r="M12" s="112">
        <v>375</v>
      </c>
      <c r="N12" s="112">
        <v>375</v>
      </c>
      <c r="O12" s="112">
        <v>444</v>
      </c>
      <c r="P12" s="112">
        <v>328</v>
      </c>
      <c r="Q12" s="112">
        <v>354</v>
      </c>
      <c r="R12" s="236">
        <v>325</v>
      </c>
      <c r="S12" s="140"/>
      <c r="T12" s="219"/>
      <c r="W12" s="288">
        <f t="shared" si="1"/>
        <v>0.5103734439834025</v>
      </c>
      <c r="X12" s="288">
        <f t="shared" si="0"/>
        <v>1.3601694915254237</v>
      </c>
      <c r="Y12" s="288">
        <f t="shared" si="0"/>
        <v>1.3386666666666667</v>
      </c>
      <c r="Z12" s="288">
        <f t="shared" si="0"/>
        <v>1.3386666666666667</v>
      </c>
      <c r="AA12" s="288">
        <f t="shared" si="0"/>
        <v>1.2184684684684686</v>
      </c>
      <c r="AB12" s="288">
        <f t="shared" si="0"/>
        <v>2.3445121951219514</v>
      </c>
      <c r="AC12" s="288">
        <f t="shared" si="0"/>
        <v>1.8926553672316384</v>
      </c>
      <c r="AD12" s="288">
        <f t="shared" si="0"/>
        <v>2.2215384615384615</v>
      </c>
    </row>
    <row r="13" spans="2:30" ht="12.75">
      <c r="B13" s="234">
        <v>42478</v>
      </c>
      <c r="C13" s="235">
        <v>1027</v>
      </c>
      <c r="D13" s="112">
        <v>1175</v>
      </c>
      <c r="E13" s="112">
        <v>1049</v>
      </c>
      <c r="F13" s="112">
        <v>1049</v>
      </c>
      <c r="G13" s="112">
        <v>1075</v>
      </c>
      <c r="H13" s="112">
        <v>1039</v>
      </c>
      <c r="I13" s="112">
        <v>1016</v>
      </c>
      <c r="J13" s="236">
        <v>973</v>
      </c>
      <c r="K13" s="235">
        <v>513</v>
      </c>
      <c r="L13" s="112">
        <v>463</v>
      </c>
      <c r="M13" s="112">
        <v>373</v>
      </c>
      <c r="N13" s="112">
        <v>373</v>
      </c>
      <c r="O13" s="112">
        <v>461</v>
      </c>
      <c r="P13" s="112">
        <v>326</v>
      </c>
      <c r="Q13" s="112">
        <v>363</v>
      </c>
      <c r="R13" s="236">
        <v>338</v>
      </c>
      <c r="S13" s="140"/>
      <c r="T13" s="219"/>
      <c r="W13" s="288">
        <f t="shared" si="1"/>
        <v>1.0019493177387915</v>
      </c>
      <c r="X13" s="288">
        <f t="shared" si="0"/>
        <v>1.5377969762419006</v>
      </c>
      <c r="Y13" s="288">
        <f t="shared" si="0"/>
        <v>1.8123324396782843</v>
      </c>
      <c r="Z13" s="288">
        <f t="shared" si="0"/>
        <v>1.8123324396782843</v>
      </c>
      <c r="AA13" s="288">
        <f t="shared" si="0"/>
        <v>1.331887201735358</v>
      </c>
      <c r="AB13" s="288">
        <f t="shared" si="0"/>
        <v>2.187116564417178</v>
      </c>
      <c r="AC13" s="288">
        <f t="shared" si="0"/>
        <v>1.7988980716253444</v>
      </c>
      <c r="AD13" s="288">
        <f t="shared" si="0"/>
        <v>1.878698224852071</v>
      </c>
    </row>
    <row r="14" spans="2:30" ht="12.75">
      <c r="B14" s="234">
        <v>42485</v>
      </c>
      <c r="C14" s="235">
        <v>1035</v>
      </c>
      <c r="D14" s="112">
        <v>1100</v>
      </c>
      <c r="E14" s="112">
        <v>1088</v>
      </c>
      <c r="F14" s="112">
        <v>1088</v>
      </c>
      <c r="G14" s="112">
        <v>1015</v>
      </c>
      <c r="H14" s="112">
        <v>1000</v>
      </c>
      <c r="I14" s="112">
        <v>1039</v>
      </c>
      <c r="J14" s="236">
        <v>948</v>
      </c>
      <c r="K14" s="235">
        <v>493</v>
      </c>
      <c r="L14" s="112">
        <v>489</v>
      </c>
      <c r="M14" s="112">
        <v>361</v>
      </c>
      <c r="N14" s="112">
        <v>361</v>
      </c>
      <c r="O14" s="112">
        <v>438</v>
      </c>
      <c r="P14" s="112">
        <v>335</v>
      </c>
      <c r="Q14" s="112">
        <v>316</v>
      </c>
      <c r="R14" s="236">
        <v>375</v>
      </c>
      <c r="S14" s="140"/>
      <c r="T14" s="219"/>
      <c r="W14" s="288">
        <f t="shared" si="1"/>
        <v>1.0993914807302232</v>
      </c>
      <c r="X14" s="288">
        <f t="shared" si="0"/>
        <v>1.2494887525562373</v>
      </c>
      <c r="Y14" s="288">
        <f t="shared" si="0"/>
        <v>2.0138504155124655</v>
      </c>
      <c r="Z14" s="288">
        <f t="shared" si="0"/>
        <v>2.0138504155124655</v>
      </c>
      <c r="AA14" s="288">
        <f t="shared" si="0"/>
        <v>1.317351598173516</v>
      </c>
      <c r="AB14" s="288">
        <f t="shared" si="0"/>
        <v>1.9850746268656716</v>
      </c>
      <c r="AC14" s="288">
        <f t="shared" si="0"/>
        <v>2.287974683544304</v>
      </c>
      <c r="AD14" s="288">
        <f t="shared" si="0"/>
        <v>1.528</v>
      </c>
    </row>
    <row r="15" spans="2:30" ht="12.75">
      <c r="B15" s="234">
        <v>42492</v>
      </c>
      <c r="C15" s="235">
        <v>1023</v>
      </c>
      <c r="D15" s="112">
        <v>1068</v>
      </c>
      <c r="E15" s="112">
        <v>1094</v>
      </c>
      <c r="F15" s="112">
        <v>1094</v>
      </c>
      <c r="G15" s="112">
        <v>968</v>
      </c>
      <c r="H15" s="112">
        <v>983</v>
      </c>
      <c r="I15" s="112">
        <v>1013</v>
      </c>
      <c r="J15" s="236">
        <v>1033</v>
      </c>
      <c r="K15" s="235">
        <v>483</v>
      </c>
      <c r="L15" s="112">
        <v>471</v>
      </c>
      <c r="M15" s="112">
        <v>349</v>
      </c>
      <c r="N15" s="112">
        <v>349</v>
      </c>
      <c r="O15" s="112">
        <v>433</v>
      </c>
      <c r="P15" s="112">
        <v>288</v>
      </c>
      <c r="Q15" s="112">
        <v>294</v>
      </c>
      <c r="R15" s="236">
        <v>325</v>
      </c>
      <c r="S15" s="140"/>
      <c r="T15" s="219"/>
      <c r="W15" s="288">
        <f t="shared" si="1"/>
        <v>1.1180124223602483</v>
      </c>
      <c r="X15" s="288">
        <f t="shared" si="0"/>
        <v>1.267515923566879</v>
      </c>
      <c r="Y15" s="288">
        <f t="shared" si="0"/>
        <v>2.134670487106017</v>
      </c>
      <c r="Z15" s="288">
        <f t="shared" si="0"/>
        <v>2.134670487106017</v>
      </c>
      <c r="AA15" s="288">
        <f t="shared" si="0"/>
        <v>1.2355658198614319</v>
      </c>
      <c r="AB15" s="288">
        <f t="shared" si="0"/>
        <v>2.4131944444444446</v>
      </c>
      <c r="AC15" s="288">
        <f t="shared" si="0"/>
        <v>2.445578231292517</v>
      </c>
      <c r="AD15" s="288">
        <f t="shared" si="0"/>
        <v>2.1784615384615384</v>
      </c>
    </row>
    <row r="16" spans="2:30" ht="12.75">
      <c r="B16" s="234">
        <v>42499</v>
      </c>
      <c r="C16" s="235">
        <v>1064</v>
      </c>
      <c r="D16" s="112">
        <v>1054</v>
      </c>
      <c r="E16" s="112">
        <v>1094</v>
      </c>
      <c r="F16" s="112">
        <v>1094</v>
      </c>
      <c r="G16" s="112">
        <v>971</v>
      </c>
      <c r="H16" s="112">
        <v>1029</v>
      </c>
      <c r="I16" s="112">
        <v>1059</v>
      </c>
      <c r="J16" s="236">
        <v>1031</v>
      </c>
      <c r="K16" s="235">
        <v>483</v>
      </c>
      <c r="L16" s="112">
        <v>451</v>
      </c>
      <c r="M16" s="112">
        <v>338</v>
      </c>
      <c r="N16" s="112">
        <v>338</v>
      </c>
      <c r="O16" s="112">
        <v>438</v>
      </c>
      <c r="P16" s="112">
        <v>310</v>
      </c>
      <c r="Q16" s="112">
        <v>346</v>
      </c>
      <c r="R16" s="236">
        <v>300</v>
      </c>
      <c r="S16" s="140"/>
      <c r="T16" s="219"/>
      <c r="W16" s="288">
        <f t="shared" si="1"/>
        <v>1.2028985507246377</v>
      </c>
      <c r="X16" s="288">
        <f t="shared" si="0"/>
        <v>1.3370288248337028</v>
      </c>
      <c r="Y16" s="288">
        <f t="shared" si="0"/>
        <v>2.2366863905325443</v>
      </c>
      <c r="Z16" s="288">
        <f t="shared" si="0"/>
        <v>2.2366863905325443</v>
      </c>
      <c r="AA16" s="288">
        <f t="shared" si="0"/>
        <v>1.2168949771689497</v>
      </c>
      <c r="AB16" s="288">
        <f t="shared" si="0"/>
        <v>2.3193548387096774</v>
      </c>
      <c r="AC16" s="288">
        <f t="shared" si="0"/>
        <v>2.060693641618497</v>
      </c>
      <c r="AD16" s="288">
        <f t="shared" si="0"/>
        <v>2.4366666666666665</v>
      </c>
    </row>
    <row r="17" spans="2:30" ht="12.75">
      <c r="B17" s="234">
        <v>42506</v>
      </c>
      <c r="C17" s="235">
        <v>940</v>
      </c>
      <c r="D17" s="112">
        <v>1163</v>
      </c>
      <c r="E17" s="112">
        <v>1052</v>
      </c>
      <c r="F17" s="112">
        <v>1065</v>
      </c>
      <c r="G17" s="112">
        <v>941</v>
      </c>
      <c r="H17" s="112">
        <v>909</v>
      </c>
      <c r="I17" s="112">
        <v>1005</v>
      </c>
      <c r="J17" s="236">
        <v>873</v>
      </c>
      <c r="K17" s="235">
        <v>550</v>
      </c>
      <c r="L17" s="112">
        <v>547</v>
      </c>
      <c r="M17" s="112">
        <v>390</v>
      </c>
      <c r="N17" s="112">
        <v>473</v>
      </c>
      <c r="O17" s="112">
        <v>530</v>
      </c>
      <c r="P17" s="112">
        <v>364</v>
      </c>
      <c r="Q17" s="112">
        <v>329</v>
      </c>
      <c r="R17" s="236">
        <v>350</v>
      </c>
      <c r="S17" s="140"/>
      <c r="T17" s="219"/>
      <c r="W17" s="288">
        <f t="shared" si="1"/>
        <v>0.7090909090909091</v>
      </c>
      <c r="X17" s="288">
        <f t="shared" si="0"/>
        <v>1.1261425959780622</v>
      </c>
      <c r="Y17" s="288">
        <f t="shared" si="0"/>
        <v>1.6974358974358974</v>
      </c>
      <c r="Z17" s="288">
        <f t="shared" si="0"/>
        <v>1.251585623678647</v>
      </c>
      <c r="AA17" s="288">
        <f t="shared" si="0"/>
        <v>0.7754716981132076</v>
      </c>
      <c r="AB17" s="288">
        <f t="shared" si="0"/>
        <v>1.4972527472527473</v>
      </c>
      <c r="AC17" s="288">
        <f t="shared" si="0"/>
        <v>2.054711246200608</v>
      </c>
      <c r="AD17" s="288">
        <f t="shared" si="0"/>
        <v>1.4942857142857142</v>
      </c>
    </row>
    <row r="18" spans="2:30" ht="12.75">
      <c r="B18" s="234">
        <v>42513</v>
      </c>
      <c r="C18" s="235">
        <v>988</v>
      </c>
      <c r="D18" s="112">
        <v>994</v>
      </c>
      <c r="E18" s="112">
        <v>1015</v>
      </c>
      <c r="F18" s="112">
        <v>1038</v>
      </c>
      <c r="G18" s="112">
        <v>938</v>
      </c>
      <c r="H18" s="112">
        <v>1002</v>
      </c>
      <c r="I18" s="112">
        <v>953</v>
      </c>
      <c r="J18" s="236">
        <v>961</v>
      </c>
      <c r="K18" s="235">
        <v>546</v>
      </c>
      <c r="L18" s="112">
        <v>552</v>
      </c>
      <c r="M18" s="112">
        <v>494</v>
      </c>
      <c r="N18" s="112">
        <v>514</v>
      </c>
      <c r="O18" s="112">
        <v>521</v>
      </c>
      <c r="P18" s="112">
        <v>369</v>
      </c>
      <c r="Q18" s="112">
        <v>383</v>
      </c>
      <c r="R18" s="236">
        <v>400</v>
      </c>
      <c r="S18" s="140"/>
      <c r="T18" s="219"/>
      <c r="W18" s="288">
        <f t="shared" si="1"/>
        <v>0.8095238095238095</v>
      </c>
      <c r="X18" s="288">
        <f t="shared" si="0"/>
        <v>0.8007246376811594</v>
      </c>
      <c r="Y18" s="288">
        <f t="shared" si="0"/>
        <v>1.0546558704453441</v>
      </c>
      <c r="Z18" s="288">
        <f t="shared" si="0"/>
        <v>1.0194552529182879</v>
      </c>
      <c r="AA18" s="288">
        <f t="shared" si="0"/>
        <v>0.800383877159309</v>
      </c>
      <c r="AB18" s="288">
        <f t="shared" si="0"/>
        <v>1.7154471544715446</v>
      </c>
      <c r="AC18" s="288">
        <f t="shared" si="0"/>
        <v>1.4882506527415145</v>
      </c>
      <c r="AD18" s="288">
        <f t="shared" si="0"/>
        <v>1.4025</v>
      </c>
    </row>
    <row r="19" spans="2:30" ht="12.75">
      <c r="B19" s="234">
        <v>42520</v>
      </c>
      <c r="C19" s="235">
        <v>1020</v>
      </c>
      <c r="D19" s="112">
        <v>1054</v>
      </c>
      <c r="E19" s="112">
        <v>1048</v>
      </c>
      <c r="F19" s="112">
        <v>1081</v>
      </c>
      <c r="G19" s="112">
        <v>956</v>
      </c>
      <c r="H19" s="112">
        <v>1001</v>
      </c>
      <c r="I19" s="112">
        <v>1174</v>
      </c>
      <c r="J19" s="236">
        <v>976</v>
      </c>
      <c r="K19" s="235">
        <v>638</v>
      </c>
      <c r="L19" s="112">
        <v>558</v>
      </c>
      <c r="M19" s="112">
        <v>513</v>
      </c>
      <c r="N19" s="112">
        <v>530</v>
      </c>
      <c r="O19" s="112">
        <v>538</v>
      </c>
      <c r="P19" s="112">
        <v>364</v>
      </c>
      <c r="Q19" s="112">
        <v>375</v>
      </c>
      <c r="R19" s="236">
        <v>400</v>
      </c>
      <c r="S19" s="140"/>
      <c r="T19" s="219"/>
      <c r="W19" s="288">
        <f t="shared" si="1"/>
        <v>0.5987460815047022</v>
      </c>
      <c r="X19" s="288">
        <f t="shared" si="0"/>
        <v>0.8888888888888888</v>
      </c>
      <c r="Y19" s="288">
        <f t="shared" si="0"/>
        <v>1.0428849902534114</v>
      </c>
      <c r="Z19" s="288">
        <f t="shared" si="0"/>
        <v>1.039622641509434</v>
      </c>
      <c r="AA19" s="288">
        <f t="shared" si="0"/>
        <v>0.7769516728624535</v>
      </c>
      <c r="AB19" s="288">
        <f t="shared" si="0"/>
        <v>1.75</v>
      </c>
      <c r="AC19" s="288">
        <f t="shared" si="0"/>
        <v>2.1306666666666665</v>
      </c>
      <c r="AD19" s="288">
        <f t="shared" si="0"/>
        <v>1.44</v>
      </c>
    </row>
    <row r="20" spans="2:30" ht="12.75">
      <c r="B20" s="234">
        <v>42527</v>
      </c>
      <c r="C20" s="235">
        <v>1163</v>
      </c>
      <c r="D20" s="112">
        <v>1154</v>
      </c>
      <c r="E20" s="112">
        <v>1109</v>
      </c>
      <c r="F20" s="112">
        <v>1174</v>
      </c>
      <c r="G20" s="112">
        <v>1075</v>
      </c>
      <c r="H20" s="112">
        <v>1089</v>
      </c>
      <c r="I20" s="112">
        <v>1104</v>
      </c>
      <c r="J20" s="236">
        <v>1089</v>
      </c>
      <c r="K20" s="235">
        <v>620</v>
      </c>
      <c r="L20" s="112">
        <v>556</v>
      </c>
      <c r="M20" s="112">
        <v>513</v>
      </c>
      <c r="N20" s="112">
        <v>529</v>
      </c>
      <c r="O20" s="112">
        <v>517</v>
      </c>
      <c r="P20" s="112">
        <v>404</v>
      </c>
      <c r="Q20" s="112">
        <v>360</v>
      </c>
      <c r="R20" s="236">
        <v>400</v>
      </c>
      <c r="S20" s="140"/>
      <c r="T20" s="219"/>
      <c r="W20" s="288">
        <f t="shared" si="1"/>
        <v>0.8758064516129033</v>
      </c>
      <c r="X20" s="288">
        <f t="shared" si="0"/>
        <v>1.0755395683453237</v>
      </c>
      <c r="Y20" s="288">
        <f t="shared" si="0"/>
        <v>1.161793372319688</v>
      </c>
      <c r="Z20" s="288">
        <f t="shared" si="0"/>
        <v>1.2192816635160681</v>
      </c>
      <c r="AA20" s="288">
        <f t="shared" si="0"/>
        <v>1.079303675048356</v>
      </c>
      <c r="AB20" s="288">
        <f t="shared" si="0"/>
        <v>1.6955445544554455</v>
      </c>
      <c r="AC20" s="288">
        <f t="shared" si="0"/>
        <v>2.066666666666667</v>
      </c>
      <c r="AD20" s="288">
        <f t="shared" si="0"/>
        <v>1.7225</v>
      </c>
    </row>
    <row r="21" spans="2:30" ht="12.75">
      <c r="B21" s="234">
        <v>42534</v>
      </c>
      <c r="C21" s="235">
        <v>1148</v>
      </c>
      <c r="D21" s="112">
        <v>1153</v>
      </c>
      <c r="E21" s="112">
        <v>1135</v>
      </c>
      <c r="F21" s="112">
        <v>1119</v>
      </c>
      <c r="G21" s="112">
        <v>1071</v>
      </c>
      <c r="H21" s="112">
        <v>1117</v>
      </c>
      <c r="I21" s="112">
        <v>1129</v>
      </c>
      <c r="J21" s="236">
        <v>1121</v>
      </c>
      <c r="K21" s="235">
        <v>616</v>
      </c>
      <c r="L21" s="112">
        <v>533</v>
      </c>
      <c r="M21" s="112">
        <v>546</v>
      </c>
      <c r="N21" s="112">
        <v>512</v>
      </c>
      <c r="O21" s="112">
        <v>491</v>
      </c>
      <c r="P21" s="112">
        <v>388</v>
      </c>
      <c r="Q21" s="112">
        <v>350</v>
      </c>
      <c r="R21" s="236">
        <v>375</v>
      </c>
      <c r="S21" s="140"/>
      <c r="T21" s="219"/>
      <c r="W21" s="288">
        <f t="shared" si="1"/>
        <v>0.8636363636363636</v>
      </c>
      <c r="X21" s="288">
        <f t="shared" si="0"/>
        <v>1.1632270168855534</v>
      </c>
      <c r="Y21" s="288">
        <f t="shared" si="0"/>
        <v>1.0787545787545787</v>
      </c>
      <c r="Z21" s="288">
        <f t="shared" si="0"/>
        <v>1.185546875</v>
      </c>
      <c r="AA21" s="288">
        <f t="shared" si="0"/>
        <v>1.1812627291242364</v>
      </c>
      <c r="AB21" s="288">
        <f t="shared" si="0"/>
        <v>1.8788659793814433</v>
      </c>
      <c r="AC21" s="288">
        <f t="shared" si="0"/>
        <v>2.2257142857142855</v>
      </c>
      <c r="AD21" s="288">
        <f t="shared" si="0"/>
        <v>1.9893333333333334</v>
      </c>
    </row>
    <row r="22" spans="2:30" ht="12.75">
      <c r="B22" s="234">
        <v>42541</v>
      </c>
      <c r="C22" s="235">
        <v>1155</v>
      </c>
      <c r="D22" s="112">
        <v>1157</v>
      </c>
      <c r="E22" s="112">
        <v>1123</v>
      </c>
      <c r="F22" s="112">
        <v>1158</v>
      </c>
      <c r="G22" s="112">
        <v>1099</v>
      </c>
      <c r="H22" s="112">
        <v>1132</v>
      </c>
      <c r="I22" s="112">
        <v>1124</v>
      </c>
      <c r="J22" s="236">
        <v>1108</v>
      </c>
      <c r="K22" s="235">
        <v>610</v>
      </c>
      <c r="L22" s="112">
        <v>522</v>
      </c>
      <c r="M22" s="112">
        <v>425</v>
      </c>
      <c r="N22" s="112">
        <v>537</v>
      </c>
      <c r="O22" s="112">
        <v>492</v>
      </c>
      <c r="P22" s="112">
        <v>378</v>
      </c>
      <c r="Q22" s="112">
        <v>375</v>
      </c>
      <c r="R22" s="236">
        <v>375</v>
      </c>
      <c r="S22" s="140"/>
      <c r="T22" s="219"/>
      <c r="W22" s="288">
        <f t="shared" si="1"/>
        <v>0.8934426229508197</v>
      </c>
      <c r="X22" s="288">
        <f t="shared" si="0"/>
        <v>1.2164750957854407</v>
      </c>
      <c r="Y22" s="288">
        <f t="shared" si="0"/>
        <v>1.6423529411764706</v>
      </c>
      <c r="Z22" s="288">
        <f t="shared" si="0"/>
        <v>1.1564245810055866</v>
      </c>
      <c r="AA22" s="288">
        <f t="shared" si="0"/>
        <v>1.233739837398374</v>
      </c>
      <c r="AB22" s="288">
        <f t="shared" si="0"/>
        <v>1.9947089947089947</v>
      </c>
      <c r="AC22" s="288">
        <f t="shared" si="0"/>
        <v>1.9973333333333334</v>
      </c>
      <c r="AD22" s="288">
        <f t="shared" si="0"/>
        <v>1.9546666666666668</v>
      </c>
    </row>
    <row r="23" spans="2:30" ht="12.75">
      <c r="B23" s="234">
        <v>42548</v>
      </c>
      <c r="C23" s="235">
        <v>1149</v>
      </c>
      <c r="D23" s="112">
        <v>1149</v>
      </c>
      <c r="E23" s="112">
        <v>1119</v>
      </c>
      <c r="F23" s="112">
        <v>1149</v>
      </c>
      <c r="G23" s="112">
        <v>1104</v>
      </c>
      <c r="H23" s="112">
        <v>1150</v>
      </c>
      <c r="I23" s="112">
        <v>1127</v>
      </c>
      <c r="J23" s="236">
        <v>1110</v>
      </c>
      <c r="K23" s="235">
        <v>583</v>
      </c>
      <c r="L23" s="112">
        <v>538</v>
      </c>
      <c r="M23" s="112">
        <v>413</v>
      </c>
      <c r="N23" s="112">
        <v>527</v>
      </c>
      <c r="O23" s="112">
        <v>492</v>
      </c>
      <c r="P23" s="112">
        <v>393</v>
      </c>
      <c r="Q23" s="112">
        <v>438</v>
      </c>
      <c r="R23" s="236">
        <v>350</v>
      </c>
      <c r="S23" s="140"/>
      <c r="T23" s="219"/>
      <c r="W23" s="288">
        <f t="shared" si="1"/>
        <v>0.9708404802744426</v>
      </c>
      <c r="X23" s="288">
        <f aca="true" t="shared" si="2" ref="X23:AD27">+IF(L23="","",((D23-L23)/L23))</f>
        <v>1.1356877323420074</v>
      </c>
      <c r="Y23" s="288">
        <f t="shared" si="2"/>
        <v>1.7094430992736078</v>
      </c>
      <c r="Z23" s="288">
        <f t="shared" si="2"/>
        <v>1.1802656546489563</v>
      </c>
      <c r="AA23" s="288">
        <f t="shared" si="2"/>
        <v>1.2439024390243902</v>
      </c>
      <c r="AB23" s="288">
        <f t="shared" si="2"/>
        <v>1.9262086513994912</v>
      </c>
      <c r="AC23" s="288">
        <f t="shared" si="2"/>
        <v>1.5730593607305936</v>
      </c>
      <c r="AD23" s="288">
        <f t="shared" si="2"/>
        <v>2.1714285714285713</v>
      </c>
    </row>
    <row r="24" spans="2:30" ht="12.75">
      <c r="B24" s="234">
        <v>42555</v>
      </c>
      <c r="C24" s="235">
        <v>1122</v>
      </c>
      <c r="D24" s="112">
        <v>1150</v>
      </c>
      <c r="E24" s="112">
        <v>1102</v>
      </c>
      <c r="F24" s="112">
        <v>1109</v>
      </c>
      <c r="G24" s="112">
        <v>1097</v>
      </c>
      <c r="H24" s="112">
        <v>1137</v>
      </c>
      <c r="I24" s="112">
        <v>1084</v>
      </c>
      <c r="J24" s="236">
        <v>1123</v>
      </c>
      <c r="K24" s="235">
        <v>610</v>
      </c>
      <c r="L24" s="112">
        <v>529</v>
      </c>
      <c r="M24" s="112">
        <v>413</v>
      </c>
      <c r="N24" s="112">
        <v>506</v>
      </c>
      <c r="O24" s="112">
        <v>482</v>
      </c>
      <c r="P24" s="112">
        <v>366</v>
      </c>
      <c r="Q24" s="112">
        <v>375</v>
      </c>
      <c r="R24" s="236">
        <v>375</v>
      </c>
      <c r="S24" s="140"/>
      <c r="T24" s="219"/>
      <c r="W24" s="288">
        <f t="shared" si="1"/>
        <v>0.839344262295082</v>
      </c>
      <c r="X24" s="288">
        <f t="shared" si="2"/>
        <v>1.173913043478261</v>
      </c>
      <c r="Y24" s="288">
        <f t="shared" si="2"/>
        <v>1.6682808716707023</v>
      </c>
      <c r="Z24" s="288">
        <f t="shared" si="2"/>
        <v>1.191699604743083</v>
      </c>
      <c r="AA24" s="288">
        <f t="shared" si="2"/>
        <v>1.2759336099585061</v>
      </c>
      <c r="AB24" s="288">
        <f t="shared" si="2"/>
        <v>2.1065573770491803</v>
      </c>
      <c r="AC24" s="288">
        <f t="shared" si="2"/>
        <v>1.8906666666666667</v>
      </c>
      <c r="AD24" s="288">
        <f t="shared" si="2"/>
        <v>1.9946666666666666</v>
      </c>
    </row>
    <row r="25" spans="2:30" ht="12.75">
      <c r="B25" s="234">
        <v>42562</v>
      </c>
      <c r="C25" s="235">
        <v>1136</v>
      </c>
      <c r="D25" s="112">
        <v>1181</v>
      </c>
      <c r="E25" s="112">
        <v>1041</v>
      </c>
      <c r="F25" s="112">
        <v>1068</v>
      </c>
      <c r="G25" s="112">
        <v>1022</v>
      </c>
      <c r="H25" s="112">
        <v>1089</v>
      </c>
      <c r="I25" s="112">
        <v>1206</v>
      </c>
      <c r="J25" s="236">
        <v>1057</v>
      </c>
      <c r="K25" s="235">
        <v>613</v>
      </c>
      <c r="L25" s="112">
        <v>538</v>
      </c>
      <c r="M25" s="112">
        <v>479</v>
      </c>
      <c r="N25" s="112">
        <v>509</v>
      </c>
      <c r="O25" s="112">
        <v>488</v>
      </c>
      <c r="P25" s="112">
        <v>385</v>
      </c>
      <c r="Q25" s="112">
        <v>375</v>
      </c>
      <c r="R25" s="236"/>
      <c r="S25" s="140"/>
      <c r="T25" s="219"/>
      <c r="W25" s="288">
        <f t="shared" si="1"/>
        <v>0.8531810766721044</v>
      </c>
      <c r="X25" s="288">
        <f t="shared" si="2"/>
        <v>1.195167286245353</v>
      </c>
      <c r="Y25" s="288">
        <f t="shared" si="2"/>
        <v>1.173277661795407</v>
      </c>
      <c r="Z25" s="288">
        <f t="shared" si="2"/>
        <v>1.0982318271119842</v>
      </c>
      <c r="AA25" s="288">
        <f t="shared" si="2"/>
        <v>1.0942622950819672</v>
      </c>
      <c r="AB25" s="288">
        <f t="shared" si="2"/>
        <v>1.8285714285714285</v>
      </c>
      <c r="AC25" s="288">
        <f t="shared" si="2"/>
        <v>2.216</v>
      </c>
      <c r="AD25" s="288">
        <f t="shared" si="2"/>
      </c>
    </row>
    <row r="26" spans="2:30" ht="12.75">
      <c r="B26" s="234">
        <v>42569</v>
      </c>
      <c r="C26" s="235">
        <v>882</v>
      </c>
      <c r="D26" s="112">
        <v>1139</v>
      </c>
      <c r="E26" s="112">
        <v>1049</v>
      </c>
      <c r="F26" s="112">
        <v>1003</v>
      </c>
      <c r="G26" s="112">
        <v>1110</v>
      </c>
      <c r="H26" s="112">
        <v>1055</v>
      </c>
      <c r="I26" s="112">
        <v>1005</v>
      </c>
      <c r="J26" s="236">
        <v>1013</v>
      </c>
      <c r="K26" s="235">
        <v>575</v>
      </c>
      <c r="L26" s="112">
        <v>507</v>
      </c>
      <c r="M26" s="112">
        <v>483</v>
      </c>
      <c r="N26" s="112">
        <v>547</v>
      </c>
      <c r="O26" s="112">
        <v>500</v>
      </c>
      <c r="P26" s="112">
        <v>366</v>
      </c>
      <c r="Q26" s="112">
        <v>375</v>
      </c>
      <c r="R26" s="236">
        <v>400</v>
      </c>
      <c r="S26" s="140"/>
      <c r="T26" s="219"/>
      <c r="U26" s="218"/>
      <c r="V26" s="223"/>
      <c r="W26" s="288">
        <f t="shared" si="1"/>
        <v>0.5339130434782609</v>
      </c>
      <c r="X26" s="288">
        <f t="shared" si="2"/>
        <v>1.2465483234714003</v>
      </c>
      <c r="Y26" s="288">
        <f t="shared" si="2"/>
        <v>1.1718426501035197</v>
      </c>
      <c r="Z26" s="288">
        <f t="shared" si="2"/>
        <v>0.8336380255941499</v>
      </c>
      <c r="AA26" s="288">
        <f t="shared" si="2"/>
        <v>1.22</v>
      </c>
      <c r="AB26" s="288">
        <f t="shared" si="2"/>
        <v>1.8825136612021858</v>
      </c>
      <c r="AC26" s="288">
        <f t="shared" si="2"/>
        <v>1.68</v>
      </c>
      <c r="AD26" s="288">
        <f t="shared" si="2"/>
        <v>1.5325</v>
      </c>
    </row>
    <row r="27" spans="2:30" ht="12.75">
      <c r="B27" s="237">
        <v>42576</v>
      </c>
      <c r="C27" s="238">
        <v>1057</v>
      </c>
      <c r="D27" s="36">
        <v>1167</v>
      </c>
      <c r="E27" s="36">
        <v>1093</v>
      </c>
      <c r="F27" s="36">
        <v>1089</v>
      </c>
      <c r="G27" s="36">
        <v>1042</v>
      </c>
      <c r="H27" s="36">
        <v>1002</v>
      </c>
      <c r="I27" s="36">
        <v>1048</v>
      </c>
      <c r="J27" s="239">
        <v>972</v>
      </c>
      <c r="K27" s="238">
        <v>595</v>
      </c>
      <c r="L27" s="36">
        <v>526</v>
      </c>
      <c r="M27" s="36">
        <v>431</v>
      </c>
      <c r="N27" s="36">
        <v>524</v>
      </c>
      <c r="O27" s="36">
        <v>533</v>
      </c>
      <c r="P27" s="36">
        <v>375</v>
      </c>
      <c r="Q27" s="36">
        <v>385</v>
      </c>
      <c r="R27" s="239">
        <v>438</v>
      </c>
      <c r="S27" s="140"/>
      <c r="T27" s="240"/>
      <c r="U27" s="218"/>
      <c r="V27" s="223"/>
      <c r="W27" s="288">
        <f t="shared" si="1"/>
        <v>0.7764705882352941</v>
      </c>
      <c r="X27" s="288">
        <f t="shared" si="2"/>
        <v>1.2186311787072244</v>
      </c>
      <c r="Y27" s="288">
        <f t="shared" si="2"/>
        <v>1.5359628770301623</v>
      </c>
      <c r="Z27" s="288">
        <f t="shared" si="2"/>
        <v>1.0782442748091603</v>
      </c>
      <c r="AA27" s="288">
        <f t="shared" si="2"/>
        <v>0.9549718574108818</v>
      </c>
      <c r="AB27" s="288">
        <f t="shared" si="2"/>
        <v>1.672</v>
      </c>
      <c r="AC27" s="288">
        <f t="shared" si="2"/>
        <v>1.722077922077922</v>
      </c>
      <c r="AD27" s="288">
        <f t="shared" si="2"/>
        <v>1.2191780821917808</v>
      </c>
    </row>
    <row r="28" spans="2:21" ht="12.75">
      <c r="B28" s="39" t="s">
        <v>213</v>
      </c>
      <c r="P28" s="48"/>
      <c r="Q28" s="48"/>
      <c r="T28" s="240"/>
      <c r="U28" s="218"/>
    </row>
    <row r="29" spans="20:30" ht="12.75">
      <c r="T29" s="219"/>
      <c r="V29" s="294" t="s">
        <v>244</v>
      </c>
      <c r="W29" s="290">
        <f aca="true" t="shared" si="3" ref="W29:AD29">+_xlfn.STDEV.S(W7:W27)</f>
        <v>0.2553989685017283</v>
      </c>
      <c r="X29" s="290">
        <f t="shared" si="3"/>
        <v>0.27142677026231893</v>
      </c>
      <c r="Y29" s="290">
        <f t="shared" si="3"/>
        <v>0.5131987405818212</v>
      </c>
      <c r="Z29" s="290">
        <f t="shared" si="3"/>
        <v>0.43666725080691354</v>
      </c>
      <c r="AA29" s="290">
        <f t="shared" si="3"/>
        <v>0.28344863300324996</v>
      </c>
      <c r="AB29" s="290">
        <f t="shared" si="3"/>
        <v>0.28422946296773427</v>
      </c>
      <c r="AC29" s="290">
        <f t="shared" si="3"/>
        <v>0.3050749299899453</v>
      </c>
      <c r="AD29" s="290">
        <f t="shared" si="3"/>
        <v>0.3634802789672956</v>
      </c>
    </row>
    <row r="30" spans="20:30" ht="12.75">
      <c r="T30" s="219"/>
      <c r="V30" s="295" t="s">
        <v>191</v>
      </c>
      <c r="W30" s="290">
        <f aca="true" t="shared" si="4" ref="W30:AD30">+AVERAGE(W7:W27)</f>
        <v>0.9161472185406044</v>
      </c>
      <c r="X30" s="290">
        <f t="shared" si="4"/>
        <v>1.2936304535119707</v>
      </c>
      <c r="Y30" s="290">
        <f t="shared" si="4"/>
        <v>1.6938781039246873</v>
      </c>
      <c r="Z30" s="290">
        <f t="shared" si="4"/>
        <v>1.47029806871177</v>
      </c>
      <c r="AA30" s="290">
        <f t="shared" si="4"/>
        <v>1.2298553752043353</v>
      </c>
      <c r="AB30" s="290">
        <f t="shared" si="4"/>
        <v>1.9590726576534527</v>
      </c>
      <c r="AC30" s="290">
        <f t="shared" si="4"/>
        <v>2.0487141104782163</v>
      </c>
      <c r="AD30" s="290">
        <f t="shared" si="4"/>
        <v>1.831345005828383</v>
      </c>
    </row>
    <row r="31" ht="12.75">
      <c r="T31" s="219"/>
    </row>
    <row r="32" spans="20:30" ht="12.75">
      <c r="T32" s="219"/>
      <c r="V32" s="295" t="s">
        <v>245</v>
      </c>
      <c r="W32" s="223">
        <f aca="true" t="shared" si="5" ref="W32:AD32">+AVERAGE(C7:C27)</f>
        <v>1045.5714285714287</v>
      </c>
      <c r="X32" s="223">
        <f t="shared" si="5"/>
        <v>1157.7619047619048</v>
      </c>
      <c r="Y32" s="223">
        <f t="shared" si="5"/>
        <v>1078.047619047619</v>
      </c>
      <c r="Z32" s="223">
        <f t="shared" si="5"/>
        <v>1102.095238095238</v>
      </c>
      <c r="AA32" s="223">
        <f t="shared" si="5"/>
        <v>1052.2619047619048</v>
      </c>
      <c r="AB32" s="223">
        <f t="shared" si="5"/>
        <v>1057.357142857143</v>
      </c>
      <c r="AC32" s="223">
        <f t="shared" si="5"/>
        <v>1085.1904761904761</v>
      </c>
      <c r="AD32" s="223">
        <f t="shared" si="5"/>
        <v>1026.6666666666667</v>
      </c>
    </row>
    <row r="33" spans="20:30" ht="12.75">
      <c r="T33" s="219"/>
      <c r="V33" s="295" t="s">
        <v>246</v>
      </c>
      <c r="W33" s="223">
        <f aca="true" t="shared" si="6" ref="W33:AD33">+AVERAGE(K7:K27)</f>
        <v>549.1428571428571</v>
      </c>
      <c r="X33" s="223">
        <f t="shared" si="6"/>
        <v>507.76190476190476</v>
      </c>
      <c r="Y33" s="223">
        <f t="shared" si="6"/>
        <v>411.04761904761904</v>
      </c>
      <c r="Z33" s="223">
        <f t="shared" si="6"/>
        <v>457.23809523809524</v>
      </c>
      <c r="AA33" s="223">
        <f t="shared" si="6"/>
        <v>475.5238095238095</v>
      </c>
      <c r="AB33" s="223">
        <f t="shared" si="6"/>
        <v>359.04761904761904</v>
      </c>
      <c r="AC33" s="223">
        <f t="shared" si="6"/>
        <v>358.1904761904762</v>
      </c>
      <c r="AD33" s="223">
        <f t="shared" si="6"/>
        <v>365.05</v>
      </c>
    </row>
    <row r="34" spans="20:30" ht="12.75">
      <c r="T34" s="219"/>
      <c r="V34" s="295" t="s">
        <v>205</v>
      </c>
      <c r="W34" s="292">
        <f aca="true" t="shared" si="7" ref="W34:AD34">+W32/W33-1</f>
        <v>0.9040062434963583</v>
      </c>
      <c r="X34" s="292">
        <f t="shared" si="7"/>
        <v>1.280127543843196</v>
      </c>
      <c r="Y34" s="292">
        <f t="shared" si="7"/>
        <v>1.6226830398517147</v>
      </c>
      <c r="Z34" s="292">
        <f t="shared" si="7"/>
        <v>1.4103311810039574</v>
      </c>
      <c r="AA34" s="292">
        <f t="shared" si="7"/>
        <v>1.2128479871820552</v>
      </c>
      <c r="AB34" s="292">
        <f t="shared" si="7"/>
        <v>1.9448938992042444</v>
      </c>
      <c r="AC34" s="292">
        <f t="shared" si="7"/>
        <v>2.0296463706461045</v>
      </c>
      <c r="AD34" s="292">
        <f t="shared" si="7"/>
        <v>1.8124001278363697</v>
      </c>
    </row>
    <row r="35" ht="12.75">
      <c r="T35" s="219"/>
    </row>
    <row r="36" ht="12.75">
      <c r="T36" s="219"/>
    </row>
    <row r="37" ht="12.75">
      <c r="T37" s="219"/>
    </row>
    <row r="48" ht="12.75">
      <c r="C48" s="39" t="s">
        <v>213</v>
      </c>
    </row>
  </sheetData>
  <sheetProtection/>
  <mergeCells count="5">
    <mergeCell ref="B2:R2"/>
    <mergeCell ref="B3:R3"/>
    <mergeCell ref="B4:R4"/>
    <mergeCell ref="C5:J5"/>
    <mergeCell ref="K5:R5"/>
  </mergeCells>
  <conditionalFormatting sqref="W32:AD32">
    <cfRule type="colorScale" priority="4" dxfId="0">
      <colorScale>
        <cfvo type="min" val="0"/>
        <cfvo type="percentile" val="50"/>
        <cfvo type="max"/>
        <color rgb="FFF8696B"/>
        <color rgb="FFFFEB84"/>
        <color rgb="FF63BE7B"/>
      </colorScale>
    </cfRule>
  </conditionalFormatting>
  <conditionalFormatting sqref="W33:AD33">
    <cfRule type="colorScale" priority="3" dxfId="0">
      <colorScale>
        <cfvo type="min" val="0"/>
        <cfvo type="percentile" val="50"/>
        <cfvo type="max"/>
        <color rgb="FFF8696B"/>
        <color rgb="FFFFEB84"/>
        <color rgb="FF63BE7B"/>
      </colorScale>
    </cfRule>
  </conditionalFormatting>
  <conditionalFormatting sqref="W34:AD34">
    <cfRule type="colorScale" priority="1" dxfId="0">
      <colorScale>
        <cfvo type="min" val="0"/>
        <cfvo type="percentile" val="50"/>
        <cfvo type="max"/>
        <color rgb="FFF8696B"/>
        <color rgb="FFFFEB84"/>
        <color rgb="FF63BE7B"/>
      </colorScale>
    </cfRule>
  </conditionalFormatting>
  <hyperlinks>
    <hyperlink ref="T2" location="Índice!A1" display="Volver al índice"/>
  </hyperlinks>
  <printOptions/>
  <pageMargins left="0.25" right="0.25" top="0.75" bottom="0.75" header="0.3" footer="0.3"/>
  <pageSetup horizontalDpi="600" verticalDpi="600" orientation="portrait" paperSize="9" scale="44" r:id="rId2"/>
  <headerFooter differentFirst="1">
    <oddFooter>&amp;C&amp;P</oddFooter>
  </headerFooter>
  <colBreaks count="1" manualBreakCount="1">
    <brk id="19" min="1" max="59" man="1"/>
  </colBreaks>
  <drawing r:id="rId1"/>
</worksheet>
</file>

<file path=xl/worksheets/sheet11.xml><?xml version="1.0" encoding="utf-8"?>
<worksheet xmlns="http://schemas.openxmlformats.org/spreadsheetml/2006/main" xmlns:r="http://schemas.openxmlformats.org/officeDocument/2006/relationships">
  <dimension ref="A2:L48"/>
  <sheetViews>
    <sheetView zoomScale="80" zoomScaleNormal="80" zoomScaleSheetLayoutView="80" zoomScalePageLayoutView="60" workbookViewId="0" topLeftCell="A1">
      <selection activeCell="A1" sqref="A1"/>
    </sheetView>
  </sheetViews>
  <sheetFormatPr defaultColWidth="14.421875" defaultRowHeight="15"/>
  <cols>
    <col min="1" max="1" width="1.421875" style="22" customWidth="1"/>
    <col min="2" max="7" width="18.421875" style="22" customWidth="1"/>
    <col min="8" max="8" width="14.421875" style="22" customWidth="1"/>
    <col min="9" max="9" width="10.421875" style="195" customWidth="1"/>
    <col min="10" max="10" width="7.28125" style="186" hidden="1" customWidth="1"/>
    <col min="11" max="12" width="8.421875" style="186" hidden="1" customWidth="1"/>
    <col min="13" max="13" width="14.421875" style="195" customWidth="1"/>
    <col min="14" max="16384" width="14.421875" style="22" customWidth="1"/>
  </cols>
  <sheetData>
    <row r="1" ht="6" customHeight="1"/>
    <row r="2" spans="1:9" ht="12.75">
      <c r="A2" s="2"/>
      <c r="C2" s="343" t="s">
        <v>14</v>
      </c>
      <c r="D2" s="343"/>
      <c r="E2" s="343"/>
      <c r="F2" s="343"/>
      <c r="H2" s="52" t="s">
        <v>153</v>
      </c>
      <c r="I2" s="194"/>
    </row>
    <row r="3" spans="1:6" ht="12.75">
      <c r="A3" s="2"/>
      <c r="C3" s="343" t="s">
        <v>123</v>
      </c>
      <c r="D3" s="343"/>
      <c r="E3" s="343"/>
      <c r="F3" s="343"/>
    </row>
    <row r="4" spans="1:6" ht="12.75">
      <c r="A4" s="2"/>
      <c r="C4" s="27"/>
      <c r="D4" s="27"/>
      <c r="E4" s="27"/>
      <c r="F4" s="27"/>
    </row>
    <row r="5" spans="1:6" ht="12.75" customHeight="1">
      <c r="A5" s="2"/>
      <c r="C5" s="344" t="s">
        <v>13</v>
      </c>
      <c r="D5" s="346" t="s">
        <v>155</v>
      </c>
      <c r="E5" s="346" t="s">
        <v>156</v>
      </c>
      <c r="F5" s="346" t="s">
        <v>157</v>
      </c>
    </row>
    <row r="6" spans="1:6" ht="12.75">
      <c r="A6" s="2"/>
      <c r="C6" s="345"/>
      <c r="D6" s="347"/>
      <c r="E6" s="347"/>
      <c r="F6" s="347"/>
    </row>
    <row r="7" spans="1:9" ht="12.75">
      <c r="A7" s="2"/>
      <c r="C7" s="27" t="s">
        <v>12</v>
      </c>
      <c r="D7" s="99">
        <v>63110</v>
      </c>
      <c r="E7" s="99">
        <v>1210044.3</v>
      </c>
      <c r="F7" s="105">
        <v>19.173574710822372</v>
      </c>
      <c r="H7" s="159"/>
      <c r="I7" s="193"/>
    </row>
    <row r="8" spans="1:12" ht="12.75">
      <c r="A8" s="2"/>
      <c r="C8" s="27" t="s">
        <v>11</v>
      </c>
      <c r="D8" s="99">
        <v>61360</v>
      </c>
      <c r="E8" s="99">
        <v>1303267.5</v>
      </c>
      <c r="F8" s="105">
        <v>21.239691981747065</v>
      </c>
      <c r="J8" s="225">
        <f aca="true" t="shared" si="0" ref="J8:J22">+(D8-D7)/D7</f>
        <v>-0.027729361432419584</v>
      </c>
      <c r="K8" s="225">
        <f aca="true" t="shared" si="1" ref="K8:L22">+(E8-E7)/E7</f>
        <v>0.07704114634480734</v>
      </c>
      <c r="L8" s="225">
        <f t="shared" si="1"/>
        <v>0.10775858451468047</v>
      </c>
    </row>
    <row r="9" spans="1:12" ht="12.75">
      <c r="A9" s="2"/>
      <c r="C9" s="27" t="s">
        <v>10</v>
      </c>
      <c r="D9" s="99">
        <v>56000</v>
      </c>
      <c r="E9" s="99">
        <v>1093728.4</v>
      </c>
      <c r="F9" s="105">
        <v>19.530864285714287</v>
      </c>
      <c r="J9" s="225">
        <f t="shared" si="0"/>
        <v>-0.08735332464146023</v>
      </c>
      <c r="K9" s="225">
        <f t="shared" si="1"/>
        <v>-0.16077980921031185</v>
      </c>
      <c r="L9" s="225">
        <f t="shared" si="1"/>
        <v>-0.08045444809187004</v>
      </c>
    </row>
    <row r="10" spans="1:12" ht="12.75">
      <c r="A10" s="2"/>
      <c r="C10" s="27" t="s">
        <v>9</v>
      </c>
      <c r="D10" s="99">
        <v>59560</v>
      </c>
      <c r="E10" s="99">
        <v>1144170</v>
      </c>
      <c r="F10" s="105">
        <v>19.210376091336467</v>
      </c>
      <c r="J10" s="225">
        <f t="shared" si="0"/>
        <v>0.06357142857142857</v>
      </c>
      <c r="K10" s="225">
        <f t="shared" si="1"/>
        <v>0.04611894506899528</v>
      </c>
      <c r="L10" s="225">
        <f t="shared" si="1"/>
        <v>-0.016409319612764834</v>
      </c>
    </row>
    <row r="11" spans="1:12" ht="12.75">
      <c r="A11" s="2"/>
      <c r="C11" s="27" t="s">
        <v>8</v>
      </c>
      <c r="D11" s="99">
        <v>55620</v>
      </c>
      <c r="E11" s="99">
        <v>1115735.7</v>
      </c>
      <c r="F11" s="105">
        <v>20.059973031283707</v>
      </c>
      <c r="G11" s="61"/>
      <c r="J11" s="225">
        <f t="shared" si="0"/>
        <v>-0.0661517797179315</v>
      </c>
      <c r="K11" s="225">
        <f t="shared" si="1"/>
        <v>-0.02485146438029318</v>
      </c>
      <c r="L11" s="225">
        <f t="shared" si="1"/>
        <v>0.04422593997680206</v>
      </c>
    </row>
    <row r="12" spans="1:12" ht="12.75">
      <c r="A12" s="2"/>
      <c r="C12" s="27" t="s">
        <v>7</v>
      </c>
      <c r="D12" s="99">
        <v>63200</v>
      </c>
      <c r="E12" s="99">
        <v>1391378.2</v>
      </c>
      <c r="F12" s="105">
        <v>22.015477848101266</v>
      </c>
      <c r="J12" s="225">
        <f t="shared" si="0"/>
        <v>0.1362819129809421</v>
      </c>
      <c r="K12" s="225">
        <f t="shared" si="1"/>
        <v>0.2470499958009769</v>
      </c>
      <c r="L12" s="225">
        <f t="shared" si="1"/>
        <v>0.09748292351978398</v>
      </c>
    </row>
    <row r="13" spans="1:12" ht="12.75">
      <c r="A13" s="2"/>
      <c r="C13" s="27" t="s">
        <v>6</v>
      </c>
      <c r="D13" s="99">
        <v>54145</v>
      </c>
      <c r="E13" s="99">
        <v>834859.9</v>
      </c>
      <c r="F13" s="105">
        <v>15.41896574014221</v>
      </c>
      <c r="J13" s="225">
        <f t="shared" si="0"/>
        <v>-0.1432753164556962</v>
      </c>
      <c r="K13" s="225">
        <f t="shared" si="1"/>
        <v>-0.39997629688319103</v>
      </c>
      <c r="L13" s="225">
        <f t="shared" si="1"/>
        <v>-0.29963065773418923</v>
      </c>
    </row>
    <row r="14" spans="1:12" ht="12.75">
      <c r="A14" s="2"/>
      <c r="C14" s="27" t="s">
        <v>5</v>
      </c>
      <c r="D14" s="99">
        <v>55976</v>
      </c>
      <c r="E14" s="99">
        <v>965939.5</v>
      </c>
      <c r="F14" s="105">
        <v>17.25631520651708</v>
      </c>
      <c r="J14" s="225">
        <f t="shared" si="0"/>
        <v>0.03381660356450272</v>
      </c>
      <c r="K14" s="225">
        <f t="shared" si="1"/>
        <v>0.1570079003674748</v>
      </c>
      <c r="L14" s="225">
        <f t="shared" si="1"/>
        <v>0.11916165437682093</v>
      </c>
    </row>
    <row r="15" spans="1:12" ht="12.75">
      <c r="A15" s="2"/>
      <c r="C15" s="27" t="s">
        <v>4</v>
      </c>
      <c r="D15" s="99">
        <v>45078</v>
      </c>
      <c r="E15" s="99">
        <v>924548.1</v>
      </c>
      <c r="F15" s="105">
        <v>20.50996273126581</v>
      </c>
      <c r="J15" s="225">
        <f t="shared" si="0"/>
        <v>-0.19469058167786193</v>
      </c>
      <c r="K15" s="225">
        <f t="shared" si="1"/>
        <v>-0.04285092389326663</v>
      </c>
      <c r="L15" s="225">
        <f t="shared" si="1"/>
        <v>0.18854822051001624</v>
      </c>
    </row>
    <row r="16" spans="1:12" ht="12.75">
      <c r="A16" s="2"/>
      <c r="C16" s="27" t="s">
        <v>3</v>
      </c>
      <c r="D16" s="99">
        <v>50771</v>
      </c>
      <c r="E16" s="99">
        <v>1081349.2</v>
      </c>
      <c r="F16" s="105">
        <v>21.3</v>
      </c>
      <c r="J16" s="225">
        <f t="shared" si="0"/>
        <v>0.12629220462309773</v>
      </c>
      <c r="K16" s="225">
        <f t="shared" si="1"/>
        <v>0.1695975579853552</v>
      </c>
      <c r="L16" s="225">
        <f t="shared" si="1"/>
        <v>0.03851968329176157</v>
      </c>
    </row>
    <row r="17" spans="1:12" ht="12.75">
      <c r="A17" s="2"/>
      <c r="C17" s="27" t="s">
        <v>2</v>
      </c>
      <c r="D17" s="99">
        <v>53653</v>
      </c>
      <c r="E17" s="99">
        <v>1676444</v>
      </c>
      <c r="F17" s="105">
        <v>31.25</v>
      </c>
      <c r="J17" s="225">
        <f t="shared" si="0"/>
        <v>0.05676468850327943</v>
      </c>
      <c r="K17" s="225">
        <f t="shared" si="1"/>
        <v>0.5503262035982457</v>
      </c>
      <c r="L17" s="225">
        <f t="shared" si="1"/>
        <v>0.46713615023474175</v>
      </c>
    </row>
    <row r="18" spans="1:12" ht="12.75">
      <c r="A18" s="2"/>
      <c r="C18" s="27" t="s">
        <v>122</v>
      </c>
      <c r="D18" s="99">
        <v>41534</v>
      </c>
      <c r="E18" s="99">
        <v>1093452</v>
      </c>
      <c r="F18" s="105">
        <v>26.33</v>
      </c>
      <c r="G18" s="59"/>
      <c r="J18" s="225">
        <f t="shared" si="0"/>
        <v>-0.22587739734963563</v>
      </c>
      <c r="K18" s="225">
        <f t="shared" si="1"/>
        <v>-0.3477551293094192</v>
      </c>
      <c r="L18" s="225">
        <f t="shared" si="1"/>
        <v>-0.15744000000000005</v>
      </c>
    </row>
    <row r="19" spans="1:12" ht="12.75">
      <c r="A19" s="2"/>
      <c r="C19" s="27" t="s">
        <v>131</v>
      </c>
      <c r="D19" s="99">
        <v>49576</v>
      </c>
      <c r="E19" s="99">
        <v>1159022.1</v>
      </c>
      <c r="F19" s="105">
        <v>23.3786933193481</v>
      </c>
      <c r="G19" s="59"/>
      <c r="J19" s="225">
        <f t="shared" si="0"/>
        <v>0.19362450040930324</v>
      </c>
      <c r="K19" s="225">
        <f t="shared" si="1"/>
        <v>0.059966143918526</v>
      </c>
      <c r="L19" s="225">
        <f t="shared" si="1"/>
        <v>-0.1120891257368743</v>
      </c>
    </row>
    <row r="20" spans="1:12" ht="12.75" customHeight="1">
      <c r="A20" s="2"/>
      <c r="C20" s="27" t="s">
        <v>147</v>
      </c>
      <c r="D20" s="99">
        <v>48965</v>
      </c>
      <c r="E20" s="99">
        <f>+D20*F20</f>
        <v>1061324.9400000002</v>
      </c>
      <c r="F20" s="105">
        <v>21.675174920861842</v>
      </c>
      <c r="G20" s="107"/>
      <c r="J20" s="225">
        <f t="shared" si="0"/>
        <v>-0.0123245118605777</v>
      </c>
      <c r="K20" s="225">
        <f t="shared" si="1"/>
        <v>-0.0842927498966585</v>
      </c>
      <c r="L20" s="225">
        <f t="shared" si="1"/>
        <v>-0.07286627936029394</v>
      </c>
    </row>
    <row r="21" spans="1:12" ht="12.75">
      <c r="A21" s="2"/>
      <c r="C21" s="27" t="s">
        <v>181</v>
      </c>
      <c r="D21" s="99">
        <v>50526.3379674093</v>
      </c>
      <c r="E21" s="99">
        <v>960502</v>
      </c>
      <c r="F21" s="105">
        <v>19.01</v>
      </c>
      <c r="G21" s="180"/>
      <c r="I21" s="214"/>
      <c r="J21" s="225">
        <f t="shared" si="0"/>
        <v>0.03188681644867357</v>
      </c>
      <c r="K21" s="225">
        <f t="shared" si="1"/>
        <v>-0.09499723995932872</v>
      </c>
      <c r="L21" s="225">
        <f t="shared" si="1"/>
        <v>-0.12295978835661772</v>
      </c>
    </row>
    <row r="22" spans="1:12" ht="12.75" customHeight="1">
      <c r="A22" s="2"/>
      <c r="C22" s="27" t="s">
        <v>211</v>
      </c>
      <c r="D22" s="99">
        <v>53485</v>
      </c>
      <c r="E22" s="99">
        <f>+D22*F22</f>
        <v>1165973</v>
      </c>
      <c r="F22" s="105">
        <v>21.8</v>
      </c>
      <c r="G22" s="181"/>
      <c r="J22" s="225">
        <f t="shared" si="0"/>
        <v>0.058556827025522944</v>
      </c>
      <c r="K22" s="225">
        <f t="shared" si="1"/>
        <v>0.21392042910894513</v>
      </c>
      <c r="L22" s="225">
        <f t="shared" si="1"/>
        <v>0.14676486059968433</v>
      </c>
    </row>
    <row r="23" spans="1:7" ht="12.75">
      <c r="A23" s="2"/>
      <c r="B23" s="181"/>
      <c r="C23" s="189" t="s">
        <v>135</v>
      </c>
      <c r="D23" s="188"/>
      <c r="E23" s="188"/>
      <c r="F23" s="188"/>
      <c r="G23" s="181"/>
    </row>
    <row r="24" spans="1:8" ht="12.75">
      <c r="A24" s="2"/>
      <c r="C24" s="342"/>
      <c r="D24" s="342"/>
      <c r="E24" s="342"/>
      <c r="F24" s="342"/>
      <c r="G24" s="342"/>
      <c r="H24" s="342"/>
    </row>
    <row r="25" ht="12.75">
      <c r="G25" s="60"/>
    </row>
    <row r="31" ht="15">
      <c r="K31" s="296"/>
    </row>
    <row r="35" ht="12.75">
      <c r="I35" s="282"/>
    </row>
    <row r="43" spans="8:9" ht="12.75">
      <c r="H43" s="60"/>
      <c r="I43" s="197"/>
    </row>
    <row r="48" ht="12.75">
      <c r="B48" s="28" t="s">
        <v>135</v>
      </c>
    </row>
  </sheetData>
  <sheetProtection/>
  <mergeCells count="7">
    <mergeCell ref="C24:H24"/>
    <mergeCell ref="C2:F2"/>
    <mergeCell ref="C3:F3"/>
    <mergeCell ref="C5:C6"/>
    <mergeCell ref="D5:D6"/>
    <mergeCell ref="E5:E6"/>
    <mergeCell ref="F5:F6"/>
  </mergeCells>
  <hyperlinks>
    <hyperlink ref="H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2.xml><?xml version="1.0" encoding="utf-8"?>
<worksheet xmlns="http://schemas.openxmlformats.org/spreadsheetml/2006/main" xmlns:r="http://schemas.openxmlformats.org/officeDocument/2006/relationships">
  <dimension ref="B2:Y52"/>
  <sheetViews>
    <sheetView zoomScale="80" zoomScaleNormal="80" zoomScalePageLayoutView="90" workbookViewId="0" topLeftCell="A1">
      <selection activeCell="A1" sqref="A1"/>
    </sheetView>
  </sheetViews>
  <sheetFormatPr defaultColWidth="15.8515625" defaultRowHeight="15"/>
  <cols>
    <col min="1" max="1" width="1.421875" style="22" customWidth="1"/>
    <col min="2" max="2" width="9.421875" style="22" customWidth="1"/>
    <col min="3" max="3" width="11.8515625" style="22" customWidth="1"/>
    <col min="4" max="4" width="12.421875" style="22" customWidth="1"/>
    <col min="5" max="5" width="14.8515625" style="22" customWidth="1"/>
    <col min="6" max="6" width="11.421875" style="22" customWidth="1"/>
    <col min="7" max="7" width="11.8515625" style="22" customWidth="1"/>
    <col min="8" max="8" width="11.7109375" style="22" customWidth="1"/>
    <col min="9" max="9" width="14.421875" style="22" customWidth="1"/>
    <col min="10" max="10" width="11.28125" style="22" customWidth="1"/>
    <col min="11" max="11" width="12.140625" style="22" customWidth="1"/>
    <col min="12" max="12" width="10.57421875" style="22" customWidth="1"/>
    <col min="13" max="13" width="2.00390625" style="22" customWidth="1"/>
    <col min="14" max="14" width="14.00390625" style="22" customWidth="1"/>
    <col min="15" max="15" width="6.8515625" style="22" customWidth="1"/>
    <col min="16" max="16" width="9.57421875" style="186" hidden="1" customWidth="1"/>
    <col min="17" max="17" width="10.57421875" style="186" hidden="1" customWidth="1"/>
    <col min="18" max="18" width="12.7109375" style="186" hidden="1" customWidth="1"/>
    <col min="19" max="19" width="9.57421875" style="186" hidden="1" customWidth="1"/>
    <col min="20" max="20" width="7.8515625" style="186" hidden="1" customWidth="1"/>
    <col min="21" max="21" width="7.421875" style="186" hidden="1" customWidth="1"/>
    <col min="22" max="22" width="12.8515625" style="186" hidden="1" customWidth="1"/>
    <col min="23" max="23" width="8.7109375" style="186" hidden="1" customWidth="1"/>
    <col min="24" max="24" width="10.28125" style="186" hidden="1" customWidth="1"/>
    <col min="25" max="16384" width="15.8515625" style="22" customWidth="1"/>
  </cols>
  <sheetData>
    <row r="1" ht="6" customHeight="1"/>
    <row r="2" spans="2:14" ht="12.75">
      <c r="B2" s="330" t="s">
        <v>107</v>
      </c>
      <c r="C2" s="330"/>
      <c r="D2" s="330"/>
      <c r="E2" s="330"/>
      <c r="F2" s="330"/>
      <c r="G2" s="330"/>
      <c r="H2" s="330"/>
      <c r="I2" s="330"/>
      <c r="J2" s="330"/>
      <c r="K2" s="330"/>
      <c r="L2" s="330"/>
      <c r="M2" s="120"/>
      <c r="N2" s="52" t="s">
        <v>153</v>
      </c>
    </row>
    <row r="3" spans="2:13" ht="12.75" customHeight="1">
      <c r="B3" s="330" t="s">
        <v>49</v>
      </c>
      <c r="C3" s="330"/>
      <c r="D3" s="330"/>
      <c r="E3" s="330"/>
      <c r="F3" s="330"/>
      <c r="G3" s="330"/>
      <c r="H3" s="330"/>
      <c r="I3" s="330"/>
      <c r="J3" s="330"/>
      <c r="K3" s="330"/>
      <c r="L3" s="330"/>
      <c r="M3" s="120"/>
    </row>
    <row r="4" spans="2:13" ht="12.75">
      <c r="B4" s="330" t="s">
        <v>27</v>
      </c>
      <c r="C4" s="330"/>
      <c r="D4" s="330"/>
      <c r="E4" s="330"/>
      <c r="F4" s="330"/>
      <c r="G4" s="330"/>
      <c r="H4" s="330"/>
      <c r="I4" s="330"/>
      <c r="J4" s="330"/>
      <c r="K4" s="330"/>
      <c r="L4" s="330"/>
      <c r="M4" s="120"/>
    </row>
    <row r="5" spans="2:11" ht="12.75">
      <c r="B5" s="2"/>
      <c r="C5" s="2"/>
      <c r="D5" s="2"/>
      <c r="E5" s="2"/>
      <c r="F5" s="2"/>
      <c r="G5" s="2"/>
      <c r="H5" s="2"/>
      <c r="I5" s="2"/>
      <c r="J5" s="57"/>
      <c r="K5" s="2"/>
    </row>
    <row r="6" spans="2:13" ht="12.75">
      <c r="B6" s="348" t="s">
        <v>13</v>
      </c>
      <c r="C6" s="78" t="s">
        <v>24</v>
      </c>
      <c r="D6" s="78" t="s">
        <v>24</v>
      </c>
      <c r="E6" s="78" t="s">
        <v>26</v>
      </c>
      <c r="F6" s="78" t="s">
        <v>24</v>
      </c>
      <c r="G6" s="78" t="s">
        <v>25</v>
      </c>
      <c r="H6" s="78" t="s">
        <v>25</v>
      </c>
      <c r="I6" s="78" t="s">
        <v>24</v>
      </c>
      <c r="J6" s="78" t="s">
        <v>24</v>
      </c>
      <c r="K6" s="78" t="s">
        <v>24</v>
      </c>
      <c r="L6" s="78" t="s">
        <v>159</v>
      </c>
      <c r="M6" s="141"/>
    </row>
    <row r="7" spans="2:24" ht="12.75">
      <c r="B7" s="349"/>
      <c r="C7" s="79" t="s">
        <v>23</v>
      </c>
      <c r="D7" s="79" t="s">
        <v>22</v>
      </c>
      <c r="E7" s="79" t="s">
        <v>21</v>
      </c>
      <c r="F7" s="79" t="s">
        <v>20</v>
      </c>
      <c r="G7" s="79" t="s">
        <v>19</v>
      </c>
      <c r="H7" s="79" t="s">
        <v>18</v>
      </c>
      <c r="I7" s="79" t="s">
        <v>17</v>
      </c>
      <c r="J7" s="79" t="s">
        <v>16</v>
      </c>
      <c r="K7" s="79" t="s">
        <v>15</v>
      </c>
      <c r="L7" s="79" t="s">
        <v>160</v>
      </c>
      <c r="M7" s="141"/>
      <c r="P7" s="297" t="str">
        <f>+C7</f>
        <v>Coquimbo</v>
      </c>
      <c r="Q7" s="297" t="str">
        <f aca="true" t="shared" si="0" ref="Q7:V7">+D7</f>
        <v>Valparaíso</v>
      </c>
      <c r="R7" s="297" t="str">
        <f t="shared" si="0"/>
        <v>Metropolitana</v>
      </c>
      <c r="S7" s="297" t="str">
        <f t="shared" si="0"/>
        <v>O´Higgins</v>
      </c>
      <c r="T7" s="297" t="str">
        <f t="shared" si="0"/>
        <v>Maule</v>
      </c>
      <c r="U7" s="297" t="str">
        <f t="shared" si="0"/>
        <v>Bío Bío</v>
      </c>
      <c r="V7" s="297" t="str">
        <f t="shared" si="0"/>
        <v>La Araucanía</v>
      </c>
      <c r="W7" s="297" t="str">
        <f>+J7</f>
        <v>Los Ríos</v>
      </c>
      <c r="X7" s="297" t="str">
        <f>+K7</f>
        <v>Los Lagos</v>
      </c>
    </row>
    <row r="8" spans="2:13" ht="12.75">
      <c r="B8" s="81" t="s">
        <v>11</v>
      </c>
      <c r="C8" s="80">
        <v>5960</v>
      </c>
      <c r="D8" s="80">
        <v>1480</v>
      </c>
      <c r="E8" s="80">
        <v>4280</v>
      </c>
      <c r="F8" s="80">
        <v>2960</v>
      </c>
      <c r="G8" s="80">
        <v>4170</v>
      </c>
      <c r="H8" s="80">
        <v>5240</v>
      </c>
      <c r="I8" s="80">
        <v>18030</v>
      </c>
      <c r="J8" s="81"/>
      <c r="K8" s="80">
        <v>17930</v>
      </c>
      <c r="L8" s="80"/>
      <c r="M8" s="80"/>
    </row>
    <row r="9" spans="2:24" ht="12.75">
      <c r="B9" s="81" t="s">
        <v>10</v>
      </c>
      <c r="C9" s="80">
        <v>5420</v>
      </c>
      <c r="D9" s="80">
        <v>1190</v>
      </c>
      <c r="E9" s="80">
        <v>4090</v>
      </c>
      <c r="F9" s="80">
        <v>3140</v>
      </c>
      <c r="G9" s="80">
        <v>3850</v>
      </c>
      <c r="H9" s="80">
        <v>5690</v>
      </c>
      <c r="I9" s="80">
        <v>15000</v>
      </c>
      <c r="J9" s="81"/>
      <c r="K9" s="80">
        <v>16310</v>
      </c>
      <c r="L9" s="80"/>
      <c r="M9" s="80"/>
      <c r="P9" s="225">
        <f aca="true" t="shared" si="1" ref="P9:P21">+C9/C8-1</f>
        <v>-0.09060402684563762</v>
      </c>
      <c r="Q9" s="225">
        <f aca="true" t="shared" si="2" ref="Q9:Q21">+D9/D8-1</f>
        <v>-0.19594594594594594</v>
      </c>
      <c r="R9" s="225">
        <f aca="true" t="shared" si="3" ref="R9:R21">+E9/E8-1</f>
        <v>-0.04439252336448596</v>
      </c>
      <c r="S9" s="225">
        <f aca="true" t="shared" si="4" ref="S9:S21">+F9/F8-1</f>
        <v>0.060810810810810745</v>
      </c>
      <c r="T9" s="225">
        <f aca="true" t="shared" si="5" ref="T9:T21">+G9/G8-1</f>
        <v>-0.0767386091127098</v>
      </c>
      <c r="U9" s="225">
        <f aca="true" t="shared" si="6" ref="U9:U21">+H9/H8-1</f>
        <v>0.08587786259541974</v>
      </c>
      <c r="V9" s="225">
        <f aca="true" t="shared" si="7" ref="V9:V21">+I9/I8-1</f>
        <v>-0.16805324459234605</v>
      </c>
      <c r="W9" s="225" t="e">
        <f aca="true" t="shared" si="8" ref="W9:W21">+J9/J8-1</f>
        <v>#DIV/0!</v>
      </c>
      <c r="X9" s="225">
        <f aca="true" t="shared" si="9" ref="X9:X21">+K9/K8-1</f>
        <v>-0.09035136642498609</v>
      </c>
    </row>
    <row r="10" spans="2:24" ht="12.75">
      <c r="B10" s="81" t="s">
        <v>9</v>
      </c>
      <c r="C10" s="80">
        <v>5400</v>
      </c>
      <c r="D10" s="80">
        <v>1200</v>
      </c>
      <c r="E10" s="80">
        <v>4000</v>
      </c>
      <c r="F10" s="80">
        <v>3450</v>
      </c>
      <c r="G10" s="80">
        <v>3800</v>
      </c>
      <c r="H10" s="80">
        <v>6400</v>
      </c>
      <c r="I10" s="80">
        <v>16800</v>
      </c>
      <c r="J10" s="81"/>
      <c r="K10" s="80">
        <v>17200</v>
      </c>
      <c r="L10" s="80"/>
      <c r="M10" s="80"/>
      <c r="N10" s="58"/>
      <c r="P10" s="225">
        <f t="shared" si="1"/>
        <v>-0.0036900369003689537</v>
      </c>
      <c r="Q10" s="225">
        <f t="shared" si="2"/>
        <v>0.008403361344537785</v>
      </c>
      <c r="R10" s="225">
        <f t="shared" si="3"/>
        <v>-0.022004889975550168</v>
      </c>
      <c r="S10" s="225">
        <f t="shared" si="4"/>
        <v>0.09872611464968162</v>
      </c>
      <c r="T10" s="225">
        <f t="shared" si="5"/>
        <v>-0.012987012987012991</v>
      </c>
      <c r="U10" s="225">
        <f t="shared" si="6"/>
        <v>0.12478031634446407</v>
      </c>
      <c r="V10" s="225">
        <f t="shared" si="7"/>
        <v>0.1200000000000001</v>
      </c>
      <c r="W10" s="225" t="e">
        <f t="shared" si="8"/>
        <v>#DIV/0!</v>
      </c>
      <c r="X10" s="225">
        <f t="shared" si="9"/>
        <v>0.05456774984671986</v>
      </c>
    </row>
    <row r="11" spans="2:24" ht="12.75">
      <c r="B11" s="81" t="s">
        <v>8</v>
      </c>
      <c r="C11" s="80">
        <v>4960</v>
      </c>
      <c r="D11" s="80">
        <v>1550</v>
      </c>
      <c r="E11" s="80">
        <v>3260</v>
      </c>
      <c r="F11" s="80">
        <v>2820</v>
      </c>
      <c r="G11" s="80">
        <v>2800</v>
      </c>
      <c r="H11" s="80">
        <v>6290</v>
      </c>
      <c r="I11" s="80">
        <v>15620</v>
      </c>
      <c r="J11" s="81"/>
      <c r="K11" s="80">
        <v>17010</v>
      </c>
      <c r="L11" s="80"/>
      <c r="M11" s="80"/>
      <c r="N11" s="58"/>
      <c r="P11" s="225">
        <f t="shared" si="1"/>
        <v>-0.08148148148148149</v>
      </c>
      <c r="Q11" s="225">
        <f t="shared" si="2"/>
        <v>0.29166666666666674</v>
      </c>
      <c r="R11" s="225">
        <f t="shared" si="3"/>
        <v>-0.18500000000000005</v>
      </c>
      <c r="S11" s="225">
        <f t="shared" si="4"/>
        <v>-0.18260869565217386</v>
      </c>
      <c r="T11" s="225">
        <f t="shared" si="5"/>
        <v>-0.26315789473684215</v>
      </c>
      <c r="U11" s="225">
        <f t="shared" si="6"/>
        <v>-0.017187500000000022</v>
      </c>
      <c r="V11" s="225">
        <f t="shared" si="7"/>
        <v>-0.07023809523809521</v>
      </c>
      <c r="W11" s="225" t="e">
        <f t="shared" si="8"/>
        <v>#DIV/0!</v>
      </c>
      <c r="X11" s="225">
        <f t="shared" si="9"/>
        <v>-0.01104651162790693</v>
      </c>
    </row>
    <row r="12" spans="2:24" ht="12.75">
      <c r="B12" s="81" t="s">
        <v>7</v>
      </c>
      <c r="C12" s="80">
        <v>5590</v>
      </c>
      <c r="D12" s="80">
        <v>1870</v>
      </c>
      <c r="E12" s="80">
        <v>4000</v>
      </c>
      <c r="F12" s="80">
        <v>3410</v>
      </c>
      <c r="G12" s="80">
        <v>3740</v>
      </c>
      <c r="H12" s="80">
        <v>6600</v>
      </c>
      <c r="I12" s="80">
        <v>17980</v>
      </c>
      <c r="J12" s="81"/>
      <c r="K12" s="80">
        <v>18700</v>
      </c>
      <c r="L12" s="80"/>
      <c r="M12" s="80"/>
      <c r="N12" s="58"/>
      <c r="P12" s="225">
        <f t="shared" si="1"/>
        <v>0.127016129032258</v>
      </c>
      <c r="Q12" s="225">
        <f t="shared" si="2"/>
        <v>0.2064516129032259</v>
      </c>
      <c r="R12" s="225">
        <f t="shared" si="3"/>
        <v>0.22699386503067487</v>
      </c>
      <c r="S12" s="225">
        <f t="shared" si="4"/>
        <v>0.20921985815602828</v>
      </c>
      <c r="T12" s="225">
        <f t="shared" si="5"/>
        <v>0.33571428571428563</v>
      </c>
      <c r="U12" s="225">
        <f t="shared" si="6"/>
        <v>0.049284578696343395</v>
      </c>
      <c r="V12" s="225">
        <f t="shared" si="7"/>
        <v>0.1510883482714469</v>
      </c>
      <c r="W12" s="225" t="e">
        <f t="shared" si="8"/>
        <v>#DIV/0!</v>
      </c>
      <c r="X12" s="225">
        <f t="shared" si="9"/>
        <v>0.09935332157554377</v>
      </c>
    </row>
    <row r="13" spans="2:24" ht="12.75">
      <c r="B13" s="81" t="s">
        <v>6</v>
      </c>
      <c r="C13" s="82">
        <v>3236.8</v>
      </c>
      <c r="D13" s="82">
        <v>2184.18</v>
      </c>
      <c r="E13" s="82">
        <v>5236.7</v>
      </c>
      <c r="F13" s="82">
        <v>1711.1</v>
      </c>
      <c r="G13" s="82">
        <v>3368.74</v>
      </c>
      <c r="H13" s="82">
        <v>8440.58</v>
      </c>
      <c r="I13" s="82">
        <v>14058.9</v>
      </c>
      <c r="J13" s="82">
        <v>3971.3</v>
      </c>
      <c r="K13" s="82">
        <v>11228.6</v>
      </c>
      <c r="L13" s="82"/>
      <c r="M13" s="82"/>
      <c r="N13" s="58"/>
      <c r="P13" s="225">
        <f t="shared" si="1"/>
        <v>-0.4209660107334525</v>
      </c>
      <c r="Q13" s="225">
        <f t="shared" si="2"/>
        <v>0.1680106951871656</v>
      </c>
      <c r="R13" s="225">
        <f t="shared" si="3"/>
        <v>0.309175</v>
      </c>
      <c r="S13" s="225">
        <f t="shared" si="4"/>
        <v>-0.49821114369501474</v>
      </c>
      <c r="T13" s="225">
        <f t="shared" si="5"/>
        <v>-0.09926737967914445</v>
      </c>
      <c r="U13" s="225">
        <f t="shared" si="6"/>
        <v>0.27887575757575767</v>
      </c>
      <c r="V13" s="225">
        <f t="shared" si="7"/>
        <v>-0.21808120133481645</v>
      </c>
      <c r="W13" s="225" t="e">
        <f t="shared" si="8"/>
        <v>#DIV/0!</v>
      </c>
      <c r="X13" s="225">
        <f t="shared" si="9"/>
        <v>-0.3995401069518716</v>
      </c>
    </row>
    <row r="14" spans="2:24" ht="12.75">
      <c r="B14" s="81" t="s">
        <v>5</v>
      </c>
      <c r="C14" s="80">
        <v>3520</v>
      </c>
      <c r="D14" s="80">
        <v>2040</v>
      </c>
      <c r="E14" s="80">
        <v>5610</v>
      </c>
      <c r="F14" s="80">
        <v>1570</v>
      </c>
      <c r="G14" s="80">
        <v>3430</v>
      </c>
      <c r="H14" s="80">
        <v>8100</v>
      </c>
      <c r="I14" s="80">
        <v>14800</v>
      </c>
      <c r="J14" s="80">
        <v>4240</v>
      </c>
      <c r="K14" s="80">
        <v>11960</v>
      </c>
      <c r="L14" s="80"/>
      <c r="M14" s="80"/>
      <c r="P14" s="225">
        <f t="shared" si="1"/>
        <v>0.08749382105783488</v>
      </c>
      <c r="Q14" s="225">
        <f t="shared" si="2"/>
        <v>-0.06601104304590277</v>
      </c>
      <c r="R14" s="225">
        <f t="shared" si="3"/>
        <v>0.0712853514617986</v>
      </c>
      <c r="S14" s="225">
        <f t="shared" si="4"/>
        <v>-0.08246157442580793</v>
      </c>
      <c r="T14" s="225">
        <f t="shared" si="5"/>
        <v>0.018184840622903486</v>
      </c>
      <c r="U14" s="225">
        <f t="shared" si="6"/>
        <v>-0.04035030768027792</v>
      </c>
      <c r="V14" s="225">
        <f t="shared" si="7"/>
        <v>0.05271393921288303</v>
      </c>
      <c r="W14" s="225">
        <f t="shared" si="8"/>
        <v>0.06766046382796564</v>
      </c>
      <c r="X14" s="225">
        <f t="shared" si="9"/>
        <v>0.06513723883654232</v>
      </c>
    </row>
    <row r="15" spans="2:24" ht="12.75">
      <c r="B15" s="81" t="s">
        <v>4</v>
      </c>
      <c r="C15" s="80">
        <v>2996</v>
      </c>
      <c r="D15" s="80">
        <v>606</v>
      </c>
      <c r="E15" s="80">
        <v>2760</v>
      </c>
      <c r="F15" s="80">
        <v>259</v>
      </c>
      <c r="G15" s="80">
        <v>2183</v>
      </c>
      <c r="H15" s="80">
        <v>7025</v>
      </c>
      <c r="I15" s="80">
        <v>13473</v>
      </c>
      <c r="J15" s="80">
        <v>4567</v>
      </c>
      <c r="K15" s="80">
        <v>10522</v>
      </c>
      <c r="L15" s="80"/>
      <c r="M15" s="80"/>
      <c r="P15" s="225">
        <f t="shared" si="1"/>
        <v>-0.1488636363636363</v>
      </c>
      <c r="Q15" s="225">
        <f t="shared" si="2"/>
        <v>-0.7029411764705882</v>
      </c>
      <c r="R15" s="225">
        <f t="shared" si="3"/>
        <v>-0.5080213903743316</v>
      </c>
      <c r="S15" s="225">
        <f t="shared" si="4"/>
        <v>-0.835031847133758</v>
      </c>
      <c r="T15" s="225">
        <f t="shared" si="5"/>
        <v>-0.36355685131195337</v>
      </c>
      <c r="U15" s="225">
        <f t="shared" si="6"/>
        <v>-0.13271604938271608</v>
      </c>
      <c r="V15" s="225">
        <f t="shared" si="7"/>
        <v>-0.08966216216216216</v>
      </c>
      <c r="W15" s="225">
        <f t="shared" si="8"/>
        <v>0.07712264150943393</v>
      </c>
      <c r="X15" s="225">
        <f t="shared" si="9"/>
        <v>-0.12023411371237458</v>
      </c>
    </row>
    <row r="16" spans="2:24" ht="12.75">
      <c r="B16" s="81" t="s">
        <v>3</v>
      </c>
      <c r="C16" s="80">
        <v>3421</v>
      </c>
      <c r="D16" s="80">
        <v>447</v>
      </c>
      <c r="E16" s="80">
        <v>3493</v>
      </c>
      <c r="F16" s="80">
        <v>1981</v>
      </c>
      <c r="G16" s="80">
        <v>4589</v>
      </c>
      <c r="H16" s="80">
        <v>8958</v>
      </c>
      <c r="I16" s="80">
        <v>16756</v>
      </c>
      <c r="J16" s="80">
        <v>3767</v>
      </c>
      <c r="K16" s="80">
        <v>6672</v>
      </c>
      <c r="L16" s="80"/>
      <c r="M16" s="80"/>
      <c r="N16" s="58"/>
      <c r="P16" s="225">
        <f t="shared" si="1"/>
        <v>0.14185580774365825</v>
      </c>
      <c r="Q16" s="225">
        <f t="shared" si="2"/>
        <v>-0.2623762376237624</v>
      </c>
      <c r="R16" s="225">
        <f t="shared" si="3"/>
        <v>0.26557971014492754</v>
      </c>
      <c r="S16" s="225">
        <f t="shared" si="4"/>
        <v>6.648648648648648</v>
      </c>
      <c r="T16" s="225">
        <f t="shared" si="5"/>
        <v>1.102153000458085</v>
      </c>
      <c r="U16" s="225">
        <f t="shared" si="6"/>
        <v>0.2751601423487544</v>
      </c>
      <c r="V16" s="225">
        <f t="shared" si="7"/>
        <v>0.2436725302456766</v>
      </c>
      <c r="W16" s="225">
        <f t="shared" si="8"/>
        <v>-0.17516969564265383</v>
      </c>
      <c r="X16" s="225">
        <f t="shared" si="9"/>
        <v>-0.36590001900779323</v>
      </c>
    </row>
    <row r="17" spans="2:24" ht="12.75">
      <c r="B17" s="81" t="s">
        <v>2</v>
      </c>
      <c r="C17" s="80">
        <v>3208</v>
      </c>
      <c r="D17" s="80">
        <v>1493</v>
      </c>
      <c r="E17" s="80">
        <v>3750</v>
      </c>
      <c r="F17" s="80">
        <v>887</v>
      </c>
      <c r="G17" s="80">
        <v>4584</v>
      </c>
      <c r="H17" s="80">
        <v>9385</v>
      </c>
      <c r="I17" s="80">
        <v>17757</v>
      </c>
      <c r="J17" s="80">
        <v>3839</v>
      </c>
      <c r="K17" s="80">
        <v>8063</v>
      </c>
      <c r="L17" s="80"/>
      <c r="M17" s="80"/>
      <c r="N17" s="58"/>
      <c r="P17" s="225">
        <f t="shared" si="1"/>
        <v>-0.062262496346097596</v>
      </c>
      <c r="Q17" s="225">
        <f t="shared" si="2"/>
        <v>2.3400447427293063</v>
      </c>
      <c r="R17" s="225">
        <f t="shared" si="3"/>
        <v>0.07357572287432013</v>
      </c>
      <c r="S17" s="225">
        <f t="shared" si="4"/>
        <v>-0.552246340232206</v>
      </c>
      <c r="T17" s="225">
        <f t="shared" si="5"/>
        <v>-0.0010895619960775704</v>
      </c>
      <c r="U17" s="225">
        <f t="shared" si="6"/>
        <v>0.04766688993078816</v>
      </c>
      <c r="V17" s="225">
        <f t="shared" si="7"/>
        <v>0.05973979470040591</v>
      </c>
      <c r="W17" s="225">
        <f t="shared" si="8"/>
        <v>0.019113352800637085</v>
      </c>
      <c r="X17" s="225">
        <f t="shared" si="9"/>
        <v>0.2084832134292567</v>
      </c>
    </row>
    <row r="18" spans="2:25" ht="12.75">
      <c r="B18" s="81" t="s">
        <v>122</v>
      </c>
      <c r="C18" s="80">
        <v>1865</v>
      </c>
      <c r="D18" s="80">
        <v>1421</v>
      </c>
      <c r="E18" s="80">
        <v>3607</v>
      </c>
      <c r="F18" s="80">
        <v>1681</v>
      </c>
      <c r="G18" s="80">
        <v>2080</v>
      </c>
      <c r="H18" s="80">
        <v>5998</v>
      </c>
      <c r="I18" s="80">
        <v>10383</v>
      </c>
      <c r="J18" s="80">
        <v>3393</v>
      </c>
      <c r="K18" s="80">
        <v>10419</v>
      </c>
      <c r="L18" s="80">
        <v>687</v>
      </c>
      <c r="M18" s="80"/>
      <c r="N18" s="58"/>
      <c r="P18" s="225">
        <f t="shared" si="1"/>
        <v>-0.418640897755611</v>
      </c>
      <c r="Q18" s="225">
        <f t="shared" si="2"/>
        <v>-0.04822505023442736</v>
      </c>
      <c r="R18" s="225">
        <f t="shared" si="3"/>
        <v>-0.03813333333333335</v>
      </c>
      <c r="S18" s="225">
        <f t="shared" si="4"/>
        <v>0.895152198421646</v>
      </c>
      <c r="T18" s="225">
        <f t="shared" si="5"/>
        <v>-0.5462478184991274</v>
      </c>
      <c r="U18" s="225">
        <f t="shared" si="6"/>
        <v>-0.36089504528502925</v>
      </c>
      <c r="V18" s="225">
        <f t="shared" si="7"/>
        <v>-0.4152728501436054</v>
      </c>
      <c r="W18" s="225">
        <f t="shared" si="8"/>
        <v>-0.1161760875227924</v>
      </c>
      <c r="X18" s="225">
        <f t="shared" si="9"/>
        <v>0.292198933399479</v>
      </c>
      <c r="Y18" s="159"/>
    </row>
    <row r="19" spans="2:24" ht="12.75">
      <c r="B19" s="81" t="s">
        <v>131</v>
      </c>
      <c r="C19" s="80">
        <v>2546</v>
      </c>
      <c r="D19" s="80">
        <v>1103</v>
      </c>
      <c r="E19" s="80">
        <v>5104</v>
      </c>
      <c r="F19" s="80">
        <v>942</v>
      </c>
      <c r="G19" s="80">
        <v>3017</v>
      </c>
      <c r="H19" s="80">
        <v>8372</v>
      </c>
      <c r="I19" s="80">
        <v>14459</v>
      </c>
      <c r="J19" s="80">
        <v>3334</v>
      </c>
      <c r="K19" s="80">
        <v>10012</v>
      </c>
      <c r="L19" s="80">
        <v>687</v>
      </c>
      <c r="M19" s="80"/>
      <c r="N19" s="58"/>
      <c r="P19" s="225">
        <f t="shared" si="1"/>
        <v>0.36514745308311003</v>
      </c>
      <c r="Q19" s="225">
        <f t="shared" si="2"/>
        <v>-0.22378606615059815</v>
      </c>
      <c r="R19" s="225">
        <f t="shared" si="3"/>
        <v>0.4150263376767396</v>
      </c>
      <c r="S19" s="225">
        <f t="shared" si="4"/>
        <v>-0.4396192742415229</v>
      </c>
      <c r="T19" s="225">
        <f t="shared" si="5"/>
        <v>0.4504807692307693</v>
      </c>
      <c r="U19" s="225">
        <f t="shared" si="6"/>
        <v>0.39579859953317764</v>
      </c>
      <c r="V19" s="225">
        <f t="shared" si="7"/>
        <v>0.39256476933448914</v>
      </c>
      <c r="W19" s="225">
        <f t="shared" si="8"/>
        <v>-0.01738874152667258</v>
      </c>
      <c r="X19" s="225">
        <f t="shared" si="9"/>
        <v>-0.03906324983203757</v>
      </c>
    </row>
    <row r="20" spans="2:24" ht="12.75">
      <c r="B20" s="81" t="s">
        <v>147</v>
      </c>
      <c r="C20" s="80">
        <v>2197</v>
      </c>
      <c r="D20" s="80">
        <v>1480</v>
      </c>
      <c r="E20" s="80">
        <v>3299</v>
      </c>
      <c r="F20" s="80">
        <v>1394</v>
      </c>
      <c r="G20" s="80">
        <v>3557</v>
      </c>
      <c r="H20" s="80">
        <v>8532</v>
      </c>
      <c r="I20" s="80">
        <v>13054</v>
      </c>
      <c r="J20" s="80">
        <v>4007</v>
      </c>
      <c r="K20" s="80">
        <v>10758</v>
      </c>
      <c r="L20" s="80">
        <v>687</v>
      </c>
      <c r="M20" s="80"/>
      <c r="N20" s="58"/>
      <c r="P20" s="225">
        <f t="shared" si="1"/>
        <v>-0.13707776904948943</v>
      </c>
      <c r="Q20" s="225">
        <f t="shared" si="2"/>
        <v>0.34179510426110604</v>
      </c>
      <c r="R20" s="225">
        <f t="shared" si="3"/>
        <v>-0.3536442006269592</v>
      </c>
      <c r="S20" s="225">
        <f t="shared" si="4"/>
        <v>0.47983014861995743</v>
      </c>
      <c r="T20" s="225">
        <f t="shared" si="5"/>
        <v>0.17898574743122309</v>
      </c>
      <c r="U20" s="225">
        <f t="shared" si="6"/>
        <v>0.019111323459149565</v>
      </c>
      <c r="V20" s="225">
        <f t="shared" si="7"/>
        <v>-0.09717131198561446</v>
      </c>
      <c r="W20" s="225">
        <f t="shared" si="8"/>
        <v>0.20185962807438518</v>
      </c>
      <c r="X20" s="225">
        <f t="shared" si="9"/>
        <v>0.07451058729524562</v>
      </c>
    </row>
    <row r="21" spans="2:24" ht="12.75">
      <c r="B21" s="81" t="s">
        <v>181</v>
      </c>
      <c r="C21" s="80">
        <v>1874.8517657009927</v>
      </c>
      <c r="D21" s="80">
        <v>1451.319986235742</v>
      </c>
      <c r="E21" s="80">
        <v>4939.809486900715</v>
      </c>
      <c r="F21" s="80">
        <v>2047.895051547505</v>
      </c>
      <c r="G21" s="80">
        <v>3593.539657032328</v>
      </c>
      <c r="H21" s="80">
        <v>8685.459966446108</v>
      </c>
      <c r="I21" s="80">
        <v>16788.425585779605</v>
      </c>
      <c r="J21" s="80">
        <v>3490.6066401256444</v>
      </c>
      <c r="K21" s="80">
        <v>6967.429827640695</v>
      </c>
      <c r="L21" s="80">
        <v>687</v>
      </c>
      <c r="M21" s="80"/>
      <c r="N21" s="58"/>
      <c r="P21" s="225">
        <f t="shared" si="1"/>
        <v>-0.14663096690897015</v>
      </c>
      <c r="Q21" s="225">
        <f t="shared" si="2"/>
        <v>-0.01937838767855271</v>
      </c>
      <c r="R21" s="225">
        <f t="shared" si="3"/>
        <v>0.4973657129132205</v>
      </c>
      <c r="S21" s="225">
        <f t="shared" si="4"/>
        <v>0.469078229230635</v>
      </c>
      <c r="T21" s="225">
        <f t="shared" si="5"/>
        <v>0.010272605294441295</v>
      </c>
      <c r="U21" s="225">
        <f t="shared" si="6"/>
        <v>0.017986400192933294</v>
      </c>
      <c r="V21" s="225">
        <f t="shared" si="7"/>
        <v>0.28607519425307215</v>
      </c>
      <c r="W21" s="225">
        <f t="shared" si="8"/>
        <v>-0.1288728125466323</v>
      </c>
      <c r="X21" s="225">
        <f t="shared" si="9"/>
        <v>-0.352348965640389</v>
      </c>
    </row>
    <row r="22" spans="2:24" ht="12.75">
      <c r="B22" s="118" t="s">
        <v>211</v>
      </c>
      <c r="C22" s="83">
        <v>2244</v>
      </c>
      <c r="D22" s="83">
        <v>776</v>
      </c>
      <c r="E22" s="83">
        <v>4449</v>
      </c>
      <c r="F22" s="83">
        <v>2251</v>
      </c>
      <c r="G22" s="83">
        <v>5243</v>
      </c>
      <c r="H22" s="83">
        <v>8946</v>
      </c>
      <c r="I22" s="83">
        <v>14976</v>
      </c>
      <c r="J22" s="83">
        <v>3369</v>
      </c>
      <c r="K22" s="83">
        <v>10544</v>
      </c>
      <c r="L22" s="83">
        <v>687</v>
      </c>
      <c r="M22" s="80"/>
      <c r="N22" s="183"/>
      <c r="P22" s="225">
        <f aca="true" t="shared" si="10" ref="P22:X22">+C22/C21-1</f>
        <v>0.19689462444567485</v>
      </c>
      <c r="Q22" s="225">
        <f t="shared" si="10"/>
        <v>-0.4653143294658989</v>
      </c>
      <c r="R22" s="225">
        <f t="shared" si="10"/>
        <v>-0.0993579789265625</v>
      </c>
      <c r="S22" s="225">
        <f t="shared" si="10"/>
        <v>0.09917742039516009</v>
      </c>
      <c r="T22" s="225">
        <f t="shared" si="10"/>
        <v>0.4590071351347922</v>
      </c>
      <c r="U22" s="225">
        <f t="shared" si="10"/>
        <v>0.0299972637673096</v>
      </c>
      <c r="V22" s="225">
        <f t="shared" si="10"/>
        <v>-0.10795685256601995</v>
      </c>
      <c r="W22" s="225">
        <f t="shared" si="10"/>
        <v>-0.03483825382319994</v>
      </c>
      <c r="X22" s="225">
        <f t="shared" si="10"/>
        <v>0.5133270461039432</v>
      </c>
    </row>
    <row r="23" spans="2:14" ht="12.75">
      <c r="B23" s="29" t="s">
        <v>136</v>
      </c>
      <c r="M23" s="80"/>
      <c r="N23" s="58"/>
    </row>
    <row r="25" spans="14:23" ht="12.75">
      <c r="N25" s="58"/>
      <c r="Q25" s="225">
        <f>+(K22+J22+I22+H22)/SUM(C22:L22)</f>
        <v>0.7073945966158736</v>
      </c>
      <c r="R25" s="298"/>
      <c r="S25" s="298"/>
      <c r="T25" s="298"/>
      <c r="U25" s="298"/>
      <c r="V25" s="298"/>
      <c r="W25" s="298"/>
    </row>
    <row r="45" ht="12.75">
      <c r="B45" s="29" t="s">
        <v>136</v>
      </c>
    </row>
    <row r="46" ht="12.75">
      <c r="B46" s="160" t="s">
        <v>135</v>
      </c>
    </row>
    <row r="47" spans="3:12" ht="12.75">
      <c r="C47" s="185"/>
      <c r="D47" s="185"/>
      <c r="E47" s="185"/>
      <c r="F47" s="185"/>
      <c r="G47" s="185"/>
      <c r="H47" s="185"/>
      <c r="I47" s="185"/>
      <c r="J47" s="185"/>
      <c r="K47" s="185"/>
      <c r="L47" s="185"/>
    </row>
    <row r="49" spans="3:13" ht="12.75">
      <c r="C49" s="159"/>
      <c r="D49" s="159"/>
      <c r="E49" s="159"/>
      <c r="F49" s="159"/>
      <c r="G49" s="159"/>
      <c r="H49" s="159"/>
      <c r="I49" s="159"/>
      <c r="J49" s="159"/>
      <c r="K49" s="159"/>
      <c r="L49" s="159"/>
      <c r="M49" s="159"/>
    </row>
    <row r="50" spans="3:13" s="186" customFormat="1" ht="12.75" hidden="1">
      <c r="C50" s="225">
        <f aca="true" t="shared" si="11" ref="C50:L50">+C22/SUM($C$22:$L$22)</f>
        <v>0.04195568851079742</v>
      </c>
      <c r="D50" s="225">
        <f t="shared" si="11"/>
        <v>0.01450874076843975</v>
      </c>
      <c r="E50" s="225">
        <f t="shared" si="11"/>
        <v>0.08318220061699542</v>
      </c>
      <c r="F50" s="225">
        <f t="shared" si="11"/>
        <v>0.04208656632700757</v>
      </c>
      <c r="G50" s="225">
        <f t="shared" si="11"/>
        <v>0.09802748434140413</v>
      </c>
      <c r="H50" s="225">
        <f t="shared" si="11"/>
        <v>0.16726184911657474</v>
      </c>
      <c r="I50" s="225">
        <f t="shared" si="11"/>
        <v>0.28000373936617745</v>
      </c>
      <c r="J50" s="225">
        <f t="shared" si="11"/>
        <v>0.06298962325885762</v>
      </c>
      <c r="K50" s="225">
        <f t="shared" si="11"/>
        <v>0.1971393848742638</v>
      </c>
      <c r="L50" s="225">
        <f t="shared" si="11"/>
        <v>0.012844722819482098</v>
      </c>
      <c r="M50" s="225"/>
    </row>
    <row r="51" s="186" customFormat="1" ht="12.75" hidden="1"/>
    <row r="52" spans="3:12" s="186" customFormat="1" ht="12.75" hidden="1">
      <c r="C52" s="225">
        <f aca="true" t="shared" si="12" ref="C52:H52">+C22/C21-1</f>
        <v>0.19689462444567485</v>
      </c>
      <c r="D52" s="225">
        <f t="shared" si="12"/>
        <v>-0.4653143294658989</v>
      </c>
      <c r="E52" s="225">
        <f t="shared" si="12"/>
        <v>-0.0993579789265625</v>
      </c>
      <c r="F52" s="225">
        <f t="shared" si="12"/>
        <v>0.09917742039516009</v>
      </c>
      <c r="G52" s="225">
        <f t="shared" si="12"/>
        <v>0.4590071351347922</v>
      </c>
      <c r="H52" s="225">
        <f t="shared" si="12"/>
        <v>0.0299972637673096</v>
      </c>
      <c r="I52" s="225">
        <f>+I22/I21-1</f>
        <v>-0.10795685256601995</v>
      </c>
      <c r="J52" s="225">
        <f>+J22/J21-1</f>
        <v>-0.03483825382319994</v>
      </c>
      <c r="K52" s="225">
        <f>+K22/K21-1</f>
        <v>0.5133270461039432</v>
      </c>
      <c r="L52" s="225">
        <f>+L22/L21-1</f>
        <v>0</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2" r:id="rId2"/>
  <headerFooter differentFirst="1">
    <oddFooter>&amp;C&amp;P</oddFooter>
  </headerFooter>
  <drawing r:id="rId1"/>
</worksheet>
</file>

<file path=xl/worksheets/sheet13.xml><?xml version="1.0" encoding="utf-8"?>
<worksheet xmlns="http://schemas.openxmlformats.org/spreadsheetml/2006/main" xmlns:r="http://schemas.openxmlformats.org/officeDocument/2006/relationships">
  <dimension ref="B2:X49"/>
  <sheetViews>
    <sheetView zoomScale="80" zoomScaleNormal="80" zoomScalePageLayoutView="40" workbookViewId="0" topLeftCell="A1">
      <selection activeCell="A1" sqref="A1"/>
    </sheetView>
  </sheetViews>
  <sheetFormatPr defaultColWidth="10.8515625" defaultRowHeight="15"/>
  <cols>
    <col min="1" max="1" width="1.421875" style="22" customWidth="1"/>
    <col min="2" max="2" width="10.8515625" style="22" customWidth="1"/>
    <col min="3" max="4" width="11.7109375" style="22" customWidth="1"/>
    <col min="5" max="5" width="14.57421875" style="22" customWidth="1"/>
    <col min="6" max="6" width="10.8515625" style="22" customWidth="1"/>
    <col min="7" max="7" width="11.8515625" style="22" customWidth="1"/>
    <col min="8" max="8" width="12.421875" style="22" customWidth="1"/>
    <col min="9" max="9" width="13.421875" style="22" customWidth="1"/>
    <col min="10" max="10" width="10.8515625" style="22" customWidth="1"/>
    <col min="11" max="11" width="11.57421875" style="22" customWidth="1"/>
    <col min="12" max="12" width="10.8515625" style="22" customWidth="1"/>
    <col min="13" max="13" width="2.00390625" style="22" customWidth="1"/>
    <col min="14" max="14" width="12.7109375" style="22" bestFit="1" customWidth="1"/>
    <col min="15" max="15" width="10.8515625" style="22" customWidth="1"/>
    <col min="16" max="24" width="0" style="186" hidden="1" customWidth="1"/>
    <col min="25" max="16384" width="10.8515625" style="22" customWidth="1"/>
  </cols>
  <sheetData>
    <row r="1" ht="6.75" customHeight="1"/>
    <row r="2" spans="2:14" ht="12.75">
      <c r="B2" s="352" t="s">
        <v>66</v>
      </c>
      <c r="C2" s="352"/>
      <c r="D2" s="352"/>
      <c r="E2" s="352"/>
      <c r="F2" s="352"/>
      <c r="G2" s="352"/>
      <c r="H2" s="352"/>
      <c r="I2" s="352"/>
      <c r="J2" s="352"/>
      <c r="K2" s="352"/>
      <c r="L2" s="352"/>
      <c r="M2" s="120"/>
      <c r="N2" s="52" t="s">
        <v>153</v>
      </c>
    </row>
    <row r="3" spans="2:13" ht="14.25" customHeight="1">
      <c r="B3" s="352" t="s">
        <v>48</v>
      </c>
      <c r="C3" s="352"/>
      <c r="D3" s="352"/>
      <c r="E3" s="352"/>
      <c r="F3" s="352"/>
      <c r="G3" s="352"/>
      <c r="H3" s="352"/>
      <c r="I3" s="352"/>
      <c r="J3" s="352"/>
      <c r="K3" s="352"/>
      <c r="L3" s="352"/>
      <c r="M3" s="120"/>
    </row>
    <row r="4" spans="2:13" ht="12.75">
      <c r="B4" s="352" t="s">
        <v>28</v>
      </c>
      <c r="C4" s="352"/>
      <c r="D4" s="352"/>
      <c r="E4" s="352"/>
      <c r="F4" s="352"/>
      <c r="G4" s="352"/>
      <c r="H4" s="352"/>
      <c r="I4" s="352"/>
      <c r="J4" s="352"/>
      <c r="K4" s="352"/>
      <c r="L4" s="352"/>
      <c r="M4" s="120"/>
    </row>
    <row r="5" spans="2:12" ht="12.75">
      <c r="B5" s="142"/>
      <c r="C5" s="142"/>
      <c r="D5" s="142"/>
      <c r="E5" s="142"/>
      <c r="F5" s="142"/>
      <c r="G5" s="142"/>
      <c r="H5" s="142"/>
      <c r="I5" s="142"/>
      <c r="J5" s="143"/>
      <c r="K5" s="142"/>
      <c r="L5" s="144"/>
    </row>
    <row r="6" spans="2:13" ht="12.75">
      <c r="B6" s="350" t="s">
        <v>13</v>
      </c>
      <c r="C6" s="122" t="s">
        <v>24</v>
      </c>
      <c r="D6" s="122" t="s">
        <v>24</v>
      </c>
      <c r="E6" s="122" t="s">
        <v>26</v>
      </c>
      <c r="F6" s="122" t="s">
        <v>24</v>
      </c>
      <c r="G6" s="122" t="s">
        <v>25</v>
      </c>
      <c r="H6" s="122" t="s">
        <v>25</v>
      </c>
      <c r="I6" s="122" t="s">
        <v>24</v>
      </c>
      <c r="J6" s="122" t="s">
        <v>24</v>
      </c>
      <c r="K6" s="122" t="s">
        <v>24</v>
      </c>
      <c r="L6" s="122" t="s">
        <v>159</v>
      </c>
      <c r="M6" s="1"/>
    </row>
    <row r="7" spans="2:24" ht="12.75">
      <c r="B7" s="351"/>
      <c r="C7" s="123" t="s">
        <v>23</v>
      </c>
      <c r="D7" s="123" t="s">
        <v>22</v>
      </c>
      <c r="E7" s="123" t="s">
        <v>21</v>
      </c>
      <c r="F7" s="123" t="s">
        <v>20</v>
      </c>
      <c r="G7" s="123" t="s">
        <v>19</v>
      </c>
      <c r="H7" s="123" t="s">
        <v>18</v>
      </c>
      <c r="I7" s="123" t="s">
        <v>17</v>
      </c>
      <c r="J7" s="123" t="s">
        <v>16</v>
      </c>
      <c r="K7" s="123" t="s">
        <v>15</v>
      </c>
      <c r="L7" s="123" t="s">
        <v>160</v>
      </c>
      <c r="M7" s="1"/>
      <c r="P7" s="297" t="str">
        <f>+C7</f>
        <v>Coquimbo</v>
      </c>
      <c r="Q7" s="297" t="str">
        <f aca="true" t="shared" si="0" ref="Q7:V7">+D7</f>
        <v>Valparaíso</v>
      </c>
      <c r="R7" s="297" t="str">
        <f t="shared" si="0"/>
        <v>Metropolitana</v>
      </c>
      <c r="S7" s="297" t="str">
        <f t="shared" si="0"/>
        <v>O´Higgins</v>
      </c>
      <c r="T7" s="297" t="str">
        <f t="shared" si="0"/>
        <v>Maule</v>
      </c>
      <c r="U7" s="297" t="str">
        <f t="shared" si="0"/>
        <v>Bío Bío</v>
      </c>
      <c r="V7" s="297" t="str">
        <f t="shared" si="0"/>
        <v>La Araucanía</v>
      </c>
      <c r="W7" s="297" t="str">
        <f>+J7</f>
        <v>Los Ríos</v>
      </c>
      <c r="X7" s="297" t="str">
        <f>+K7</f>
        <v>Los Lagos</v>
      </c>
    </row>
    <row r="8" spans="2:13" ht="12.75">
      <c r="B8" s="145" t="s">
        <v>11</v>
      </c>
      <c r="C8" s="100">
        <v>131241.4</v>
      </c>
      <c r="D8" s="146">
        <v>21402.7</v>
      </c>
      <c r="E8" s="146">
        <v>82529.4</v>
      </c>
      <c r="F8" s="146">
        <v>49669.7</v>
      </c>
      <c r="G8" s="146">
        <v>62218.6</v>
      </c>
      <c r="H8" s="146">
        <v>104593.9</v>
      </c>
      <c r="I8" s="146">
        <v>420346.7</v>
      </c>
      <c r="J8" s="145"/>
      <c r="K8" s="146">
        <v>419319.1</v>
      </c>
      <c r="L8" s="146"/>
      <c r="M8" s="80"/>
    </row>
    <row r="9" spans="2:24" ht="12.75">
      <c r="B9" s="147" t="s">
        <v>10</v>
      </c>
      <c r="C9" s="148">
        <v>110721.3</v>
      </c>
      <c r="D9" s="148">
        <v>14420.5</v>
      </c>
      <c r="E9" s="148">
        <v>63776.2</v>
      </c>
      <c r="F9" s="148">
        <v>57186.7</v>
      </c>
      <c r="G9" s="148">
        <v>57216.7</v>
      </c>
      <c r="H9" s="148">
        <v>113195.2</v>
      </c>
      <c r="I9" s="148">
        <v>297628.6</v>
      </c>
      <c r="J9" s="147"/>
      <c r="K9" s="148">
        <v>367637.1</v>
      </c>
      <c r="L9" s="148"/>
      <c r="M9" s="80"/>
      <c r="P9" s="225">
        <f aca="true" t="shared" si="1" ref="P9:X22">+C9/C8-1</f>
        <v>-0.15635386394841866</v>
      </c>
      <c r="Q9" s="225">
        <f t="shared" si="1"/>
        <v>-0.32622986819419986</v>
      </c>
      <c r="R9" s="225">
        <f t="shared" si="1"/>
        <v>-0.22723053845053998</v>
      </c>
      <c r="S9" s="225">
        <f t="shared" si="1"/>
        <v>0.1513397503910836</v>
      </c>
      <c r="T9" s="225">
        <f t="shared" si="1"/>
        <v>-0.0803923585551588</v>
      </c>
      <c r="U9" s="225">
        <f t="shared" si="1"/>
        <v>0.08223519727249862</v>
      </c>
      <c r="V9" s="225">
        <f t="shared" si="1"/>
        <v>-0.2919449587685594</v>
      </c>
      <c r="W9" s="225" t="e">
        <f t="shared" si="1"/>
        <v>#DIV/0!</v>
      </c>
      <c r="X9" s="225">
        <f t="shared" si="1"/>
        <v>-0.12325219623909334</v>
      </c>
    </row>
    <row r="10" spans="2:24" ht="12.75">
      <c r="B10" s="147" t="s">
        <v>9</v>
      </c>
      <c r="C10" s="148">
        <v>109620</v>
      </c>
      <c r="D10" s="148">
        <v>15000</v>
      </c>
      <c r="E10" s="148">
        <v>63360</v>
      </c>
      <c r="F10" s="148">
        <v>65550</v>
      </c>
      <c r="G10" s="148">
        <v>57190</v>
      </c>
      <c r="H10" s="148">
        <v>128320</v>
      </c>
      <c r="I10" s="148">
        <v>302400</v>
      </c>
      <c r="J10" s="147"/>
      <c r="K10" s="148">
        <v>390784</v>
      </c>
      <c r="L10" s="148"/>
      <c r="M10" s="80"/>
      <c r="P10" s="225">
        <f t="shared" si="1"/>
        <v>-0.009946595641489031</v>
      </c>
      <c r="Q10" s="225">
        <f t="shared" si="1"/>
        <v>0.04018584653791479</v>
      </c>
      <c r="R10" s="225">
        <f t="shared" si="1"/>
        <v>-0.0065259454153743235</v>
      </c>
      <c r="S10" s="225">
        <f t="shared" si="1"/>
        <v>0.14624554310705107</v>
      </c>
      <c r="T10" s="225">
        <f t="shared" si="1"/>
        <v>-0.00046664697544596123</v>
      </c>
      <c r="U10" s="225">
        <f t="shared" si="1"/>
        <v>0.13361697315787247</v>
      </c>
      <c r="V10" s="225">
        <f t="shared" si="1"/>
        <v>0.016031389456524048</v>
      </c>
      <c r="W10" s="225" t="e">
        <f t="shared" si="1"/>
        <v>#DIV/0!</v>
      </c>
      <c r="X10" s="225">
        <f t="shared" si="1"/>
        <v>0.06296127349497649</v>
      </c>
    </row>
    <row r="11" spans="2:24" ht="12.75">
      <c r="B11" s="147" t="s">
        <v>8</v>
      </c>
      <c r="C11" s="148">
        <v>106540.8</v>
      </c>
      <c r="D11" s="148">
        <v>25575</v>
      </c>
      <c r="E11" s="148">
        <v>43227.6</v>
      </c>
      <c r="F11" s="148">
        <v>56512.8</v>
      </c>
      <c r="G11" s="148">
        <v>42448</v>
      </c>
      <c r="H11" s="148">
        <v>127498.3</v>
      </c>
      <c r="I11" s="148">
        <v>321303.4</v>
      </c>
      <c r="J11" s="147"/>
      <c r="K11" s="148">
        <v>380683.8</v>
      </c>
      <c r="L11" s="148"/>
      <c r="M11" s="80"/>
      <c r="P11" s="225">
        <f t="shared" si="1"/>
        <v>-0.028089764641488713</v>
      </c>
      <c r="Q11" s="225">
        <f t="shared" si="1"/>
        <v>0.7050000000000001</v>
      </c>
      <c r="R11" s="225">
        <f t="shared" si="1"/>
        <v>-0.3177462121212121</v>
      </c>
      <c r="S11" s="225">
        <f t="shared" si="1"/>
        <v>-0.13786727688787181</v>
      </c>
      <c r="T11" s="225">
        <f t="shared" si="1"/>
        <v>-0.2577723378212974</v>
      </c>
      <c r="U11" s="225">
        <f t="shared" si="1"/>
        <v>-0.006403522443890197</v>
      </c>
      <c r="V11" s="225">
        <f t="shared" si="1"/>
        <v>0.06251124338624336</v>
      </c>
      <c r="W11" s="225" t="e">
        <f t="shared" si="1"/>
        <v>#DIV/0!</v>
      </c>
      <c r="X11" s="225">
        <f t="shared" si="1"/>
        <v>-0.02584599164755985</v>
      </c>
    </row>
    <row r="12" spans="2:24" ht="12.75">
      <c r="B12" s="147" t="s">
        <v>7</v>
      </c>
      <c r="C12" s="148">
        <v>120464.5</v>
      </c>
      <c r="D12" s="148">
        <v>31322.5</v>
      </c>
      <c r="E12" s="148">
        <v>59440</v>
      </c>
      <c r="F12" s="148">
        <v>44261.8</v>
      </c>
      <c r="G12" s="148">
        <v>63355.6</v>
      </c>
      <c r="H12" s="148">
        <v>131670</v>
      </c>
      <c r="I12" s="148">
        <v>446083.8</v>
      </c>
      <c r="J12" s="147"/>
      <c r="K12" s="148">
        <v>482834</v>
      </c>
      <c r="L12" s="148"/>
      <c r="M12" s="80"/>
      <c r="P12" s="225">
        <f t="shared" si="1"/>
        <v>0.13068890040247494</v>
      </c>
      <c r="Q12" s="225">
        <f t="shared" si="1"/>
        <v>0.22473118279569881</v>
      </c>
      <c r="R12" s="225">
        <f t="shared" si="1"/>
        <v>0.37504742340541686</v>
      </c>
      <c r="S12" s="225">
        <f t="shared" si="1"/>
        <v>-0.2167827465636104</v>
      </c>
      <c r="T12" s="225">
        <f t="shared" si="1"/>
        <v>0.49254617414248014</v>
      </c>
      <c r="U12" s="225">
        <f t="shared" si="1"/>
        <v>0.0327196519483004</v>
      </c>
      <c r="V12" s="225">
        <f t="shared" si="1"/>
        <v>0.3883569237051334</v>
      </c>
      <c r="W12" s="225" t="e">
        <f t="shared" si="1"/>
        <v>#DIV/0!</v>
      </c>
      <c r="X12" s="225">
        <f t="shared" si="1"/>
        <v>0.26833345679537723</v>
      </c>
    </row>
    <row r="13" spans="2:24" ht="12.75">
      <c r="B13" s="147" t="s">
        <v>6</v>
      </c>
      <c r="C13" s="148">
        <v>56405.8</v>
      </c>
      <c r="D13" s="148">
        <v>20394.8</v>
      </c>
      <c r="E13" s="148">
        <v>87051.9</v>
      </c>
      <c r="F13" s="148">
        <v>22726.8</v>
      </c>
      <c r="G13" s="148">
        <v>44973.2</v>
      </c>
      <c r="H13" s="148">
        <v>97715.5</v>
      </c>
      <c r="I13" s="148">
        <v>212544.8</v>
      </c>
      <c r="J13" s="148">
        <v>72423.3</v>
      </c>
      <c r="K13" s="148">
        <v>213984.4</v>
      </c>
      <c r="L13" s="148"/>
      <c r="M13" s="80"/>
      <c r="P13" s="225">
        <f t="shared" si="1"/>
        <v>-0.5317641296813584</v>
      </c>
      <c r="Q13" s="225">
        <f t="shared" si="1"/>
        <v>-0.3488770053475936</v>
      </c>
      <c r="R13" s="225">
        <f t="shared" si="1"/>
        <v>0.4645339838492597</v>
      </c>
      <c r="S13" s="225">
        <f t="shared" si="1"/>
        <v>-0.4865369234870701</v>
      </c>
      <c r="T13" s="225">
        <f t="shared" si="1"/>
        <v>-0.29014641168262956</v>
      </c>
      <c r="U13" s="225">
        <f t="shared" si="1"/>
        <v>-0.25787574998101315</v>
      </c>
      <c r="V13" s="225">
        <f t="shared" si="1"/>
        <v>-0.523531677231946</v>
      </c>
      <c r="W13" s="225" t="e">
        <f t="shared" si="1"/>
        <v>#DIV/0!</v>
      </c>
      <c r="X13" s="225">
        <f t="shared" si="1"/>
        <v>-0.5568158000472212</v>
      </c>
    </row>
    <row r="14" spans="2:24" ht="12.75">
      <c r="B14" s="147" t="s">
        <v>5</v>
      </c>
      <c r="C14" s="148">
        <v>66880</v>
      </c>
      <c r="D14" s="148">
        <v>27744</v>
      </c>
      <c r="E14" s="148">
        <v>86001.3</v>
      </c>
      <c r="F14" s="148">
        <v>26690</v>
      </c>
      <c r="G14" s="148">
        <v>58550.1</v>
      </c>
      <c r="H14" s="148">
        <v>135270</v>
      </c>
      <c r="I14" s="148">
        <v>220224</v>
      </c>
      <c r="J14" s="148">
        <v>86623.2</v>
      </c>
      <c r="K14" s="148">
        <v>251518.8</v>
      </c>
      <c r="L14" s="148"/>
      <c r="M14" s="80"/>
      <c r="P14" s="225">
        <f t="shared" si="1"/>
        <v>0.18569366979991409</v>
      </c>
      <c r="Q14" s="225">
        <f t="shared" si="1"/>
        <v>0.3603467550552102</v>
      </c>
      <c r="R14" s="225">
        <f t="shared" si="1"/>
        <v>-0.012068662487550452</v>
      </c>
      <c r="S14" s="225">
        <f t="shared" si="1"/>
        <v>0.1743844271960857</v>
      </c>
      <c r="T14" s="225">
        <f t="shared" si="1"/>
        <v>0.30188868036964234</v>
      </c>
      <c r="U14" s="225">
        <f t="shared" si="1"/>
        <v>0.3843249023952189</v>
      </c>
      <c r="V14" s="225">
        <f t="shared" si="1"/>
        <v>0.036129794753859024</v>
      </c>
      <c r="W14" s="225">
        <f t="shared" si="1"/>
        <v>0.19606811620017317</v>
      </c>
      <c r="X14" s="225">
        <f t="shared" si="1"/>
        <v>0.17540717921493343</v>
      </c>
    </row>
    <row r="15" spans="2:24" ht="12.75">
      <c r="B15" s="147" t="s">
        <v>4</v>
      </c>
      <c r="C15" s="148">
        <v>51591.1</v>
      </c>
      <c r="D15" s="148">
        <v>8350.7</v>
      </c>
      <c r="E15" s="148">
        <v>53081.5</v>
      </c>
      <c r="F15" s="148">
        <v>3752.9</v>
      </c>
      <c r="G15" s="148">
        <v>31915.5</v>
      </c>
      <c r="H15" s="148">
        <v>109800.8</v>
      </c>
      <c r="I15" s="148">
        <v>265552.8</v>
      </c>
      <c r="J15" s="148">
        <v>121619.2</v>
      </c>
      <c r="K15" s="148">
        <v>272625</v>
      </c>
      <c r="L15" s="148"/>
      <c r="M15" s="80"/>
      <c r="P15" s="225">
        <f t="shared" si="1"/>
        <v>-0.22860197368421054</v>
      </c>
      <c r="Q15" s="225">
        <f t="shared" si="1"/>
        <v>-0.6990087946943483</v>
      </c>
      <c r="R15" s="225">
        <f t="shared" si="1"/>
        <v>-0.38278258584463265</v>
      </c>
      <c r="S15" s="225">
        <f t="shared" si="1"/>
        <v>-0.8593892843761708</v>
      </c>
      <c r="T15" s="225">
        <f t="shared" si="1"/>
        <v>-0.4549027243335195</v>
      </c>
      <c r="U15" s="225">
        <f t="shared" si="1"/>
        <v>-0.18828417239594886</v>
      </c>
      <c r="V15" s="225">
        <f t="shared" si="1"/>
        <v>0.20583042720139488</v>
      </c>
      <c r="W15" s="225">
        <f t="shared" si="1"/>
        <v>0.40400262285392374</v>
      </c>
      <c r="X15" s="225">
        <f t="shared" si="1"/>
        <v>0.08391499959446369</v>
      </c>
    </row>
    <row r="16" spans="2:24" ht="12.75">
      <c r="B16" s="147" t="s">
        <v>3</v>
      </c>
      <c r="C16" s="148">
        <v>78466.3</v>
      </c>
      <c r="D16" s="148">
        <v>11764.2</v>
      </c>
      <c r="E16" s="148">
        <v>86174.8</v>
      </c>
      <c r="F16" s="148">
        <v>38358</v>
      </c>
      <c r="G16" s="148">
        <v>57455.5</v>
      </c>
      <c r="H16" s="148">
        <v>165633.4</v>
      </c>
      <c r="I16" s="148">
        <v>315519.2</v>
      </c>
      <c r="J16" s="148">
        <v>124687.7</v>
      </c>
      <c r="K16" s="148">
        <v>197024.2</v>
      </c>
      <c r="L16" s="148"/>
      <c r="M16" s="80"/>
      <c r="P16" s="225">
        <f t="shared" si="1"/>
        <v>0.520927059124539</v>
      </c>
      <c r="Q16" s="225">
        <f t="shared" si="1"/>
        <v>0.4087681272228676</v>
      </c>
      <c r="R16" s="225">
        <f t="shared" si="1"/>
        <v>0.6234431958403588</v>
      </c>
      <c r="S16" s="225">
        <f t="shared" si="1"/>
        <v>9.220895840549975</v>
      </c>
      <c r="T16" s="225">
        <f t="shared" si="1"/>
        <v>0.800238128808886</v>
      </c>
      <c r="U16" s="225">
        <f t="shared" si="1"/>
        <v>0.5084899199277235</v>
      </c>
      <c r="V16" s="225">
        <f t="shared" si="1"/>
        <v>0.1881599440864492</v>
      </c>
      <c r="W16" s="225">
        <f t="shared" si="1"/>
        <v>0.025230391254012607</v>
      </c>
      <c r="X16" s="225">
        <f t="shared" si="1"/>
        <v>-0.2773069234296194</v>
      </c>
    </row>
    <row r="17" spans="2:24" ht="12.75">
      <c r="B17" s="147" t="s">
        <v>2</v>
      </c>
      <c r="C17" s="148">
        <v>75516</v>
      </c>
      <c r="D17" s="148">
        <v>31084</v>
      </c>
      <c r="E17" s="148">
        <v>79125</v>
      </c>
      <c r="F17" s="148">
        <v>15805</v>
      </c>
      <c r="G17" s="148">
        <v>111620</v>
      </c>
      <c r="H17" s="148">
        <v>255835</v>
      </c>
      <c r="I17" s="148">
        <v>615990</v>
      </c>
      <c r="J17" s="148">
        <v>142120</v>
      </c>
      <c r="K17" s="148">
        <v>343081</v>
      </c>
      <c r="L17" s="148"/>
      <c r="M17" s="80"/>
      <c r="P17" s="225">
        <f t="shared" si="1"/>
        <v>-0.037599580966606094</v>
      </c>
      <c r="Q17" s="225">
        <f t="shared" si="1"/>
        <v>1.6422536169055268</v>
      </c>
      <c r="R17" s="225">
        <f t="shared" si="1"/>
        <v>-0.08180813880624038</v>
      </c>
      <c r="S17" s="225">
        <f t="shared" si="1"/>
        <v>-0.5879607904478856</v>
      </c>
      <c r="T17" s="225">
        <f t="shared" si="1"/>
        <v>0.9427208883396716</v>
      </c>
      <c r="U17" s="225">
        <f t="shared" si="1"/>
        <v>0.5445858142138</v>
      </c>
      <c r="V17" s="225">
        <f t="shared" si="1"/>
        <v>0.9523059135545475</v>
      </c>
      <c r="W17" s="225">
        <f t="shared" si="1"/>
        <v>0.13980769554655348</v>
      </c>
      <c r="X17" s="225">
        <f t="shared" si="1"/>
        <v>0.7413140111722316</v>
      </c>
    </row>
    <row r="18" spans="2:24" ht="12.75">
      <c r="B18" s="147" t="s">
        <v>122</v>
      </c>
      <c r="C18" s="148">
        <v>41067.3</v>
      </c>
      <c r="D18" s="148">
        <v>16000.460000000001</v>
      </c>
      <c r="E18" s="148">
        <v>88299.36</v>
      </c>
      <c r="F18" s="148">
        <v>25652.06</v>
      </c>
      <c r="G18" s="148">
        <v>34486.4</v>
      </c>
      <c r="H18" s="148">
        <v>101006.31999999999</v>
      </c>
      <c r="I18" s="148">
        <v>272034.6</v>
      </c>
      <c r="J18" s="148">
        <v>122928.38999999998</v>
      </c>
      <c r="K18" s="148">
        <v>385711.38</v>
      </c>
      <c r="L18" s="148"/>
      <c r="M18" s="80"/>
      <c r="P18" s="225">
        <f t="shared" si="1"/>
        <v>-0.4561774988081996</v>
      </c>
      <c r="Q18" s="225">
        <f t="shared" si="1"/>
        <v>-0.4852509329558615</v>
      </c>
      <c r="R18" s="225">
        <f t="shared" si="1"/>
        <v>0.11594767772511849</v>
      </c>
      <c r="S18" s="225">
        <f t="shared" si="1"/>
        <v>0.6230344827586207</v>
      </c>
      <c r="T18" s="225">
        <f t="shared" si="1"/>
        <v>-0.6910374484859344</v>
      </c>
      <c r="U18" s="225">
        <f t="shared" si="1"/>
        <v>-0.6051895948560596</v>
      </c>
      <c r="V18" s="225">
        <f t="shared" si="1"/>
        <v>-0.5583782204256563</v>
      </c>
      <c r="W18" s="225">
        <f t="shared" si="1"/>
        <v>-0.1350380664227414</v>
      </c>
      <c r="X18" s="225">
        <f t="shared" si="1"/>
        <v>0.1242574785546271</v>
      </c>
    </row>
    <row r="19" spans="2:24" ht="12.75">
      <c r="B19" s="147" t="s">
        <v>131</v>
      </c>
      <c r="C19" s="148">
        <v>51863.11990316702</v>
      </c>
      <c r="D19" s="148">
        <v>16391.720884117247</v>
      </c>
      <c r="E19" s="148">
        <v>112644.46653744439</v>
      </c>
      <c r="F19" s="148">
        <v>19220.222324539445</v>
      </c>
      <c r="G19" s="148">
        <v>69067.98620052033</v>
      </c>
      <c r="H19" s="148">
        <v>152632.15975101327</v>
      </c>
      <c r="I19" s="148">
        <v>314581.7498466616</v>
      </c>
      <c r="J19" s="148">
        <v>76034.57195077253</v>
      </c>
      <c r="K19" s="148">
        <v>340220.209903059</v>
      </c>
      <c r="L19" s="148"/>
      <c r="M19" s="80"/>
      <c r="P19" s="225">
        <f t="shared" si="1"/>
        <v>0.2628811707408818</v>
      </c>
      <c r="Q19" s="225">
        <f t="shared" si="1"/>
        <v>0.02445310223063868</v>
      </c>
      <c r="R19" s="225">
        <f t="shared" si="1"/>
        <v>0.27571101916757246</v>
      </c>
      <c r="S19" s="225">
        <f t="shared" si="1"/>
        <v>-0.250733768572994</v>
      </c>
      <c r="T19" s="225">
        <f t="shared" si="1"/>
        <v>1.002760108347648</v>
      </c>
      <c r="U19" s="225">
        <f t="shared" si="1"/>
        <v>0.5111149455896749</v>
      </c>
      <c r="V19" s="225">
        <f t="shared" si="1"/>
        <v>0.15640344958568364</v>
      </c>
      <c r="W19" s="225">
        <f t="shared" si="1"/>
        <v>-0.38147264475868803</v>
      </c>
      <c r="X19" s="225">
        <f t="shared" si="1"/>
        <v>-0.11794095911025748</v>
      </c>
    </row>
    <row r="20" spans="2:24" ht="12.75">
      <c r="B20" s="147" t="s">
        <v>147</v>
      </c>
      <c r="C20" s="148">
        <v>47235.5</v>
      </c>
      <c r="D20" s="148">
        <v>18070.8</v>
      </c>
      <c r="E20" s="148">
        <v>77889.39</v>
      </c>
      <c r="F20" s="148">
        <v>17620.16</v>
      </c>
      <c r="G20" s="148">
        <v>45494.03</v>
      </c>
      <c r="H20" s="148">
        <v>131819.4</v>
      </c>
      <c r="I20" s="148">
        <v>272045.36</v>
      </c>
      <c r="J20" s="148">
        <v>100735.98000000001</v>
      </c>
      <c r="K20" s="148">
        <v>344148.42000000004</v>
      </c>
      <c r="L20" s="148">
        <v>6265.9</v>
      </c>
      <c r="M20" s="80"/>
      <c r="P20" s="225">
        <f t="shared" si="1"/>
        <v>-0.089227565017438</v>
      </c>
      <c r="Q20" s="225">
        <f t="shared" si="1"/>
        <v>0.1024345843705583</v>
      </c>
      <c r="R20" s="225">
        <f t="shared" si="1"/>
        <v>-0.3085378057686604</v>
      </c>
      <c r="S20" s="225">
        <f t="shared" si="1"/>
        <v>-0.08324889782864597</v>
      </c>
      <c r="T20" s="225">
        <f t="shared" si="1"/>
        <v>-0.3413152387573555</v>
      </c>
      <c r="U20" s="225">
        <f t="shared" si="1"/>
        <v>-0.13635894155573014</v>
      </c>
      <c r="V20" s="225">
        <f t="shared" si="1"/>
        <v>-0.1352156947038261</v>
      </c>
      <c r="W20" s="225">
        <f t="shared" si="1"/>
        <v>0.3248707451818107</v>
      </c>
      <c r="X20" s="225">
        <f t="shared" si="1"/>
        <v>0.011546080986959417</v>
      </c>
    </row>
    <row r="21" spans="2:24" ht="12.75">
      <c r="B21" s="147" t="s">
        <v>181</v>
      </c>
      <c r="C21" s="148">
        <v>43406.3</v>
      </c>
      <c r="D21" s="148">
        <v>21881.1</v>
      </c>
      <c r="E21" s="148">
        <v>112928.4</v>
      </c>
      <c r="F21" s="148">
        <v>33402.9</v>
      </c>
      <c r="G21" s="148">
        <v>59085.4</v>
      </c>
      <c r="H21" s="148">
        <v>137049.3</v>
      </c>
      <c r="I21" s="148">
        <v>305709.5</v>
      </c>
      <c r="J21" s="148">
        <v>62139.8</v>
      </c>
      <c r="K21" s="148">
        <v>178633.9</v>
      </c>
      <c r="L21" s="148">
        <v>6265.44</v>
      </c>
      <c r="M21" s="80"/>
      <c r="P21" s="225">
        <f t="shared" si="1"/>
        <v>-0.0810661472832932</v>
      </c>
      <c r="Q21" s="225">
        <f t="shared" si="1"/>
        <v>0.21085397436748776</v>
      </c>
      <c r="R21" s="225">
        <f t="shared" si="1"/>
        <v>0.44985600734580156</v>
      </c>
      <c r="S21" s="225">
        <f t="shared" si="1"/>
        <v>0.8957205836950404</v>
      </c>
      <c r="T21" s="225">
        <f t="shared" si="1"/>
        <v>0.2987506272801068</v>
      </c>
      <c r="U21" s="225">
        <f t="shared" si="1"/>
        <v>0.039674736798984034</v>
      </c>
      <c r="V21" s="225">
        <f t="shared" si="1"/>
        <v>0.12374458435902014</v>
      </c>
      <c r="W21" s="225">
        <f t="shared" si="1"/>
        <v>-0.3831419518626811</v>
      </c>
      <c r="X21" s="225">
        <f t="shared" si="1"/>
        <v>-0.48093935750162686</v>
      </c>
    </row>
    <row r="22" spans="2:24" ht="17.25" customHeight="1">
      <c r="B22" s="149" t="s">
        <v>211</v>
      </c>
      <c r="C22" s="150">
        <f>+'sup región'!C22*'rend región'!C22</f>
        <v>54372.12</v>
      </c>
      <c r="D22" s="150">
        <f>+'sup región'!D22*'rend región'!D22</f>
        <v>13820.56</v>
      </c>
      <c r="E22" s="150">
        <f>+'sup región'!E22*'rend región'!E22</f>
        <v>76522.8</v>
      </c>
      <c r="F22" s="150">
        <f>+'sup región'!F22*'rend región'!F22</f>
        <v>30906.23</v>
      </c>
      <c r="G22" s="150">
        <f>+'sup región'!G22*'rend región'!G22</f>
        <v>88711.55999999998</v>
      </c>
      <c r="H22" s="150">
        <f>+'sup región'!H22*'rend región'!H22</f>
        <v>132490.25999999998</v>
      </c>
      <c r="I22" s="150">
        <f>+'sup región'!I22*'rend región'!I22</f>
        <v>338757.11999999994</v>
      </c>
      <c r="J22" s="150">
        <f>+'sup región'!J22*'rend región'!J22</f>
        <v>74118</v>
      </c>
      <c r="K22" s="150">
        <f>+'sup región'!K22*'rend región'!K22</f>
        <v>350060.80000000005</v>
      </c>
      <c r="L22" s="150">
        <f>+'sup región'!L22*'rend región'!L22</f>
        <v>6265.4400000000005</v>
      </c>
      <c r="M22" s="80"/>
      <c r="P22" s="225">
        <f>+C22/C21-1</f>
        <v>0.25263199120864943</v>
      </c>
      <c r="Q22" s="225">
        <f t="shared" si="1"/>
        <v>-0.3683791034271586</v>
      </c>
      <c r="R22" s="225">
        <f t="shared" si="1"/>
        <v>-0.32237771897945944</v>
      </c>
      <c r="S22" s="225">
        <f t="shared" si="1"/>
        <v>-0.0747441090444243</v>
      </c>
      <c r="T22" s="225">
        <f t="shared" si="1"/>
        <v>0.5014125316914158</v>
      </c>
      <c r="U22" s="225">
        <f t="shared" si="1"/>
        <v>-0.03326569344024388</v>
      </c>
      <c r="V22" s="225">
        <f t="shared" si="1"/>
        <v>0.10810138383007373</v>
      </c>
      <c r="W22" s="225">
        <f t="shared" si="1"/>
        <v>0.19276212668853132</v>
      </c>
      <c r="X22" s="225">
        <f t="shared" si="1"/>
        <v>0.959654914324773</v>
      </c>
    </row>
    <row r="23" spans="2:12" ht="12.75">
      <c r="B23" s="160" t="s">
        <v>135</v>
      </c>
      <c r="C23" s="142"/>
      <c r="D23" s="142"/>
      <c r="E23" s="142"/>
      <c r="F23" s="142"/>
      <c r="G23" s="142"/>
      <c r="H23" s="142"/>
      <c r="I23" s="142"/>
      <c r="J23" s="142"/>
      <c r="K23" s="142"/>
      <c r="L23" s="144"/>
    </row>
    <row r="24" spans="2:12" ht="12.75">
      <c r="B24" s="160"/>
      <c r="C24" s="142"/>
      <c r="D24" s="142"/>
      <c r="E24" s="142"/>
      <c r="F24" s="142"/>
      <c r="G24" s="142"/>
      <c r="H24" s="142"/>
      <c r="I24" s="142"/>
      <c r="J24" s="142"/>
      <c r="K24" s="142"/>
      <c r="L24" s="144"/>
    </row>
    <row r="25" spans="2:12" ht="12.75">
      <c r="B25" s="144"/>
      <c r="C25" s="144"/>
      <c r="D25" s="144"/>
      <c r="E25" s="144"/>
      <c r="F25" s="144"/>
      <c r="G25" s="144"/>
      <c r="H25" s="144"/>
      <c r="I25" s="144"/>
      <c r="J25" s="144"/>
      <c r="K25" s="144"/>
      <c r="L25" s="144"/>
    </row>
    <row r="26" spans="2:12" ht="12.75">
      <c r="B26" s="144"/>
      <c r="C26" s="144"/>
      <c r="D26" s="144"/>
      <c r="E26" s="144"/>
      <c r="F26" s="144"/>
      <c r="G26" s="144"/>
      <c r="H26" s="144"/>
      <c r="I26" s="144"/>
      <c r="J26" s="144"/>
      <c r="K26" s="144"/>
      <c r="L26" s="144"/>
    </row>
    <row r="27" spans="2:12" ht="12.75">
      <c r="B27" s="144"/>
      <c r="C27" s="144"/>
      <c r="D27" s="144"/>
      <c r="E27" s="144"/>
      <c r="F27" s="144"/>
      <c r="G27" s="144"/>
      <c r="H27" s="144"/>
      <c r="I27" s="144"/>
      <c r="J27" s="144"/>
      <c r="K27" s="144"/>
      <c r="L27" s="144"/>
    </row>
    <row r="28" spans="2:12" ht="12.75">
      <c r="B28" s="144"/>
      <c r="C28" s="144"/>
      <c r="D28" s="144"/>
      <c r="E28" s="144"/>
      <c r="F28" s="144"/>
      <c r="G28" s="144"/>
      <c r="H28" s="144"/>
      <c r="I28" s="144"/>
      <c r="J28" s="144"/>
      <c r="K28" s="144"/>
      <c r="L28" s="144"/>
    </row>
    <row r="29" spans="2:12" ht="12.75">
      <c r="B29" s="144"/>
      <c r="C29" s="144"/>
      <c r="D29" s="144"/>
      <c r="E29" s="144"/>
      <c r="F29" s="144"/>
      <c r="G29" s="144"/>
      <c r="H29" s="144"/>
      <c r="I29" s="144"/>
      <c r="J29" s="144"/>
      <c r="K29" s="144"/>
      <c r="L29" s="144"/>
    </row>
    <row r="30" spans="2:12" ht="12.75">
      <c r="B30" s="144"/>
      <c r="C30" s="144"/>
      <c r="D30" s="144"/>
      <c r="E30" s="144"/>
      <c r="F30" s="144"/>
      <c r="G30" s="144"/>
      <c r="H30" s="144"/>
      <c r="I30" s="144"/>
      <c r="J30" s="144"/>
      <c r="K30" s="144"/>
      <c r="L30" s="144"/>
    </row>
    <row r="31" spans="2:12" ht="12.75">
      <c r="B31" s="144"/>
      <c r="C31" s="144"/>
      <c r="D31" s="144"/>
      <c r="E31" s="144"/>
      <c r="F31" s="144"/>
      <c r="G31" s="144"/>
      <c r="H31" s="144"/>
      <c r="I31" s="144"/>
      <c r="J31" s="144"/>
      <c r="K31" s="144"/>
      <c r="L31" s="144"/>
    </row>
    <row r="32" spans="2:12" ht="12.75">
      <c r="B32" s="144"/>
      <c r="C32" s="144"/>
      <c r="D32" s="144"/>
      <c r="E32" s="144"/>
      <c r="F32" s="144"/>
      <c r="G32" s="144"/>
      <c r="H32" s="144"/>
      <c r="I32" s="144"/>
      <c r="J32" s="144"/>
      <c r="K32" s="144"/>
      <c r="L32" s="144"/>
    </row>
    <row r="33" spans="2:12" ht="12.75">
      <c r="B33" s="144"/>
      <c r="C33" s="144"/>
      <c r="D33" s="144"/>
      <c r="E33" s="144"/>
      <c r="F33" s="144"/>
      <c r="G33" s="144"/>
      <c r="H33" s="144"/>
      <c r="I33" s="144"/>
      <c r="J33" s="144"/>
      <c r="K33" s="144"/>
      <c r="L33" s="144"/>
    </row>
    <row r="34" spans="2:12" ht="12.75">
      <c r="B34" s="144"/>
      <c r="C34" s="144"/>
      <c r="D34" s="144"/>
      <c r="E34" s="144"/>
      <c r="F34" s="144"/>
      <c r="G34" s="144"/>
      <c r="H34" s="144"/>
      <c r="I34" s="144"/>
      <c r="J34" s="144"/>
      <c r="K34" s="144"/>
      <c r="L34" s="144"/>
    </row>
    <row r="35" spans="2:12" ht="12.75">
      <c r="B35" s="144"/>
      <c r="C35" s="144"/>
      <c r="D35" s="144"/>
      <c r="E35" s="144"/>
      <c r="F35" s="144"/>
      <c r="G35" s="144"/>
      <c r="H35" s="144"/>
      <c r="I35" s="144"/>
      <c r="J35" s="144"/>
      <c r="K35" s="144"/>
      <c r="L35" s="144"/>
    </row>
    <row r="36" spans="2:12" ht="12.75">
      <c r="B36" s="144"/>
      <c r="C36" s="144"/>
      <c r="D36" s="144"/>
      <c r="E36" s="144"/>
      <c r="F36" s="144"/>
      <c r="G36" s="144"/>
      <c r="H36" s="144"/>
      <c r="I36" s="144"/>
      <c r="J36" s="144"/>
      <c r="K36" s="144"/>
      <c r="L36" s="144"/>
    </row>
    <row r="37" spans="2:12" ht="12.75">
      <c r="B37" s="144"/>
      <c r="C37" s="144"/>
      <c r="D37" s="144"/>
      <c r="E37" s="144"/>
      <c r="F37" s="144"/>
      <c r="G37" s="144"/>
      <c r="H37" s="144"/>
      <c r="I37" s="144"/>
      <c r="J37" s="144"/>
      <c r="K37" s="144"/>
      <c r="L37" s="144"/>
    </row>
    <row r="38" spans="2:12" ht="12.75">
      <c r="B38" s="144"/>
      <c r="C38" s="144"/>
      <c r="D38" s="144"/>
      <c r="E38" s="144"/>
      <c r="F38" s="144"/>
      <c r="G38" s="144"/>
      <c r="H38" s="144"/>
      <c r="I38" s="144"/>
      <c r="J38" s="144"/>
      <c r="K38" s="144"/>
      <c r="L38" s="144"/>
    </row>
    <row r="39" spans="2:12" ht="12.75">
      <c r="B39" s="144"/>
      <c r="C39" s="144"/>
      <c r="D39" s="144"/>
      <c r="E39" s="144"/>
      <c r="F39" s="144"/>
      <c r="G39" s="144"/>
      <c r="H39" s="144"/>
      <c r="I39" s="144"/>
      <c r="J39" s="144"/>
      <c r="K39" s="144"/>
      <c r="L39" s="144"/>
    </row>
    <row r="40" spans="2:12" ht="12.75">
      <c r="B40" s="144"/>
      <c r="C40" s="144"/>
      <c r="D40" s="144"/>
      <c r="E40" s="144"/>
      <c r="F40" s="144"/>
      <c r="G40" s="144"/>
      <c r="H40" s="144"/>
      <c r="I40" s="144"/>
      <c r="J40" s="144"/>
      <c r="K40" s="144"/>
      <c r="L40" s="144"/>
    </row>
    <row r="41" spans="2:12" ht="12.75">
      <c r="B41" s="144"/>
      <c r="C41" s="144"/>
      <c r="D41" s="144"/>
      <c r="E41" s="144"/>
      <c r="F41" s="144"/>
      <c r="G41" s="144"/>
      <c r="H41" s="144"/>
      <c r="I41" s="144"/>
      <c r="J41" s="144"/>
      <c r="K41" s="144"/>
      <c r="L41" s="144"/>
    </row>
    <row r="42" spans="2:12" ht="12.75">
      <c r="B42" s="144"/>
      <c r="C42" s="144"/>
      <c r="D42" s="144"/>
      <c r="E42" s="144"/>
      <c r="F42" s="144"/>
      <c r="G42" s="144"/>
      <c r="H42" s="144"/>
      <c r="I42" s="144"/>
      <c r="J42" s="144"/>
      <c r="K42" s="144"/>
      <c r="L42" s="144"/>
    </row>
    <row r="43" spans="2:12" ht="12.75">
      <c r="B43" s="144"/>
      <c r="C43" s="144"/>
      <c r="D43" s="144"/>
      <c r="E43" s="144"/>
      <c r="F43" s="144"/>
      <c r="G43" s="144"/>
      <c r="H43" s="144"/>
      <c r="I43" s="144"/>
      <c r="J43" s="144"/>
      <c r="K43" s="144"/>
      <c r="L43" s="144"/>
    </row>
    <row r="44" spans="2:12" ht="12.75">
      <c r="B44" s="144"/>
      <c r="C44" s="144"/>
      <c r="D44" s="144"/>
      <c r="E44" s="144"/>
      <c r="F44" s="144"/>
      <c r="G44" s="144"/>
      <c r="H44" s="144"/>
      <c r="I44" s="144"/>
      <c r="J44" s="144"/>
      <c r="K44" s="144"/>
      <c r="L44" s="144"/>
    </row>
    <row r="45" spans="2:12" ht="12.75">
      <c r="B45" s="144"/>
      <c r="C45" s="144"/>
      <c r="D45" s="144"/>
      <c r="E45" s="144"/>
      <c r="F45" s="144"/>
      <c r="G45" s="144"/>
      <c r="H45" s="144"/>
      <c r="I45" s="144"/>
      <c r="J45" s="144"/>
      <c r="K45" s="144"/>
      <c r="L45" s="144"/>
    </row>
    <row r="46" spans="2:12" ht="12.75">
      <c r="B46" s="144"/>
      <c r="C46" s="144"/>
      <c r="D46" s="144"/>
      <c r="E46" s="144"/>
      <c r="F46" s="144"/>
      <c r="G46" s="144"/>
      <c r="H46" s="144"/>
      <c r="I46" s="144"/>
      <c r="J46" s="144"/>
      <c r="K46" s="144"/>
      <c r="L46" s="144"/>
    </row>
    <row r="47" spans="3:12" ht="12.75">
      <c r="C47" s="144"/>
      <c r="D47" s="144"/>
      <c r="E47" s="144"/>
      <c r="F47" s="144"/>
      <c r="G47" s="144"/>
      <c r="H47" s="144"/>
      <c r="I47" s="144"/>
      <c r="J47" s="144"/>
      <c r="K47" s="144"/>
      <c r="L47" s="144"/>
    </row>
    <row r="48" spans="2:12" ht="12.75">
      <c r="B48" s="144"/>
      <c r="C48" s="144"/>
      <c r="D48" s="144"/>
      <c r="E48" s="144"/>
      <c r="F48" s="144"/>
      <c r="G48" s="144"/>
      <c r="H48" s="144"/>
      <c r="I48" s="144"/>
      <c r="J48" s="144"/>
      <c r="K48" s="144"/>
      <c r="L48" s="144"/>
    </row>
    <row r="49" ht="12.75">
      <c r="B49" s="160" t="s">
        <v>135</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4.xml><?xml version="1.0" encoding="utf-8"?>
<worksheet xmlns="http://schemas.openxmlformats.org/spreadsheetml/2006/main" xmlns:r="http://schemas.openxmlformats.org/officeDocument/2006/relationships">
  <dimension ref="B2:Y50"/>
  <sheetViews>
    <sheetView zoomScale="80" zoomScaleNormal="80" zoomScalePageLayoutView="60" workbookViewId="0" topLeftCell="A1">
      <selection activeCell="A1" sqref="A1"/>
    </sheetView>
  </sheetViews>
  <sheetFormatPr defaultColWidth="10.8515625" defaultRowHeight="15"/>
  <cols>
    <col min="1" max="1" width="1.421875" style="22" customWidth="1"/>
    <col min="2" max="2" width="11.421875" style="22" customWidth="1"/>
    <col min="3" max="4" width="12.00390625" style="22" customWidth="1"/>
    <col min="5" max="5" width="14.8515625" style="22" customWidth="1"/>
    <col min="6" max="8" width="12.00390625" style="22" customWidth="1"/>
    <col min="9" max="9" width="13.7109375" style="22" customWidth="1"/>
    <col min="10" max="11" width="12.00390625" style="22" customWidth="1"/>
    <col min="12" max="12" width="10.8515625" style="22" customWidth="1"/>
    <col min="13" max="13" width="1.28515625" style="22" customWidth="1"/>
    <col min="14" max="15" width="10.8515625" style="22" customWidth="1"/>
    <col min="16" max="24" width="0" style="186" hidden="1" customWidth="1"/>
    <col min="25" max="16384" width="10.8515625" style="22" customWidth="1"/>
  </cols>
  <sheetData>
    <row r="1" ht="6.75" customHeight="1"/>
    <row r="2" spans="2:16" ht="12.75">
      <c r="B2" s="330" t="s">
        <v>143</v>
      </c>
      <c r="C2" s="330"/>
      <c r="D2" s="330"/>
      <c r="E2" s="330"/>
      <c r="F2" s="330"/>
      <c r="G2" s="330"/>
      <c r="H2" s="330"/>
      <c r="I2" s="330"/>
      <c r="J2" s="330"/>
      <c r="K2" s="330"/>
      <c r="L2" s="330"/>
      <c r="M2" s="120"/>
      <c r="N2" s="52" t="s">
        <v>153</v>
      </c>
      <c r="O2" s="38"/>
      <c r="P2" s="299"/>
    </row>
    <row r="3" spans="2:16" ht="12.75">
      <c r="B3" s="330" t="s">
        <v>47</v>
      </c>
      <c r="C3" s="330"/>
      <c r="D3" s="330"/>
      <c r="E3" s="330"/>
      <c r="F3" s="330"/>
      <c r="G3" s="330"/>
      <c r="H3" s="330"/>
      <c r="I3" s="330"/>
      <c r="J3" s="330"/>
      <c r="K3" s="330"/>
      <c r="L3" s="330"/>
      <c r="M3" s="120"/>
      <c r="N3" s="38"/>
      <c r="O3" s="38"/>
      <c r="P3" s="299"/>
    </row>
    <row r="4" spans="2:16" ht="15" customHeight="1">
      <c r="B4" s="330" t="s">
        <v>29</v>
      </c>
      <c r="C4" s="330"/>
      <c r="D4" s="330"/>
      <c r="E4" s="330"/>
      <c r="F4" s="330"/>
      <c r="G4" s="330"/>
      <c r="H4" s="330"/>
      <c r="I4" s="330"/>
      <c r="J4" s="330"/>
      <c r="K4" s="330"/>
      <c r="L4" s="330"/>
      <c r="M4" s="120"/>
      <c r="N4" s="38"/>
      <c r="O4" s="38"/>
      <c r="P4" s="299"/>
    </row>
    <row r="5" spans="2:16" ht="12.75">
      <c r="B5" s="2"/>
      <c r="C5" s="2"/>
      <c r="D5" s="2"/>
      <c r="E5" s="2"/>
      <c r="F5" s="2"/>
      <c r="G5" s="2"/>
      <c r="H5" s="2"/>
      <c r="I5" s="2"/>
      <c r="J5" s="2"/>
      <c r="K5" s="2"/>
      <c r="L5" s="2"/>
      <c r="M5" s="2"/>
      <c r="N5" s="2"/>
      <c r="O5" s="2"/>
      <c r="P5" s="300"/>
    </row>
    <row r="6" spans="2:16" ht="15" customHeight="1">
      <c r="B6" s="350" t="s">
        <v>13</v>
      </c>
      <c r="C6" s="4" t="s">
        <v>24</v>
      </c>
      <c r="D6" s="4" t="s">
        <v>24</v>
      </c>
      <c r="E6" s="4" t="s">
        <v>26</v>
      </c>
      <c r="F6" s="4" t="s">
        <v>24</v>
      </c>
      <c r="G6" s="4" t="s">
        <v>25</v>
      </c>
      <c r="H6" s="4" t="s">
        <v>25</v>
      </c>
      <c r="I6" s="4" t="s">
        <v>24</v>
      </c>
      <c r="J6" s="4" t="s">
        <v>24</v>
      </c>
      <c r="K6" s="4" t="s">
        <v>24</v>
      </c>
      <c r="L6" s="4" t="s">
        <v>159</v>
      </c>
      <c r="M6" s="1"/>
      <c r="N6" s="1"/>
      <c r="O6" s="1"/>
      <c r="P6" s="301"/>
    </row>
    <row r="7" spans="2:25" ht="15" customHeight="1">
      <c r="B7" s="351"/>
      <c r="C7" s="3" t="s">
        <v>23</v>
      </c>
      <c r="D7" s="3" t="s">
        <v>22</v>
      </c>
      <c r="E7" s="3" t="s">
        <v>21</v>
      </c>
      <c r="F7" s="3" t="s">
        <v>20</v>
      </c>
      <c r="G7" s="3" t="s">
        <v>19</v>
      </c>
      <c r="H7" s="3" t="s">
        <v>18</v>
      </c>
      <c r="I7" s="3" t="s">
        <v>17</v>
      </c>
      <c r="J7" s="3" t="s">
        <v>16</v>
      </c>
      <c r="K7" s="3" t="s">
        <v>15</v>
      </c>
      <c r="L7" s="3" t="s">
        <v>160</v>
      </c>
      <c r="M7" s="1"/>
      <c r="N7" s="1"/>
      <c r="O7" s="1"/>
      <c r="P7" s="297" t="str">
        <f>+C7</f>
        <v>Coquimbo</v>
      </c>
      <c r="Q7" s="297" t="str">
        <f aca="true" t="shared" si="0" ref="Q7:V7">+D7</f>
        <v>Valparaíso</v>
      </c>
      <c r="R7" s="297" t="str">
        <f t="shared" si="0"/>
        <v>Metropolitana</v>
      </c>
      <c r="S7" s="297" t="str">
        <f t="shared" si="0"/>
        <v>O´Higgins</v>
      </c>
      <c r="T7" s="297" t="str">
        <f t="shared" si="0"/>
        <v>Maule</v>
      </c>
      <c r="U7" s="297" t="str">
        <f t="shared" si="0"/>
        <v>Bío Bío</v>
      </c>
      <c r="V7" s="297" t="str">
        <f t="shared" si="0"/>
        <v>La Araucanía</v>
      </c>
      <c r="W7" s="297" t="str">
        <f>+J7</f>
        <v>Los Ríos</v>
      </c>
      <c r="X7" s="297" t="str">
        <f>+K7</f>
        <v>Los Lagos</v>
      </c>
      <c r="Y7" s="1"/>
    </row>
    <row r="8" spans="2:25" ht="12.75" customHeight="1">
      <c r="B8" s="81" t="s">
        <v>11</v>
      </c>
      <c r="C8" s="101">
        <v>22.020369127516776</v>
      </c>
      <c r="D8" s="102">
        <v>14.461283783783784</v>
      </c>
      <c r="E8" s="102">
        <v>19.28257009345794</v>
      </c>
      <c r="F8" s="102">
        <v>16.780304054054053</v>
      </c>
      <c r="G8" s="102">
        <v>14.920527577937651</v>
      </c>
      <c r="H8" s="102">
        <v>19.960667938931298</v>
      </c>
      <c r="I8" s="102">
        <v>23.313738214087632</v>
      </c>
      <c r="J8" s="102"/>
      <c r="K8" s="102">
        <v>23.38645287228109</v>
      </c>
      <c r="L8" s="102"/>
      <c r="M8" s="102"/>
      <c r="N8" s="53"/>
      <c r="O8" s="53"/>
      <c r="Y8" s="53"/>
    </row>
    <row r="9" spans="2:25" ht="12.75" customHeight="1">
      <c r="B9" s="81" t="s">
        <v>10</v>
      </c>
      <c r="C9" s="102">
        <v>20.42828413284133</v>
      </c>
      <c r="D9" s="102">
        <v>12.118067226890757</v>
      </c>
      <c r="E9" s="102">
        <v>15.59320293398533</v>
      </c>
      <c r="F9" s="102">
        <v>18.21232484076433</v>
      </c>
      <c r="G9" s="102">
        <v>14.86148051948052</v>
      </c>
      <c r="H9" s="102">
        <v>19.89370826010545</v>
      </c>
      <c r="I9" s="102">
        <v>19.841906666666667</v>
      </c>
      <c r="J9" s="102"/>
      <c r="K9" s="102">
        <v>22.54059472716125</v>
      </c>
      <c r="L9" s="102"/>
      <c r="M9" s="102"/>
      <c r="N9" s="53"/>
      <c r="O9" s="53"/>
      <c r="P9" s="225">
        <f aca="true" t="shared" si="1" ref="P9:X22">+C9/C8-1</f>
        <v>-0.07230055888054876</v>
      </c>
      <c r="Q9" s="225">
        <f t="shared" si="1"/>
        <v>-0.16203378565329052</v>
      </c>
      <c r="R9" s="225">
        <f t="shared" si="1"/>
        <v>-0.191331712608389</v>
      </c>
      <c r="S9" s="225">
        <f t="shared" si="1"/>
        <v>0.08533938253426987</v>
      </c>
      <c r="T9" s="225">
        <f t="shared" si="1"/>
        <v>-0.0039574377077954415</v>
      </c>
      <c r="U9" s="225">
        <f t="shared" si="1"/>
        <v>-0.003354581070669105</v>
      </c>
      <c r="V9" s="225">
        <f t="shared" si="1"/>
        <v>-0.14891784043980838</v>
      </c>
      <c r="W9" s="225" t="e">
        <f t="shared" si="1"/>
        <v>#DIV/0!</v>
      </c>
      <c r="X9" s="225">
        <f t="shared" si="1"/>
        <v>-0.03616872339466237</v>
      </c>
      <c r="Y9" s="53"/>
    </row>
    <row r="10" spans="2:25" ht="12.75" customHeight="1">
      <c r="B10" s="81" t="s">
        <v>9</v>
      </c>
      <c r="C10" s="102">
        <v>20.3</v>
      </c>
      <c r="D10" s="102">
        <v>12.5</v>
      </c>
      <c r="E10" s="102">
        <v>15.84</v>
      </c>
      <c r="F10" s="102">
        <v>19</v>
      </c>
      <c r="G10" s="102">
        <v>15.05</v>
      </c>
      <c r="H10" s="102">
        <v>20.05</v>
      </c>
      <c r="I10" s="102">
        <v>18</v>
      </c>
      <c r="J10" s="102"/>
      <c r="K10" s="102">
        <v>22.72</v>
      </c>
      <c r="L10" s="102"/>
      <c r="M10" s="102"/>
      <c r="N10" s="53"/>
      <c r="O10" s="53"/>
      <c r="P10" s="225">
        <f t="shared" si="1"/>
        <v>-0.006279731180901971</v>
      </c>
      <c r="Q10" s="225">
        <f t="shared" si="1"/>
        <v>0.03151763115009887</v>
      </c>
      <c r="R10" s="225">
        <f t="shared" si="1"/>
        <v>0.015827220812779652</v>
      </c>
      <c r="S10" s="225">
        <f t="shared" si="1"/>
        <v>0.043249566769895775</v>
      </c>
      <c r="T10" s="225">
        <f t="shared" si="1"/>
        <v>0.012685107669613949</v>
      </c>
      <c r="U10" s="225">
        <f t="shared" si="1"/>
        <v>0.007856340198171052</v>
      </c>
      <c r="V10" s="225">
        <f t="shared" si="1"/>
        <v>-0.09282911655667503</v>
      </c>
      <c r="W10" s="225" t="e">
        <f t="shared" si="1"/>
        <v>#DIV/0!</v>
      </c>
      <c r="X10" s="225">
        <f t="shared" si="1"/>
        <v>0.007959207599015361</v>
      </c>
      <c r="Y10" s="53"/>
    </row>
    <row r="11" spans="2:25" ht="12.75" customHeight="1">
      <c r="B11" s="81" t="s">
        <v>8</v>
      </c>
      <c r="C11" s="102">
        <v>21.48</v>
      </c>
      <c r="D11" s="102">
        <v>16.5</v>
      </c>
      <c r="E11" s="102">
        <v>13.26</v>
      </c>
      <c r="F11" s="102">
        <v>20.04</v>
      </c>
      <c r="G11" s="102">
        <v>15.16</v>
      </c>
      <c r="H11" s="102">
        <v>20.27</v>
      </c>
      <c r="I11" s="102">
        <v>20.57</v>
      </c>
      <c r="J11" s="81"/>
      <c r="K11" s="102">
        <v>22.380000000000003</v>
      </c>
      <c r="L11" s="102"/>
      <c r="M11" s="102"/>
      <c r="N11" s="53"/>
      <c r="O11" s="53"/>
      <c r="P11" s="225">
        <f t="shared" si="1"/>
        <v>0.058128078817734075</v>
      </c>
      <c r="Q11" s="225">
        <f t="shared" si="1"/>
        <v>0.32000000000000006</v>
      </c>
      <c r="R11" s="225">
        <f t="shared" si="1"/>
        <v>-0.16287878787878785</v>
      </c>
      <c r="S11" s="225">
        <f t="shared" si="1"/>
        <v>0.054736842105263195</v>
      </c>
      <c r="T11" s="225">
        <f t="shared" si="1"/>
        <v>0.0073089700996678</v>
      </c>
      <c r="U11" s="225">
        <f t="shared" si="1"/>
        <v>0.010972568578553554</v>
      </c>
      <c r="V11" s="225">
        <f t="shared" si="1"/>
        <v>0.1427777777777779</v>
      </c>
      <c r="W11" s="225" t="e">
        <f t="shared" si="1"/>
        <v>#DIV/0!</v>
      </c>
      <c r="X11" s="225">
        <f t="shared" si="1"/>
        <v>-0.014964788732394152</v>
      </c>
      <c r="Y11" s="53"/>
    </row>
    <row r="12" spans="2:25" ht="12.75" customHeight="1">
      <c r="B12" s="81" t="s">
        <v>7</v>
      </c>
      <c r="C12" s="102">
        <v>21.55</v>
      </c>
      <c r="D12" s="102">
        <v>16.75</v>
      </c>
      <c r="E12" s="102">
        <v>14.86</v>
      </c>
      <c r="F12" s="102">
        <v>12.98</v>
      </c>
      <c r="G12" s="102">
        <v>16.94</v>
      </c>
      <c r="H12" s="102">
        <v>19.95</v>
      </c>
      <c r="I12" s="102">
        <v>24.81</v>
      </c>
      <c r="J12" s="81"/>
      <c r="K12" s="102">
        <v>25.82</v>
      </c>
      <c r="L12" s="102"/>
      <c r="M12" s="102"/>
      <c r="N12" s="53"/>
      <c r="O12" s="53"/>
      <c r="P12" s="225">
        <f t="shared" si="1"/>
        <v>0.0032588454376163423</v>
      </c>
      <c r="Q12" s="225">
        <f t="shared" si="1"/>
        <v>0.015151515151515138</v>
      </c>
      <c r="R12" s="225">
        <f t="shared" si="1"/>
        <v>0.1206636500754148</v>
      </c>
      <c r="S12" s="225">
        <f t="shared" si="1"/>
        <v>-0.3522954091816367</v>
      </c>
      <c r="T12" s="225">
        <f t="shared" si="1"/>
        <v>0.11741424802110823</v>
      </c>
      <c r="U12" s="225">
        <f t="shared" si="1"/>
        <v>-0.015786877158362134</v>
      </c>
      <c r="V12" s="225">
        <f t="shared" si="1"/>
        <v>0.20612542537676215</v>
      </c>
      <c r="W12" s="225" t="e">
        <f t="shared" si="1"/>
        <v>#DIV/0!</v>
      </c>
      <c r="X12" s="225">
        <f t="shared" si="1"/>
        <v>0.15370866845397657</v>
      </c>
      <c r="Y12" s="53"/>
    </row>
    <row r="13" spans="2:25" ht="12.75" customHeight="1">
      <c r="B13" s="81" t="s">
        <v>6</v>
      </c>
      <c r="C13" s="102">
        <v>17.426408798813643</v>
      </c>
      <c r="D13" s="102">
        <v>9.337508813376187</v>
      </c>
      <c r="E13" s="102">
        <v>16.623426967364942</v>
      </c>
      <c r="F13" s="102">
        <v>13.281982350534744</v>
      </c>
      <c r="G13" s="102">
        <v>13.350154657230894</v>
      </c>
      <c r="H13" s="102">
        <v>11.576870309860222</v>
      </c>
      <c r="I13" s="102">
        <v>15.118167139676645</v>
      </c>
      <c r="J13" s="102">
        <v>18.236673129705636</v>
      </c>
      <c r="K13" s="102">
        <v>19.057086368736975</v>
      </c>
      <c r="L13" s="102"/>
      <c r="M13" s="102"/>
      <c r="N13" s="53"/>
      <c r="O13" s="53"/>
      <c r="P13" s="225">
        <f t="shared" si="1"/>
        <v>-0.1913499397302254</v>
      </c>
      <c r="Q13" s="225">
        <f t="shared" si="1"/>
        <v>-0.4425367872611231</v>
      </c>
      <c r="R13" s="225">
        <f t="shared" si="1"/>
        <v>0.11866937869212268</v>
      </c>
      <c r="S13" s="225">
        <f t="shared" si="1"/>
        <v>0.023265204201444067</v>
      </c>
      <c r="T13" s="225">
        <f t="shared" si="1"/>
        <v>-0.2119153094905022</v>
      </c>
      <c r="U13" s="225">
        <f t="shared" si="1"/>
        <v>-0.4197057488791869</v>
      </c>
      <c r="V13" s="225">
        <f t="shared" si="1"/>
        <v>-0.3906421950956612</v>
      </c>
      <c r="W13" s="225" t="e">
        <f t="shared" si="1"/>
        <v>#DIV/0!</v>
      </c>
      <c r="X13" s="225">
        <f t="shared" si="1"/>
        <v>-0.26192539238044243</v>
      </c>
      <c r="Y13" s="53"/>
    </row>
    <row r="14" spans="2:25" ht="12.75" customHeight="1">
      <c r="B14" s="81" t="s">
        <v>5</v>
      </c>
      <c r="C14" s="102">
        <v>19</v>
      </c>
      <c r="D14" s="102">
        <v>13.6</v>
      </c>
      <c r="E14" s="102">
        <v>15.330000000000002</v>
      </c>
      <c r="F14" s="102">
        <v>17</v>
      </c>
      <c r="G14" s="102">
        <v>17.07</v>
      </c>
      <c r="H14" s="102">
        <v>16.7</v>
      </c>
      <c r="I14" s="102">
        <v>14.88</v>
      </c>
      <c r="J14" s="102">
        <v>20.43</v>
      </c>
      <c r="K14" s="102">
        <v>21.03</v>
      </c>
      <c r="L14" s="102"/>
      <c r="M14" s="102"/>
      <c r="N14" s="53"/>
      <c r="O14" s="53"/>
      <c r="P14" s="225">
        <f t="shared" si="1"/>
        <v>0.09029922454783024</v>
      </c>
      <c r="Q14" s="225">
        <f t="shared" si="1"/>
        <v>0.456491262478671</v>
      </c>
      <c r="R14" s="225">
        <f t="shared" si="1"/>
        <v>-0.07780748036516127</v>
      </c>
      <c r="S14" s="225">
        <f t="shared" si="1"/>
        <v>0.2799294225319886</v>
      </c>
      <c r="T14" s="225">
        <f t="shared" si="1"/>
        <v>0.27863687262636416</v>
      </c>
      <c r="U14" s="225">
        <f t="shared" si="1"/>
        <v>0.4425314919332144</v>
      </c>
      <c r="V14" s="225">
        <f t="shared" si="1"/>
        <v>-0.015753704630741217</v>
      </c>
      <c r="W14" s="225">
        <f t="shared" si="1"/>
        <v>0.12027012025135564</v>
      </c>
      <c r="X14" s="225">
        <f t="shared" si="1"/>
        <v>0.10352650940909713</v>
      </c>
      <c r="Y14" s="53"/>
    </row>
    <row r="15" spans="2:25" ht="12.75" customHeight="1">
      <c r="B15" s="81" t="s">
        <v>4</v>
      </c>
      <c r="C15" s="102">
        <v>17.22</v>
      </c>
      <c r="D15" s="102">
        <v>13.780000000000001</v>
      </c>
      <c r="E15" s="102">
        <v>19.23</v>
      </c>
      <c r="F15" s="102">
        <v>14.49</v>
      </c>
      <c r="G15" s="102">
        <v>14.62</v>
      </c>
      <c r="H15" s="102">
        <v>15.63</v>
      </c>
      <c r="I15" s="102">
        <v>19.71</v>
      </c>
      <c r="J15" s="102">
        <v>26.630000000000003</v>
      </c>
      <c r="K15" s="102">
        <v>25.910000000000004</v>
      </c>
      <c r="L15" s="102"/>
      <c r="M15" s="102"/>
      <c r="N15" s="53"/>
      <c r="O15" s="53"/>
      <c r="P15" s="225">
        <f t="shared" si="1"/>
        <v>-0.09368421052631581</v>
      </c>
      <c r="Q15" s="225">
        <f t="shared" si="1"/>
        <v>0.013235294117647234</v>
      </c>
      <c r="R15" s="225">
        <f t="shared" si="1"/>
        <v>0.25440313111545976</v>
      </c>
      <c r="S15" s="225">
        <f t="shared" si="1"/>
        <v>-0.14764705882352935</v>
      </c>
      <c r="T15" s="225">
        <f t="shared" si="1"/>
        <v>-0.1435266549502051</v>
      </c>
      <c r="U15" s="225">
        <f t="shared" si="1"/>
        <v>-0.06407185628742507</v>
      </c>
      <c r="V15" s="225">
        <f t="shared" si="1"/>
        <v>0.32459677419354827</v>
      </c>
      <c r="W15" s="225">
        <f t="shared" si="1"/>
        <v>0.30347528144884994</v>
      </c>
      <c r="X15" s="225">
        <f t="shared" si="1"/>
        <v>0.2320494531621493</v>
      </c>
      <c r="Y15" s="53"/>
    </row>
    <row r="16" spans="2:25" ht="12.75" customHeight="1">
      <c r="B16" s="81" t="s">
        <v>3</v>
      </c>
      <c r="C16" s="102">
        <v>22.94</v>
      </c>
      <c r="D16" s="102">
        <v>26.330000000000002</v>
      </c>
      <c r="E16" s="102">
        <v>24.669999999999998</v>
      </c>
      <c r="F16" s="102">
        <v>19.36</v>
      </c>
      <c r="G16" s="102">
        <v>12.52</v>
      </c>
      <c r="H16" s="102">
        <v>18.490000000000002</v>
      </c>
      <c r="I16" s="102">
        <v>18.830000000000002</v>
      </c>
      <c r="J16" s="102">
        <v>33.1</v>
      </c>
      <c r="K16" s="102">
        <v>29.53</v>
      </c>
      <c r="L16" s="102"/>
      <c r="M16" s="102"/>
      <c r="N16" s="53"/>
      <c r="O16" s="53"/>
      <c r="P16" s="225">
        <f t="shared" si="1"/>
        <v>0.33217189314750306</v>
      </c>
      <c r="Q16" s="225">
        <f t="shared" si="1"/>
        <v>0.9107402031930334</v>
      </c>
      <c r="R16" s="225">
        <f t="shared" si="1"/>
        <v>0.28289131565262604</v>
      </c>
      <c r="S16" s="225">
        <f t="shared" si="1"/>
        <v>0.3360938578329882</v>
      </c>
      <c r="T16" s="225">
        <f t="shared" si="1"/>
        <v>-0.14363885088919282</v>
      </c>
      <c r="U16" s="225">
        <f t="shared" si="1"/>
        <v>0.18298144593730004</v>
      </c>
      <c r="V16" s="225">
        <f t="shared" si="1"/>
        <v>-0.044647387113140535</v>
      </c>
      <c r="W16" s="225">
        <f t="shared" si="1"/>
        <v>0.24295906871948914</v>
      </c>
      <c r="X16" s="225">
        <f t="shared" si="1"/>
        <v>0.13971439598610558</v>
      </c>
      <c r="Y16" s="53"/>
    </row>
    <row r="17" spans="2:25" ht="12.75" customHeight="1">
      <c r="B17" s="81" t="s">
        <v>2</v>
      </c>
      <c r="C17" s="102">
        <v>23.54</v>
      </c>
      <c r="D17" s="102">
        <v>20.52</v>
      </c>
      <c r="E17" s="102">
        <v>21.1</v>
      </c>
      <c r="F17" s="102">
        <v>17.82</v>
      </c>
      <c r="G17" s="102">
        <v>24.35</v>
      </c>
      <c r="H17" s="102">
        <v>27.26</v>
      </c>
      <c r="I17" s="102">
        <v>34.69</v>
      </c>
      <c r="J17" s="102">
        <v>37.019999999999996</v>
      </c>
      <c r="K17" s="102">
        <v>42.55</v>
      </c>
      <c r="L17" s="102"/>
      <c r="M17" s="102"/>
      <c r="N17" s="53"/>
      <c r="O17" s="53"/>
      <c r="P17" s="225">
        <f t="shared" si="1"/>
        <v>0.02615518744550993</v>
      </c>
      <c r="Q17" s="225">
        <f t="shared" si="1"/>
        <v>-0.2206608431447019</v>
      </c>
      <c r="R17" s="225">
        <f t="shared" si="1"/>
        <v>-0.14471017430077004</v>
      </c>
      <c r="S17" s="225">
        <f t="shared" si="1"/>
        <v>-0.07954545454545447</v>
      </c>
      <c r="T17" s="225">
        <f t="shared" si="1"/>
        <v>0.9448881789137382</v>
      </c>
      <c r="U17" s="225">
        <f t="shared" si="1"/>
        <v>0.4743104380746348</v>
      </c>
      <c r="V17" s="225">
        <f t="shared" si="1"/>
        <v>0.8422729686670205</v>
      </c>
      <c r="W17" s="225">
        <f t="shared" si="1"/>
        <v>0.1184290030211479</v>
      </c>
      <c r="X17" s="225">
        <f t="shared" si="1"/>
        <v>0.4409075516423975</v>
      </c>
      <c r="Y17" s="53"/>
    </row>
    <row r="18" spans="2:25" ht="12.75" customHeight="1">
      <c r="B18" s="81" t="s">
        <v>122</v>
      </c>
      <c r="C18" s="102">
        <v>22.02</v>
      </c>
      <c r="D18" s="102">
        <v>11.26</v>
      </c>
      <c r="E18" s="102">
        <v>24.48</v>
      </c>
      <c r="F18" s="102">
        <v>15.260000000000002</v>
      </c>
      <c r="G18" s="102">
        <v>16.580000000000002</v>
      </c>
      <c r="H18" s="102">
        <v>16.84</v>
      </c>
      <c r="I18" s="102">
        <v>26.2</v>
      </c>
      <c r="J18" s="102">
        <v>36.230000000000004</v>
      </c>
      <c r="K18" s="102">
        <v>37.019999999999996</v>
      </c>
      <c r="L18" s="102"/>
      <c r="M18" s="102"/>
      <c r="N18" s="53"/>
      <c r="O18" s="53"/>
      <c r="P18" s="225">
        <f t="shared" si="1"/>
        <v>-0.06457094307561595</v>
      </c>
      <c r="Q18" s="225">
        <f t="shared" si="1"/>
        <v>-0.45126705653021437</v>
      </c>
      <c r="R18" s="225">
        <f t="shared" si="1"/>
        <v>0.16018957345971563</v>
      </c>
      <c r="S18" s="225">
        <f t="shared" si="1"/>
        <v>-0.1436588103254769</v>
      </c>
      <c r="T18" s="225">
        <f t="shared" si="1"/>
        <v>-0.31909650924024635</v>
      </c>
      <c r="U18" s="225">
        <f t="shared" si="1"/>
        <v>-0.38224504768892154</v>
      </c>
      <c r="V18" s="225">
        <f t="shared" si="1"/>
        <v>-0.24473911790141245</v>
      </c>
      <c r="W18" s="225">
        <f t="shared" si="1"/>
        <v>-0.021339816315504967</v>
      </c>
      <c r="X18" s="225">
        <f t="shared" si="1"/>
        <v>-0.1299647473560518</v>
      </c>
      <c r="Y18" s="53"/>
    </row>
    <row r="19" spans="2:25" ht="12.75" customHeight="1">
      <c r="B19" s="81" t="s">
        <v>131</v>
      </c>
      <c r="C19" s="102">
        <v>20.37043201224156</v>
      </c>
      <c r="D19" s="102">
        <v>14.861034346434494</v>
      </c>
      <c r="E19" s="102">
        <v>22.069840622540045</v>
      </c>
      <c r="F19" s="102">
        <v>20.40363304091236</v>
      </c>
      <c r="G19" s="102">
        <v>22.892935432721355</v>
      </c>
      <c r="H19" s="102">
        <v>18.231266095438755</v>
      </c>
      <c r="I19" s="102">
        <v>21.75681235539536</v>
      </c>
      <c r="J19" s="102">
        <v>22.80581042314713</v>
      </c>
      <c r="K19" s="102">
        <v>33.98124349810817</v>
      </c>
      <c r="L19" s="102"/>
      <c r="M19" s="102"/>
      <c r="N19" s="53"/>
      <c r="O19" s="53"/>
      <c r="P19" s="225">
        <f t="shared" si="1"/>
        <v>-0.07491226102445225</v>
      </c>
      <c r="Q19" s="225">
        <f t="shared" si="1"/>
        <v>0.3198076684222464</v>
      </c>
      <c r="R19" s="225">
        <f t="shared" si="1"/>
        <v>-0.09845422293545569</v>
      </c>
      <c r="S19" s="225">
        <f t="shared" si="1"/>
        <v>0.3370663853808884</v>
      </c>
      <c r="T19" s="225">
        <f t="shared" si="1"/>
        <v>0.3807560574620841</v>
      </c>
      <c r="U19" s="225">
        <f t="shared" si="1"/>
        <v>0.08261675151061487</v>
      </c>
      <c r="V19" s="225">
        <f t="shared" si="1"/>
        <v>-0.16958731467956634</v>
      </c>
      <c r="W19" s="225">
        <f t="shared" si="1"/>
        <v>-0.3705268997199247</v>
      </c>
      <c r="X19" s="225">
        <f t="shared" si="1"/>
        <v>-0.08208418427584618</v>
      </c>
      <c r="Y19" s="53"/>
    </row>
    <row r="20" spans="2:25" ht="12.75" customHeight="1">
      <c r="B20" s="81" t="s">
        <v>147</v>
      </c>
      <c r="C20" s="102">
        <v>21.5</v>
      </c>
      <c r="D20" s="102">
        <v>12.209999999999999</v>
      </c>
      <c r="E20" s="102">
        <v>23.61</v>
      </c>
      <c r="F20" s="102">
        <v>12.64</v>
      </c>
      <c r="G20" s="102">
        <v>12.79</v>
      </c>
      <c r="H20" s="102">
        <v>15.45</v>
      </c>
      <c r="I20" s="102">
        <v>20.84</v>
      </c>
      <c r="J20" s="102">
        <v>25.14</v>
      </c>
      <c r="K20" s="102">
        <v>31.990000000000002</v>
      </c>
      <c r="L20" s="102">
        <v>9.120669577874818</v>
      </c>
      <c r="M20" s="102"/>
      <c r="N20" s="53"/>
      <c r="O20" s="53"/>
      <c r="P20" s="225">
        <f t="shared" si="1"/>
        <v>0.05545135160018333</v>
      </c>
      <c r="Q20" s="225">
        <f t="shared" si="1"/>
        <v>-0.17838827935086088</v>
      </c>
      <c r="R20" s="225">
        <f t="shared" si="1"/>
        <v>0.06978570456403665</v>
      </c>
      <c r="S20" s="225">
        <f t="shared" si="1"/>
        <v>-0.3805024833246661</v>
      </c>
      <c r="T20" s="225">
        <f t="shared" si="1"/>
        <v>-0.4413123630393426</v>
      </c>
      <c r="U20" s="225">
        <f t="shared" si="1"/>
        <v>-0.15255474199537877</v>
      </c>
      <c r="V20" s="225">
        <f t="shared" si="1"/>
        <v>-0.04213909374311475</v>
      </c>
      <c r="W20" s="225">
        <f t="shared" si="1"/>
        <v>0.10235065246722153</v>
      </c>
      <c r="X20" s="225">
        <f t="shared" si="1"/>
        <v>-0.0585983116897717</v>
      </c>
      <c r="Y20" s="53"/>
    </row>
    <row r="21" spans="2:25" ht="12.75" customHeight="1">
      <c r="B21" s="81" t="s">
        <v>181</v>
      </c>
      <c r="C21" s="102">
        <v>23.15</v>
      </c>
      <c r="D21" s="102">
        <v>15.08</v>
      </c>
      <c r="E21" s="102">
        <v>22.86</v>
      </c>
      <c r="F21" s="102">
        <v>16.31</v>
      </c>
      <c r="G21" s="102">
        <v>16.44</v>
      </c>
      <c r="H21" s="102">
        <v>15.78</v>
      </c>
      <c r="I21" s="102">
        <v>18.21</v>
      </c>
      <c r="J21" s="102">
        <v>17.8</v>
      </c>
      <c r="K21" s="102">
        <v>25.64</v>
      </c>
      <c r="L21" s="102">
        <v>9.12</v>
      </c>
      <c r="M21" s="102"/>
      <c r="N21" s="53"/>
      <c r="O21" s="53"/>
      <c r="P21" s="225">
        <f t="shared" si="1"/>
        <v>0.07674418604651145</v>
      </c>
      <c r="Q21" s="225">
        <f t="shared" si="1"/>
        <v>0.23505323505323505</v>
      </c>
      <c r="R21" s="225">
        <f t="shared" si="1"/>
        <v>-0.031766200762388785</v>
      </c>
      <c r="S21" s="225">
        <f t="shared" si="1"/>
        <v>0.29034810126582267</v>
      </c>
      <c r="T21" s="225">
        <f t="shared" si="1"/>
        <v>0.2853792025019548</v>
      </c>
      <c r="U21" s="225">
        <f t="shared" si="1"/>
        <v>0.021359223300970953</v>
      </c>
      <c r="V21" s="225">
        <f t="shared" si="1"/>
        <v>-0.1261996161228407</v>
      </c>
      <c r="W21" s="225">
        <f t="shared" si="1"/>
        <v>-0.2919649960222752</v>
      </c>
      <c r="X21" s="225">
        <f t="shared" si="1"/>
        <v>-0.19849953110346985</v>
      </c>
      <c r="Y21" s="53"/>
    </row>
    <row r="22" spans="2:25" ht="12.75" customHeight="1">
      <c r="B22" s="118" t="s">
        <v>211</v>
      </c>
      <c r="C22" s="163">
        <v>24.23</v>
      </c>
      <c r="D22" s="163">
        <v>17.81</v>
      </c>
      <c r="E22" s="163">
        <v>17.2</v>
      </c>
      <c r="F22" s="163">
        <v>13.73</v>
      </c>
      <c r="G22" s="163">
        <v>16.919999999999998</v>
      </c>
      <c r="H22" s="163">
        <v>14.809999999999999</v>
      </c>
      <c r="I22" s="163">
        <v>22.619999999999997</v>
      </c>
      <c r="J22" s="163">
        <v>22</v>
      </c>
      <c r="K22" s="163">
        <v>33.2</v>
      </c>
      <c r="L22" s="163">
        <v>9.120000000000001</v>
      </c>
      <c r="M22" s="101"/>
      <c r="N22" s="187"/>
      <c r="O22" s="53"/>
      <c r="P22" s="225">
        <f>+C22/C21-1</f>
        <v>0.046652267818574567</v>
      </c>
      <c r="Q22" s="225">
        <f t="shared" si="1"/>
        <v>0.18103448275862055</v>
      </c>
      <c r="R22" s="225">
        <f t="shared" si="1"/>
        <v>-0.24759405074365703</v>
      </c>
      <c r="S22" s="225">
        <f t="shared" si="1"/>
        <v>-0.15818516247700787</v>
      </c>
      <c r="T22" s="225">
        <f t="shared" si="1"/>
        <v>0.029197080291970545</v>
      </c>
      <c r="U22" s="225">
        <f t="shared" si="1"/>
        <v>-0.06147021546261089</v>
      </c>
      <c r="V22" s="225">
        <f t="shared" si="1"/>
        <v>0.2421746293245468</v>
      </c>
      <c r="W22" s="225">
        <f t="shared" si="1"/>
        <v>0.2359550561797752</v>
      </c>
      <c r="X22" s="225">
        <f t="shared" si="1"/>
        <v>0.294851794071763</v>
      </c>
      <c r="Y22" s="53"/>
    </row>
    <row r="23" spans="2:11" ht="12.75" customHeight="1">
      <c r="B23" s="29" t="s">
        <v>135</v>
      </c>
      <c r="C23" s="54"/>
      <c r="D23" s="54"/>
      <c r="E23" s="54"/>
      <c r="F23" s="54"/>
      <c r="G23" s="54"/>
      <c r="H23" s="54"/>
      <c r="I23" s="54"/>
      <c r="J23" s="54"/>
      <c r="K23" s="54"/>
    </row>
    <row r="24" spans="2:11" ht="12.75" customHeight="1">
      <c r="B24" s="227"/>
      <c r="C24" s="226"/>
      <c r="D24" s="226"/>
      <c r="E24" s="226"/>
      <c r="F24" s="226"/>
      <c r="G24" s="226"/>
      <c r="H24" s="54"/>
      <c r="I24" s="54"/>
      <c r="J24" s="54"/>
      <c r="K24" s="54"/>
    </row>
    <row r="25" spans="2:11" ht="12.75">
      <c r="B25" s="2"/>
      <c r="C25" s="2"/>
      <c r="D25" s="2"/>
      <c r="E25" s="2"/>
      <c r="F25" s="2"/>
      <c r="G25" s="2"/>
      <c r="H25" s="2"/>
      <c r="I25" s="2"/>
      <c r="J25" s="2"/>
      <c r="K25" s="2"/>
    </row>
    <row r="30" ht="12.75">
      <c r="P30" s="300"/>
    </row>
    <row r="45" ht="12.75">
      <c r="N45" s="2"/>
    </row>
    <row r="47" ht="12.75">
      <c r="B47" s="56" t="s">
        <v>162</v>
      </c>
    </row>
    <row r="50" spans="3:12" ht="12.75">
      <c r="C50" s="185"/>
      <c r="D50" s="185"/>
      <c r="E50" s="185"/>
      <c r="F50" s="185"/>
      <c r="G50" s="185"/>
      <c r="H50" s="185"/>
      <c r="I50" s="185"/>
      <c r="J50" s="185"/>
      <c r="K50" s="185"/>
      <c r="L50" s="185"/>
    </row>
  </sheetData>
  <sheetProtection/>
  <mergeCells count="4">
    <mergeCell ref="B6:B7"/>
    <mergeCell ref="B3:L3"/>
    <mergeCell ref="B2:L2"/>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G34"/>
  <sheetViews>
    <sheetView zoomScale="80" zoomScaleNormal="80" zoomScalePageLayoutView="0" workbookViewId="0" topLeftCell="A1">
      <selection activeCell="A1" sqref="A1"/>
    </sheetView>
  </sheetViews>
  <sheetFormatPr defaultColWidth="11.421875" defaultRowHeight="15"/>
  <cols>
    <col min="1" max="1" width="1.1484375" style="39" customWidth="1"/>
    <col min="2" max="2" width="35.8515625" style="39" customWidth="1"/>
    <col min="3" max="5" width="30.7109375" style="39" customWidth="1"/>
    <col min="6" max="6" width="4.00390625" style="39" customWidth="1"/>
    <col min="7" max="7" width="14.421875" style="39" customWidth="1"/>
    <col min="8" max="16384" width="11.421875" style="39" customWidth="1"/>
  </cols>
  <sheetData>
    <row r="1" ht="6.75" customHeight="1"/>
    <row r="2" spans="2:7" ht="12.75">
      <c r="B2" s="355" t="s">
        <v>252</v>
      </c>
      <c r="C2" s="355"/>
      <c r="D2" s="355"/>
      <c r="E2" s="355"/>
      <c r="G2" s="52" t="s">
        <v>153</v>
      </c>
    </row>
    <row r="3" spans="2:7" ht="14.25">
      <c r="B3" s="356" t="s">
        <v>253</v>
      </c>
      <c r="C3" s="356"/>
      <c r="D3" s="356"/>
      <c r="E3" s="356"/>
      <c r="G3" s="52"/>
    </row>
    <row r="4" spans="2:5" ht="12.75">
      <c r="B4" s="356" t="s">
        <v>214</v>
      </c>
      <c r="C4" s="356"/>
      <c r="D4" s="356"/>
      <c r="E4" s="356"/>
    </row>
    <row r="6" spans="3:5" ht="38.25">
      <c r="C6" s="242" t="s">
        <v>228</v>
      </c>
      <c r="D6" s="242" t="s">
        <v>229</v>
      </c>
      <c r="E6" s="242" t="s">
        <v>230</v>
      </c>
    </row>
    <row r="7" spans="2:5" ht="12.75">
      <c r="B7" s="243" t="s">
        <v>157</v>
      </c>
      <c r="C7" s="244">
        <v>26</v>
      </c>
      <c r="D7" s="244">
        <v>30</v>
      </c>
      <c r="E7" s="244">
        <v>30</v>
      </c>
    </row>
    <row r="8" spans="2:5" ht="12.75">
      <c r="B8" s="243" t="s">
        <v>215</v>
      </c>
      <c r="C8" s="245">
        <v>998000</v>
      </c>
      <c r="D8" s="245">
        <v>803000</v>
      </c>
      <c r="E8" s="245">
        <v>201000</v>
      </c>
    </row>
    <row r="9" spans="2:5" ht="12.75">
      <c r="B9" s="243" t="s">
        <v>216</v>
      </c>
      <c r="C9" s="245">
        <v>612000</v>
      </c>
      <c r="D9" s="245">
        <v>515000</v>
      </c>
      <c r="E9" s="245">
        <v>748000</v>
      </c>
    </row>
    <row r="10" spans="2:5" ht="12.75">
      <c r="B10" s="243" t="s">
        <v>217</v>
      </c>
      <c r="C10" s="245">
        <v>1718582</v>
      </c>
      <c r="D10" s="245">
        <v>1491125</v>
      </c>
      <c r="E10" s="245">
        <v>2071408</v>
      </c>
    </row>
    <row r="11" spans="2:5" ht="14.25">
      <c r="B11" s="246" t="s">
        <v>231</v>
      </c>
      <c r="C11" s="245">
        <v>124821.82499999998</v>
      </c>
      <c r="D11" s="245">
        <v>266867</v>
      </c>
      <c r="E11" s="245">
        <v>286939</v>
      </c>
    </row>
    <row r="12" spans="2:5" ht="12.75">
      <c r="B12" s="247" t="s">
        <v>218</v>
      </c>
      <c r="C12" s="248">
        <f>SUM(C8:C11)</f>
        <v>3453403.825</v>
      </c>
      <c r="D12" s="248">
        <f>SUM(D8:D11)</f>
        <v>3075992</v>
      </c>
      <c r="E12" s="248">
        <f>SUM(E8:E11)</f>
        <v>3307347</v>
      </c>
    </row>
    <row r="13" spans="2:5" ht="14.25">
      <c r="B13" s="243" t="s">
        <v>235</v>
      </c>
      <c r="C13" s="270">
        <f>+AVERAGE('precio mayorista3'!F15:F35)/50</f>
        <v>231.30801873015872</v>
      </c>
      <c r="D13" s="270">
        <f>+AVERAGE('precio mayorista3'!H15:H35)/50</f>
        <v>221.34807936507934</v>
      </c>
      <c r="E13" s="270">
        <f>+AVERAGE('precio mayorista3'!I15:J35)/50</f>
        <v>213.68944666666664</v>
      </c>
    </row>
    <row r="14" spans="2:5" ht="12.75">
      <c r="B14" s="249" t="s">
        <v>219</v>
      </c>
      <c r="C14" s="248">
        <f>C13*C7*1000</f>
        <v>6014008.486984126</v>
      </c>
      <c r="D14" s="248">
        <f>D13*D7*1000</f>
        <v>6640442.380952381</v>
      </c>
      <c r="E14" s="248">
        <f>E13*E7*1000</f>
        <v>6410683.399999999</v>
      </c>
    </row>
    <row r="15" spans="2:5" ht="12.75">
      <c r="B15" s="249" t="s">
        <v>220</v>
      </c>
      <c r="C15" s="250">
        <f>C14-C12</f>
        <v>2560604.661984126</v>
      </c>
      <c r="D15" s="250">
        <f>D14-D12</f>
        <v>3564450.3809523806</v>
      </c>
      <c r="E15" s="250">
        <f>E14-E12</f>
        <v>3103336.3999999994</v>
      </c>
    </row>
    <row r="16" spans="2:5" ht="12.75">
      <c r="B16" s="251"/>
      <c r="C16" s="252"/>
      <c r="D16" s="252"/>
      <c r="E16" s="252"/>
    </row>
    <row r="17" spans="2:5" ht="26.25" customHeight="1">
      <c r="B17" s="353" t="s">
        <v>232</v>
      </c>
      <c r="C17" s="353"/>
      <c r="D17" s="353"/>
      <c r="E17" s="353"/>
    </row>
    <row r="18" spans="2:5" ht="12.75">
      <c r="B18" s="357" t="s">
        <v>221</v>
      </c>
      <c r="C18" s="359" t="s">
        <v>254</v>
      </c>
      <c r="D18" s="360"/>
      <c r="E18" s="361"/>
    </row>
    <row r="19" spans="2:5" ht="12.75">
      <c r="B19" s="358"/>
      <c r="C19" s="253">
        <v>190</v>
      </c>
      <c r="D19" s="253">
        <v>230</v>
      </c>
      <c r="E19" s="253">
        <v>250</v>
      </c>
    </row>
    <row r="20" spans="2:5" ht="12.75">
      <c r="B20" s="254">
        <v>20000</v>
      </c>
      <c r="C20" s="260">
        <f aca="true" t="shared" si="0" ref="C20:E22">+$B20*C$19-$C$12</f>
        <v>346596.1749999998</v>
      </c>
      <c r="D20" s="260">
        <f t="shared" si="0"/>
        <v>1146596.1749999998</v>
      </c>
      <c r="E20" s="260">
        <f t="shared" si="0"/>
        <v>1546596.1749999998</v>
      </c>
    </row>
    <row r="21" spans="2:5" ht="12.75">
      <c r="B21" s="254">
        <v>25000</v>
      </c>
      <c r="C21" s="260">
        <f t="shared" si="0"/>
        <v>1296596.1749999998</v>
      </c>
      <c r="D21" s="260">
        <f t="shared" si="0"/>
        <v>2296596.175</v>
      </c>
      <c r="E21" s="260">
        <f t="shared" si="0"/>
        <v>2796596.175</v>
      </c>
    </row>
    <row r="22" spans="2:5" ht="12.75">
      <c r="B22" s="254">
        <v>30000</v>
      </c>
      <c r="C22" s="260">
        <f t="shared" si="0"/>
        <v>2246596.175</v>
      </c>
      <c r="D22" s="260">
        <f t="shared" si="0"/>
        <v>3446596.175</v>
      </c>
      <c r="E22" s="260">
        <f t="shared" si="0"/>
        <v>4046596.175</v>
      </c>
    </row>
    <row r="23" spans="2:5" ht="12.75">
      <c r="B23" s="257"/>
      <c r="C23" s="258"/>
      <c r="D23" s="258"/>
      <c r="E23" s="258"/>
    </row>
    <row r="24" spans="2:5" ht="15" customHeight="1">
      <c r="B24" s="353" t="s">
        <v>238</v>
      </c>
      <c r="C24" s="353"/>
      <c r="D24" s="353"/>
      <c r="E24" s="353"/>
    </row>
    <row r="25" spans="2:5" ht="12.75">
      <c r="B25" s="261" t="s">
        <v>234</v>
      </c>
      <c r="C25" s="259">
        <f>+B20</f>
        <v>20000</v>
      </c>
      <c r="D25" s="259">
        <f>+B21</f>
        <v>25000</v>
      </c>
      <c r="E25" s="259">
        <f>+B22</f>
        <v>30000</v>
      </c>
    </row>
    <row r="26" spans="2:5" ht="12.75">
      <c r="B26" s="261" t="s">
        <v>237</v>
      </c>
      <c r="C26" s="260">
        <f>+$C12/C25</f>
        <v>172.67019125000002</v>
      </c>
      <c r="D26" s="260">
        <f>+$C12/D25</f>
        <v>138.136153</v>
      </c>
      <c r="E26" s="260">
        <f>+$C12/E25</f>
        <v>115.11346083333333</v>
      </c>
    </row>
    <row r="27" spans="2:5" ht="12.75">
      <c r="B27" s="255" t="s">
        <v>233</v>
      </c>
      <c r="C27" s="255"/>
      <c r="D27" s="255"/>
      <c r="E27" s="255"/>
    </row>
    <row r="28" spans="2:5" ht="12.75">
      <c r="B28" s="256" t="s">
        <v>222</v>
      </c>
      <c r="C28" s="256"/>
      <c r="D28" s="256"/>
      <c r="E28" s="256"/>
    </row>
    <row r="29" spans="2:5" ht="12.75">
      <c r="B29" s="354" t="s">
        <v>242</v>
      </c>
      <c r="C29" s="354"/>
      <c r="D29" s="354"/>
      <c r="E29" s="354"/>
    </row>
    <row r="30" spans="2:5" ht="12.75">
      <c r="B30" s="354" t="s">
        <v>223</v>
      </c>
      <c r="C30" s="354"/>
      <c r="D30" s="354"/>
      <c r="E30" s="354"/>
    </row>
    <row r="31" spans="2:5" ht="12.75">
      <c r="B31" s="354" t="s">
        <v>256</v>
      </c>
      <c r="C31" s="354"/>
      <c r="D31" s="354"/>
      <c r="E31" s="354"/>
    </row>
    <row r="32" spans="2:5" ht="12.75">
      <c r="B32" s="354" t="s">
        <v>243</v>
      </c>
      <c r="C32" s="354"/>
      <c r="D32" s="354"/>
      <c r="E32" s="354"/>
    </row>
    <row r="33" spans="2:5" ht="12.75">
      <c r="B33" s="354" t="s">
        <v>224</v>
      </c>
      <c r="C33" s="354"/>
      <c r="D33" s="354"/>
      <c r="E33" s="354"/>
    </row>
    <row r="34" spans="2:5" ht="12.75">
      <c r="B34" s="354" t="s">
        <v>236</v>
      </c>
      <c r="C34" s="354"/>
      <c r="D34" s="354"/>
      <c r="E34" s="354"/>
    </row>
  </sheetData>
  <sheetProtection/>
  <mergeCells count="13">
    <mergeCell ref="B2:E2"/>
    <mergeCell ref="B4:E4"/>
    <mergeCell ref="B17:E17"/>
    <mergeCell ref="B18:B19"/>
    <mergeCell ref="C18:E18"/>
    <mergeCell ref="B3:E3"/>
    <mergeCell ref="B24:E24"/>
    <mergeCell ref="B32:E32"/>
    <mergeCell ref="B34:E34"/>
    <mergeCell ref="B29:E29"/>
    <mergeCell ref="B30:E30"/>
    <mergeCell ref="B31:E31"/>
    <mergeCell ref="B33:E33"/>
  </mergeCells>
  <hyperlinks>
    <hyperlink ref="G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scale="71" r:id="rId1"/>
</worksheet>
</file>

<file path=xl/worksheets/sheet16.xml><?xml version="1.0" encoding="utf-8"?>
<worksheet xmlns="http://schemas.openxmlformats.org/spreadsheetml/2006/main" xmlns:r="http://schemas.openxmlformats.org/officeDocument/2006/relationships">
  <sheetPr>
    <pageSetUpPr fitToPage="1"/>
  </sheetPr>
  <dimension ref="B2:R41"/>
  <sheetViews>
    <sheetView zoomScale="80" zoomScaleNormal="80" zoomScalePageLayoutView="70" workbookViewId="0" topLeftCell="A1">
      <selection activeCell="A1" sqref="A1"/>
    </sheetView>
  </sheetViews>
  <sheetFormatPr defaultColWidth="10.8515625" defaultRowHeight="15"/>
  <cols>
    <col min="1" max="1" width="1.421875" style="39" customWidth="1"/>
    <col min="2" max="2" width="15.8515625" style="39" customWidth="1"/>
    <col min="3" max="3" width="23.00390625" style="39" customWidth="1"/>
    <col min="4" max="4" width="9.8515625" style="39" bestFit="1" customWidth="1"/>
    <col min="5" max="6" width="10.421875" style="39" customWidth="1"/>
    <col min="7" max="7" width="10.57421875" style="39" customWidth="1"/>
    <col min="8" max="9" width="11.28125" style="39" customWidth="1"/>
    <col min="10" max="10" width="11.00390625" style="39" customWidth="1"/>
    <col min="11" max="11" width="10.00390625" style="39" customWidth="1"/>
    <col min="12" max="12" width="2.140625" style="39" customWidth="1"/>
    <col min="13" max="13" width="10.8515625" style="39" customWidth="1"/>
    <col min="14" max="14" width="13.57421875" style="192" customWidth="1"/>
    <col min="15" max="18" width="10.8515625" style="220" hidden="1" customWidth="1"/>
    <col min="19" max="19" width="10.8515625" style="192" customWidth="1"/>
    <col min="20" max="16384" width="10.8515625" style="39" customWidth="1"/>
  </cols>
  <sheetData>
    <row r="1" ht="5.25" customHeight="1"/>
    <row r="2" spans="2:13" ht="12.75">
      <c r="B2" s="366" t="s">
        <v>225</v>
      </c>
      <c r="C2" s="366"/>
      <c r="D2" s="366"/>
      <c r="E2" s="366"/>
      <c r="F2" s="366"/>
      <c r="G2" s="366"/>
      <c r="H2" s="366"/>
      <c r="I2" s="366"/>
      <c r="J2" s="366"/>
      <c r="K2" s="366"/>
      <c r="L2" s="133"/>
      <c r="M2" s="52" t="s">
        <v>153</v>
      </c>
    </row>
    <row r="3" spans="2:13" ht="12.75">
      <c r="B3" s="133"/>
      <c r="C3" s="133"/>
      <c r="D3" s="133"/>
      <c r="E3" s="133"/>
      <c r="F3" s="133"/>
      <c r="G3" s="133"/>
      <c r="H3" s="133"/>
      <c r="I3" s="133"/>
      <c r="J3" s="133"/>
      <c r="K3" s="133"/>
      <c r="L3" s="133"/>
      <c r="M3" s="52"/>
    </row>
    <row r="4" spans="2:12" ht="12.75">
      <c r="B4" s="370" t="s">
        <v>71</v>
      </c>
      <c r="C4" s="372" t="s">
        <v>72</v>
      </c>
      <c r="D4" s="367" t="s">
        <v>73</v>
      </c>
      <c r="E4" s="368"/>
      <c r="F4" s="368"/>
      <c r="G4" s="369"/>
      <c r="H4" s="367" t="s">
        <v>74</v>
      </c>
      <c r="I4" s="368"/>
      <c r="J4" s="368"/>
      <c r="K4" s="369"/>
      <c r="L4" s="133"/>
    </row>
    <row r="5" spans="2:18" ht="27.75" customHeight="1">
      <c r="B5" s="371"/>
      <c r="C5" s="373"/>
      <c r="D5" s="273" t="s">
        <v>197</v>
      </c>
      <c r="E5" s="274" t="s">
        <v>257</v>
      </c>
      <c r="F5" s="274" t="s">
        <v>258</v>
      </c>
      <c r="G5" s="275" t="s">
        <v>44</v>
      </c>
      <c r="H5" s="273" t="str">
        <f>+D5</f>
        <v>2015</v>
      </c>
      <c r="I5" s="276" t="str">
        <f>+E5</f>
        <v>ene-jul 2015</v>
      </c>
      <c r="J5" s="276" t="str">
        <f>+F5</f>
        <v>ene-jul 2016</v>
      </c>
      <c r="K5" s="277" t="s">
        <v>44</v>
      </c>
      <c r="L5" s="134"/>
      <c r="M5" s="48"/>
      <c r="O5" s="302" t="s">
        <v>198</v>
      </c>
      <c r="P5" s="302" t="s">
        <v>192</v>
      </c>
      <c r="Q5" s="302" t="s">
        <v>206</v>
      </c>
      <c r="R5" s="302" t="s">
        <v>207</v>
      </c>
    </row>
    <row r="6" spans="2:18" ht="12.75" customHeight="1">
      <c r="B6" s="362" t="s">
        <v>91</v>
      </c>
      <c r="C6" s="177" t="s">
        <v>79</v>
      </c>
      <c r="D6" s="45">
        <v>384050.24</v>
      </c>
      <c r="E6" s="46">
        <v>139953.8</v>
      </c>
      <c r="F6" s="46">
        <v>412981.8</v>
      </c>
      <c r="G6" s="47">
        <v>195.08437784468876</v>
      </c>
      <c r="H6" s="45">
        <v>2511736.37</v>
      </c>
      <c r="I6" s="46">
        <v>910923.74</v>
      </c>
      <c r="J6" s="46">
        <v>2503330.3</v>
      </c>
      <c r="K6" s="47">
        <v>174.81228011468883</v>
      </c>
      <c r="L6" s="135"/>
      <c r="O6" s="221">
        <f>+F6-E6</f>
        <v>273028</v>
      </c>
      <c r="P6" s="221">
        <f>+J6-I6</f>
        <v>1592406.5599999998</v>
      </c>
      <c r="Q6" s="303">
        <f>+IF(E6=0,"",I6/E6)</f>
        <v>6.508746029046729</v>
      </c>
      <c r="R6" s="303">
        <f>+IF(F6=0,"",J6/F6)</f>
        <v>6.061599566857425</v>
      </c>
    </row>
    <row r="7" spans="2:18" ht="12.75">
      <c r="B7" s="363"/>
      <c r="C7" s="178" t="s">
        <v>92</v>
      </c>
      <c r="D7" s="49">
        <v>217167.83</v>
      </c>
      <c r="E7" s="50">
        <v>137963.67</v>
      </c>
      <c r="F7" s="50">
        <v>65548.95</v>
      </c>
      <c r="G7" s="51">
        <v>-52.48825288570536</v>
      </c>
      <c r="H7" s="49">
        <v>850841.11</v>
      </c>
      <c r="I7" s="50">
        <v>562614.8</v>
      </c>
      <c r="J7" s="50">
        <v>241408.78</v>
      </c>
      <c r="K7" s="51">
        <v>-57.09164067493426</v>
      </c>
      <c r="L7" s="135"/>
      <c r="O7" s="221">
        <f aca="true" t="shared" si="0" ref="O7:O39">+F7-E7</f>
        <v>-72414.72000000002</v>
      </c>
      <c r="P7" s="221">
        <f aca="true" t="shared" si="1" ref="P7:P39">+J7-I7</f>
        <v>-321206.02</v>
      </c>
      <c r="Q7" s="303">
        <f aca="true" t="shared" si="2" ref="Q7:Q39">+IF(E7=0,"",I7/E7)</f>
        <v>4.077992416409335</v>
      </c>
      <c r="R7" s="303">
        <f aca="true" t="shared" si="3" ref="R7:R39">+IF(F7=0,"",J7/F7)</f>
        <v>3.682877910325032</v>
      </c>
    </row>
    <row r="8" spans="2:18" ht="12.75" customHeight="1">
      <c r="B8" s="363"/>
      <c r="C8" s="178" t="s">
        <v>90</v>
      </c>
      <c r="D8" s="49">
        <v>18144.63</v>
      </c>
      <c r="E8" s="50">
        <v>8324.99</v>
      </c>
      <c r="F8" s="50">
        <v>11338.88</v>
      </c>
      <c r="G8" s="51">
        <v>36.20292636988152</v>
      </c>
      <c r="H8" s="49">
        <v>105131.04</v>
      </c>
      <c r="I8" s="50">
        <v>44686.63</v>
      </c>
      <c r="J8" s="50">
        <v>76896</v>
      </c>
      <c r="K8" s="51">
        <v>72.07831514705853</v>
      </c>
      <c r="L8" s="135"/>
      <c r="O8" s="221">
        <f t="shared" si="0"/>
        <v>3013.8899999999994</v>
      </c>
      <c r="P8" s="221">
        <f t="shared" si="1"/>
        <v>32209.370000000003</v>
      </c>
      <c r="Q8" s="303">
        <f t="shared" si="2"/>
        <v>5.367769811134908</v>
      </c>
      <c r="R8" s="303">
        <f t="shared" si="3"/>
        <v>6.78162217079641</v>
      </c>
    </row>
    <row r="9" spans="2:18" ht="12.75" customHeight="1">
      <c r="B9" s="363"/>
      <c r="C9" s="178" t="s">
        <v>77</v>
      </c>
      <c r="D9" s="49">
        <v>7991.14</v>
      </c>
      <c r="E9" s="50">
        <v>2587.9</v>
      </c>
      <c r="F9" s="50">
        <v>11028.64</v>
      </c>
      <c r="G9" s="51">
        <v>326.1617527725182</v>
      </c>
      <c r="H9" s="49">
        <v>50755.05</v>
      </c>
      <c r="I9" s="50">
        <v>9589.1</v>
      </c>
      <c r="J9" s="50">
        <v>89389.23</v>
      </c>
      <c r="K9" s="51">
        <v>832.1962436516461</v>
      </c>
      <c r="L9" s="135"/>
      <c r="O9" s="221">
        <f t="shared" si="0"/>
        <v>8440.74</v>
      </c>
      <c r="P9" s="221">
        <f t="shared" si="1"/>
        <v>79800.12999999999</v>
      </c>
      <c r="Q9" s="303">
        <f t="shared" si="2"/>
        <v>3.7053595579427334</v>
      </c>
      <c r="R9" s="303">
        <f t="shared" si="3"/>
        <v>8.105190667208287</v>
      </c>
    </row>
    <row r="10" spans="2:18" ht="12.75">
      <c r="B10" s="363"/>
      <c r="C10" s="178" t="s">
        <v>87</v>
      </c>
      <c r="D10" s="49">
        <v>3841.6</v>
      </c>
      <c r="E10" s="50">
        <v>2597</v>
      </c>
      <c r="F10" s="50">
        <v>121.52</v>
      </c>
      <c r="G10" s="51">
        <v>-95.32075471698114</v>
      </c>
      <c r="H10" s="49">
        <v>26718.37</v>
      </c>
      <c r="I10" s="50">
        <v>18066.84</v>
      </c>
      <c r="J10" s="50">
        <v>851.16</v>
      </c>
      <c r="K10" s="51">
        <v>-95.28882748726396</v>
      </c>
      <c r="L10" s="135"/>
      <c r="O10" s="221">
        <f t="shared" si="0"/>
        <v>-2475.48</v>
      </c>
      <c r="P10" s="221">
        <f t="shared" si="1"/>
        <v>-17215.68</v>
      </c>
      <c r="Q10" s="303">
        <f t="shared" si="2"/>
        <v>6.956811705814402</v>
      </c>
      <c r="R10" s="303">
        <f t="shared" si="3"/>
        <v>7.004279131007242</v>
      </c>
    </row>
    <row r="11" spans="2:18" ht="12.75">
      <c r="B11" s="363"/>
      <c r="C11" s="178" t="s">
        <v>95</v>
      </c>
      <c r="D11" s="49">
        <v>826.4</v>
      </c>
      <c r="E11" s="50">
        <v>826.4</v>
      </c>
      <c r="F11" s="50">
        <v>0</v>
      </c>
      <c r="G11" s="51">
        <v>-100</v>
      </c>
      <c r="H11" s="49">
        <v>4804.8</v>
      </c>
      <c r="I11" s="50">
        <v>4804.8</v>
      </c>
      <c r="J11" s="50">
        <v>0</v>
      </c>
      <c r="K11" s="51">
        <v>-100</v>
      </c>
      <c r="L11" s="135"/>
      <c r="O11" s="221">
        <f t="shared" si="0"/>
        <v>-826.4</v>
      </c>
      <c r="P11" s="221">
        <f t="shared" si="1"/>
        <v>-4804.8</v>
      </c>
      <c r="Q11" s="303">
        <f t="shared" si="2"/>
        <v>5.814133591481124</v>
      </c>
      <c r="R11" s="303">
        <f t="shared" si="3"/>
      </c>
    </row>
    <row r="12" spans="2:18" ht="12.75">
      <c r="B12" s="363"/>
      <c r="C12" s="178" t="s">
        <v>186</v>
      </c>
      <c r="D12" s="49">
        <v>509.6</v>
      </c>
      <c r="E12" s="50">
        <v>509.6</v>
      </c>
      <c r="F12" s="50">
        <v>98</v>
      </c>
      <c r="G12" s="51">
        <v>-80.76923076923077</v>
      </c>
      <c r="H12" s="49">
        <v>3562</v>
      </c>
      <c r="I12" s="50">
        <v>3562</v>
      </c>
      <c r="J12" s="50">
        <v>687</v>
      </c>
      <c r="K12" s="51">
        <v>-80.71308253790006</v>
      </c>
      <c r="L12" s="135"/>
      <c r="O12" s="221">
        <f t="shared" si="0"/>
        <v>-411.6</v>
      </c>
      <c r="P12" s="221">
        <f t="shared" si="1"/>
        <v>-2875</v>
      </c>
      <c r="Q12" s="303">
        <f t="shared" si="2"/>
        <v>6.989795918367347</v>
      </c>
      <c r="R12" s="303">
        <f t="shared" si="3"/>
        <v>7.010204081632653</v>
      </c>
    </row>
    <row r="13" spans="2:18" ht="12.75">
      <c r="B13" s="363"/>
      <c r="C13" s="178" t="s">
        <v>121</v>
      </c>
      <c r="D13" s="49">
        <v>104.2</v>
      </c>
      <c r="E13" s="50">
        <v>2.9</v>
      </c>
      <c r="F13" s="50">
        <v>205.6</v>
      </c>
      <c r="G13" s="51">
        <v>6989.6551724137935</v>
      </c>
      <c r="H13" s="49">
        <v>1514.68</v>
      </c>
      <c r="I13" s="50">
        <v>48.72</v>
      </c>
      <c r="J13" s="50">
        <v>2159.7</v>
      </c>
      <c r="K13" s="51">
        <v>4332.8817733990145</v>
      </c>
      <c r="L13" s="135"/>
      <c r="O13" s="221">
        <f t="shared" si="0"/>
        <v>202.7</v>
      </c>
      <c r="P13" s="221">
        <f t="shared" si="1"/>
        <v>2110.98</v>
      </c>
      <c r="Q13" s="303">
        <f t="shared" si="2"/>
        <v>16.8</v>
      </c>
      <c r="R13" s="303">
        <f t="shared" si="3"/>
        <v>10.504377431906613</v>
      </c>
    </row>
    <row r="14" spans="2:18" ht="12.75">
      <c r="B14" s="363"/>
      <c r="C14" s="178" t="s">
        <v>182</v>
      </c>
      <c r="D14" s="49">
        <v>25.56</v>
      </c>
      <c r="E14" s="50">
        <v>25.56</v>
      </c>
      <c r="F14" s="50">
        <v>0</v>
      </c>
      <c r="G14" s="51">
        <v>-100</v>
      </c>
      <c r="H14" s="49">
        <v>648</v>
      </c>
      <c r="I14" s="50">
        <v>648</v>
      </c>
      <c r="J14" s="50">
        <v>0</v>
      </c>
      <c r="K14" s="51">
        <v>-100</v>
      </c>
      <c r="L14" s="136"/>
      <c r="O14" s="221">
        <f t="shared" si="0"/>
        <v>-25.56</v>
      </c>
      <c r="P14" s="221">
        <f t="shared" si="1"/>
        <v>-648</v>
      </c>
      <c r="Q14" s="303">
        <f t="shared" si="2"/>
        <v>25.35211267605634</v>
      </c>
      <c r="R14" s="303">
        <f t="shared" si="3"/>
      </c>
    </row>
    <row r="15" spans="2:18" ht="12.75" customHeight="1">
      <c r="B15" s="363"/>
      <c r="C15" s="178" t="s">
        <v>103</v>
      </c>
      <c r="D15" s="49">
        <v>20</v>
      </c>
      <c r="E15" s="50">
        <v>20</v>
      </c>
      <c r="F15" s="50">
        <v>0</v>
      </c>
      <c r="G15" s="51">
        <v>-100</v>
      </c>
      <c r="H15" s="49">
        <v>100</v>
      </c>
      <c r="I15" s="50">
        <v>100</v>
      </c>
      <c r="J15" s="50">
        <v>0</v>
      </c>
      <c r="K15" s="51">
        <v>-100</v>
      </c>
      <c r="L15" s="135"/>
      <c r="O15" s="221">
        <f t="shared" si="0"/>
        <v>-20</v>
      </c>
      <c r="P15" s="221">
        <f t="shared" si="1"/>
        <v>-100</v>
      </c>
      <c r="Q15" s="303">
        <f t="shared" si="2"/>
        <v>5</v>
      </c>
      <c r="R15" s="303">
        <f t="shared" si="3"/>
      </c>
    </row>
    <row r="16" spans="2:18" ht="12.75" customHeight="1">
      <c r="B16" s="364"/>
      <c r="C16" s="178" t="s">
        <v>76</v>
      </c>
      <c r="D16" s="49">
        <v>0</v>
      </c>
      <c r="E16" s="50">
        <v>0</v>
      </c>
      <c r="F16" s="50">
        <v>137.3</v>
      </c>
      <c r="G16" s="51" t="s">
        <v>259</v>
      </c>
      <c r="H16" s="50">
        <v>0</v>
      </c>
      <c r="I16" s="50">
        <v>0</v>
      </c>
      <c r="J16" s="50">
        <v>846.56</v>
      </c>
      <c r="K16" s="51" t="s">
        <v>259</v>
      </c>
      <c r="L16" s="135"/>
      <c r="O16" s="221"/>
      <c r="P16" s="221"/>
      <c r="Q16" s="303"/>
      <c r="R16" s="303"/>
    </row>
    <row r="17" spans="2:18" ht="12.75">
      <c r="B17" s="152" t="s">
        <v>114</v>
      </c>
      <c r="C17" s="153"/>
      <c r="D17" s="72">
        <v>632681.2000000001</v>
      </c>
      <c r="E17" s="73">
        <v>292811.82</v>
      </c>
      <c r="F17" s="73">
        <v>501460.69</v>
      </c>
      <c r="G17" s="74">
        <v>71.25698341002764</v>
      </c>
      <c r="H17" s="73">
        <v>3555811.42</v>
      </c>
      <c r="I17" s="73">
        <v>1555044.6300000001</v>
      </c>
      <c r="J17" s="73">
        <v>2915568.73</v>
      </c>
      <c r="K17" s="74">
        <v>87.49100017791771</v>
      </c>
      <c r="L17" s="136"/>
      <c r="O17" s="221">
        <f t="shared" si="0"/>
        <v>208648.87</v>
      </c>
      <c r="P17" s="221">
        <f t="shared" si="1"/>
        <v>1360524.0999999999</v>
      </c>
      <c r="Q17" s="303">
        <f t="shared" si="2"/>
        <v>5.310730386498742</v>
      </c>
      <c r="R17" s="303">
        <f t="shared" si="3"/>
        <v>5.814152112302162</v>
      </c>
    </row>
    <row r="18" spans="2:18" ht="12.75" customHeight="1">
      <c r="B18" s="362" t="s">
        <v>132</v>
      </c>
      <c r="C18" s="75" t="s">
        <v>76</v>
      </c>
      <c r="D18" s="45">
        <v>550000</v>
      </c>
      <c r="E18" s="46">
        <v>175000</v>
      </c>
      <c r="F18" s="46">
        <v>200000</v>
      </c>
      <c r="G18" s="47">
        <v>14.28571428571428</v>
      </c>
      <c r="H18" s="46">
        <v>560050</v>
      </c>
      <c r="I18" s="46">
        <v>175000</v>
      </c>
      <c r="J18" s="46">
        <v>208550</v>
      </c>
      <c r="K18" s="47">
        <v>19.17142857142857</v>
      </c>
      <c r="L18" s="135"/>
      <c r="O18" s="221">
        <f t="shared" si="0"/>
        <v>25000</v>
      </c>
      <c r="P18" s="221">
        <f t="shared" si="1"/>
        <v>33550</v>
      </c>
      <c r="Q18" s="303">
        <f t="shared" si="2"/>
        <v>1</v>
      </c>
      <c r="R18" s="303">
        <f t="shared" si="3"/>
        <v>1.04275</v>
      </c>
    </row>
    <row r="19" spans="2:18" ht="12.75">
      <c r="B19" s="363"/>
      <c r="C19" s="76" t="s">
        <v>82</v>
      </c>
      <c r="D19" s="49">
        <v>192000</v>
      </c>
      <c r="E19" s="50">
        <v>192000</v>
      </c>
      <c r="F19" s="50">
        <v>240000</v>
      </c>
      <c r="G19" s="51">
        <v>25</v>
      </c>
      <c r="H19" s="50">
        <v>220800</v>
      </c>
      <c r="I19" s="50">
        <v>220800</v>
      </c>
      <c r="J19" s="50">
        <v>268800</v>
      </c>
      <c r="K19" s="51">
        <v>21.739130434782616</v>
      </c>
      <c r="L19" s="135"/>
      <c r="O19" s="221">
        <f t="shared" si="0"/>
        <v>48000</v>
      </c>
      <c r="P19" s="221">
        <f t="shared" si="1"/>
        <v>48000</v>
      </c>
      <c r="Q19" s="303">
        <f t="shared" si="2"/>
        <v>1.15</v>
      </c>
      <c r="R19" s="303">
        <f t="shared" si="3"/>
        <v>1.12</v>
      </c>
    </row>
    <row r="20" spans="2:18" ht="12.75">
      <c r="B20" s="152" t="s">
        <v>133</v>
      </c>
      <c r="C20" s="153"/>
      <c r="D20" s="72">
        <v>742000</v>
      </c>
      <c r="E20" s="73">
        <v>367000</v>
      </c>
      <c r="F20" s="73">
        <v>440000</v>
      </c>
      <c r="G20" s="47">
        <v>19.891008174386915</v>
      </c>
      <c r="H20" s="73">
        <v>780850</v>
      </c>
      <c r="I20" s="73">
        <v>395800</v>
      </c>
      <c r="J20" s="73">
        <v>477350</v>
      </c>
      <c r="K20" s="47">
        <v>20.603840323395662</v>
      </c>
      <c r="L20" s="135"/>
      <c r="O20" s="221">
        <f t="shared" si="0"/>
        <v>73000</v>
      </c>
      <c r="P20" s="221">
        <f t="shared" si="1"/>
        <v>81550</v>
      </c>
      <c r="Q20" s="303">
        <f t="shared" si="2"/>
        <v>1.078474114441417</v>
      </c>
      <c r="R20" s="303">
        <f t="shared" si="3"/>
        <v>1.0848863636363637</v>
      </c>
    </row>
    <row r="21" spans="2:18" ht="12.75">
      <c r="B21" s="362" t="s">
        <v>86</v>
      </c>
      <c r="C21" s="75" t="s">
        <v>92</v>
      </c>
      <c r="D21" s="45">
        <v>222000</v>
      </c>
      <c r="E21" s="46">
        <v>197375</v>
      </c>
      <c r="F21" s="46">
        <v>0</v>
      </c>
      <c r="G21" s="47">
        <v>-100</v>
      </c>
      <c r="H21" s="46">
        <v>148108.2</v>
      </c>
      <c r="I21" s="46">
        <v>132348.2</v>
      </c>
      <c r="J21" s="46">
        <v>0</v>
      </c>
      <c r="K21" s="47">
        <v>-100</v>
      </c>
      <c r="L21" s="135"/>
      <c r="O21" s="221">
        <f t="shared" si="0"/>
        <v>-197375</v>
      </c>
      <c r="P21" s="221">
        <f t="shared" si="1"/>
        <v>-132348.2</v>
      </c>
      <c r="Q21" s="303">
        <f t="shared" si="2"/>
        <v>0.6705418619379354</v>
      </c>
      <c r="R21" s="303">
        <f t="shared" si="3"/>
      </c>
    </row>
    <row r="22" spans="2:18" ht="12.75">
      <c r="B22" s="363"/>
      <c r="C22" s="76" t="s">
        <v>121</v>
      </c>
      <c r="D22" s="49">
        <v>600</v>
      </c>
      <c r="E22" s="50">
        <v>600</v>
      </c>
      <c r="F22" s="50">
        <v>300</v>
      </c>
      <c r="G22" s="51">
        <v>-50</v>
      </c>
      <c r="H22" s="50">
        <v>1092</v>
      </c>
      <c r="I22" s="50">
        <v>1092</v>
      </c>
      <c r="J22" s="50">
        <v>297</v>
      </c>
      <c r="K22" s="51">
        <v>-72.80219780219781</v>
      </c>
      <c r="L22" s="135"/>
      <c r="O22" s="221">
        <f t="shared" si="0"/>
        <v>-300</v>
      </c>
      <c r="P22" s="221">
        <f t="shared" si="1"/>
        <v>-795</v>
      </c>
      <c r="Q22" s="303">
        <f t="shared" si="2"/>
        <v>1.82</v>
      </c>
      <c r="R22" s="303">
        <f t="shared" si="3"/>
        <v>0.99</v>
      </c>
    </row>
    <row r="23" spans="2:18" ht="12.75">
      <c r="B23" s="363"/>
      <c r="C23" s="76" t="s">
        <v>79</v>
      </c>
      <c r="D23" s="49">
        <v>0</v>
      </c>
      <c r="E23" s="50">
        <v>0</v>
      </c>
      <c r="F23" s="50">
        <v>196000</v>
      </c>
      <c r="G23" s="51" t="s">
        <v>259</v>
      </c>
      <c r="H23" s="50">
        <v>0</v>
      </c>
      <c r="I23" s="50">
        <v>0</v>
      </c>
      <c r="J23" s="50">
        <v>51800</v>
      </c>
      <c r="K23" s="51" t="s">
        <v>259</v>
      </c>
      <c r="L23" s="136"/>
      <c r="O23" s="221">
        <f t="shared" si="0"/>
        <v>196000</v>
      </c>
      <c r="P23" s="221">
        <f t="shared" si="1"/>
        <v>51800</v>
      </c>
      <c r="Q23" s="303">
        <f t="shared" si="2"/>
      </c>
      <c r="R23" s="303">
        <f t="shared" si="3"/>
        <v>0.2642857142857143</v>
      </c>
    </row>
    <row r="24" spans="2:18" ht="12.75" customHeight="1">
      <c r="B24" s="364"/>
      <c r="C24" s="76" t="s">
        <v>76</v>
      </c>
      <c r="D24" s="49">
        <v>0</v>
      </c>
      <c r="E24" s="50">
        <v>0</v>
      </c>
      <c r="F24" s="50">
        <v>2219600</v>
      </c>
      <c r="G24" s="51" t="s">
        <v>259</v>
      </c>
      <c r="H24" s="50">
        <v>0</v>
      </c>
      <c r="I24" s="50">
        <v>0</v>
      </c>
      <c r="J24" s="50">
        <v>961517</v>
      </c>
      <c r="K24" s="51" t="s">
        <v>259</v>
      </c>
      <c r="L24" s="135"/>
      <c r="O24" s="221">
        <f t="shared" si="0"/>
        <v>2219600</v>
      </c>
      <c r="P24" s="221">
        <f t="shared" si="1"/>
        <v>961517</v>
      </c>
      <c r="Q24" s="303">
        <f t="shared" si="2"/>
      </c>
      <c r="R24" s="303">
        <f t="shared" si="3"/>
        <v>0.43319381870607315</v>
      </c>
    </row>
    <row r="25" spans="2:18" ht="12.75">
      <c r="B25" s="152" t="s">
        <v>118</v>
      </c>
      <c r="C25" s="153"/>
      <c r="D25" s="72">
        <v>222600</v>
      </c>
      <c r="E25" s="73">
        <v>197975</v>
      </c>
      <c r="F25" s="108">
        <v>2415900</v>
      </c>
      <c r="G25" s="74">
        <v>1120.3055941406744</v>
      </c>
      <c r="H25" s="73">
        <v>149200.2</v>
      </c>
      <c r="I25" s="73">
        <v>133440.2</v>
      </c>
      <c r="J25" s="73">
        <v>1013614</v>
      </c>
      <c r="K25" s="74">
        <v>659.6016792540778</v>
      </c>
      <c r="L25" s="135"/>
      <c r="O25" s="221">
        <f t="shared" si="0"/>
        <v>2217925</v>
      </c>
      <c r="P25" s="221">
        <f t="shared" si="1"/>
        <v>880173.8</v>
      </c>
      <c r="Q25" s="303">
        <f t="shared" si="2"/>
        <v>0.6740255082712464</v>
      </c>
      <c r="R25" s="303">
        <f t="shared" si="3"/>
        <v>0.41955958441988495</v>
      </c>
    </row>
    <row r="26" spans="2:18" ht="12.75" customHeight="1">
      <c r="B26" s="362" t="s">
        <v>75</v>
      </c>
      <c r="C26" s="75" t="s">
        <v>80</v>
      </c>
      <c r="D26" s="45">
        <v>24815.5</v>
      </c>
      <c r="E26" s="46">
        <v>15209</v>
      </c>
      <c r="F26" s="46">
        <v>14180</v>
      </c>
      <c r="G26" s="47">
        <v>-6.765730817279247</v>
      </c>
      <c r="H26" s="46">
        <v>59166.14</v>
      </c>
      <c r="I26" s="46">
        <v>35709.58</v>
      </c>
      <c r="J26" s="46">
        <v>27245</v>
      </c>
      <c r="K26" s="47">
        <v>-23.70394723208731</v>
      </c>
      <c r="L26" s="135"/>
      <c r="O26" s="221">
        <f t="shared" si="0"/>
        <v>-1029</v>
      </c>
      <c r="P26" s="221">
        <f t="shared" si="1"/>
        <v>-8464.580000000002</v>
      </c>
      <c r="Q26" s="303">
        <f t="shared" si="2"/>
        <v>2.3479242553751067</v>
      </c>
      <c r="R26" s="303">
        <f t="shared" si="3"/>
        <v>1.9213681241184768</v>
      </c>
    </row>
    <row r="27" spans="2:18" ht="12.75" customHeight="1">
      <c r="B27" s="363"/>
      <c r="C27" s="76" t="s">
        <v>78</v>
      </c>
      <c r="D27" s="49">
        <v>1200</v>
      </c>
      <c r="E27" s="50">
        <v>1200</v>
      </c>
      <c r="F27" s="50">
        <v>0</v>
      </c>
      <c r="G27" s="51">
        <v>-100</v>
      </c>
      <c r="H27" s="50">
        <v>3526.82</v>
      </c>
      <c r="I27" s="50">
        <v>3526.82</v>
      </c>
      <c r="J27" s="50">
        <v>0</v>
      </c>
      <c r="K27" s="51">
        <v>-100</v>
      </c>
      <c r="L27" s="135"/>
      <c r="O27" s="221">
        <f t="shared" si="0"/>
        <v>-1200</v>
      </c>
      <c r="P27" s="221">
        <f t="shared" si="1"/>
        <v>-3526.82</v>
      </c>
      <c r="Q27" s="303">
        <f t="shared" si="2"/>
        <v>2.939016666666667</v>
      </c>
      <c r="R27" s="303">
        <f t="shared" si="3"/>
      </c>
    </row>
    <row r="28" spans="2:18" ht="12.75">
      <c r="B28" s="363"/>
      <c r="C28" s="76" t="s">
        <v>77</v>
      </c>
      <c r="D28" s="49">
        <v>630</v>
      </c>
      <c r="E28" s="50">
        <v>435</v>
      </c>
      <c r="F28" s="50">
        <v>120</v>
      </c>
      <c r="G28" s="51">
        <v>-72.41379310344827</v>
      </c>
      <c r="H28" s="50">
        <v>1156</v>
      </c>
      <c r="I28" s="50">
        <v>826</v>
      </c>
      <c r="J28" s="50">
        <v>175</v>
      </c>
      <c r="K28" s="51">
        <v>-78.8135593220339</v>
      </c>
      <c r="L28" s="135"/>
      <c r="O28" s="221">
        <f t="shared" si="0"/>
        <v>-315</v>
      </c>
      <c r="P28" s="221">
        <f t="shared" si="1"/>
        <v>-651</v>
      </c>
      <c r="Q28" s="303">
        <f t="shared" si="2"/>
        <v>1.8988505747126436</v>
      </c>
      <c r="R28" s="303">
        <f t="shared" si="3"/>
        <v>1.4583333333333333</v>
      </c>
    </row>
    <row r="29" spans="2:18" ht="12.75" customHeight="1">
      <c r="B29" s="364"/>
      <c r="C29" s="76" t="s">
        <v>84</v>
      </c>
      <c r="D29" s="49">
        <v>0</v>
      </c>
      <c r="E29" s="50">
        <v>0</v>
      </c>
      <c r="F29" s="50">
        <v>45</v>
      </c>
      <c r="G29" s="51" t="s">
        <v>259</v>
      </c>
      <c r="H29" s="50">
        <v>0</v>
      </c>
      <c r="I29" s="50">
        <v>0</v>
      </c>
      <c r="J29" s="50">
        <v>139.07</v>
      </c>
      <c r="K29" s="51" t="s">
        <v>259</v>
      </c>
      <c r="L29" s="136"/>
      <c r="O29" s="221">
        <f t="shared" si="0"/>
        <v>45</v>
      </c>
      <c r="P29" s="221">
        <f t="shared" si="1"/>
        <v>139.07</v>
      </c>
      <c r="Q29" s="303">
        <f t="shared" si="2"/>
      </c>
      <c r="R29" s="303">
        <f t="shared" si="3"/>
        <v>3.090444444444444</v>
      </c>
    </row>
    <row r="30" spans="2:18" ht="12.75">
      <c r="B30" s="152" t="s">
        <v>115</v>
      </c>
      <c r="C30" s="153"/>
      <c r="D30" s="72">
        <v>26645.5</v>
      </c>
      <c r="E30" s="73">
        <v>16844</v>
      </c>
      <c r="F30" s="73">
        <v>14345</v>
      </c>
      <c r="G30" s="74">
        <v>-14.836143433863691</v>
      </c>
      <c r="H30" s="73">
        <v>63848.96</v>
      </c>
      <c r="I30" s="73">
        <v>40062.4</v>
      </c>
      <c r="J30" s="73">
        <v>27559.07</v>
      </c>
      <c r="K30" s="74">
        <v>-31.20963796477495</v>
      </c>
      <c r="L30" s="135"/>
      <c r="O30" s="221">
        <f t="shared" si="0"/>
        <v>-2499</v>
      </c>
      <c r="P30" s="221">
        <f t="shared" si="1"/>
        <v>-12503.330000000002</v>
      </c>
      <c r="Q30" s="303">
        <f t="shared" si="2"/>
        <v>2.3784374257895986</v>
      </c>
      <c r="R30" s="303">
        <f t="shared" si="3"/>
        <v>1.9211620773788776</v>
      </c>
    </row>
    <row r="31" spans="2:18" ht="15" customHeight="1">
      <c r="B31" s="362" t="s">
        <v>88</v>
      </c>
      <c r="C31" s="177" t="s">
        <v>90</v>
      </c>
      <c r="D31" s="45">
        <v>2519.7</v>
      </c>
      <c r="E31" s="46">
        <v>2519.7</v>
      </c>
      <c r="F31" s="46">
        <v>0</v>
      </c>
      <c r="G31" s="47">
        <v>-100</v>
      </c>
      <c r="H31" s="45">
        <v>5541.57</v>
      </c>
      <c r="I31" s="46">
        <v>5541.57</v>
      </c>
      <c r="J31" s="46">
        <v>0</v>
      </c>
      <c r="K31" s="47">
        <v>-100</v>
      </c>
      <c r="O31" s="221">
        <f t="shared" si="0"/>
        <v>-2519.7</v>
      </c>
      <c r="P31" s="221">
        <f t="shared" si="1"/>
        <v>-5541.57</v>
      </c>
      <c r="Q31" s="303">
        <f t="shared" si="2"/>
        <v>2.1992975354208837</v>
      </c>
      <c r="R31" s="303">
        <f t="shared" si="3"/>
      </c>
    </row>
    <row r="32" spans="2:18" ht="12.75">
      <c r="B32" s="363"/>
      <c r="C32" s="178" t="s">
        <v>89</v>
      </c>
      <c r="D32" s="49">
        <v>300</v>
      </c>
      <c r="E32" s="50">
        <v>0</v>
      </c>
      <c r="F32" s="50">
        <v>0</v>
      </c>
      <c r="G32" s="51" t="s">
        <v>259</v>
      </c>
      <c r="H32" s="49">
        <v>561</v>
      </c>
      <c r="I32" s="50">
        <v>0</v>
      </c>
      <c r="J32" s="50">
        <v>0</v>
      </c>
      <c r="K32" s="51" t="s">
        <v>259</v>
      </c>
      <c r="O32" s="221">
        <f t="shared" si="0"/>
        <v>0</v>
      </c>
      <c r="P32" s="221">
        <f t="shared" si="1"/>
        <v>0</v>
      </c>
      <c r="Q32" s="303">
        <f t="shared" si="2"/>
      </c>
      <c r="R32" s="303">
        <f t="shared" si="3"/>
      </c>
    </row>
    <row r="33" spans="2:18" ht="12.75">
      <c r="B33" s="363"/>
      <c r="C33" s="178" t="s">
        <v>121</v>
      </c>
      <c r="D33" s="49">
        <v>0</v>
      </c>
      <c r="E33" s="50">
        <v>0</v>
      </c>
      <c r="F33" s="50">
        <v>107.82</v>
      </c>
      <c r="G33" s="51" t="s">
        <v>259</v>
      </c>
      <c r="H33" s="49">
        <v>0</v>
      </c>
      <c r="I33" s="50">
        <v>0</v>
      </c>
      <c r="J33" s="50">
        <v>1402.68</v>
      </c>
      <c r="K33" s="51" t="s">
        <v>259</v>
      </c>
      <c r="M33" s="213"/>
      <c r="O33" s="221">
        <f t="shared" si="0"/>
        <v>107.82</v>
      </c>
      <c r="P33" s="221">
        <f t="shared" si="1"/>
        <v>1402.68</v>
      </c>
      <c r="Q33" s="303">
        <f t="shared" si="2"/>
      </c>
      <c r="R33" s="303">
        <f t="shared" si="3"/>
        <v>13.009460211463551</v>
      </c>
    </row>
    <row r="34" spans="2:18" ht="12.75">
      <c r="B34" s="363"/>
      <c r="C34" s="178" t="s">
        <v>96</v>
      </c>
      <c r="D34" s="49">
        <v>0</v>
      </c>
      <c r="E34" s="50">
        <v>0</v>
      </c>
      <c r="F34" s="50">
        <v>44750</v>
      </c>
      <c r="G34" s="51" t="s">
        <v>259</v>
      </c>
      <c r="H34" s="50">
        <v>0</v>
      </c>
      <c r="I34" s="50">
        <v>0</v>
      </c>
      <c r="J34" s="50">
        <v>41617.5</v>
      </c>
      <c r="K34" s="51" t="s">
        <v>259</v>
      </c>
      <c r="M34" s="213"/>
      <c r="O34" s="221"/>
      <c r="P34" s="221"/>
      <c r="Q34" s="303"/>
      <c r="R34" s="303"/>
    </row>
    <row r="35" spans="2:18" ht="12.75">
      <c r="B35" s="364"/>
      <c r="C35" s="178" t="s">
        <v>77</v>
      </c>
      <c r="D35" s="49">
        <v>0</v>
      </c>
      <c r="E35" s="50">
        <v>0</v>
      </c>
      <c r="F35" s="50">
        <v>3330</v>
      </c>
      <c r="G35" s="51" t="s">
        <v>259</v>
      </c>
      <c r="H35" s="50">
        <v>0</v>
      </c>
      <c r="I35" s="50">
        <v>0</v>
      </c>
      <c r="J35" s="50">
        <v>5843.75</v>
      </c>
      <c r="K35" s="51" t="s">
        <v>259</v>
      </c>
      <c r="M35" s="213"/>
      <c r="O35" s="221"/>
      <c r="P35" s="221"/>
      <c r="Q35" s="303"/>
      <c r="R35" s="303"/>
    </row>
    <row r="36" spans="2:18" ht="12.75">
      <c r="B36" s="152" t="s">
        <v>113</v>
      </c>
      <c r="C36" s="153"/>
      <c r="D36" s="72">
        <v>2819.7</v>
      </c>
      <c r="E36" s="73">
        <v>2519.7</v>
      </c>
      <c r="F36" s="73">
        <v>48187.82</v>
      </c>
      <c r="G36" s="74">
        <v>1812.4427511211654</v>
      </c>
      <c r="H36" s="73">
        <v>6102.57</v>
      </c>
      <c r="I36" s="73">
        <v>5541.57</v>
      </c>
      <c r="J36" s="73">
        <v>48863.93</v>
      </c>
      <c r="K36" s="74">
        <v>781.7705090795569</v>
      </c>
      <c r="O36" s="221">
        <f t="shared" si="0"/>
        <v>45668.12</v>
      </c>
      <c r="P36" s="221">
        <f t="shared" si="1"/>
        <v>43322.36</v>
      </c>
      <c r="Q36" s="303">
        <f t="shared" si="2"/>
        <v>2.1992975354208837</v>
      </c>
      <c r="R36" s="303">
        <f t="shared" si="3"/>
        <v>1.0140307239464246</v>
      </c>
    </row>
    <row r="37" spans="2:18" ht="12.75">
      <c r="B37" s="200" t="s">
        <v>85</v>
      </c>
      <c r="C37" s="75" t="s">
        <v>182</v>
      </c>
      <c r="D37" s="45">
        <v>45.26</v>
      </c>
      <c r="E37" s="46">
        <v>45.26</v>
      </c>
      <c r="F37" s="46">
        <v>0</v>
      </c>
      <c r="G37" s="47">
        <v>-100</v>
      </c>
      <c r="H37" s="46">
        <v>300</v>
      </c>
      <c r="I37" s="46">
        <v>300</v>
      </c>
      <c r="J37" s="46">
        <v>0</v>
      </c>
      <c r="K37" s="47">
        <v>-100</v>
      </c>
      <c r="O37" s="221">
        <f t="shared" si="0"/>
        <v>-45.26</v>
      </c>
      <c r="P37" s="221">
        <f t="shared" si="1"/>
        <v>-300</v>
      </c>
      <c r="Q37" s="303">
        <f t="shared" si="2"/>
        <v>6.628369421122404</v>
      </c>
      <c r="R37" s="303">
        <f t="shared" si="3"/>
      </c>
    </row>
    <row r="38" spans="2:18" ht="12.75">
      <c r="B38" s="152" t="s">
        <v>117</v>
      </c>
      <c r="C38" s="153"/>
      <c r="D38" s="72">
        <v>45.26</v>
      </c>
      <c r="E38" s="73">
        <v>45.26</v>
      </c>
      <c r="F38" s="73">
        <v>0</v>
      </c>
      <c r="G38" s="74">
        <v>-100</v>
      </c>
      <c r="H38" s="73">
        <v>300</v>
      </c>
      <c r="I38" s="73">
        <v>300</v>
      </c>
      <c r="J38" s="73">
        <v>0</v>
      </c>
      <c r="K38" s="74">
        <v>-100</v>
      </c>
      <c r="O38" s="221">
        <f t="shared" si="0"/>
        <v>-45.26</v>
      </c>
      <c r="P38" s="221">
        <f t="shared" si="1"/>
        <v>-300</v>
      </c>
      <c r="Q38" s="303">
        <f t="shared" si="2"/>
        <v>6.628369421122404</v>
      </c>
      <c r="R38" s="303">
        <f t="shared" si="3"/>
      </c>
    </row>
    <row r="39" spans="2:18" ht="12.75">
      <c r="B39" s="152" t="s">
        <v>93</v>
      </c>
      <c r="C39" s="153"/>
      <c r="D39" s="69">
        <v>1626791.66</v>
      </c>
      <c r="E39" s="70">
        <v>877195.7800000001</v>
      </c>
      <c r="F39" s="70">
        <v>3419893.51</v>
      </c>
      <c r="G39" s="71">
        <v>289.8666167773857</v>
      </c>
      <c r="H39" s="70">
        <v>4556113.15</v>
      </c>
      <c r="I39" s="70">
        <v>2130188.8</v>
      </c>
      <c r="J39" s="70">
        <v>4482955.73</v>
      </c>
      <c r="K39" s="71">
        <v>110.44875130317094</v>
      </c>
      <c r="O39" s="221">
        <f t="shared" si="0"/>
        <v>2542697.7299999995</v>
      </c>
      <c r="P39" s="221">
        <f t="shared" si="1"/>
        <v>2352766.9300000006</v>
      </c>
      <c r="Q39" s="303">
        <f t="shared" si="2"/>
        <v>2.4284074873228407</v>
      </c>
      <c r="R39" s="303">
        <f t="shared" si="3"/>
        <v>1.3108465853955789</v>
      </c>
    </row>
    <row r="40" spans="2:18" ht="12.75">
      <c r="B40" s="278"/>
      <c r="C40" s="278"/>
      <c r="D40" s="279"/>
      <c r="E40" s="279"/>
      <c r="F40" s="279"/>
      <c r="G40" s="136"/>
      <c r="H40" s="279"/>
      <c r="I40" s="279"/>
      <c r="J40" s="279"/>
      <c r="K40" s="136"/>
      <c r="O40" s="221"/>
      <c r="P40" s="221"/>
      <c r="Q40" s="303"/>
      <c r="R40" s="303"/>
    </row>
    <row r="41" spans="2:11" ht="12.75">
      <c r="B41" s="365" t="s">
        <v>154</v>
      </c>
      <c r="C41" s="365"/>
      <c r="D41" s="365"/>
      <c r="E41" s="365"/>
      <c r="F41" s="365"/>
      <c r="G41" s="365"/>
      <c r="H41" s="365"/>
      <c r="I41" s="365"/>
      <c r="J41" s="365"/>
      <c r="K41" s="365"/>
    </row>
  </sheetData>
  <sheetProtection/>
  <mergeCells count="11">
    <mergeCell ref="B2:K2"/>
    <mergeCell ref="D4:G4"/>
    <mergeCell ref="H4:K4"/>
    <mergeCell ref="B4:B5"/>
    <mergeCell ref="C4:C5"/>
    <mergeCell ref="B31:B35"/>
    <mergeCell ref="B6:B16"/>
    <mergeCell ref="B18:B19"/>
    <mergeCell ref="B41:K41"/>
    <mergeCell ref="B26:B29"/>
    <mergeCell ref="B21:B24"/>
  </mergeCells>
  <hyperlinks>
    <hyperlink ref="M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headerFooter differentFirst="1">
    <oddFooter>&amp;C&amp;P</oddFooter>
  </headerFooter>
  <ignoredErrors>
    <ignoredError sqref="D5" numberStoredAsText="1"/>
  </ignoredErrors>
</worksheet>
</file>

<file path=xl/worksheets/sheet17.xml><?xml version="1.0" encoding="utf-8"?>
<worksheet xmlns="http://schemas.openxmlformats.org/spreadsheetml/2006/main" xmlns:r="http://schemas.openxmlformats.org/officeDocument/2006/relationships">
  <sheetPr>
    <pageSetUpPr fitToPage="1"/>
  </sheetPr>
  <dimension ref="B2:R119"/>
  <sheetViews>
    <sheetView zoomScale="80" zoomScaleNormal="80" zoomScalePageLayoutView="60" workbookViewId="0" topLeftCell="A1">
      <selection activeCell="A1" sqref="A1"/>
    </sheetView>
  </sheetViews>
  <sheetFormatPr defaultColWidth="10.8515625" defaultRowHeight="15"/>
  <cols>
    <col min="1" max="1" width="1.421875" style="39" customWidth="1"/>
    <col min="2" max="2" width="18.421875" style="39" customWidth="1"/>
    <col min="3" max="3" width="27.57421875" style="39" customWidth="1"/>
    <col min="4" max="11" width="11.7109375" style="39" customWidth="1"/>
    <col min="12" max="12" width="2.8515625" style="39" customWidth="1"/>
    <col min="13" max="13" width="10.8515625" style="39" customWidth="1"/>
    <col min="14" max="14" width="4.57421875" style="192" customWidth="1"/>
    <col min="15" max="15" width="5.00390625" style="304" hidden="1" customWidth="1"/>
    <col min="16" max="16" width="10.8515625" style="304" hidden="1" customWidth="1"/>
    <col min="17" max="17" width="10.8515625" style="220" hidden="1" customWidth="1"/>
    <col min="18" max="18" width="8.57421875" style="220" hidden="1" customWidth="1"/>
    <col min="19" max="19" width="10.8515625" style="192" customWidth="1"/>
    <col min="20" max="16384" width="10.8515625" style="39" customWidth="1"/>
  </cols>
  <sheetData>
    <row r="1" ht="6" customHeight="1"/>
    <row r="2" spans="2:14" ht="15">
      <c r="B2" s="366" t="s">
        <v>226</v>
      </c>
      <c r="C2" s="366"/>
      <c r="D2" s="366"/>
      <c r="E2" s="366"/>
      <c r="F2" s="366"/>
      <c r="G2" s="366"/>
      <c r="H2" s="366"/>
      <c r="I2" s="366"/>
      <c r="J2" s="366"/>
      <c r="K2" s="366"/>
      <c r="L2" s="133"/>
      <c r="M2" s="52" t="s">
        <v>153</v>
      </c>
      <c r="N2" s="194"/>
    </row>
    <row r="3" spans="2:14" ht="15">
      <c r="B3" s="133"/>
      <c r="C3" s="133"/>
      <c r="D3" s="133"/>
      <c r="E3" s="133"/>
      <c r="F3" s="133"/>
      <c r="G3" s="133"/>
      <c r="H3" s="133"/>
      <c r="I3" s="133"/>
      <c r="J3" s="133"/>
      <c r="K3" s="133"/>
      <c r="L3" s="133"/>
      <c r="M3" s="52"/>
      <c r="N3" s="194"/>
    </row>
    <row r="4" spans="2:12" ht="15">
      <c r="B4" s="374" t="s">
        <v>71</v>
      </c>
      <c r="C4" s="374" t="s">
        <v>72</v>
      </c>
      <c r="D4" s="367" t="s">
        <v>73</v>
      </c>
      <c r="E4" s="368"/>
      <c r="F4" s="368"/>
      <c r="G4" s="369"/>
      <c r="H4" s="367" t="s">
        <v>94</v>
      </c>
      <c r="I4" s="368"/>
      <c r="J4" s="368"/>
      <c r="K4" s="369"/>
      <c r="L4" s="133"/>
    </row>
    <row r="5" spans="2:18" ht="25.5">
      <c r="B5" s="375"/>
      <c r="C5" s="375"/>
      <c r="D5" s="40" t="str">
        <f>+export!D5</f>
        <v>2015</v>
      </c>
      <c r="E5" s="41" t="str">
        <f>+export!E5</f>
        <v>ene-jul 2015</v>
      </c>
      <c r="F5" s="41" t="str">
        <f>+export!F5</f>
        <v>ene-jul 2016</v>
      </c>
      <c r="G5" s="42" t="s">
        <v>44</v>
      </c>
      <c r="H5" s="40" t="str">
        <f>+export!H5</f>
        <v>2015</v>
      </c>
      <c r="I5" s="43" t="str">
        <f>+export!I5</f>
        <v>ene-jul 2015</v>
      </c>
      <c r="J5" s="43" t="str">
        <f>+export!J5</f>
        <v>ene-jul 2016</v>
      </c>
      <c r="K5" s="44" t="s">
        <v>44</v>
      </c>
      <c r="L5" s="134"/>
      <c r="P5" s="222" t="s">
        <v>198</v>
      </c>
      <c r="Q5" s="222" t="s">
        <v>192</v>
      </c>
      <c r="R5" s="305" t="s">
        <v>193</v>
      </c>
    </row>
    <row r="6" spans="2:18" ht="12.75" customHeight="1">
      <c r="B6" s="362" t="s">
        <v>88</v>
      </c>
      <c r="C6" s="75" t="s">
        <v>96</v>
      </c>
      <c r="D6" s="45">
        <v>41307358.52</v>
      </c>
      <c r="E6" s="46">
        <v>20136241.82</v>
      </c>
      <c r="F6" s="46">
        <v>24594404.9008</v>
      </c>
      <c r="G6" s="47">
        <v>22.13999573829115</v>
      </c>
      <c r="H6" s="46">
        <v>29075287.24</v>
      </c>
      <c r="I6" s="46">
        <v>13802407.16</v>
      </c>
      <c r="J6" s="46">
        <v>18996059.6</v>
      </c>
      <c r="K6" s="47">
        <v>37.6285989812809</v>
      </c>
      <c r="L6" s="135"/>
      <c r="O6" s="306"/>
      <c r="P6" s="223">
        <f>+F6-E6</f>
        <v>4458163.080800001</v>
      </c>
      <c r="Q6" s="223">
        <f>+J6-I6</f>
        <v>5193652.440000001</v>
      </c>
      <c r="R6" s="224">
        <f>+IF(F6=0,0,J6/F6)</f>
        <v>0.7723732156406884</v>
      </c>
    </row>
    <row r="7" spans="2:18" ht="15">
      <c r="B7" s="363"/>
      <c r="C7" s="76" t="s">
        <v>129</v>
      </c>
      <c r="D7" s="49">
        <v>17247981.74</v>
      </c>
      <c r="E7" s="50">
        <v>9244067.21</v>
      </c>
      <c r="F7" s="50">
        <v>14425273.3177</v>
      </c>
      <c r="G7" s="51">
        <v>56.04898785347536</v>
      </c>
      <c r="H7" s="50">
        <v>12669707.84</v>
      </c>
      <c r="I7" s="50">
        <v>6703928.85</v>
      </c>
      <c r="J7" s="50">
        <v>11447483.92</v>
      </c>
      <c r="K7" s="51">
        <v>70.75783732400443</v>
      </c>
      <c r="L7" s="135"/>
      <c r="O7" s="306"/>
      <c r="P7" s="223">
        <f aca="true" t="shared" si="0" ref="P7:P17">+F7-E7</f>
        <v>5181206.1077</v>
      </c>
      <c r="Q7" s="223">
        <f aca="true" t="shared" si="1" ref="Q7:Q17">+J7-I7</f>
        <v>4743555.07</v>
      </c>
      <c r="R7" s="224">
        <f aca="true" t="shared" si="2" ref="R7:R17">+IF(F7=0,0,J7/F7)</f>
        <v>0.7935713707381743</v>
      </c>
    </row>
    <row r="8" spans="2:18" ht="15">
      <c r="B8" s="363"/>
      <c r="C8" s="76" t="s">
        <v>79</v>
      </c>
      <c r="D8" s="49">
        <v>10945465.1892</v>
      </c>
      <c r="E8" s="50">
        <v>4109390.7692</v>
      </c>
      <c r="F8" s="50">
        <v>6120041.84</v>
      </c>
      <c r="G8" s="51">
        <v>48.928203320791155</v>
      </c>
      <c r="H8" s="50">
        <v>11825190.35</v>
      </c>
      <c r="I8" s="50">
        <v>4940187.08</v>
      </c>
      <c r="J8" s="50">
        <v>6903795.54</v>
      </c>
      <c r="K8" s="51">
        <v>39.74765384795913</v>
      </c>
      <c r="L8" s="135"/>
      <c r="O8" s="306"/>
      <c r="P8" s="223">
        <f t="shared" si="0"/>
        <v>2010651.0707999999</v>
      </c>
      <c r="Q8" s="223">
        <f t="shared" si="1"/>
        <v>1963608.46</v>
      </c>
      <c r="R8" s="224">
        <f t="shared" si="2"/>
        <v>1.1280634545465789</v>
      </c>
    </row>
    <row r="9" spans="2:18" ht="15">
      <c r="B9" s="363"/>
      <c r="C9" s="76" t="s">
        <v>95</v>
      </c>
      <c r="D9" s="49">
        <v>7728995.88</v>
      </c>
      <c r="E9" s="50">
        <v>3824869.88</v>
      </c>
      <c r="F9" s="50">
        <v>5079223</v>
      </c>
      <c r="G9" s="51">
        <v>32.79466123956092</v>
      </c>
      <c r="H9" s="50">
        <v>5076355.6</v>
      </c>
      <c r="I9" s="50">
        <v>2415043.43</v>
      </c>
      <c r="J9" s="50">
        <v>3847941.66</v>
      </c>
      <c r="K9" s="51">
        <v>59.33219304466088</v>
      </c>
      <c r="L9" s="135"/>
      <c r="O9" s="306"/>
      <c r="P9" s="223">
        <f t="shared" si="0"/>
        <v>1254353.12</v>
      </c>
      <c r="Q9" s="223">
        <f t="shared" si="1"/>
        <v>1432898.23</v>
      </c>
      <c r="R9" s="224">
        <f t="shared" si="2"/>
        <v>0.7575847053771807</v>
      </c>
    </row>
    <row r="10" spans="2:18" ht="15">
      <c r="B10" s="363"/>
      <c r="C10" s="76" t="s">
        <v>127</v>
      </c>
      <c r="D10" s="49">
        <v>1136958.6537</v>
      </c>
      <c r="E10" s="50">
        <v>922376.4647</v>
      </c>
      <c r="F10" s="50">
        <v>261487.8166</v>
      </c>
      <c r="G10" s="51">
        <v>-71.6506408600692</v>
      </c>
      <c r="H10" s="50">
        <v>1576275.06</v>
      </c>
      <c r="I10" s="50">
        <v>1268886.72</v>
      </c>
      <c r="J10" s="50">
        <v>380868.02</v>
      </c>
      <c r="K10" s="51">
        <v>-69.98408021797249</v>
      </c>
      <c r="L10" s="135"/>
      <c r="M10" s="48"/>
      <c r="O10" s="306"/>
      <c r="P10" s="223">
        <f t="shared" si="0"/>
        <v>-660888.6481</v>
      </c>
      <c r="Q10" s="223">
        <f t="shared" si="1"/>
        <v>-888018.7</v>
      </c>
      <c r="R10" s="224">
        <f t="shared" si="2"/>
        <v>1.4565421248004715</v>
      </c>
    </row>
    <row r="11" spans="2:18" ht="15">
      <c r="B11" s="363"/>
      <c r="C11" s="76" t="s">
        <v>100</v>
      </c>
      <c r="D11" s="49">
        <v>1540421.6908</v>
      </c>
      <c r="E11" s="50">
        <v>1469721.6154</v>
      </c>
      <c r="F11" s="50">
        <v>248301.4616</v>
      </c>
      <c r="G11" s="51">
        <v>-83.10554468286688</v>
      </c>
      <c r="H11" s="50">
        <v>1338731.27</v>
      </c>
      <c r="I11" s="50">
        <v>1230073.52</v>
      </c>
      <c r="J11" s="50">
        <v>197936.73</v>
      </c>
      <c r="K11" s="51">
        <v>-83.9085447510487</v>
      </c>
      <c r="L11" s="135"/>
      <c r="O11" s="306"/>
      <c r="P11" s="223">
        <f t="shared" si="0"/>
        <v>-1221420.1538</v>
      </c>
      <c r="Q11" s="223">
        <f t="shared" si="1"/>
        <v>-1032136.79</v>
      </c>
      <c r="R11" s="224">
        <f t="shared" si="2"/>
        <v>0.7971629676464216</v>
      </c>
    </row>
    <row r="12" spans="2:18" ht="15">
      <c r="B12" s="363"/>
      <c r="C12" s="76" t="s">
        <v>92</v>
      </c>
      <c r="D12" s="49">
        <v>23625</v>
      </c>
      <c r="E12" s="50">
        <v>23625</v>
      </c>
      <c r="F12" s="50">
        <v>0</v>
      </c>
      <c r="G12" s="51">
        <v>-100</v>
      </c>
      <c r="H12" s="50">
        <v>35516.12</v>
      </c>
      <c r="I12" s="50">
        <v>35516.12</v>
      </c>
      <c r="J12" s="50">
        <v>0</v>
      </c>
      <c r="K12" s="51">
        <v>-100</v>
      </c>
      <c r="L12" s="135"/>
      <c r="O12" s="306"/>
      <c r="P12" s="223">
        <f t="shared" si="0"/>
        <v>-23625</v>
      </c>
      <c r="Q12" s="223">
        <f t="shared" si="1"/>
        <v>-35516.12</v>
      </c>
      <c r="R12" s="224">
        <f t="shared" si="2"/>
        <v>0</v>
      </c>
    </row>
    <row r="13" spans="2:18" ht="15">
      <c r="B13" s="363"/>
      <c r="C13" s="76" t="s">
        <v>77</v>
      </c>
      <c r="D13" s="49">
        <v>19205</v>
      </c>
      <c r="E13" s="50">
        <v>7980</v>
      </c>
      <c r="F13" s="50">
        <v>3510</v>
      </c>
      <c r="G13" s="51">
        <v>-56.015037593984964</v>
      </c>
      <c r="H13" s="50">
        <v>33959.96</v>
      </c>
      <c r="I13" s="50">
        <v>13155.07</v>
      </c>
      <c r="J13" s="50">
        <v>7586.05</v>
      </c>
      <c r="K13" s="51">
        <v>-42.3336401858751</v>
      </c>
      <c r="L13" s="135"/>
      <c r="O13" s="306"/>
      <c r="P13" s="223">
        <f t="shared" si="0"/>
        <v>-4470</v>
      </c>
      <c r="Q13" s="223">
        <f t="shared" si="1"/>
        <v>-5569.0199999999995</v>
      </c>
      <c r="R13" s="224">
        <f t="shared" si="2"/>
        <v>2.1612678062678063</v>
      </c>
    </row>
    <row r="14" spans="2:18" ht="15">
      <c r="B14" s="363"/>
      <c r="C14" s="76" t="s">
        <v>99</v>
      </c>
      <c r="D14" s="49">
        <v>10764</v>
      </c>
      <c r="E14" s="50">
        <v>10764</v>
      </c>
      <c r="F14" s="50">
        <v>0</v>
      </c>
      <c r="G14" s="51">
        <v>-100</v>
      </c>
      <c r="H14" s="50">
        <v>31921.1</v>
      </c>
      <c r="I14" s="50">
        <v>31921.1</v>
      </c>
      <c r="J14" s="50">
        <v>0</v>
      </c>
      <c r="K14" s="51">
        <v>-100</v>
      </c>
      <c r="L14" s="135"/>
      <c r="O14" s="306"/>
      <c r="P14" s="223">
        <f t="shared" si="0"/>
        <v>-10764</v>
      </c>
      <c r="Q14" s="223">
        <f t="shared" si="1"/>
        <v>-31921.1</v>
      </c>
      <c r="R14" s="224">
        <f t="shared" si="2"/>
        <v>0</v>
      </c>
    </row>
    <row r="15" spans="2:18" ht="15">
      <c r="B15" s="363"/>
      <c r="C15" s="76" t="s">
        <v>103</v>
      </c>
      <c r="D15" s="49">
        <v>25690.0591</v>
      </c>
      <c r="E15" s="50">
        <v>24000</v>
      </c>
      <c r="F15" s="50">
        <v>875.9782</v>
      </c>
      <c r="G15" s="51">
        <v>-96.35009083333334</v>
      </c>
      <c r="H15" s="50">
        <v>18827.18</v>
      </c>
      <c r="I15" s="50">
        <v>14405.76</v>
      </c>
      <c r="J15" s="50">
        <v>3768.02</v>
      </c>
      <c r="K15" s="51">
        <v>-73.84365698165179</v>
      </c>
      <c r="L15" s="135"/>
      <c r="O15" s="306"/>
      <c r="P15" s="223">
        <f t="shared" si="0"/>
        <v>-23124.0218</v>
      </c>
      <c r="Q15" s="223">
        <f t="shared" si="1"/>
        <v>-10637.74</v>
      </c>
      <c r="R15" s="224">
        <f t="shared" si="2"/>
        <v>4.301499740518657</v>
      </c>
    </row>
    <row r="16" spans="2:18" ht="15">
      <c r="B16" s="363"/>
      <c r="C16" s="76" t="s">
        <v>81</v>
      </c>
      <c r="D16" s="49">
        <v>4487.7431</v>
      </c>
      <c r="E16" s="50">
        <v>2530.7831</v>
      </c>
      <c r="F16" s="50">
        <v>1341.48</v>
      </c>
      <c r="G16" s="51">
        <v>-46.99348197796959</v>
      </c>
      <c r="H16" s="50">
        <v>12581.15</v>
      </c>
      <c r="I16" s="50">
        <v>7194.98</v>
      </c>
      <c r="J16" s="50">
        <v>3581.68</v>
      </c>
      <c r="K16" s="51">
        <v>-50.21973653853102</v>
      </c>
      <c r="L16" s="136"/>
      <c r="O16" s="306"/>
      <c r="P16" s="223">
        <f t="shared" si="0"/>
        <v>-1189.3031</v>
      </c>
      <c r="Q16" s="223">
        <f t="shared" si="1"/>
        <v>-3613.2999999999997</v>
      </c>
      <c r="R16" s="224">
        <f t="shared" si="2"/>
        <v>2.6699466261144407</v>
      </c>
    </row>
    <row r="17" spans="2:18" ht="12.75" customHeight="1">
      <c r="B17" s="363"/>
      <c r="C17" s="76" t="s">
        <v>119</v>
      </c>
      <c r="D17" s="49">
        <v>637</v>
      </c>
      <c r="E17" s="50">
        <v>0</v>
      </c>
      <c r="F17" s="50">
        <v>75600</v>
      </c>
      <c r="G17" s="51" t="s">
        <v>148</v>
      </c>
      <c r="H17" s="50">
        <v>2191.07</v>
      </c>
      <c r="I17" s="50">
        <v>0</v>
      </c>
      <c r="J17" s="50">
        <v>55192.78</v>
      </c>
      <c r="K17" s="51" t="s">
        <v>148</v>
      </c>
      <c r="L17" s="135"/>
      <c r="O17" s="306"/>
      <c r="P17" s="223">
        <f t="shared" si="0"/>
        <v>75600</v>
      </c>
      <c r="Q17" s="223">
        <f t="shared" si="1"/>
        <v>55192.78</v>
      </c>
      <c r="R17" s="224">
        <f t="shared" si="2"/>
        <v>0.7300632275132275</v>
      </c>
    </row>
    <row r="18" spans="2:18" ht="12.75" customHeight="1">
      <c r="B18" s="363"/>
      <c r="C18" s="76" t="s">
        <v>84</v>
      </c>
      <c r="D18" s="49">
        <v>0</v>
      </c>
      <c r="E18" s="50">
        <v>0</v>
      </c>
      <c r="F18" s="50">
        <v>8976.67</v>
      </c>
      <c r="G18" s="51" t="s">
        <v>148</v>
      </c>
      <c r="H18" s="50">
        <v>0</v>
      </c>
      <c r="I18" s="50">
        <v>0</v>
      </c>
      <c r="J18" s="50">
        <v>51485.8</v>
      </c>
      <c r="K18" s="51" t="s">
        <v>148</v>
      </c>
      <c r="L18" s="135"/>
      <c r="O18" s="306"/>
      <c r="P18" s="223">
        <f>+F19-E19</f>
        <v>8.2</v>
      </c>
      <c r="Q18" s="223">
        <f>+J19-I19</f>
        <v>116.84</v>
      </c>
      <c r="R18" s="224">
        <f>+IF(F19=0,0,J19/F19)</f>
        <v>14.24878048780488</v>
      </c>
    </row>
    <row r="19" spans="2:18" ht="12.75" customHeight="1">
      <c r="B19" s="363"/>
      <c r="C19" s="76" t="s">
        <v>76</v>
      </c>
      <c r="D19" s="49">
        <v>0</v>
      </c>
      <c r="E19" s="50">
        <v>0</v>
      </c>
      <c r="F19" s="50">
        <v>8.2</v>
      </c>
      <c r="G19" s="51" t="s">
        <v>148</v>
      </c>
      <c r="H19" s="50">
        <v>0</v>
      </c>
      <c r="I19" s="50">
        <v>0</v>
      </c>
      <c r="J19" s="50">
        <v>116.84</v>
      </c>
      <c r="K19" s="51" t="s">
        <v>148</v>
      </c>
      <c r="L19" s="135"/>
      <c r="O19" s="306"/>
      <c r="P19" s="223">
        <f>+F18-E18</f>
        <v>8976.67</v>
      </c>
      <c r="Q19" s="223">
        <f>+J18-I18</f>
        <v>51485.8</v>
      </c>
      <c r="R19" s="224">
        <f>+IF(F18=0,0,J18/F18)</f>
        <v>5.7355121665383715</v>
      </c>
    </row>
    <row r="20" spans="2:18" ht="12.75" customHeight="1">
      <c r="B20" s="364"/>
      <c r="C20" s="76" t="s">
        <v>102</v>
      </c>
      <c r="D20" s="49">
        <v>0</v>
      </c>
      <c r="E20" s="50">
        <v>0</v>
      </c>
      <c r="F20" s="50">
        <v>102.4</v>
      </c>
      <c r="G20" s="51" t="s">
        <v>148</v>
      </c>
      <c r="H20" s="50">
        <v>0</v>
      </c>
      <c r="I20" s="50">
        <v>0</v>
      </c>
      <c r="J20" s="50">
        <v>394.73</v>
      </c>
      <c r="K20" s="51" t="s">
        <v>148</v>
      </c>
      <c r="L20" s="135"/>
      <c r="O20" s="306"/>
      <c r="P20" s="223"/>
      <c r="Q20" s="223"/>
      <c r="R20" s="224"/>
    </row>
    <row r="21" spans="2:18" ht="15">
      <c r="B21" s="154" t="s">
        <v>113</v>
      </c>
      <c r="C21" s="155"/>
      <c r="D21" s="69">
        <v>79991590.4759</v>
      </c>
      <c r="E21" s="70">
        <v>39775567.5424</v>
      </c>
      <c r="F21" s="70">
        <v>50819147.0649</v>
      </c>
      <c r="G21" s="71">
        <v>27.764731479262373</v>
      </c>
      <c r="H21" s="70">
        <v>61696543.94</v>
      </c>
      <c r="I21" s="70">
        <v>30462719.790000003</v>
      </c>
      <c r="J21" s="70">
        <v>41896211.370000005</v>
      </c>
      <c r="K21" s="71">
        <v>37.53273397391548</v>
      </c>
      <c r="L21" s="135"/>
      <c r="O21" s="307">
        <f>+J21/$J$94</f>
        <v>0.7719920797070989</v>
      </c>
      <c r="P21" s="223">
        <f aca="true" t="shared" si="3" ref="P21:P52">+F21-E21</f>
        <v>11043579.5225</v>
      </c>
      <c r="Q21" s="223">
        <f aca="true" t="shared" si="4" ref="Q21:Q52">+J21-I21</f>
        <v>11433491.580000002</v>
      </c>
      <c r="R21" s="224">
        <f aca="true" t="shared" si="5" ref="R21:R52">+IF(F21=0,0,J21/F21)</f>
        <v>0.8244178383492994</v>
      </c>
    </row>
    <row r="22" spans="2:18" ht="15">
      <c r="B22" s="362" t="s">
        <v>75</v>
      </c>
      <c r="C22" s="177" t="s">
        <v>127</v>
      </c>
      <c r="D22" s="45">
        <v>2700049.9686</v>
      </c>
      <c r="E22" s="46">
        <v>2351366.5384</v>
      </c>
      <c r="F22" s="46">
        <v>542669.884</v>
      </c>
      <c r="G22" s="47">
        <v>-76.92108503129153</v>
      </c>
      <c r="H22" s="45">
        <v>4143123.76</v>
      </c>
      <c r="I22" s="46">
        <v>3616929.68</v>
      </c>
      <c r="J22" s="46">
        <v>767855.18</v>
      </c>
      <c r="K22" s="47">
        <v>-78.77052506036003</v>
      </c>
      <c r="L22" s="135"/>
      <c r="M22" s="48"/>
      <c r="P22" s="223">
        <f t="shared" si="3"/>
        <v>-1808696.6543999999</v>
      </c>
      <c r="Q22" s="223">
        <f t="shared" si="4"/>
        <v>-2849074.5</v>
      </c>
      <c r="R22" s="224">
        <f t="shared" si="5"/>
        <v>1.4149581589827087</v>
      </c>
    </row>
    <row r="23" spans="2:18" ht="15">
      <c r="B23" s="363"/>
      <c r="C23" s="178" t="s">
        <v>95</v>
      </c>
      <c r="D23" s="49">
        <v>2759936.17</v>
      </c>
      <c r="E23" s="50">
        <v>1521194.97</v>
      </c>
      <c r="F23" s="50">
        <v>1661747.816</v>
      </c>
      <c r="G23" s="51">
        <v>9.239633891242761</v>
      </c>
      <c r="H23" s="49">
        <v>3626667.66</v>
      </c>
      <c r="I23" s="50">
        <v>2022385.63</v>
      </c>
      <c r="J23" s="50">
        <v>2059031.79</v>
      </c>
      <c r="K23" s="51">
        <v>1.812026324573912</v>
      </c>
      <c r="L23" s="135"/>
      <c r="P23" s="223">
        <f t="shared" si="3"/>
        <v>140552.84600000014</v>
      </c>
      <c r="Q23" s="223">
        <f t="shared" si="4"/>
        <v>36646.16000000015</v>
      </c>
      <c r="R23" s="224">
        <f t="shared" si="5"/>
        <v>1.2390759718019693</v>
      </c>
    </row>
    <row r="24" spans="2:18" ht="15">
      <c r="B24" s="363"/>
      <c r="C24" s="178" t="s">
        <v>129</v>
      </c>
      <c r="D24" s="49">
        <v>1869514.77</v>
      </c>
      <c r="E24" s="50">
        <v>689311.08</v>
      </c>
      <c r="F24" s="50">
        <v>1575072.5538</v>
      </c>
      <c r="G24" s="51">
        <v>128.49952648374665</v>
      </c>
      <c r="H24" s="49">
        <v>2492251.77</v>
      </c>
      <c r="I24" s="50">
        <v>905721.26</v>
      </c>
      <c r="J24" s="50">
        <v>2058622.05</v>
      </c>
      <c r="K24" s="51">
        <v>127.29090515110575</v>
      </c>
      <c r="L24" s="135"/>
      <c r="P24" s="223">
        <f t="shared" si="3"/>
        <v>885761.4738000002</v>
      </c>
      <c r="Q24" s="223">
        <f t="shared" si="4"/>
        <v>1152900.79</v>
      </c>
      <c r="R24" s="224">
        <f t="shared" si="5"/>
        <v>1.3070014108451034</v>
      </c>
    </row>
    <row r="25" spans="2:18" ht="15">
      <c r="B25" s="363"/>
      <c r="C25" s="178" t="s">
        <v>99</v>
      </c>
      <c r="D25" s="49">
        <v>437051</v>
      </c>
      <c r="E25" s="50">
        <v>322050</v>
      </c>
      <c r="F25" s="50">
        <v>0</v>
      </c>
      <c r="G25" s="51">
        <v>-100</v>
      </c>
      <c r="H25" s="49">
        <v>503259.09</v>
      </c>
      <c r="I25" s="50">
        <v>372096.94</v>
      </c>
      <c r="J25" s="50">
        <v>0</v>
      </c>
      <c r="K25" s="51">
        <v>-100</v>
      </c>
      <c r="L25" s="135"/>
      <c r="P25" s="223">
        <f t="shared" si="3"/>
        <v>-322050</v>
      </c>
      <c r="Q25" s="223">
        <f t="shared" si="4"/>
        <v>-372096.94</v>
      </c>
      <c r="R25" s="224">
        <f t="shared" si="5"/>
        <v>0</v>
      </c>
    </row>
    <row r="26" spans="2:18" ht="15">
      <c r="B26" s="363"/>
      <c r="C26" s="178" t="s">
        <v>101</v>
      </c>
      <c r="D26" s="49">
        <v>381350</v>
      </c>
      <c r="E26" s="50">
        <v>109100</v>
      </c>
      <c r="F26" s="50">
        <v>514025</v>
      </c>
      <c r="G26" s="51">
        <v>371.15032080659944</v>
      </c>
      <c r="H26" s="49">
        <v>446910.48</v>
      </c>
      <c r="I26" s="50">
        <v>126775.05</v>
      </c>
      <c r="J26" s="50">
        <v>650170.72</v>
      </c>
      <c r="K26" s="51">
        <v>412.8538462418275</v>
      </c>
      <c r="L26" s="135"/>
      <c r="P26" s="223">
        <f t="shared" si="3"/>
        <v>404925</v>
      </c>
      <c r="Q26" s="223">
        <f t="shared" si="4"/>
        <v>523395.67</v>
      </c>
      <c r="R26" s="224">
        <f t="shared" si="5"/>
        <v>1.264862059238364</v>
      </c>
    </row>
    <row r="27" spans="2:18" ht="15">
      <c r="B27" s="363"/>
      <c r="C27" s="178" t="s">
        <v>96</v>
      </c>
      <c r="D27" s="49">
        <v>134726</v>
      </c>
      <c r="E27" s="50">
        <v>118283</v>
      </c>
      <c r="F27" s="50">
        <v>225216.5</v>
      </c>
      <c r="G27" s="51">
        <v>90.40479189739861</v>
      </c>
      <c r="H27" s="49">
        <v>177932.98</v>
      </c>
      <c r="I27" s="50">
        <v>154572.77</v>
      </c>
      <c r="J27" s="50">
        <v>290631.94</v>
      </c>
      <c r="K27" s="51">
        <v>88.02272871217876</v>
      </c>
      <c r="L27" s="135"/>
      <c r="P27" s="223">
        <f t="shared" si="3"/>
        <v>106933.5</v>
      </c>
      <c r="Q27" s="223">
        <f t="shared" si="4"/>
        <v>136059.17</v>
      </c>
      <c r="R27" s="224">
        <f t="shared" si="5"/>
        <v>1.290455805857919</v>
      </c>
    </row>
    <row r="28" spans="2:18" ht="15">
      <c r="B28" s="363"/>
      <c r="C28" s="178" t="s">
        <v>190</v>
      </c>
      <c r="D28" s="49">
        <v>23500</v>
      </c>
      <c r="E28" s="50">
        <v>0</v>
      </c>
      <c r="F28" s="50">
        <v>504974.8538</v>
      </c>
      <c r="G28" s="51" t="s">
        <v>148</v>
      </c>
      <c r="H28" s="49">
        <v>27553.76</v>
      </c>
      <c r="I28" s="50">
        <v>0</v>
      </c>
      <c r="J28" s="50">
        <v>572639.2</v>
      </c>
      <c r="K28" s="51" t="s">
        <v>148</v>
      </c>
      <c r="L28" s="135"/>
      <c r="P28" s="223">
        <f t="shared" si="3"/>
        <v>504974.8538</v>
      </c>
      <c r="Q28" s="223">
        <f t="shared" si="4"/>
        <v>572639.2</v>
      </c>
      <c r="R28" s="224">
        <f t="shared" si="5"/>
        <v>1.1339954765882245</v>
      </c>
    </row>
    <row r="29" spans="2:18" ht="15">
      <c r="B29" s="363"/>
      <c r="C29" s="178" t="s">
        <v>77</v>
      </c>
      <c r="D29" s="49">
        <v>1232.5</v>
      </c>
      <c r="E29" s="50">
        <v>1232.5</v>
      </c>
      <c r="F29" s="50">
        <v>0</v>
      </c>
      <c r="G29" s="51">
        <v>-100</v>
      </c>
      <c r="H29" s="49">
        <v>725.35</v>
      </c>
      <c r="I29" s="50">
        <v>725.35</v>
      </c>
      <c r="J29" s="50">
        <v>0</v>
      </c>
      <c r="K29" s="51">
        <v>-100</v>
      </c>
      <c r="L29" s="135"/>
      <c r="P29" s="223">
        <f t="shared" si="3"/>
        <v>-1232.5</v>
      </c>
      <c r="Q29" s="223">
        <f t="shared" si="4"/>
        <v>-725.35</v>
      </c>
      <c r="R29" s="224">
        <f t="shared" si="5"/>
        <v>0</v>
      </c>
    </row>
    <row r="30" spans="2:18" ht="15">
      <c r="B30" s="363"/>
      <c r="C30" s="76" t="s">
        <v>184</v>
      </c>
      <c r="D30" s="49">
        <v>61</v>
      </c>
      <c r="E30" s="50">
        <v>5</v>
      </c>
      <c r="F30" s="50">
        <v>0</v>
      </c>
      <c r="G30" s="51">
        <v>-100</v>
      </c>
      <c r="H30" s="50">
        <v>540.17</v>
      </c>
      <c r="I30" s="50">
        <v>120.56</v>
      </c>
      <c r="J30" s="50">
        <v>0</v>
      </c>
      <c r="K30" s="51">
        <v>-100</v>
      </c>
      <c r="L30" s="135"/>
      <c r="P30" s="223">
        <f t="shared" si="3"/>
        <v>-5</v>
      </c>
      <c r="Q30" s="223">
        <f t="shared" si="4"/>
        <v>-120.56</v>
      </c>
      <c r="R30" s="224">
        <f t="shared" si="5"/>
        <v>0</v>
      </c>
    </row>
    <row r="31" spans="2:18" ht="15">
      <c r="B31" s="363"/>
      <c r="C31" s="76" t="s">
        <v>98</v>
      </c>
      <c r="D31" s="49">
        <v>20</v>
      </c>
      <c r="E31" s="50">
        <v>20</v>
      </c>
      <c r="F31" s="50">
        <v>0</v>
      </c>
      <c r="G31" s="51">
        <v>-100</v>
      </c>
      <c r="H31" s="50">
        <v>525.56</v>
      </c>
      <c r="I31" s="50">
        <v>525.56</v>
      </c>
      <c r="J31" s="50">
        <v>0</v>
      </c>
      <c r="K31" s="51">
        <v>-100</v>
      </c>
      <c r="L31" s="135"/>
      <c r="P31" s="223">
        <f t="shared" si="3"/>
        <v>-20</v>
      </c>
      <c r="Q31" s="223">
        <f t="shared" si="4"/>
        <v>-525.56</v>
      </c>
      <c r="R31" s="224">
        <f t="shared" si="5"/>
        <v>0</v>
      </c>
    </row>
    <row r="32" spans="2:18" ht="15">
      <c r="B32" s="363"/>
      <c r="C32" s="76" t="s">
        <v>119</v>
      </c>
      <c r="D32" s="49">
        <v>7.8</v>
      </c>
      <c r="E32" s="50">
        <v>0</v>
      </c>
      <c r="F32" s="50">
        <v>0</v>
      </c>
      <c r="G32" s="51" t="s">
        <v>148</v>
      </c>
      <c r="H32" s="50">
        <v>129.82</v>
      </c>
      <c r="I32" s="50">
        <v>0</v>
      </c>
      <c r="J32" s="50">
        <v>0</v>
      </c>
      <c r="K32" s="51" t="s">
        <v>148</v>
      </c>
      <c r="L32" s="135"/>
      <c r="P32" s="223">
        <f t="shared" si="3"/>
        <v>0</v>
      </c>
      <c r="Q32" s="223">
        <f t="shared" si="4"/>
        <v>0</v>
      </c>
      <c r="R32" s="224">
        <f t="shared" si="5"/>
        <v>0</v>
      </c>
    </row>
    <row r="33" spans="2:18" ht="15">
      <c r="B33" s="154" t="s">
        <v>115</v>
      </c>
      <c r="C33" s="155"/>
      <c r="D33" s="69">
        <v>8307449.2086</v>
      </c>
      <c r="E33" s="70">
        <v>5112563.0884</v>
      </c>
      <c r="F33" s="70">
        <v>5023706.6076</v>
      </c>
      <c r="G33" s="71">
        <v>-1.73800262732422</v>
      </c>
      <c r="H33" s="70">
        <v>11419620.399999999</v>
      </c>
      <c r="I33" s="70">
        <v>7199852.8</v>
      </c>
      <c r="J33" s="70">
        <v>6398950.88</v>
      </c>
      <c r="K33" s="71">
        <v>-11.123865199021843</v>
      </c>
      <c r="L33" s="135"/>
      <c r="O33" s="307">
        <f>+J33/$J$94</f>
        <v>0.11790897640286489</v>
      </c>
      <c r="P33" s="223">
        <f t="shared" si="3"/>
        <v>-88856.48080000002</v>
      </c>
      <c r="Q33" s="223">
        <f t="shared" si="4"/>
        <v>-800901.9199999999</v>
      </c>
      <c r="R33" s="224">
        <f t="shared" si="5"/>
        <v>1.2737509133832563</v>
      </c>
    </row>
    <row r="34" spans="2:18" ht="15" customHeight="1">
      <c r="B34" s="377" t="s">
        <v>91</v>
      </c>
      <c r="C34" s="177" t="s">
        <v>127</v>
      </c>
      <c r="D34" s="45">
        <v>522338.181</v>
      </c>
      <c r="E34" s="46">
        <v>305526.1898</v>
      </c>
      <c r="F34" s="46">
        <v>345490.9353</v>
      </c>
      <c r="G34" s="47">
        <v>13.080628382843805</v>
      </c>
      <c r="H34" s="45">
        <v>3785401.85</v>
      </c>
      <c r="I34" s="46">
        <v>2206680.72</v>
      </c>
      <c r="J34" s="46">
        <v>2399599.75</v>
      </c>
      <c r="K34" s="47">
        <v>8.742498552305289</v>
      </c>
      <c r="L34" s="135"/>
      <c r="P34" s="223">
        <f t="shared" si="3"/>
        <v>39964.74550000002</v>
      </c>
      <c r="Q34" s="223">
        <f t="shared" si="4"/>
        <v>192919.0299999998</v>
      </c>
      <c r="R34" s="224">
        <f t="shared" si="5"/>
        <v>6.945478172723567</v>
      </c>
    </row>
    <row r="35" spans="2:18" ht="15">
      <c r="B35" s="377"/>
      <c r="C35" s="178" t="s">
        <v>84</v>
      </c>
      <c r="D35" s="49">
        <v>317234.6352</v>
      </c>
      <c r="E35" s="50">
        <v>143349.22</v>
      </c>
      <c r="F35" s="50">
        <v>109623.31</v>
      </c>
      <c r="G35" s="51">
        <v>-23.52709697339128</v>
      </c>
      <c r="H35" s="49">
        <v>1661288.36</v>
      </c>
      <c r="I35" s="50">
        <v>752872.45</v>
      </c>
      <c r="J35" s="50">
        <v>652200.19</v>
      </c>
      <c r="K35" s="51">
        <v>-13.37175506953402</v>
      </c>
      <c r="L35" s="135"/>
      <c r="P35" s="223">
        <f t="shared" si="3"/>
        <v>-33725.91</v>
      </c>
      <c r="Q35" s="223">
        <f t="shared" si="4"/>
        <v>-100672.26000000001</v>
      </c>
      <c r="R35" s="224">
        <f t="shared" si="5"/>
        <v>5.949466313323325</v>
      </c>
    </row>
    <row r="36" spans="2:18" ht="15">
      <c r="B36" s="377"/>
      <c r="C36" s="178" t="s">
        <v>129</v>
      </c>
      <c r="D36" s="49">
        <v>1652890.08</v>
      </c>
      <c r="E36" s="50">
        <v>1027812</v>
      </c>
      <c r="F36" s="50">
        <v>1258500</v>
      </c>
      <c r="G36" s="51">
        <v>22.444571575346473</v>
      </c>
      <c r="H36" s="49">
        <v>1271855.12</v>
      </c>
      <c r="I36" s="50">
        <v>727574.93</v>
      </c>
      <c r="J36" s="50">
        <v>1185012.16</v>
      </c>
      <c r="K36" s="51">
        <v>62.87149421159959</v>
      </c>
      <c r="L36" s="135"/>
      <c r="P36" s="223">
        <f t="shared" si="3"/>
        <v>230688</v>
      </c>
      <c r="Q36" s="223">
        <f t="shared" si="4"/>
        <v>457437.22999999986</v>
      </c>
      <c r="R36" s="224">
        <f t="shared" si="5"/>
        <v>0.9416068017481127</v>
      </c>
    </row>
    <row r="37" spans="2:18" ht="15">
      <c r="B37" s="377"/>
      <c r="C37" s="76" t="s">
        <v>77</v>
      </c>
      <c r="D37" s="49">
        <v>40728.8433</v>
      </c>
      <c r="E37" s="50">
        <v>24991.7253</v>
      </c>
      <c r="F37" s="50">
        <v>11898.0677</v>
      </c>
      <c r="G37" s="51">
        <v>-52.39197151386743</v>
      </c>
      <c r="H37" s="50">
        <v>243159.43</v>
      </c>
      <c r="I37" s="50">
        <v>149643.62</v>
      </c>
      <c r="J37" s="50">
        <v>65581.43</v>
      </c>
      <c r="K37" s="51">
        <v>-56.17492412974239</v>
      </c>
      <c r="L37" s="135"/>
      <c r="P37" s="223">
        <f t="shared" si="3"/>
        <v>-13093.657599999999</v>
      </c>
      <c r="Q37" s="223">
        <f t="shared" si="4"/>
        <v>-84062.19</v>
      </c>
      <c r="R37" s="224">
        <f t="shared" si="5"/>
        <v>5.511939556370149</v>
      </c>
    </row>
    <row r="38" spans="2:18" ht="15">
      <c r="B38" s="377"/>
      <c r="C38" s="76" t="s">
        <v>90</v>
      </c>
      <c r="D38" s="49">
        <v>12965.68</v>
      </c>
      <c r="E38" s="50">
        <v>12965.68</v>
      </c>
      <c r="F38" s="50">
        <v>0</v>
      </c>
      <c r="G38" s="51">
        <v>-100</v>
      </c>
      <c r="H38" s="50">
        <v>130285.58</v>
      </c>
      <c r="I38" s="50">
        <v>130285.58</v>
      </c>
      <c r="J38" s="50">
        <v>0</v>
      </c>
      <c r="K38" s="51">
        <v>-100</v>
      </c>
      <c r="L38" s="135"/>
      <c r="P38" s="223">
        <f t="shared" si="3"/>
        <v>-12965.68</v>
      </c>
      <c r="Q38" s="223">
        <f t="shared" si="4"/>
        <v>-130285.58</v>
      </c>
      <c r="R38" s="224">
        <f t="shared" si="5"/>
        <v>0</v>
      </c>
    </row>
    <row r="39" spans="2:18" ht="15">
      <c r="B39" s="377"/>
      <c r="C39" s="76" t="s">
        <v>92</v>
      </c>
      <c r="D39" s="49">
        <v>19240</v>
      </c>
      <c r="E39" s="50">
        <v>19240</v>
      </c>
      <c r="F39" s="50">
        <v>0</v>
      </c>
      <c r="G39" s="51">
        <v>-100</v>
      </c>
      <c r="H39" s="50">
        <v>110573.94</v>
      </c>
      <c r="I39" s="50">
        <v>110573.94</v>
      </c>
      <c r="J39" s="50">
        <v>0</v>
      </c>
      <c r="K39" s="51">
        <v>-100</v>
      </c>
      <c r="L39" s="135"/>
      <c r="P39" s="223">
        <f t="shared" si="3"/>
        <v>-19240</v>
      </c>
      <c r="Q39" s="223">
        <f t="shared" si="4"/>
        <v>-110573.94</v>
      </c>
      <c r="R39" s="224">
        <f t="shared" si="5"/>
        <v>0</v>
      </c>
    </row>
    <row r="40" spans="2:18" ht="15">
      <c r="B40" s="377"/>
      <c r="C40" s="76" t="s">
        <v>79</v>
      </c>
      <c r="D40" s="49">
        <v>40000</v>
      </c>
      <c r="E40" s="50">
        <v>40000</v>
      </c>
      <c r="F40" s="50">
        <v>20000</v>
      </c>
      <c r="G40" s="51">
        <v>-50</v>
      </c>
      <c r="H40" s="50">
        <v>84962</v>
      </c>
      <c r="I40" s="50">
        <v>84962</v>
      </c>
      <c r="J40" s="50">
        <v>45606</v>
      </c>
      <c r="K40" s="51">
        <v>-46.32188507803489</v>
      </c>
      <c r="L40" s="135"/>
      <c r="P40" s="223">
        <f t="shared" si="3"/>
        <v>-20000</v>
      </c>
      <c r="Q40" s="223">
        <f t="shared" si="4"/>
        <v>-39356</v>
      </c>
      <c r="R40" s="224">
        <f t="shared" si="5"/>
        <v>2.2803</v>
      </c>
    </row>
    <row r="41" spans="2:18" ht="15">
      <c r="B41" s="377"/>
      <c r="C41" s="76" t="s">
        <v>96</v>
      </c>
      <c r="D41" s="49">
        <v>78000</v>
      </c>
      <c r="E41" s="50">
        <v>60000</v>
      </c>
      <c r="F41" s="50">
        <v>0</v>
      </c>
      <c r="G41" s="51">
        <v>-100</v>
      </c>
      <c r="H41" s="50">
        <v>74619.97</v>
      </c>
      <c r="I41" s="50">
        <v>52961.95</v>
      </c>
      <c r="J41" s="50">
        <v>0</v>
      </c>
      <c r="K41" s="51">
        <v>-100</v>
      </c>
      <c r="L41" s="135"/>
      <c r="P41" s="223">
        <f t="shared" si="3"/>
        <v>-60000</v>
      </c>
      <c r="Q41" s="223">
        <f t="shared" si="4"/>
        <v>-52961.95</v>
      </c>
      <c r="R41" s="224">
        <f t="shared" si="5"/>
        <v>0</v>
      </c>
    </row>
    <row r="42" spans="2:18" ht="15">
      <c r="B42" s="377"/>
      <c r="C42" s="76" t="s">
        <v>78</v>
      </c>
      <c r="D42" s="49">
        <v>3764.76</v>
      </c>
      <c r="E42" s="50">
        <v>2478.24</v>
      </c>
      <c r="F42" s="50">
        <v>578.76</v>
      </c>
      <c r="G42" s="51">
        <v>-76.64632965330233</v>
      </c>
      <c r="H42" s="50">
        <v>42976.84</v>
      </c>
      <c r="I42" s="50">
        <v>27643.48</v>
      </c>
      <c r="J42" s="50">
        <v>7260.14</v>
      </c>
      <c r="K42" s="51">
        <v>-73.73651942519538</v>
      </c>
      <c r="L42" s="135"/>
      <c r="P42" s="223">
        <f t="shared" si="3"/>
        <v>-1899.4799999999998</v>
      </c>
      <c r="Q42" s="223">
        <f t="shared" si="4"/>
        <v>-20383.34</v>
      </c>
      <c r="R42" s="224">
        <f t="shared" si="5"/>
        <v>12.544301610339346</v>
      </c>
    </row>
    <row r="43" spans="2:18" ht="12.75" customHeight="1">
      <c r="B43" s="377"/>
      <c r="C43" s="76" t="s">
        <v>81</v>
      </c>
      <c r="D43" s="49">
        <v>2109.8254</v>
      </c>
      <c r="E43" s="50">
        <v>1492.5854</v>
      </c>
      <c r="F43" s="50">
        <v>2239.2</v>
      </c>
      <c r="G43" s="51">
        <v>50.0215666051671</v>
      </c>
      <c r="H43" s="50">
        <v>11124.47</v>
      </c>
      <c r="I43" s="50">
        <v>7229.36</v>
      </c>
      <c r="J43" s="50">
        <v>15297.74</v>
      </c>
      <c r="K43" s="51">
        <v>111.60572996779798</v>
      </c>
      <c r="L43" s="136"/>
      <c r="P43" s="223">
        <f t="shared" si="3"/>
        <v>746.6145999999999</v>
      </c>
      <c r="Q43" s="223">
        <f t="shared" si="4"/>
        <v>8068.38</v>
      </c>
      <c r="R43" s="224">
        <f t="shared" si="5"/>
        <v>6.8317881386209365</v>
      </c>
    </row>
    <row r="44" spans="2:18" ht="12.75" customHeight="1">
      <c r="B44" s="377"/>
      <c r="C44" s="76" t="s">
        <v>103</v>
      </c>
      <c r="D44" s="49">
        <v>1800</v>
      </c>
      <c r="E44" s="50">
        <v>1200</v>
      </c>
      <c r="F44" s="50">
        <v>2030.88</v>
      </c>
      <c r="G44" s="51">
        <v>69.24000000000001</v>
      </c>
      <c r="H44" s="50">
        <v>7396.43</v>
      </c>
      <c r="I44" s="50">
        <v>4842.71</v>
      </c>
      <c r="J44" s="50">
        <v>4648.64</v>
      </c>
      <c r="K44" s="51">
        <v>-4.007466893536882</v>
      </c>
      <c r="L44" s="135"/>
      <c r="P44" s="223">
        <f t="shared" si="3"/>
        <v>830.8800000000001</v>
      </c>
      <c r="Q44" s="223">
        <f t="shared" si="4"/>
        <v>-194.0699999999997</v>
      </c>
      <c r="R44" s="224">
        <f t="shared" si="5"/>
        <v>2.288978176947924</v>
      </c>
    </row>
    <row r="45" spans="2:18" ht="15">
      <c r="B45" s="377"/>
      <c r="C45" s="76" t="s">
        <v>100</v>
      </c>
      <c r="D45" s="49">
        <v>1140</v>
      </c>
      <c r="E45" s="50">
        <v>0</v>
      </c>
      <c r="F45" s="50">
        <v>0</v>
      </c>
      <c r="G45" s="51" t="s">
        <v>148</v>
      </c>
      <c r="H45" s="50">
        <v>3243.35</v>
      </c>
      <c r="I45" s="50">
        <v>0</v>
      </c>
      <c r="J45" s="50">
        <v>0</v>
      </c>
      <c r="K45" s="51" t="s">
        <v>148</v>
      </c>
      <c r="L45" s="135"/>
      <c r="P45" s="223">
        <f t="shared" si="3"/>
        <v>0</v>
      </c>
      <c r="Q45" s="223">
        <f t="shared" si="4"/>
        <v>0</v>
      </c>
      <c r="R45" s="224">
        <f t="shared" si="5"/>
        <v>0</v>
      </c>
    </row>
    <row r="46" spans="2:18" ht="15">
      <c r="B46" s="377"/>
      <c r="C46" s="76" t="s">
        <v>102</v>
      </c>
      <c r="D46" s="49">
        <v>796</v>
      </c>
      <c r="E46" s="50">
        <v>338</v>
      </c>
      <c r="F46" s="50">
        <v>293</v>
      </c>
      <c r="G46" s="51">
        <v>-13.313609467455622</v>
      </c>
      <c r="H46" s="50">
        <v>2957.06</v>
      </c>
      <c r="I46" s="50">
        <v>1157.26</v>
      </c>
      <c r="J46" s="50">
        <v>1307.96</v>
      </c>
      <c r="K46" s="51">
        <v>13.022138499559311</v>
      </c>
      <c r="L46" s="135"/>
      <c r="P46" s="223">
        <f t="shared" si="3"/>
        <v>-45</v>
      </c>
      <c r="Q46" s="223">
        <f t="shared" si="4"/>
        <v>150.70000000000005</v>
      </c>
      <c r="R46" s="224">
        <f t="shared" si="5"/>
        <v>4.464027303754266</v>
      </c>
    </row>
    <row r="47" spans="2:18" ht="15">
      <c r="B47" s="377"/>
      <c r="C47" s="76" t="s">
        <v>99</v>
      </c>
      <c r="D47" s="49">
        <v>447.36</v>
      </c>
      <c r="E47" s="50">
        <v>367.36</v>
      </c>
      <c r="F47" s="50">
        <v>160</v>
      </c>
      <c r="G47" s="51">
        <v>-56.44599303135889</v>
      </c>
      <c r="H47" s="50">
        <v>2632.47</v>
      </c>
      <c r="I47" s="50">
        <v>2054.24</v>
      </c>
      <c r="J47" s="50">
        <v>1123.27</v>
      </c>
      <c r="K47" s="51">
        <v>-45.31943687203053</v>
      </c>
      <c r="L47" s="136"/>
      <c r="P47" s="223">
        <f t="shared" si="3"/>
        <v>-207.36</v>
      </c>
      <c r="Q47" s="223">
        <f t="shared" si="4"/>
        <v>-930.9699999999998</v>
      </c>
      <c r="R47" s="224">
        <f t="shared" si="5"/>
        <v>7.0204375</v>
      </c>
    </row>
    <row r="48" spans="2:18" ht="12.75" customHeight="1">
      <c r="B48" s="377"/>
      <c r="C48" s="76" t="s">
        <v>98</v>
      </c>
      <c r="D48" s="49">
        <v>1162.5232</v>
      </c>
      <c r="E48" s="50">
        <v>315.3385</v>
      </c>
      <c r="F48" s="50">
        <v>2166.1677</v>
      </c>
      <c r="G48" s="51">
        <v>586.934104145228</v>
      </c>
      <c r="H48" s="50">
        <v>2451.04</v>
      </c>
      <c r="I48" s="50">
        <v>749.86</v>
      </c>
      <c r="J48" s="50">
        <v>2015.59</v>
      </c>
      <c r="K48" s="51">
        <v>168.79550849491903</v>
      </c>
      <c r="L48" s="135"/>
      <c r="P48" s="223">
        <f t="shared" si="3"/>
        <v>1850.8292</v>
      </c>
      <c r="Q48" s="223">
        <f t="shared" si="4"/>
        <v>1265.73</v>
      </c>
      <c r="R48" s="224">
        <f t="shared" si="5"/>
        <v>0.9304865915967633</v>
      </c>
    </row>
    <row r="49" spans="2:18" ht="15">
      <c r="B49" s="377"/>
      <c r="C49" s="76" t="s">
        <v>95</v>
      </c>
      <c r="D49" s="49">
        <v>80</v>
      </c>
      <c r="E49" s="50">
        <v>0</v>
      </c>
      <c r="F49" s="50">
        <v>0</v>
      </c>
      <c r="G49" s="51" t="s">
        <v>148</v>
      </c>
      <c r="H49" s="50">
        <v>547.45</v>
      </c>
      <c r="I49" s="50">
        <v>0</v>
      </c>
      <c r="J49" s="50">
        <v>0</v>
      </c>
      <c r="K49" s="51" t="s">
        <v>148</v>
      </c>
      <c r="L49" s="135"/>
      <c r="P49" s="223">
        <f t="shared" si="3"/>
        <v>0</v>
      </c>
      <c r="Q49" s="223">
        <f t="shared" si="4"/>
        <v>0</v>
      </c>
      <c r="R49" s="224">
        <f t="shared" si="5"/>
        <v>0</v>
      </c>
    </row>
    <row r="50" spans="2:18" ht="15">
      <c r="B50" s="377"/>
      <c r="C50" s="76" t="s">
        <v>171</v>
      </c>
      <c r="D50" s="49">
        <v>43.4692</v>
      </c>
      <c r="E50" s="50">
        <v>0</v>
      </c>
      <c r="F50" s="50">
        <v>18.45</v>
      </c>
      <c r="G50" s="51" t="s">
        <v>148</v>
      </c>
      <c r="H50" s="50">
        <v>83.1</v>
      </c>
      <c r="I50" s="50">
        <v>0</v>
      </c>
      <c r="J50" s="50">
        <v>231.42</v>
      </c>
      <c r="K50" s="51" t="s">
        <v>148</v>
      </c>
      <c r="L50" s="135"/>
      <c r="P50" s="223">
        <f t="shared" si="3"/>
        <v>18.45</v>
      </c>
      <c r="Q50" s="223">
        <f t="shared" si="4"/>
        <v>231.42</v>
      </c>
      <c r="R50" s="224">
        <f t="shared" si="5"/>
        <v>12.543089430894309</v>
      </c>
    </row>
    <row r="51" spans="2:18" ht="15">
      <c r="B51" s="377"/>
      <c r="C51" s="76" t="s">
        <v>184</v>
      </c>
      <c r="D51" s="49">
        <v>0.4231</v>
      </c>
      <c r="E51" s="50">
        <v>0</v>
      </c>
      <c r="F51" s="50">
        <v>4920</v>
      </c>
      <c r="G51" s="51" t="s">
        <v>148</v>
      </c>
      <c r="H51" s="50">
        <v>74.3</v>
      </c>
      <c r="I51" s="50">
        <v>0</v>
      </c>
      <c r="J51" s="50">
        <v>11285.55</v>
      </c>
      <c r="K51" s="51" t="s">
        <v>148</v>
      </c>
      <c r="L51" s="135"/>
      <c r="P51" s="223">
        <f t="shared" si="3"/>
        <v>4920</v>
      </c>
      <c r="Q51" s="223">
        <f t="shared" si="4"/>
        <v>11285.55</v>
      </c>
      <c r="R51" s="224">
        <f t="shared" si="5"/>
        <v>2.2938109756097558</v>
      </c>
    </row>
    <row r="52" spans="2:18" ht="15">
      <c r="B52" s="377"/>
      <c r="C52" s="76" t="s">
        <v>212</v>
      </c>
      <c r="D52" s="49">
        <v>0</v>
      </c>
      <c r="E52" s="50">
        <v>0</v>
      </c>
      <c r="F52" s="50">
        <v>3</v>
      </c>
      <c r="G52" s="51" t="s">
        <v>148</v>
      </c>
      <c r="H52" s="50">
        <v>0</v>
      </c>
      <c r="I52" s="50">
        <v>0</v>
      </c>
      <c r="J52" s="50">
        <v>230.91</v>
      </c>
      <c r="K52" s="51" t="s">
        <v>148</v>
      </c>
      <c r="L52" s="135"/>
      <c r="P52" s="223">
        <f t="shared" si="3"/>
        <v>3</v>
      </c>
      <c r="Q52" s="223">
        <f t="shared" si="4"/>
        <v>230.91</v>
      </c>
      <c r="R52" s="224">
        <f t="shared" si="5"/>
        <v>76.97</v>
      </c>
    </row>
    <row r="53" spans="2:18" ht="15">
      <c r="B53" s="377"/>
      <c r="C53" s="76" t="s">
        <v>204</v>
      </c>
      <c r="D53" s="49">
        <v>0</v>
      </c>
      <c r="E53" s="50">
        <v>0</v>
      </c>
      <c r="F53" s="50">
        <v>10.05</v>
      </c>
      <c r="G53" s="51" t="s">
        <v>148</v>
      </c>
      <c r="H53" s="50">
        <v>0</v>
      </c>
      <c r="I53" s="50">
        <v>0</v>
      </c>
      <c r="J53" s="50">
        <v>51.27</v>
      </c>
      <c r="K53" s="51" t="s">
        <v>148</v>
      </c>
      <c r="L53" s="135"/>
      <c r="P53" s="223"/>
      <c r="Q53" s="223"/>
      <c r="R53" s="224"/>
    </row>
    <row r="54" spans="2:18" ht="15">
      <c r="B54" s="154" t="s">
        <v>114</v>
      </c>
      <c r="C54" s="155"/>
      <c r="D54" s="69">
        <v>2694741.7803999996</v>
      </c>
      <c r="E54" s="70">
        <v>1640076.3390000002</v>
      </c>
      <c r="F54" s="70">
        <v>1757931.8206999998</v>
      </c>
      <c r="G54" s="71">
        <v>7.185975365747876</v>
      </c>
      <c r="H54" s="70">
        <v>7435632.760000001</v>
      </c>
      <c r="I54" s="70">
        <v>4259232.100000001</v>
      </c>
      <c r="J54" s="70">
        <v>4391452.02</v>
      </c>
      <c r="K54" s="71">
        <v>3.1043135686359857</v>
      </c>
      <c r="L54" s="135"/>
      <c r="O54" s="307">
        <f>+J54/$J$94</f>
        <v>0.0809182039854154</v>
      </c>
      <c r="P54" s="223">
        <f aca="true" t="shared" si="6" ref="P54:P72">+F54-E54</f>
        <v>117855.48169999965</v>
      </c>
      <c r="Q54" s="223">
        <f aca="true" t="shared" si="7" ref="Q54:Q72">+J54-I54</f>
        <v>132219.919999999</v>
      </c>
      <c r="R54" s="224">
        <f aca="true" t="shared" si="8" ref="R54:R72">+IF(F54=0,0,J54/F54)</f>
        <v>2.4980786901344927</v>
      </c>
    </row>
    <row r="55" spans="2:18" ht="15">
      <c r="B55" s="362" t="s">
        <v>83</v>
      </c>
      <c r="C55" s="76" t="s">
        <v>129</v>
      </c>
      <c r="D55" s="49">
        <v>527825</v>
      </c>
      <c r="E55" s="50">
        <v>219700</v>
      </c>
      <c r="F55" s="50">
        <v>385500</v>
      </c>
      <c r="G55" s="51">
        <v>75.46654528903049</v>
      </c>
      <c r="H55" s="50">
        <v>614862.91</v>
      </c>
      <c r="I55" s="50">
        <v>229190.97</v>
      </c>
      <c r="J55" s="50">
        <v>491963.35</v>
      </c>
      <c r="K55" s="51">
        <v>114.65215230774581</v>
      </c>
      <c r="L55" s="135"/>
      <c r="P55" s="223">
        <f t="shared" si="6"/>
        <v>165800</v>
      </c>
      <c r="Q55" s="223">
        <f t="shared" si="7"/>
        <v>262772.38</v>
      </c>
      <c r="R55" s="224">
        <f t="shared" si="8"/>
        <v>1.2761695201037613</v>
      </c>
    </row>
    <row r="56" spans="2:18" ht="12.75" customHeight="1">
      <c r="B56" s="363"/>
      <c r="C56" s="76" t="s">
        <v>127</v>
      </c>
      <c r="D56" s="49">
        <v>419530</v>
      </c>
      <c r="E56" s="50">
        <v>284584</v>
      </c>
      <c r="F56" s="50">
        <v>134946</v>
      </c>
      <c r="G56" s="51">
        <v>-52.581311668962414</v>
      </c>
      <c r="H56" s="50">
        <v>561780.2</v>
      </c>
      <c r="I56" s="50">
        <v>395136.76</v>
      </c>
      <c r="J56" s="50">
        <v>194704.17</v>
      </c>
      <c r="K56" s="51">
        <v>-50.72486548707844</v>
      </c>
      <c r="L56" s="135"/>
      <c r="O56" s="220"/>
      <c r="P56" s="223">
        <f t="shared" si="6"/>
        <v>-149638</v>
      </c>
      <c r="Q56" s="223">
        <f t="shared" si="7"/>
        <v>-200432.59</v>
      </c>
      <c r="R56" s="224">
        <f t="shared" si="8"/>
        <v>1.4428302432083946</v>
      </c>
    </row>
    <row r="57" spans="2:18" ht="12.75" customHeight="1">
      <c r="B57" s="363"/>
      <c r="C57" s="76" t="s">
        <v>101</v>
      </c>
      <c r="D57" s="49">
        <v>441336</v>
      </c>
      <c r="E57" s="50">
        <v>231336</v>
      </c>
      <c r="F57" s="50">
        <v>147000</v>
      </c>
      <c r="G57" s="51">
        <v>-36.4560639070443</v>
      </c>
      <c r="H57" s="50">
        <v>303623.02</v>
      </c>
      <c r="I57" s="50">
        <v>178867.58</v>
      </c>
      <c r="J57" s="50">
        <v>97850.52</v>
      </c>
      <c r="K57" s="51">
        <v>-45.29443513463982</v>
      </c>
      <c r="L57" s="135"/>
      <c r="O57" s="220"/>
      <c r="P57" s="223">
        <f t="shared" si="6"/>
        <v>-84336</v>
      </c>
      <c r="Q57" s="223">
        <f t="shared" si="7"/>
        <v>-81017.05999999998</v>
      </c>
      <c r="R57" s="224">
        <f t="shared" si="8"/>
        <v>0.6656497959183674</v>
      </c>
    </row>
    <row r="58" spans="2:18" ht="12.75" customHeight="1">
      <c r="B58" s="363"/>
      <c r="C58" s="76" t="s">
        <v>95</v>
      </c>
      <c r="D58" s="49">
        <v>444036</v>
      </c>
      <c r="E58" s="50">
        <v>324086</v>
      </c>
      <c r="F58" s="50">
        <v>260025</v>
      </c>
      <c r="G58" s="51">
        <v>-19.766666872373385</v>
      </c>
      <c r="H58" s="50">
        <v>293163.52</v>
      </c>
      <c r="I58" s="50">
        <v>217114.77</v>
      </c>
      <c r="J58" s="50">
        <v>191371.89</v>
      </c>
      <c r="K58" s="51">
        <v>-11.85680734663974</v>
      </c>
      <c r="L58" s="135"/>
      <c r="O58" s="220"/>
      <c r="P58" s="223">
        <f t="shared" si="6"/>
        <v>-64061</v>
      </c>
      <c r="Q58" s="223">
        <f t="shared" si="7"/>
        <v>-25742.879999999976</v>
      </c>
      <c r="R58" s="224">
        <f t="shared" si="8"/>
        <v>0.7359749639457746</v>
      </c>
    </row>
    <row r="59" spans="2:18" ht="12.75">
      <c r="B59" s="363"/>
      <c r="C59" s="76" t="s">
        <v>99</v>
      </c>
      <c r="D59" s="49">
        <v>124320</v>
      </c>
      <c r="E59" s="50">
        <v>84000</v>
      </c>
      <c r="F59" s="50">
        <v>231004.325</v>
      </c>
      <c r="G59" s="51">
        <v>175.0051488095238</v>
      </c>
      <c r="H59" s="50">
        <v>83268.54</v>
      </c>
      <c r="I59" s="50">
        <v>57548.54</v>
      </c>
      <c r="J59" s="50">
        <v>167667.17</v>
      </c>
      <c r="K59" s="51">
        <v>191.34912892664175</v>
      </c>
      <c r="L59" s="135"/>
      <c r="O59" s="220"/>
      <c r="P59" s="223">
        <f t="shared" si="6"/>
        <v>147004.325</v>
      </c>
      <c r="Q59" s="223">
        <f t="shared" si="7"/>
        <v>110118.63</v>
      </c>
      <c r="R59" s="224">
        <f t="shared" si="8"/>
        <v>0.7258183153064343</v>
      </c>
    </row>
    <row r="60" spans="2:18" ht="12.75">
      <c r="B60" s="363"/>
      <c r="C60" s="76" t="s">
        <v>100</v>
      </c>
      <c r="D60" s="49">
        <v>52050</v>
      </c>
      <c r="E60" s="50">
        <v>2050</v>
      </c>
      <c r="F60" s="50">
        <v>43000</v>
      </c>
      <c r="G60" s="51">
        <v>1997.5609756097563</v>
      </c>
      <c r="H60" s="50">
        <v>36152.24</v>
      </c>
      <c r="I60" s="50">
        <v>2950</v>
      </c>
      <c r="J60" s="50">
        <v>30153.47</v>
      </c>
      <c r="K60" s="51">
        <v>922.1515254237289</v>
      </c>
      <c r="L60" s="136"/>
      <c r="O60" s="220"/>
      <c r="P60" s="223">
        <f t="shared" si="6"/>
        <v>40950</v>
      </c>
      <c r="Q60" s="223">
        <f t="shared" si="7"/>
        <v>27203.47</v>
      </c>
      <c r="R60" s="224">
        <f t="shared" si="8"/>
        <v>0.701243488372093</v>
      </c>
    </row>
    <row r="61" spans="2:18" ht="12.75">
      <c r="B61" s="363"/>
      <c r="C61" s="76" t="s">
        <v>182</v>
      </c>
      <c r="D61" s="49">
        <v>60000</v>
      </c>
      <c r="E61" s="50">
        <v>60000</v>
      </c>
      <c r="F61" s="50">
        <v>40000</v>
      </c>
      <c r="G61" s="51">
        <v>-33.333333333333336</v>
      </c>
      <c r="H61" s="50">
        <v>35415.13</v>
      </c>
      <c r="I61" s="50">
        <v>35415.13</v>
      </c>
      <c r="J61" s="50">
        <v>25635.99</v>
      </c>
      <c r="K61" s="51">
        <v>-27.612887486224103</v>
      </c>
      <c r="L61" s="136"/>
      <c r="O61" s="220"/>
      <c r="P61" s="223">
        <f t="shared" si="6"/>
        <v>-20000</v>
      </c>
      <c r="Q61" s="223">
        <f t="shared" si="7"/>
        <v>-9779.139999999996</v>
      </c>
      <c r="R61" s="224">
        <f t="shared" si="8"/>
        <v>0.64089975</v>
      </c>
    </row>
    <row r="62" spans="2:18" ht="12.75">
      <c r="B62" s="363"/>
      <c r="C62" s="76" t="s">
        <v>110</v>
      </c>
      <c r="D62" s="49">
        <v>17500</v>
      </c>
      <c r="E62" s="50">
        <v>17500</v>
      </c>
      <c r="F62" s="50">
        <v>0</v>
      </c>
      <c r="G62" s="51">
        <v>-100</v>
      </c>
      <c r="H62" s="50">
        <v>11423.48</v>
      </c>
      <c r="I62" s="50">
        <v>11423.48</v>
      </c>
      <c r="J62" s="50">
        <v>0</v>
      </c>
      <c r="K62" s="51">
        <v>-100</v>
      </c>
      <c r="L62" s="136"/>
      <c r="O62" s="220"/>
      <c r="P62" s="223">
        <f t="shared" si="6"/>
        <v>-17500</v>
      </c>
      <c r="Q62" s="223">
        <f t="shared" si="7"/>
        <v>-11423.48</v>
      </c>
      <c r="R62" s="224">
        <f t="shared" si="8"/>
        <v>0</v>
      </c>
    </row>
    <row r="63" spans="2:18" ht="12.75" customHeight="1">
      <c r="B63" s="363"/>
      <c r="C63" s="76" t="s">
        <v>102</v>
      </c>
      <c r="D63" s="49">
        <v>3971.6363</v>
      </c>
      <c r="E63" s="50">
        <v>3000</v>
      </c>
      <c r="F63" s="50">
        <v>3000</v>
      </c>
      <c r="G63" s="51">
        <v>0</v>
      </c>
      <c r="H63" s="50">
        <v>4352.71</v>
      </c>
      <c r="I63" s="50">
        <v>2194.87</v>
      </c>
      <c r="J63" s="50">
        <v>2188.74</v>
      </c>
      <c r="K63" s="51">
        <v>-0.2792876115669807</v>
      </c>
      <c r="L63" s="135"/>
      <c r="O63" s="220"/>
      <c r="P63" s="223">
        <f t="shared" si="6"/>
        <v>0</v>
      </c>
      <c r="Q63" s="223">
        <f t="shared" si="7"/>
        <v>-6.130000000000109</v>
      </c>
      <c r="R63" s="224">
        <f t="shared" si="8"/>
        <v>0.7295799999999999</v>
      </c>
    </row>
    <row r="64" spans="2:18" ht="12.75">
      <c r="B64" s="363"/>
      <c r="C64" s="76" t="s">
        <v>97</v>
      </c>
      <c r="D64" s="49">
        <v>10</v>
      </c>
      <c r="E64" s="50">
        <v>10</v>
      </c>
      <c r="F64" s="50">
        <v>92000</v>
      </c>
      <c r="G64" s="51">
        <v>919900</v>
      </c>
      <c r="H64" s="50">
        <v>950.23</v>
      </c>
      <c r="I64" s="50">
        <v>950.23</v>
      </c>
      <c r="J64" s="50">
        <v>52440</v>
      </c>
      <c r="K64" s="51">
        <v>5418.663902423624</v>
      </c>
      <c r="L64" s="135"/>
      <c r="O64" s="220"/>
      <c r="P64" s="223">
        <f t="shared" si="6"/>
        <v>91990</v>
      </c>
      <c r="Q64" s="223">
        <f t="shared" si="7"/>
        <v>51489.77</v>
      </c>
      <c r="R64" s="224">
        <f t="shared" si="8"/>
        <v>0.57</v>
      </c>
    </row>
    <row r="65" spans="2:18" ht="12.75">
      <c r="B65" s="363"/>
      <c r="C65" s="76" t="s">
        <v>80</v>
      </c>
      <c r="D65" s="49">
        <v>4725</v>
      </c>
      <c r="E65" s="50">
        <v>3150</v>
      </c>
      <c r="F65" s="50">
        <v>450</v>
      </c>
      <c r="G65" s="51">
        <v>-85.71428571428572</v>
      </c>
      <c r="H65" s="50">
        <v>851.47</v>
      </c>
      <c r="I65" s="50">
        <v>496.1</v>
      </c>
      <c r="J65" s="50">
        <v>70.19</v>
      </c>
      <c r="K65" s="51">
        <v>-85.8516428139488</v>
      </c>
      <c r="L65" s="135"/>
      <c r="O65" s="220"/>
      <c r="P65" s="223">
        <f t="shared" si="6"/>
        <v>-2700</v>
      </c>
      <c r="Q65" s="223">
        <f t="shared" si="7"/>
        <v>-425.91</v>
      </c>
      <c r="R65" s="224">
        <f t="shared" si="8"/>
        <v>0.15597777777777777</v>
      </c>
    </row>
    <row r="66" spans="2:18" ht="12.75" customHeight="1">
      <c r="B66" s="363"/>
      <c r="C66" s="76" t="s">
        <v>189</v>
      </c>
      <c r="D66" s="49">
        <v>1.628</v>
      </c>
      <c r="E66" s="50">
        <v>0.8709</v>
      </c>
      <c r="F66" s="50">
        <v>0</v>
      </c>
      <c r="G66" s="51">
        <v>-100</v>
      </c>
      <c r="H66" s="50">
        <v>381.74</v>
      </c>
      <c r="I66" s="50">
        <v>256.1</v>
      </c>
      <c r="J66" s="50">
        <v>0</v>
      </c>
      <c r="K66" s="51">
        <v>-100</v>
      </c>
      <c r="L66" s="135"/>
      <c r="O66" s="220"/>
      <c r="P66" s="223">
        <f t="shared" si="6"/>
        <v>-0.8709</v>
      </c>
      <c r="Q66" s="223">
        <f t="shared" si="7"/>
        <v>-256.1</v>
      </c>
      <c r="R66" s="224">
        <f t="shared" si="8"/>
        <v>0</v>
      </c>
    </row>
    <row r="67" spans="2:18" ht="12.75" customHeight="1">
      <c r="B67" s="363"/>
      <c r="C67" s="76" t="s">
        <v>171</v>
      </c>
      <c r="D67" s="49">
        <v>30</v>
      </c>
      <c r="E67" s="50">
        <v>30</v>
      </c>
      <c r="F67" s="50">
        <v>112.9692</v>
      </c>
      <c r="G67" s="51">
        <v>276.56399999999996</v>
      </c>
      <c r="H67" s="50">
        <v>139.98</v>
      </c>
      <c r="I67" s="50">
        <v>139.98</v>
      </c>
      <c r="J67" s="50">
        <v>724.35</v>
      </c>
      <c r="K67" s="51">
        <v>417.4667809687099</v>
      </c>
      <c r="L67" s="135"/>
      <c r="O67" s="220"/>
      <c r="P67" s="223">
        <f t="shared" si="6"/>
        <v>82.9692</v>
      </c>
      <c r="Q67" s="223">
        <f t="shared" si="7"/>
        <v>584.37</v>
      </c>
      <c r="R67" s="224">
        <f t="shared" si="8"/>
        <v>6.411924666192201</v>
      </c>
    </row>
    <row r="68" spans="2:18" ht="12.75">
      <c r="B68" s="363"/>
      <c r="C68" s="76" t="s">
        <v>96</v>
      </c>
      <c r="D68" s="49">
        <v>0.5</v>
      </c>
      <c r="E68" s="50">
        <v>0</v>
      </c>
      <c r="F68" s="50">
        <v>0</v>
      </c>
      <c r="G68" s="51" t="s">
        <v>148</v>
      </c>
      <c r="H68" s="50">
        <v>69.4</v>
      </c>
      <c r="I68" s="50">
        <v>0</v>
      </c>
      <c r="J68" s="50">
        <v>0</v>
      </c>
      <c r="K68" s="51" t="s">
        <v>148</v>
      </c>
      <c r="L68" s="135"/>
      <c r="O68" s="220"/>
      <c r="P68" s="223">
        <f t="shared" si="6"/>
        <v>0</v>
      </c>
      <c r="Q68" s="223">
        <f t="shared" si="7"/>
        <v>0</v>
      </c>
      <c r="R68" s="224">
        <f t="shared" si="8"/>
        <v>0</v>
      </c>
    </row>
    <row r="69" spans="2:18" ht="12.75" customHeight="1">
      <c r="B69" s="363"/>
      <c r="C69" s="76" t="s">
        <v>98</v>
      </c>
      <c r="D69" s="49">
        <v>40</v>
      </c>
      <c r="E69" s="50">
        <v>40</v>
      </c>
      <c r="F69" s="50">
        <v>0</v>
      </c>
      <c r="G69" s="51">
        <v>-100</v>
      </c>
      <c r="H69" s="50">
        <v>60.4</v>
      </c>
      <c r="I69" s="50">
        <v>60.4</v>
      </c>
      <c r="J69" s="50">
        <v>0</v>
      </c>
      <c r="K69" s="51">
        <v>-100</v>
      </c>
      <c r="L69" s="136"/>
      <c r="O69" s="220"/>
      <c r="P69" s="223">
        <f t="shared" si="6"/>
        <v>-40</v>
      </c>
      <c r="Q69" s="223">
        <f t="shared" si="7"/>
        <v>-60.4</v>
      </c>
      <c r="R69" s="224">
        <f t="shared" si="8"/>
        <v>0</v>
      </c>
    </row>
    <row r="70" spans="2:18" ht="12.75" customHeight="1">
      <c r="B70" s="154" t="s">
        <v>116</v>
      </c>
      <c r="C70" s="155"/>
      <c r="D70" s="69">
        <v>2095375.7643</v>
      </c>
      <c r="E70" s="70">
        <v>1229486.8709</v>
      </c>
      <c r="F70" s="70">
        <v>1337038.2942</v>
      </c>
      <c r="G70" s="71">
        <v>8.747667490037614</v>
      </c>
      <c r="H70" s="70">
        <v>1946494.97</v>
      </c>
      <c r="I70" s="70">
        <v>1131744.9100000001</v>
      </c>
      <c r="J70" s="70">
        <v>1254769.84</v>
      </c>
      <c r="K70" s="71">
        <v>10.8703762581976</v>
      </c>
      <c r="L70" s="135"/>
      <c r="O70" s="307">
        <f>+J70/$J$94</f>
        <v>0.023120763111028377</v>
      </c>
      <c r="P70" s="223">
        <f t="shared" si="6"/>
        <v>107551.42329999991</v>
      </c>
      <c r="Q70" s="223">
        <f t="shared" si="7"/>
        <v>123024.92999999993</v>
      </c>
      <c r="R70" s="224">
        <f t="shared" si="8"/>
        <v>0.9384696350457007</v>
      </c>
    </row>
    <row r="71" spans="2:18" ht="12.75" customHeight="1">
      <c r="B71" s="362" t="s">
        <v>86</v>
      </c>
      <c r="C71" s="76" t="s">
        <v>79</v>
      </c>
      <c r="D71" s="49">
        <v>2700351.2</v>
      </c>
      <c r="E71" s="50">
        <v>777600</v>
      </c>
      <c r="F71" s="50">
        <v>0</v>
      </c>
      <c r="G71" s="51">
        <v>-100</v>
      </c>
      <c r="H71" s="50">
        <v>526560.05</v>
      </c>
      <c r="I71" s="50">
        <v>147798.21</v>
      </c>
      <c r="J71" s="50">
        <v>0</v>
      </c>
      <c r="K71" s="51">
        <v>-100</v>
      </c>
      <c r="L71" s="135"/>
      <c r="O71" s="220"/>
      <c r="P71" s="223">
        <f t="shared" si="6"/>
        <v>-777600</v>
      </c>
      <c r="Q71" s="223">
        <f t="shared" si="7"/>
        <v>-147798.21</v>
      </c>
      <c r="R71" s="224">
        <f t="shared" si="8"/>
        <v>0</v>
      </c>
    </row>
    <row r="72" spans="2:18" ht="12.75">
      <c r="B72" s="363"/>
      <c r="C72" s="76" t="s">
        <v>96</v>
      </c>
      <c r="D72" s="49">
        <v>103976</v>
      </c>
      <c r="E72" s="50">
        <v>0</v>
      </c>
      <c r="F72" s="50">
        <v>57323.0769</v>
      </c>
      <c r="G72" s="51" t="s">
        <v>148</v>
      </c>
      <c r="H72" s="50">
        <v>75689.76</v>
      </c>
      <c r="I72" s="50">
        <v>0</v>
      </c>
      <c r="J72" s="50">
        <v>58523.86</v>
      </c>
      <c r="K72" s="51" t="s">
        <v>148</v>
      </c>
      <c r="L72" s="135"/>
      <c r="O72" s="220"/>
      <c r="P72" s="223">
        <f t="shared" si="6"/>
        <v>57323.0769</v>
      </c>
      <c r="Q72" s="223">
        <f t="shared" si="7"/>
        <v>58523.86</v>
      </c>
      <c r="R72" s="224">
        <f t="shared" si="8"/>
        <v>1.0209476386289376</v>
      </c>
    </row>
    <row r="73" spans="2:18" ht="12.75" customHeight="1">
      <c r="B73" s="363"/>
      <c r="C73" s="76" t="s">
        <v>127</v>
      </c>
      <c r="D73" s="49">
        <v>704</v>
      </c>
      <c r="E73" s="50">
        <v>0</v>
      </c>
      <c r="F73" s="50">
        <v>0</v>
      </c>
      <c r="G73" s="51" t="s">
        <v>148</v>
      </c>
      <c r="H73" s="50">
        <v>52908.14</v>
      </c>
      <c r="I73" s="50">
        <v>0</v>
      </c>
      <c r="J73" s="50">
        <v>0</v>
      </c>
      <c r="K73" s="51" t="s">
        <v>148</v>
      </c>
      <c r="L73" s="135"/>
      <c r="O73" s="220"/>
      <c r="P73" s="223">
        <f aca="true" t="shared" si="9" ref="P73:P94">+F73-E73</f>
        <v>0</v>
      </c>
      <c r="Q73" s="223">
        <f aca="true" t="shared" si="10" ref="Q73:Q94">+J73-I73</f>
        <v>0</v>
      </c>
      <c r="R73" s="224">
        <f aca="true" t="shared" si="11" ref="R73:R94">+IF(F73=0,0,J73/F73)</f>
        <v>0</v>
      </c>
    </row>
    <row r="74" spans="2:18" ht="12.75" customHeight="1">
      <c r="B74" s="363"/>
      <c r="C74" s="76" t="s">
        <v>77</v>
      </c>
      <c r="D74" s="49">
        <v>10598.4346</v>
      </c>
      <c r="E74" s="50">
        <v>6485.9346</v>
      </c>
      <c r="F74" s="50">
        <v>11123.69</v>
      </c>
      <c r="G74" s="51">
        <v>71.5048128915762</v>
      </c>
      <c r="H74" s="50">
        <v>9606.6</v>
      </c>
      <c r="I74" s="50">
        <v>2147.17</v>
      </c>
      <c r="J74" s="50">
        <v>1352.95</v>
      </c>
      <c r="K74" s="51">
        <v>-36.98915316439779</v>
      </c>
      <c r="L74" s="135"/>
      <c r="O74" s="220"/>
      <c r="P74" s="223">
        <f t="shared" si="9"/>
        <v>4637.755400000001</v>
      </c>
      <c r="Q74" s="223">
        <f t="shared" si="10"/>
        <v>-794.22</v>
      </c>
      <c r="R74" s="224">
        <f t="shared" si="11"/>
        <v>0.12162780516177635</v>
      </c>
    </row>
    <row r="75" spans="2:18" ht="12.75" customHeight="1">
      <c r="B75" s="363"/>
      <c r="C75" s="76" t="s">
        <v>76</v>
      </c>
      <c r="D75" s="49">
        <v>2880</v>
      </c>
      <c r="E75" s="50">
        <v>0</v>
      </c>
      <c r="F75" s="50">
        <v>0</v>
      </c>
      <c r="G75" s="51" t="s">
        <v>148</v>
      </c>
      <c r="H75" s="50">
        <v>5350</v>
      </c>
      <c r="I75" s="50">
        <v>0</v>
      </c>
      <c r="J75" s="50">
        <v>0</v>
      </c>
      <c r="K75" s="51" t="s">
        <v>148</v>
      </c>
      <c r="L75" s="135"/>
      <c r="O75" s="220"/>
      <c r="P75" s="223">
        <f t="shared" si="9"/>
        <v>0</v>
      </c>
      <c r="Q75" s="223">
        <f t="shared" si="10"/>
        <v>0</v>
      </c>
      <c r="R75" s="224">
        <f t="shared" si="11"/>
        <v>0</v>
      </c>
    </row>
    <row r="76" spans="2:18" ht="15" customHeight="1">
      <c r="B76" s="363"/>
      <c r="C76" s="76" t="s">
        <v>98</v>
      </c>
      <c r="D76" s="49">
        <v>297.4182</v>
      </c>
      <c r="E76" s="50">
        <v>0</v>
      </c>
      <c r="F76" s="50">
        <v>0</v>
      </c>
      <c r="G76" s="51" t="s">
        <v>148</v>
      </c>
      <c r="H76" s="50">
        <v>465.57</v>
      </c>
      <c r="I76" s="50">
        <v>0</v>
      </c>
      <c r="J76" s="50">
        <v>0</v>
      </c>
      <c r="K76" s="51" t="s">
        <v>148</v>
      </c>
      <c r="L76" s="135"/>
      <c r="O76" s="220"/>
      <c r="P76" s="223">
        <f t="shared" si="9"/>
        <v>0</v>
      </c>
      <c r="Q76" s="223">
        <f t="shared" si="10"/>
        <v>0</v>
      </c>
      <c r="R76" s="224">
        <f t="shared" si="11"/>
        <v>0</v>
      </c>
    </row>
    <row r="77" spans="2:18" ht="15">
      <c r="B77" s="154" t="s">
        <v>118</v>
      </c>
      <c r="C77" s="155"/>
      <c r="D77" s="69">
        <v>2818807.0528</v>
      </c>
      <c r="E77" s="70">
        <v>784085.9346</v>
      </c>
      <c r="F77" s="70">
        <v>68446.7669</v>
      </c>
      <c r="G77" s="71">
        <v>-91.2705018825624</v>
      </c>
      <c r="H77" s="70">
        <v>670580.12</v>
      </c>
      <c r="I77" s="70">
        <v>149945.38</v>
      </c>
      <c r="J77" s="70">
        <v>59876.81</v>
      </c>
      <c r="K77" s="71">
        <v>-60.06758594362827</v>
      </c>
      <c r="L77" s="136"/>
      <c r="O77" s="307">
        <f>+J77/$J$94</f>
        <v>0.0011033079499695776</v>
      </c>
      <c r="P77" s="223">
        <f t="shared" si="9"/>
        <v>-715639.1677</v>
      </c>
      <c r="Q77" s="223">
        <f t="shared" si="10"/>
        <v>-90068.57</v>
      </c>
      <c r="R77" s="224">
        <f t="shared" si="11"/>
        <v>0.8747938392397611</v>
      </c>
    </row>
    <row r="78" spans="2:18" ht="12.75">
      <c r="B78" s="376" t="s">
        <v>125</v>
      </c>
      <c r="C78" s="75" t="s">
        <v>96</v>
      </c>
      <c r="D78" s="45">
        <v>166088</v>
      </c>
      <c r="E78" s="46">
        <v>142438</v>
      </c>
      <c r="F78" s="46">
        <v>210951.75</v>
      </c>
      <c r="G78" s="47">
        <v>48.10075260815232</v>
      </c>
      <c r="H78" s="46">
        <v>123699.09</v>
      </c>
      <c r="I78" s="46">
        <v>105964.79</v>
      </c>
      <c r="J78" s="46">
        <v>157710.82</v>
      </c>
      <c r="K78" s="47">
        <v>48.83323035887677</v>
      </c>
      <c r="L78" s="135"/>
      <c r="O78" s="220"/>
      <c r="P78" s="223">
        <f t="shared" si="9"/>
        <v>68513.75</v>
      </c>
      <c r="Q78" s="223">
        <f t="shared" si="10"/>
        <v>51746.03000000001</v>
      </c>
      <c r="R78" s="224">
        <f t="shared" si="11"/>
        <v>0.7476156040421565</v>
      </c>
    </row>
    <row r="79" spans="2:18" ht="12.75">
      <c r="B79" s="376"/>
      <c r="C79" s="76" t="s">
        <v>127</v>
      </c>
      <c r="D79" s="49">
        <v>6853.01</v>
      </c>
      <c r="E79" s="50">
        <v>2335.91</v>
      </c>
      <c r="F79" s="50">
        <v>312.06</v>
      </c>
      <c r="G79" s="51">
        <v>-86.6407524262493</v>
      </c>
      <c r="H79" s="50">
        <v>53289.97</v>
      </c>
      <c r="I79" s="50">
        <v>23986.93</v>
      </c>
      <c r="J79" s="50">
        <v>21065.7</v>
      </c>
      <c r="K79" s="51">
        <v>-12.178423833312557</v>
      </c>
      <c r="L79" s="136"/>
      <c r="O79" s="220"/>
      <c r="P79" s="223">
        <f t="shared" si="9"/>
        <v>-2023.85</v>
      </c>
      <c r="Q79" s="223">
        <f t="shared" si="10"/>
        <v>-2921.2299999999996</v>
      </c>
      <c r="R79" s="224">
        <f t="shared" si="11"/>
        <v>67.50528744472217</v>
      </c>
    </row>
    <row r="80" spans="2:18" ht="12.75">
      <c r="B80" s="376"/>
      <c r="C80" s="76" t="s">
        <v>77</v>
      </c>
      <c r="D80" s="49">
        <v>42294.58</v>
      </c>
      <c r="E80" s="50">
        <v>28945.42</v>
      </c>
      <c r="F80" s="50">
        <v>34606.6538</v>
      </c>
      <c r="G80" s="51">
        <v>19.558305942701825</v>
      </c>
      <c r="H80" s="50">
        <v>36314.46</v>
      </c>
      <c r="I80" s="50">
        <v>28645.76</v>
      </c>
      <c r="J80" s="50">
        <v>66924.94</v>
      </c>
      <c r="K80" s="51">
        <v>133.62947954601313</v>
      </c>
      <c r="L80" s="136"/>
      <c r="O80" s="220"/>
      <c r="P80" s="223">
        <f t="shared" si="9"/>
        <v>5661.233800000002</v>
      </c>
      <c r="Q80" s="223">
        <f t="shared" si="10"/>
        <v>38279.18000000001</v>
      </c>
      <c r="R80" s="224">
        <f t="shared" si="11"/>
        <v>1.9338749243649787</v>
      </c>
    </row>
    <row r="81" spans="2:18" ht="12.75">
      <c r="B81" s="376"/>
      <c r="C81" s="76" t="s">
        <v>119</v>
      </c>
      <c r="D81" s="49">
        <v>21212</v>
      </c>
      <c r="E81" s="50">
        <v>21212</v>
      </c>
      <c r="F81" s="50">
        <v>0</v>
      </c>
      <c r="G81" s="51">
        <v>-100</v>
      </c>
      <c r="H81" s="50">
        <v>16478.15</v>
      </c>
      <c r="I81" s="50">
        <v>16478.15</v>
      </c>
      <c r="J81" s="50">
        <v>0</v>
      </c>
      <c r="K81" s="51">
        <v>-100</v>
      </c>
      <c r="L81" s="137"/>
      <c r="O81" s="220"/>
      <c r="P81" s="223">
        <f t="shared" si="9"/>
        <v>-21212</v>
      </c>
      <c r="Q81" s="223">
        <f t="shared" si="10"/>
        <v>-16478.15</v>
      </c>
      <c r="R81" s="224">
        <f t="shared" si="11"/>
        <v>0</v>
      </c>
    </row>
    <row r="82" spans="2:18" ht="12.75" customHeight="1">
      <c r="B82" s="154" t="s">
        <v>126</v>
      </c>
      <c r="C82" s="155"/>
      <c r="D82" s="69">
        <v>236447.59000000003</v>
      </c>
      <c r="E82" s="70">
        <v>194931.33</v>
      </c>
      <c r="F82" s="70">
        <v>245870.4638</v>
      </c>
      <c r="G82" s="71">
        <v>26.13183514420181</v>
      </c>
      <c r="H82" s="70">
        <v>229781.66999999998</v>
      </c>
      <c r="I82" s="70">
        <v>175075.62999999998</v>
      </c>
      <c r="J82" s="70">
        <v>245701.46000000002</v>
      </c>
      <c r="K82" s="71">
        <v>40.3401832682253</v>
      </c>
      <c r="O82" s="307">
        <f>+J82/$J$94</f>
        <v>0.004527368344057277</v>
      </c>
      <c r="P82" s="223">
        <f t="shared" si="9"/>
        <v>50939.13380000001</v>
      </c>
      <c r="Q82" s="223">
        <f t="shared" si="10"/>
        <v>70625.83000000005</v>
      </c>
      <c r="R82" s="224">
        <f t="shared" si="11"/>
        <v>0.9993126307349489</v>
      </c>
    </row>
    <row r="83" spans="2:18" ht="12.75">
      <c r="B83" s="362" t="s">
        <v>85</v>
      </c>
      <c r="C83" s="76" t="s">
        <v>127</v>
      </c>
      <c r="D83" s="49">
        <v>17045.3933</v>
      </c>
      <c r="E83" s="50">
        <v>2061.5329</v>
      </c>
      <c r="F83" s="50">
        <v>13608</v>
      </c>
      <c r="G83" s="51">
        <v>560.0913330075886</v>
      </c>
      <c r="H83" s="50">
        <v>34035.93</v>
      </c>
      <c r="I83" s="50">
        <v>7442.18</v>
      </c>
      <c r="J83" s="50">
        <v>22676</v>
      </c>
      <c r="K83" s="51">
        <v>204.69566712979258</v>
      </c>
      <c r="O83" s="220"/>
      <c r="P83" s="223">
        <f t="shared" si="9"/>
        <v>11546.4671</v>
      </c>
      <c r="Q83" s="223">
        <f t="shared" si="10"/>
        <v>15233.82</v>
      </c>
      <c r="R83" s="224">
        <f t="shared" si="11"/>
        <v>1.6663727219282776</v>
      </c>
    </row>
    <row r="84" spans="2:18" ht="12.75" customHeight="1">
      <c r="B84" s="363"/>
      <c r="C84" s="76" t="s">
        <v>129</v>
      </c>
      <c r="D84" s="49">
        <v>20000</v>
      </c>
      <c r="E84" s="50">
        <v>20000</v>
      </c>
      <c r="F84" s="50">
        <v>0</v>
      </c>
      <c r="G84" s="51">
        <v>-100</v>
      </c>
      <c r="H84" s="50">
        <v>14500</v>
      </c>
      <c r="I84" s="50">
        <v>14500</v>
      </c>
      <c r="J84" s="50">
        <v>0</v>
      </c>
      <c r="K84" s="51">
        <v>-100</v>
      </c>
      <c r="O84" s="220"/>
      <c r="P84" s="223">
        <f t="shared" si="9"/>
        <v>-20000</v>
      </c>
      <c r="Q84" s="223">
        <f t="shared" si="10"/>
        <v>-14500</v>
      </c>
      <c r="R84" s="224">
        <f t="shared" si="11"/>
        <v>0</v>
      </c>
    </row>
    <row r="85" spans="2:18" ht="12.75">
      <c r="B85" s="363"/>
      <c r="C85" s="76" t="s">
        <v>100</v>
      </c>
      <c r="D85" s="49">
        <v>541.8</v>
      </c>
      <c r="E85" s="50">
        <v>541.8</v>
      </c>
      <c r="F85" s="50">
        <v>0</v>
      </c>
      <c r="G85" s="51">
        <v>-100</v>
      </c>
      <c r="H85" s="50">
        <v>1443.24</v>
      </c>
      <c r="I85" s="50">
        <v>1443.24</v>
      </c>
      <c r="J85" s="50">
        <v>0</v>
      </c>
      <c r="K85" s="51">
        <v>-100</v>
      </c>
      <c r="O85" s="220"/>
      <c r="P85" s="223">
        <f t="shared" si="9"/>
        <v>-541.8</v>
      </c>
      <c r="Q85" s="223">
        <f t="shared" si="10"/>
        <v>-1443.24</v>
      </c>
      <c r="R85" s="224">
        <f t="shared" si="11"/>
        <v>0</v>
      </c>
    </row>
    <row r="86" spans="2:18" ht="12.75">
      <c r="B86" s="363"/>
      <c r="C86" s="76" t="s">
        <v>98</v>
      </c>
      <c r="D86" s="49">
        <v>152.6277</v>
      </c>
      <c r="E86" s="50">
        <v>62.6277</v>
      </c>
      <c r="F86" s="50">
        <v>21</v>
      </c>
      <c r="G86" s="51">
        <v>-66.46851153722714</v>
      </c>
      <c r="H86" s="50">
        <v>212.45</v>
      </c>
      <c r="I86" s="50">
        <v>117.07</v>
      </c>
      <c r="J86" s="50">
        <v>34.5</v>
      </c>
      <c r="K86" s="51">
        <v>-70.53045186640472</v>
      </c>
      <c r="O86" s="220"/>
      <c r="P86" s="223">
        <f t="shared" si="9"/>
        <v>-41.6277</v>
      </c>
      <c r="Q86" s="223">
        <f t="shared" si="10"/>
        <v>-82.57</v>
      </c>
      <c r="R86" s="224">
        <f t="shared" si="11"/>
        <v>1.6428571428571428</v>
      </c>
    </row>
    <row r="87" spans="2:18" ht="12.75">
      <c r="B87" s="363"/>
      <c r="C87" s="76" t="s">
        <v>101</v>
      </c>
      <c r="D87" s="49">
        <v>6.3</v>
      </c>
      <c r="E87" s="50">
        <v>0</v>
      </c>
      <c r="F87" s="50">
        <v>0</v>
      </c>
      <c r="G87" s="51" t="s">
        <v>148</v>
      </c>
      <c r="H87" s="50">
        <v>117.95</v>
      </c>
      <c r="I87" s="50">
        <v>0</v>
      </c>
      <c r="J87" s="50">
        <v>0</v>
      </c>
      <c r="K87" s="51" t="s">
        <v>148</v>
      </c>
      <c r="O87" s="220"/>
      <c r="P87" s="223">
        <f t="shared" si="9"/>
        <v>0</v>
      </c>
      <c r="Q87" s="223">
        <f t="shared" si="10"/>
        <v>0</v>
      </c>
      <c r="R87" s="224">
        <f t="shared" si="11"/>
        <v>0</v>
      </c>
    </row>
    <row r="88" spans="2:18" ht="12.75">
      <c r="B88" s="363"/>
      <c r="C88" s="76" t="s">
        <v>84</v>
      </c>
      <c r="D88" s="49">
        <v>30</v>
      </c>
      <c r="E88" s="50">
        <v>30</v>
      </c>
      <c r="F88" s="50">
        <v>0</v>
      </c>
      <c r="G88" s="51">
        <v>-100</v>
      </c>
      <c r="H88" s="50">
        <v>113.08</v>
      </c>
      <c r="I88" s="50">
        <v>113.08</v>
      </c>
      <c r="J88" s="50">
        <v>0</v>
      </c>
      <c r="K88" s="51">
        <v>-100</v>
      </c>
      <c r="O88" s="220"/>
      <c r="P88" s="223">
        <f t="shared" si="9"/>
        <v>-30</v>
      </c>
      <c r="Q88" s="223">
        <f t="shared" si="10"/>
        <v>-113.08</v>
      </c>
      <c r="R88" s="224">
        <f t="shared" si="11"/>
        <v>0</v>
      </c>
    </row>
    <row r="89" spans="2:18" ht="12.75">
      <c r="B89" s="363"/>
      <c r="C89" s="76" t="s">
        <v>95</v>
      </c>
      <c r="D89" s="49">
        <v>0</v>
      </c>
      <c r="E89" s="50">
        <v>0</v>
      </c>
      <c r="F89" s="50">
        <v>1.38</v>
      </c>
      <c r="G89" s="51" t="s">
        <v>148</v>
      </c>
      <c r="H89" s="50">
        <v>0</v>
      </c>
      <c r="I89" s="50">
        <v>0</v>
      </c>
      <c r="J89" s="50">
        <v>167.27</v>
      </c>
      <c r="K89" s="51" t="s">
        <v>148</v>
      </c>
      <c r="O89" s="220"/>
      <c r="P89" s="223">
        <f t="shared" si="9"/>
        <v>1.38</v>
      </c>
      <c r="Q89" s="223">
        <f t="shared" si="10"/>
        <v>167.27</v>
      </c>
      <c r="R89" s="224">
        <f t="shared" si="11"/>
        <v>121.21014492753625</v>
      </c>
    </row>
    <row r="90" spans="2:18" ht="12.75">
      <c r="B90" s="364"/>
      <c r="C90" s="76" t="s">
        <v>77</v>
      </c>
      <c r="D90" s="49">
        <v>0</v>
      </c>
      <c r="E90" s="50">
        <v>0</v>
      </c>
      <c r="F90" s="50">
        <v>964.6308</v>
      </c>
      <c r="G90" s="51" t="s">
        <v>148</v>
      </c>
      <c r="H90" s="50">
        <v>0</v>
      </c>
      <c r="I90" s="50">
        <v>0</v>
      </c>
      <c r="J90" s="50">
        <v>216.91</v>
      </c>
      <c r="K90" s="51" t="s">
        <v>148</v>
      </c>
      <c r="O90" s="220"/>
      <c r="P90" s="223"/>
      <c r="Q90" s="223"/>
      <c r="R90" s="224"/>
    </row>
    <row r="91" spans="2:18" ht="15">
      <c r="B91" s="154" t="s">
        <v>117</v>
      </c>
      <c r="C91" s="155"/>
      <c r="D91" s="69">
        <v>37776.121</v>
      </c>
      <c r="E91" s="70">
        <v>22695.9606</v>
      </c>
      <c r="F91" s="70">
        <v>14595.0108</v>
      </c>
      <c r="G91" s="71">
        <v>-35.69335505455539</v>
      </c>
      <c r="H91" s="70">
        <v>50422.65</v>
      </c>
      <c r="I91" s="70">
        <v>23615.57</v>
      </c>
      <c r="J91" s="70">
        <v>23094.68</v>
      </c>
      <c r="K91" s="71">
        <v>-2.205705811885972</v>
      </c>
      <c r="O91" s="307">
        <f>+J91/$J$94</f>
        <v>0.0004255494580623685</v>
      </c>
      <c r="P91" s="223">
        <f t="shared" si="9"/>
        <v>-8100.9497999999985</v>
      </c>
      <c r="Q91" s="223">
        <f t="shared" si="10"/>
        <v>-520.8899999999994</v>
      </c>
      <c r="R91" s="224">
        <f t="shared" si="11"/>
        <v>1.5823681336364617</v>
      </c>
    </row>
    <row r="92" spans="2:18" ht="25.5">
      <c r="B92" s="272" t="s">
        <v>200</v>
      </c>
      <c r="C92" s="210" t="s">
        <v>95</v>
      </c>
      <c r="D92" s="211">
        <v>0.8</v>
      </c>
      <c r="E92" s="211">
        <v>0.8</v>
      </c>
      <c r="F92" s="211">
        <v>1.339</v>
      </c>
      <c r="G92" s="212">
        <v>67.37499999999999</v>
      </c>
      <c r="H92" s="211">
        <v>101.4</v>
      </c>
      <c r="I92" s="211">
        <v>101.4</v>
      </c>
      <c r="J92" s="211">
        <v>203.57</v>
      </c>
      <c r="K92" s="212">
        <v>100.75936883629191</v>
      </c>
      <c r="O92" s="220"/>
      <c r="P92" s="223">
        <f t="shared" si="9"/>
        <v>0.5389999999999999</v>
      </c>
      <c r="Q92" s="223">
        <f t="shared" si="10"/>
        <v>102.16999999999999</v>
      </c>
      <c r="R92" s="224">
        <f t="shared" si="11"/>
        <v>152.03136669156086</v>
      </c>
    </row>
    <row r="93" spans="2:18" ht="15">
      <c r="B93" s="154" t="s">
        <v>201</v>
      </c>
      <c r="C93" s="155"/>
      <c r="D93" s="69">
        <v>0.8</v>
      </c>
      <c r="E93" s="70">
        <v>0.8</v>
      </c>
      <c r="F93" s="70">
        <v>1.339</v>
      </c>
      <c r="G93" s="71">
        <v>67.37499999999999</v>
      </c>
      <c r="H93" s="70">
        <v>101.4</v>
      </c>
      <c r="I93" s="70">
        <v>101.4</v>
      </c>
      <c r="J93" s="70">
        <v>203.57</v>
      </c>
      <c r="K93" s="71">
        <v>100.75936883629191</v>
      </c>
      <c r="O93" s="307">
        <f>+J93/$J$94</f>
        <v>3.751041502967625E-06</v>
      </c>
      <c r="P93" s="223">
        <f t="shared" si="9"/>
        <v>0.5389999999999999</v>
      </c>
      <c r="Q93" s="223">
        <f t="shared" si="10"/>
        <v>102.16999999999999</v>
      </c>
      <c r="R93" s="224">
        <f t="shared" si="11"/>
        <v>152.03136669156086</v>
      </c>
    </row>
    <row r="94" spans="2:18" ht="12.75">
      <c r="B94" s="154" t="s">
        <v>93</v>
      </c>
      <c r="C94" s="155"/>
      <c r="D94" s="69">
        <v>96182188.79299998</v>
      </c>
      <c r="E94" s="70">
        <v>48759407.865899995</v>
      </c>
      <c r="F94" s="70">
        <v>59266737.36790002</v>
      </c>
      <c r="G94" s="71">
        <v>21.549337782972454</v>
      </c>
      <c r="H94" s="70">
        <v>83449177.91</v>
      </c>
      <c r="I94" s="70">
        <v>43402287.57999999</v>
      </c>
      <c r="J94" s="70">
        <v>54270260.63000002</v>
      </c>
      <c r="K94" s="71">
        <v>25.04009271393346</v>
      </c>
      <c r="O94" s="220"/>
      <c r="P94" s="223">
        <f t="shared" si="9"/>
        <v>10507329.502000026</v>
      </c>
      <c r="Q94" s="223">
        <f t="shared" si="10"/>
        <v>10867973.050000027</v>
      </c>
      <c r="R94" s="224">
        <f t="shared" si="11"/>
        <v>0.9156950937439963</v>
      </c>
    </row>
    <row r="95" spans="2:18" ht="12.75">
      <c r="B95" s="137" t="s">
        <v>154</v>
      </c>
      <c r="C95" s="137"/>
      <c r="D95" s="137"/>
      <c r="E95" s="137"/>
      <c r="F95" s="137"/>
      <c r="G95" s="137"/>
      <c r="H95" s="137"/>
      <c r="I95" s="137"/>
      <c r="J95" s="137"/>
      <c r="K95" s="137"/>
      <c r="O95" s="220"/>
      <c r="P95" s="223"/>
      <c r="Q95" s="223"/>
      <c r="R95" s="224"/>
    </row>
    <row r="96" spans="15:16" ht="12.75">
      <c r="O96" s="220"/>
      <c r="P96" s="220"/>
    </row>
    <row r="97" spans="15:16" ht="12.75">
      <c r="O97" s="220"/>
      <c r="P97" s="220"/>
    </row>
    <row r="98" spans="15:16" ht="12.75">
      <c r="O98" s="220"/>
      <c r="P98" s="220"/>
    </row>
    <row r="99" spans="15:16" ht="12.75">
      <c r="O99" s="220"/>
      <c r="P99" s="220"/>
    </row>
    <row r="100" spans="15:16" ht="12.75">
      <c r="O100" s="220"/>
      <c r="P100" s="220"/>
    </row>
    <row r="101" spans="15:16" ht="12.75">
      <c r="O101" s="220"/>
      <c r="P101" s="220"/>
    </row>
    <row r="102" spans="15:16" ht="12.75">
      <c r="O102" s="220"/>
      <c r="P102" s="220"/>
    </row>
    <row r="103" spans="15:16" ht="12.75">
      <c r="O103" s="220"/>
      <c r="P103" s="220"/>
    </row>
    <row r="104" spans="15:16" ht="12.75">
      <c r="O104" s="220"/>
      <c r="P104" s="220"/>
    </row>
    <row r="105" spans="15:16" ht="12.75">
      <c r="O105" s="220"/>
      <c r="P105" s="220"/>
    </row>
    <row r="106" spans="15:16" ht="12.75">
      <c r="O106" s="220"/>
      <c r="P106" s="220"/>
    </row>
    <row r="107" spans="15:16" ht="12.75">
      <c r="O107" s="220"/>
      <c r="P107" s="220"/>
    </row>
    <row r="108" spans="15:16" ht="12.75">
      <c r="O108" s="220"/>
      <c r="P108" s="220"/>
    </row>
    <row r="109" spans="15:16" ht="12.75">
      <c r="O109" s="220"/>
      <c r="P109" s="220"/>
    </row>
    <row r="110" spans="15:16" ht="12.75">
      <c r="O110" s="220"/>
      <c r="P110" s="220"/>
    </row>
    <row r="111" spans="15:16" ht="12.75">
      <c r="O111" s="220"/>
      <c r="P111" s="220"/>
    </row>
    <row r="112" spans="15:16" ht="12.75">
      <c r="O112" s="220"/>
      <c r="P112" s="220"/>
    </row>
    <row r="113" spans="15:16" ht="12.75">
      <c r="O113" s="220"/>
      <c r="P113" s="220"/>
    </row>
    <row r="114" spans="15:16" ht="12.75">
      <c r="O114" s="220"/>
      <c r="P114" s="220"/>
    </row>
    <row r="115" spans="15:16" ht="12.75">
      <c r="O115" s="220"/>
      <c r="P115" s="220"/>
    </row>
    <row r="116" spans="15:16" ht="12.75">
      <c r="O116" s="220"/>
      <c r="P116" s="220"/>
    </row>
    <row r="117" spans="15:16" ht="12.75">
      <c r="O117" s="220"/>
      <c r="P117" s="220"/>
    </row>
    <row r="118" spans="15:16" ht="12.75">
      <c r="O118" s="220"/>
      <c r="P118" s="220"/>
    </row>
    <row r="119" spans="15:16" ht="12.75">
      <c r="O119" s="220"/>
      <c r="P119" s="220"/>
    </row>
  </sheetData>
  <sheetProtection/>
  <mergeCells count="12">
    <mergeCell ref="B83:B90"/>
    <mergeCell ref="B71:B76"/>
    <mergeCell ref="B22:B32"/>
    <mergeCell ref="B78:B81"/>
    <mergeCell ref="B55:B69"/>
    <mergeCell ref="B34:B53"/>
    <mergeCell ref="B6:B20"/>
    <mergeCell ref="B2:K2"/>
    <mergeCell ref="D4:G4"/>
    <mergeCell ref="H4:K4"/>
    <mergeCell ref="B4:B5"/>
    <mergeCell ref="C4:C5"/>
  </mergeCells>
  <hyperlinks>
    <hyperlink ref="M2" location="Índice!A1" display="Volver al índice"/>
  </hyperlinks>
  <printOptions horizontalCentered="1" verticalCentered="1"/>
  <pageMargins left="0.7086614173228347" right="0.7086614173228347" top="1.313031496062992" bottom="0.7480314960629921" header="0.31496062992125984" footer="0.31496062992125984"/>
  <pageSetup fitToHeight="1" fitToWidth="1" horizontalDpi="600" verticalDpi="600" orientation="portrait" scale="50"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B1:H29"/>
  <sheetViews>
    <sheetView zoomScale="80" zoomScaleNormal="80" zoomScalePageLayoutView="90" workbookViewId="0" topLeftCell="A1">
      <selection activeCell="A1" sqref="A1"/>
    </sheetView>
  </sheetViews>
  <sheetFormatPr defaultColWidth="10.8515625" defaultRowHeight="15"/>
  <cols>
    <col min="1" max="9" width="10.57421875" style="125" customWidth="1"/>
    <col min="10" max="23" width="10.8515625" style="125" customWidth="1"/>
    <col min="24" max="16384" width="10.8515625" style="125" customWidth="1"/>
  </cols>
  <sheetData>
    <row r="1" spans="2:3" ht="15">
      <c r="B1" s="124"/>
      <c r="C1" s="124"/>
    </row>
    <row r="5" spans="2:8" ht="15.75">
      <c r="B5" s="85"/>
      <c r="C5" s="85"/>
      <c r="D5" s="86"/>
      <c r="E5" s="262" t="s">
        <v>111</v>
      </c>
      <c r="F5" s="86"/>
      <c r="G5" s="85"/>
      <c r="H5" s="85"/>
    </row>
    <row r="6" spans="2:8" ht="15" customHeight="1">
      <c r="B6" s="85"/>
      <c r="C6" s="85"/>
      <c r="E6" s="162" t="str">
        <f>+Portada!E42</f>
        <v>Agosto 2016</v>
      </c>
      <c r="F6" s="161"/>
      <c r="G6" s="85"/>
      <c r="H6" s="85"/>
    </row>
    <row r="7" spans="2:8" ht="15">
      <c r="B7" s="85"/>
      <c r="C7" s="85"/>
      <c r="D7" s="86"/>
      <c r="E7" s="127" t="s">
        <v>250</v>
      </c>
      <c r="F7" s="86"/>
      <c r="G7" s="85"/>
      <c r="H7" s="85"/>
    </row>
    <row r="8" spans="2:8" ht="15">
      <c r="B8" s="85"/>
      <c r="D8" s="128"/>
      <c r="F8" s="128"/>
      <c r="G8" s="128"/>
      <c r="H8" s="85"/>
    </row>
    <row r="9" spans="2:8" ht="15">
      <c r="B9" s="85"/>
      <c r="C9" s="85"/>
      <c r="D9" s="85"/>
      <c r="E9" s="85"/>
      <c r="F9" s="85"/>
      <c r="G9" s="85"/>
      <c r="H9" s="85"/>
    </row>
    <row r="10" spans="2:8" ht="15">
      <c r="B10" s="85"/>
      <c r="C10" s="85"/>
      <c r="D10" s="86"/>
      <c r="E10" s="119" t="s">
        <v>146</v>
      </c>
      <c r="F10" s="86"/>
      <c r="G10" s="85"/>
      <c r="H10" s="85"/>
    </row>
    <row r="11" spans="2:8" ht="15">
      <c r="B11" s="85"/>
      <c r="C11" s="85"/>
      <c r="D11" s="85"/>
      <c r="E11" s="85"/>
      <c r="F11" s="85"/>
      <c r="G11" s="85"/>
      <c r="H11" s="85"/>
    </row>
    <row r="12" spans="2:8" ht="15">
      <c r="B12" s="85"/>
      <c r="C12" s="85"/>
      <c r="D12" s="85"/>
      <c r="E12" s="85"/>
      <c r="F12" s="85"/>
      <c r="G12" s="85"/>
      <c r="H12" s="85"/>
    </row>
    <row r="13" spans="2:8" ht="15">
      <c r="B13" s="85"/>
      <c r="C13" s="85"/>
      <c r="D13" s="85"/>
      <c r="E13" s="85"/>
      <c r="F13" s="85"/>
      <c r="G13" s="85"/>
      <c r="H13" s="85"/>
    </row>
    <row r="14" spans="2:8" ht="15">
      <c r="B14" s="85"/>
      <c r="C14" s="85"/>
      <c r="D14" s="85"/>
      <c r="E14" s="85"/>
      <c r="F14" s="85"/>
      <c r="G14" s="85"/>
      <c r="H14" s="85"/>
    </row>
    <row r="15" spans="2:8" ht="15">
      <c r="B15" s="85"/>
      <c r="C15" s="85"/>
      <c r="D15" s="85"/>
      <c r="E15" s="85"/>
      <c r="F15" s="85"/>
      <c r="G15" s="85"/>
      <c r="H15" s="85"/>
    </row>
    <row r="16" spans="2:8" ht="15">
      <c r="B16" s="86"/>
      <c r="D16" s="129"/>
      <c r="E16" s="127" t="s">
        <v>120</v>
      </c>
      <c r="F16" s="129"/>
      <c r="G16" s="129"/>
      <c r="H16" s="86"/>
    </row>
    <row r="17" spans="2:8" ht="15">
      <c r="B17" s="85"/>
      <c r="D17" s="129"/>
      <c r="E17" s="127" t="s">
        <v>0</v>
      </c>
      <c r="F17" s="129"/>
      <c r="G17" s="129"/>
      <c r="H17" s="85"/>
    </row>
    <row r="18" spans="2:8" ht="15">
      <c r="B18" s="86"/>
      <c r="D18" s="130"/>
      <c r="E18" s="131" t="s">
        <v>1</v>
      </c>
      <c r="F18" s="130"/>
      <c r="G18" s="130"/>
      <c r="H18" s="86"/>
    </row>
    <row r="19" spans="2:8" ht="15">
      <c r="B19" s="86"/>
      <c r="C19" s="86"/>
      <c r="D19" s="86"/>
      <c r="E19" s="86"/>
      <c r="F19" s="86"/>
      <c r="G19" s="86"/>
      <c r="H19" s="86"/>
    </row>
    <row r="20" spans="2:8" ht="15">
      <c r="B20" s="86"/>
      <c r="E20" s="151" t="s">
        <v>163</v>
      </c>
      <c r="F20" s="151"/>
      <c r="G20" s="151"/>
      <c r="H20" s="126"/>
    </row>
    <row r="21" spans="2:8" ht="15">
      <c r="B21" s="86"/>
      <c r="E21" s="151" t="s">
        <v>145</v>
      </c>
      <c r="F21" s="151"/>
      <c r="G21" s="151"/>
      <c r="H21" s="126"/>
    </row>
    <row r="22" spans="2:8" ht="15">
      <c r="B22" s="86"/>
      <c r="C22" s="86"/>
      <c r="D22" s="86"/>
      <c r="E22" s="86"/>
      <c r="F22" s="86"/>
      <c r="G22" s="86"/>
      <c r="H22" s="86"/>
    </row>
    <row r="23" spans="2:8" ht="15">
      <c r="B23" s="86"/>
      <c r="C23" s="86"/>
      <c r="D23" s="85"/>
      <c r="E23" s="85"/>
      <c r="F23" s="85"/>
      <c r="G23" s="86"/>
      <c r="H23" s="86"/>
    </row>
    <row r="24" spans="2:8" ht="15">
      <c r="B24" s="86"/>
      <c r="C24" s="86"/>
      <c r="D24" s="85"/>
      <c r="E24" s="85"/>
      <c r="F24" s="85"/>
      <c r="G24" s="86"/>
      <c r="H24" s="86"/>
    </row>
    <row r="25" spans="2:8" ht="15">
      <c r="B25" s="86"/>
      <c r="C25" s="86"/>
      <c r="D25" s="86"/>
      <c r="E25" s="86"/>
      <c r="F25" s="86"/>
      <c r="G25" s="86"/>
      <c r="H25" s="86"/>
    </row>
    <row r="26" spans="2:8" ht="15">
      <c r="B26" s="85"/>
      <c r="C26" s="85"/>
      <c r="D26" s="85"/>
      <c r="E26" s="85"/>
      <c r="F26" s="85"/>
      <c r="G26" s="85"/>
      <c r="H26" s="85"/>
    </row>
    <row r="27" spans="2:8" ht="15">
      <c r="B27" s="85"/>
      <c r="C27" s="85"/>
      <c r="D27" s="85"/>
      <c r="E27" s="85"/>
      <c r="F27" s="85"/>
      <c r="G27" s="85"/>
      <c r="H27" s="85"/>
    </row>
    <row r="28" spans="4:8" ht="15">
      <c r="D28" s="132"/>
      <c r="E28" s="263" t="s">
        <v>108</v>
      </c>
      <c r="F28" s="132"/>
      <c r="G28" s="132"/>
      <c r="H28" s="126"/>
    </row>
    <row r="29" spans="2:8" ht="15">
      <c r="B29" s="85"/>
      <c r="C29" s="85"/>
      <c r="D29" s="85"/>
      <c r="E29" s="85"/>
      <c r="F29" s="85"/>
      <c r="G29" s="85"/>
      <c r="H29" s="85"/>
    </row>
  </sheetData>
  <sheetProtection/>
  <hyperlinks>
    <hyperlink ref="E18" r:id="rId1" display="www.odepa.gob.cl"/>
  </hyperlinks>
  <printOptions/>
  <pageMargins left="0.7086614173228347" right="0.7086614173228347" top="1.313031496062992" bottom="0.7480314960629921" header="0.31496062992125984" footer="0.31496062992125984"/>
  <pageSetup horizontalDpi="600" verticalDpi="600" orientation="portrait" paperSize="9" scale="80" r:id="rId3"/>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dimension ref="B2:K9"/>
  <sheetViews>
    <sheetView zoomScale="80" zoomScaleNormal="80" zoomScalePageLayoutView="70" workbookViewId="0" topLeftCell="A1">
      <selection activeCell="A1" sqref="A1"/>
    </sheetView>
  </sheetViews>
  <sheetFormatPr defaultColWidth="10.8515625" defaultRowHeight="15"/>
  <cols>
    <col min="1" max="1" width="1.28515625" style="265" customWidth="1"/>
    <col min="2" max="9" width="11.00390625" style="265" customWidth="1"/>
    <col min="10" max="10" width="2.00390625" style="265" customWidth="1"/>
    <col min="11" max="26" width="10.8515625" style="265" customWidth="1"/>
    <col min="27" max="16384" width="10.8515625" style="265" customWidth="1"/>
  </cols>
  <sheetData>
    <row r="2" spans="2:11" ht="15">
      <c r="B2" s="311" t="s">
        <v>167</v>
      </c>
      <c r="C2" s="311"/>
      <c r="D2" s="311"/>
      <c r="E2" s="311"/>
      <c r="F2" s="311"/>
      <c r="G2" s="311"/>
      <c r="H2" s="311"/>
      <c r="I2" s="311"/>
      <c r="J2" s="264"/>
      <c r="K2" s="77" t="s">
        <v>153</v>
      </c>
    </row>
    <row r="3" spans="2:10" ht="14.25">
      <c r="B3" s="266"/>
      <c r="C3" s="266"/>
      <c r="D3" s="266"/>
      <c r="E3" s="266"/>
      <c r="F3" s="266"/>
      <c r="G3" s="266"/>
      <c r="H3" s="266"/>
      <c r="I3" s="266"/>
      <c r="J3" s="266"/>
    </row>
    <row r="4" spans="2:10" ht="34.5" customHeight="1">
      <c r="B4" s="312" t="s">
        <v>203</v>
      </c>
      <c r="C4" s="312"/>
      <c r="D4" s="312"/>
      <c r="E4" s="312"/>
      <c r="F4" s="312"/>
      <c r="G4" s="312"/>
      <c r="H4" s="312"/>
      <c r="I4" s="312"/>
      <c r="J4" s="267"/>
    </row>
    <row r="5" spans="2:10" ht="29.25" customHeight="1">
      <c r="B5" s="312" t="s">
        <v>169</v>
      </c>
      <c r="C5" s="312"/>
      <c r="D5" s="312"/>
      <c r="E5" s="312"/>
      <c r="F5" s="312"/>
      <c r="G5" s="312"/>
      <c r="H5" s="312"/>
      <c r="I5" s="312"/>
      <c r="J5" s="267"/>
    </row>
    <row r="6" spans="2:10" ht="18" customHeight="1">
      <c r="B6" s="310" t="s">
        <v>168</v>
      </c>
      <c r="C6" s="310"/>
      <c r="D6" s="310"/>
      <c r="E6" s="310"/>
      <c r="F6" s="310"/>
      <c r="G6" s="310"/>
      <c r="H6" s="310"/>
      <c r="I6" s="310"/>
      <c r="J6" s="267"/>
    </row>
    <row r="7" spans="2:10" ht="34.5" customHeight="1">
      <c r="B7" s="310" t="s">
        <v>170</v>
      </c>
      <c r="C7" s="310"/>
      <c r="D7" s="310"/>
      <c r="E7" s="310"/>
      <c r="F7" s="310"/>
      <c r="G7" s="310"/>
      <c r="H7" s="310"/>
      <c r="I7" s="310"/>
      <c r="J7" s="267"/>
    </row>
    <row r="8" spans="2:10" ht="34.5" customHeight="1">
      <c r="B8" s="310" t="s">
        <v>172</v>
      </c>
      <c r="C8" s="310"/>
      <c r="D8" s="310"/>
      <c r="E8" s="310"/>
      <c r="F8" s="310"/>
      <c r="G8" s="310"/>
      <c r="H8" s="310"/>
      <c r="I8" s="310"/>
      <c r="J8" s="267"/>
    </row>
    <row r="9" spans="2:9" ht="14.25">
      <c r="B9" s="310" t="s">
        <v>185</v>
      </c>
      <c r="C9" s="310"/>
      <c r="D9" s="310"/>
      <c r="E9" s="310"/>
      <c r="F9" s="310"/>
      <c r="G9" s="310"/>
      <c r="H9" s="310"/>
      <c r="I9" s="310"/>
    </row>
  </sheetData>
  <sheetProtection/>
  <mergeCells count="7">
    <mergeCell ref="B9:I9"/>
    <mergeCell ref="B7:I7"/>
    <mergeCell ref="B8:I8"/>
    <mergeCell ref="B2:I2"/>
    <mergeCell ref="B4:I4"/>
    <mergeCell ref="B5:I5"/>
    <mergeCell ref="B6:I6"/>
  </mergeCells>
  <hyperlinks>
    <hyperlink ref="K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paperSize="9" scale="80"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57"/>
  <sheetViews>
    <sheetView zoomScale="80" zoomScaleNormal="80" zoomScalePageLayoutView="90" workbookViewId="0" topLeftCell="A1">
      <selection activeCell="A1" sqref="A1"/>
    </sheetView>
  </sheetViews>
  <sheetFormatPr defaultColWidth="10.8515625" defaultRowHeight="15"/>
  <cols>
    <col min="1" max="1" width="1.421875" style="7" customWidth="1"/>
    <col min="2" max="2" width="14.57421875" style="9" customWidth="1"/>
    <col min="3" max="3" width="76.28125" style="8" customWidth="1"/>
    <col min="4" max="4" width="7.421875" style="8" customWidth="1"/>
    <col min="5" max="5" width="1.8515625" style="7" customWidth="1"/>
    <col min="6" max="7" width="9.421875" style="7" customWidth="1"/>
    <col min="8" max="14" width="10.8515625" style="7" customWidth="1"/>
    <col min="15" max="16384" width="10.8515625" style="7" customWidth="1"/>
  </cols>
  <sheetData>
    <row r="1" ht="4.5" customHeight="1"/>
    <row r="2" spans="2:4" ht="12.75">
      <c r="B2" s="313" t="s">
        <v>56</v>
      </c>
      <c r="C2" s="313"/>
      <c r="D2" s="313"/>
    </row>
    <row r="3" spans="2:3" ht="12.75">
      <c r="B3" s="8"/>
      <c r="C3" s="67"/>
    </row>
    <row r="4" spans="2:4" ht="12.75">
      <c r="B4" s="24" t="s">
        <v>55</v>
      </c>
      <c r="C4" s="24" t="s">
        <v>52</v>
      </c>
      <c r="D4" s="23" t="s">
        <v>51</v>
      </c>
    </row>
    <row r="5" spans="2:4" ht="8.25" customHeight="1">
      <c r="B5" s="37"/>
      <c r="C5" s="21"/>
      <c r="D5" s="20"/>
    </row>
    <row r="6" spans="2:4" ht="12.75">
      <c r="B6" s="11">
        <v>1</v>
      </c>
      <c r="C6" s="76" t="s">
        <v>104</v>
      </c>
      <c r="D6" s="30">
        <v>5</v>
      </c>
    </row>
    <row r="7" spans="2:4" ht="12.75">
      <c r="B7" s="11">
        <v>2</v>
      </c>
      <c r="C7" s="76" t="s">
        <v>105</v>
      </c>
      <c r="D7" s="30">
        <v>5</v>
      </c>
    </row>
    <row r="8" spans="2:4" ht="12.75">
      <c r="B8" s="11">
        <v>3</v>
      </c>
      <c r="C8" s="76" t="s">
        <v>128</v>
      </c>
      <c r="D8" s="30">
        <v>5</v>
      </c>
    </row>
    <row r="9" spans="2:4" ht="12.75">
      <c r="B9" s="11">
        <v>4</v>
      </c>
      <c r="C9" s="76" t="s">
        <v>251</v>
      </c>
      <c r="D9" s="30">
        <v>5</v>
      </c>
    </row>
    <row r="10" spans="2:4" ht="12.75">
      <c r="B10" s="11">
        <v>5</v>
      </c>
      <c r="C10" s="103" t="s">
        <v>208</v>
      </c>
      <c r="D10" s="30">
        <v>5</v>
      </c>
    </row>
    <row r="11" spans="2:4" ht="7.5" customHeight="1">
      <c r="B11" s="19"/>
      <c r="C11" s="18"/>
      <c r="D11" s="17"/>
    </row>
    <row r="12" spans="2:4" ht="12.75">
      <c r="B12" s="24" t="s">
        <v>54</v>
      </c>
      <c r="C12" s="24" t="s">
        <v>52</v>
      </c>
      <c r="D12" s="23" t="s">
        <v>51</v>
      </c>
    </row>
    <row r="13" spans="2:4" ht="8.25" customHeight="1">
      <c r="B13" s="12"/>
      <c r="C13" s="14"/>
      <c r="D13" s="16"/>
    </row>
    <row r="14" spans="2:4" ht="12.75">
      <c r="B14" s="12">
        <v>1</v>
      </c>
      <c r="C14" s="10" t="s">
        <v>247</v>
      </c>
      <c r="D14" s="31">
        <v>6</v>
      </c>
    </row>
    <row r="15" spans="2:4" ht="12.75">
      <c r="B15" s="12">
        <v>2</v>
      </c>
      <c r="C15" s="10" t="s">
        <v>142</v>
      </c>
      <c r="D15" s="32">
        <v>7</v>
      </c>
    </row>
    <row r="16" spans="2:4" ht="12.75">
      <c r="B16" s="12">
        <v>3</v>
      </c>
      <c r="C16" s="10" t="s">
        <v>141</v>
      </c>
      <c r="D16" s="32">
        <v>8</v>
      </c>
    </row>
    <row r="17" spans="2:4" ht="12.75">
      <c r="B17" s="12">
        <v>4</v>
      </c>
      <c r="C17" s="10" t="s">
        <v>106</v>
      </c>
      <c r="D17" s="32">
        <v>9</v>
      </c>
    </row>
    <row r="18" spans="2:4" ht="12.75">
      <c r="B18" s="12">
        <v>5</v>
      </c>
      <c r="C18" s="10" t="s">
        <v>149</v>
      </c>
      <c r="D18" s="32">
        <v>10</v>
      </c>
    </row>
    <row r="19" spans="2:4" ht="12.75">
      <c r="B19" s="12">
        <v>6</v>
      </c>
      <c r="C19" s="10" t="s">
        <v>123</v>
      </c>
      <c r="D19" s="32">
        <v>11</v>
      </c>
    </row>
    <row r="20" spans="2:4" ht="12.75">
      <c r="B20" s="12">
        <v>7</v>
      </c>
      <c r="C20" s="10" t="s">
        <v>49</v>
      </c>
      <c r="D20" s="31">
        <v>12</v>
      </c>
    </row>
    <row r="21" spans="2:4" ht="12.75">
      <c r="B21" s="12">
        <v>8</v>
      </c>
      <c r="C21" s="10" t="s">
        <v>48</v>
      </c>
      <c r="D21" s="31">
        <v>13</v>
      </c>
    </row>
    <row r="22" spans="2:4" ht="12.75">
      <c r="B22" s="12">
        <v>9</v>
      </c>
      <c r="C22" s="10" t="s">
        <v>47</v>
      </c>
      <c r="D22" s="31">
        <v>14</v>
      </c>
    </row>
    <row r="23" spans="2:4" ht="15">
      <c r="B23" s="12">
        <v>10</v>
      </c>
      <c r="C23" s="10" t="s">
        <v>227</v>
      </c>
      <c r="D23" s="241">
        <v>15</v>
      </c>
    </row>
    <row r="24" spans="2:4" ht="12.75">
      <c r="B24" s="12">
        <v>11</v>
      </c>
      <c r="C24" s="10" t="s">
        <v>209</v>
      </c>
      <c r="D24" s="31">
        <v>16</v>
      </c>
    </row>
    <row r="25" spans="2:4" ht="12.75">
      <c r="B25" s="12">
        <v>12</v>
      </c>
      <c r="C25" s="10" t="s">
        <v>210</v>
      </c>
      <c r="D25" s="31">
        <v>17</v>
      </c>
    </row>
    <row r="26" spans="2:4" ht="6.75" customHeight="1">
      <c r="B26" s="12"/>
      <c r="C26" s="14"/>
      <c r="D26" s="13"/>
    </row>
    <row r="27" spans="2:4" ht="12.75">
      <c r="B27" s="24" t="s">
        <v>53</v>
      </c>
      <c r="C27" s="25" t="s">
        <v>52</v>
      </c>
      <c r="D27" s="23" t="s">
        <v>51</v>
      </c>
    </row>
    <row r="28" spans="2:4" ht="7.5" customHeight="1">
      <c r="B28" s="15"/>
      <c r="C28" s="14"/>
      <c r="D28" s="13"/>
    </row>
    <row r="29" spans="2:4" ht="12.75">
      <c r="B29" s="12">
        <v>1</v>
      </c>
      <c r="C29" s="26" t="s">
        <v>138</v>
      </c>
      <c r="D29" s="31">
        <v>6</v>
      </c>
    </row>
    <row r="30" spans="2:4" ht="12.75">
      <c r="B30" s="12">
        <v>2</v>
      </c>
      <c r="C30" s="8" t="s">
        <v>248</v>
      </c>
      <c r="D30" s="31">
        <v>7</v>
      </c>
    </row>
    <row r="31" spans="2:4" ht="12.75">
      <c r="B31" s="12">
        <v>3</v>
      </c>
      <c r="C31" s="8" t="s">
        <v>144</v>
      </c>
      <c r="D31" s="31">
        <v>8</v>
      </c>
    </row>
    <row r="32" spans="2:4" ht="12.75">
      <c r="B32" s="12">
        <v>4</v>
      </c>
      <c r="C32" s="8" t="s">
        <v>106</v>
      </c>
      <c r="D32" s="32">
        <v>9</v>
      </c>
    </row>
    <row r="33" spans="2:4" ht="12.75">
      <c r="B33" s="12">
        <v>5</v>
      </c>
      <c r="C33" s="10" t="s">
        <v>150</v>
      </c>
      <c r="D33" s="32">
        <v>10</v>
      </c>
    </row>
    <row r="34" spans="2:4" ht="12.75">
      <c r="B34" s="12">
        <v>6</v>
      </c>
      <c r="C34" s="10" t="s">
        <v>151</v>
      </c>
      <c r="D34" s="32">
        <v>10</v>
      </c>
    </row>
    <row r="35" spans="2:4" ht="12.75">
      <c r="B35" s="12">
        <v>7</v>
      </c>
      <c r="C35" s="8" t="s">
        <v>50</v>
      </c>
      <c r="D35" s="32">
        <v>11</v>
      </c>
    </row>
    <row r="36" spans="2:4" ht="12.75">
      <c r="B36" s="12">
        <v>8</v>
      </c>
      <c r="C36" s="8" t="s">
        <v>49</v>
      </c>
      <c r="D36" s="31">
        <v>12</v>
      </c>
    </row>
    <row r="37" spans="2:4" ht="12.75">
      <c r="B37" s="12">
        <v>9</v>
      </c>
      <c r="C37" s="8" t="s">
        <v>48</v>
      </c>
      <c r="D37" s="31">
        <v>13</v>
      </c>
    </row>
    <row r="38" spans="2:4" ht="12.75">
      <c r="B38" s="12">
        <v>10</v>
      </c>
      <c r="C38" s="8" t="s">
        <v>47</v>
      </c>
      <c r="D38" s="31">
        <v>14</v>
      </c>
    </row>
    <row r="39" spans="2:4" ht="12.75">
      <c r="B39" s="12"/>
      <c r="C39" s="10"/>
      <c r="D39" s="33"/>
    </row>
    <row r="40" spans="2:4" ht="12.75">
      <c r="B40" s="12"/>
      <c r="C40" s="10"/>
      <c r="D40" s="33"/>
    </row>
    <row r="41" spans="2:4" ht="12.75">
      <c r="B41" s="12"/>
      <c r="C41" s="10"/>
      <c r="D41" s="33"/>
    </row>
    <row r="42" spans="2:4" ht="12.75">
      <c r="B42" s="12"/>
      <c r="C42" s="10"/>
      <c r="D42" s="33"/>
    </row>
    <row r="43" spans="2:4" ht="12.75">
      <c r="B43" s="12"/>
      <c r="C43" s="10"/>
      <c r="D43" s="33"/>
    </row>
    <row r="44" spans="2:4" ht="12.75">
      <c r="B44" s="12"/>
      <c r="C44" s="10"/>
      <c r="D44" s="33"/>
    </row>
    <row r="45" spans="2:4" ht="12.75">
      <c r="B45" s="12"/>
      <c r="C45" s="10"/>
      <c r="D45" s="33"/>
    </row>
    <row r="46" spans="2:4" ht="12.75">
      <c r="B46" s="12"/>
      <c r="C46" s="10"/>
      <c r="D46" s="33"/>
    </row>
    <row r="47" spans="2:4" ht="12.75">
      <c r="B47" s="12"/>
      <c r="C47" s="10"/>
      <c r="D47" s="33"/>
    </row>
    <row r="48" spans="2:4" ht="12.75">
      <c r="B48" s="12"/>
      <c r="C48" s="10"/>
      <c r="D48" s="33"/>
    </row>
    <row r="49" spans="2:4" ht="12.75">
      <c r="B49" s="12"/>
      <c r="C49" s="10"/>
      <c r="D49" s="33"/>
    </row>
    <row r="50" spans="2:4" ht="12.75">
      <c r="B50" s="12"/>
      <c r="C50" s="10"/>
      <c r="D50" s="33"/>
    </row>
    <row r="51" spans="2:4" ht="12.75">
      <c r="B51" s="12"/>
      <c r="C51" s="10"/>
      <c r="D51" s="33"/>
    </row>
    <row r="52" spans="2:3" ht="12.75">
      <c r="B52" s="7"/>
      <c r="C52" s="7"/>
    </row>
    <row r="53" spans="2:3" ht="12.75">
      <c r="B53" s="7"/>
      <c r="C53" s="7"/>
    </row>
    <row r="54" spans="2:3" ht="12.75">
      <c r="B54" s="7"/>
      <c r="C54" s="7"/>
    </row>
    <row r="55" spans="2:3" ht="12.75">
      <c r="B55" s="7"/>
      <c r="C55" s="7"/>
    </row>
    <row r="56" spans="2:3" ht="12.75">
      <c r="B56" s="7"/>
      <c r="C56" s="7"/>
    </row>
    <row r="57" spans="2:4" ht="12.75">
      <c r="B57" s="11"/>
      <c r="C57" s="10"/>
      <c r="D57" s="10"/>
    </row>
  </sheetData>
  <sheetProtection/>
  <mergeCells count="1">
    <mergeCell ref="B2:D2"/>
  </mergeCells>
  <hyperlinks>
    <hyperlink ref="D14" location="'precio mayorista'!A1" display="'precio mayorista'!A1"/>
    <hyperlink ref="D20" location="'sup región'!A1" display="'sup región'!A1"/>
    <hyperlink ref="D21" location="'prod región'!A1" display="'prod región'!A1"/>
    <hyperlink ref="D22" location="'rend región'!A1" display="'rend región'!A1"/>
    <hyperlink ref="D29" location="'precio mayorista'!A23" display="'precio mayorista'!A23"/>
    <hyperlink ref="D15" location="'precio mayorista2'!A1" display="'precio mayorista2'!A1"/>
    <hyperlink ref="D17" location="'precio minorista'!A1" display="'precio minorista'!A1"/>
    <hyperlink ref="D19" location="'sup, prod y rend'!A1" display="'sup, prod y rend'!A1"/>
    <hyperlink ref="D24" location="export!A1" display="export!A1"/>
    <hyperlink ref="D25" location="import!A1" display="import!A1"/>
    <hyperlink ref="D30" location="'precio mayorista2'!A42" display="'precio mayorista2'!A42"/>
    <hyperlink ref="D32" location="'precio minorista'!A23" display="'precio minorista'!A23"/>
    <hyperlink ref="D35" location="'sup, prod y rend'!A22" display="'sup, prod y rend'!A22"/>
    <hyperlink ref="D36" location="'sup región'!A22" display="'sup región'!A22"/>
    <hyperlink ref="D37" location="'prod región'!A22" display="'prod región'!A22"/>
    <hyperlink ref="D38" location="'rend región'!A22" display="'rend región'!A22"/>
    <hyperlink ref="D16" location="'precio mayorista3'!A1" display="'precio mayorista3'!A1"/>
    <hyperlink ref="D18" location="'precio minorista regiones'!A1" display="'precio minorista regiones'!A1"/>
    <hyperlink ref="D31" location="'precio mayorista3'!A43" display="'precio mayorista3'!A43"/>
    <hyperlink ref="D33" location="'precio minorista regiones'!A25" display="'precio minorista regiones'!A25"/>
    <hyperlink ref="D34" location="'precio minorista regiones'!A45" display="'precio minorista regiones'!A45"/>
    <hyperlink ref="D6" location="Comentarios!A1" display="Comentarios!A1"/>
    <hyperlink ref="D7" location="Comentarios!A1" display="Comentarios!A1"/>
    <hyperlink ref="D8" location="Comentarios!A1" display="Comentarios!A1"/>
    <hyperlink ref="D10" location="Comentarios!A1" display="Comentarios!A1"/>
    <hyperlink ref="D23" location="'Ficha de Costos'!A1" display="'Ficha de Costos'!A1"/>
    <hyperlink ref="D9" location="Comentarios!A1" display="Comentarios!A1"/>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&amp;C4</oddFooter>
  </headerFooter>
  <drawing r:id="rId1"/>
</worksheet>
</file>

<file path=xl/worksheets/sheet5.xml><?xml version="1.0" encoding="utf-8"?>
<worksheet xmlns="http://schemas.openxmlformats.org/spreadsheetml/2006/main" xmlns:r="http://schemas.openxmlformats.org/officeDocument/2006/relationships">
  <dimension ref="B2:L8"/>
  <sheetViews>
    <sheetView zoomScale="80" zoomScaleNormal="80" zoomScaleSheetLayoutView="90" zoomScalePageLayoutView="70" workbookViewId="0" topLeftCell="A1">
      <selection activeCell="B5" sqref="B5:J5"/>
    </sheetView>
  </sheetViews>
  <sheetFormatPr defaultColWidth="10.8515625" defaultRowHeight="15"/>
  <cols>
    <col min="1" max="1" width="1.28515625" style="22" customWidth="1"/>
    <col min="2" max="10" width="15.8515625" style="22" customWidth="1"/>
    <col min="11" max="11" width="2.00390625" style="22" customWidth="1"/>
    <col min="12" max="18" width="10.8515625" style="22" customWidth="1"/>
    <col min="19" max="16384" width="10.8515625" style="22" customWidth="1"/>
  </cols>
  <sheetData>
    <row r="1" ht="7.5" customHeight="1"/>
    <row r="2" spans="2:12" ht="16.5" customHeight="1">
      <c r="B2" s="314" t="s">
        <v>161</v>
      </c>
      <c r="C2" s="315"/>
      <c r="D2" s="315"/>
      <c r="E2" s="315"/>
      <c r="F2" s="315"/>
      <c r="G2" s="315"/>
      <c r="H2" s="315"/>
      <c r="I2" s="315"/>
      <c r="J2" s="316"/>
      <c r="K2" s="215"/>
      <c r="L2" s="77" t="s">
        <v>153</v>
      </c>
    </row>
    <row r="3" spans="2:11" ht="12.75">
      <c r="B3" s="68"/>
      <c r="C3" s="2"/>
      <c r="D3" s="2"/>
      <c r="E3" s="2"/>
      <c r="F3" s="2"/>
      <c r="G3" s="2"/>
      <c r="H3" s="2"/>
      <c r="I3" s="2"/>
      <c r="J3" s="228"/>
      <c r="K3" s="2"/>
    </row>
    <row r="4" spans="2:11" ht="303.75" customHeight="1">
      <c r="B4" s="317" t="s">
        <v>272</v>
      </c>
      <c r="C4" s="318"/>
      <c r="D4" s="318"/>
      <c r="E4" s="318"/>
      <c r="F4" s="318"/>
      <c r="G4" s="318"/>
      <c r="H4" s="318"/>
      <c r="I4" s="318"/>
      <c r="J4" s="319"/>
      <c r="K4" s="216"/>
    </row>
    <row r="5" spans="2:11" ht="241.5" customHeight="1">
      <c r="B5" s="317" t="s">
        <v>271</v>
      </c>
      <c r="C5" s="318"/>
      <c r="D5" s="318"/>
      <c r="E5" s="318"/>
      <c r="F5" s="318"/>
      <c r="G5" s="318"/>
      <c r="H5" s="318"/>
      <c r="I5" s="318"/>
      <c r="J5" s="319"/>
      <c r="K5" s="216"/>
    </row>
    <row r="6" spans="2:11" ht="234.75" customHeight="1">
      <c r="B6" s="320" t="s">
        <v>270</v>
      </c>
      <c r="C6" s="321"/>
      <c r="D6" s="321"/>
      <c r="E6" s="321"/>
      <c r="F6" s="321"/>
      <c r="G6" s="321"/>
      <c r="H6" s="321"/>
      <c r="I6" s="321"/>
      <c r="J6" s="322"/>
      <c r="K6" s="216"/>
    </row>
    <row r="7" spans="2:11" ht="113.25" customHeight="1">
      <c r="B7" s="320" t="s">
        <v>268</v>
      </c>
      <c r="C7" s="321"/>
      <c r="D7" s="321"/>
      <c r="E7" s="321"/>
      <c r="F7" s="321"/>
      <c r="G7" s="321"/>
      <c r="H7" s="321"/>
      <c r="I7" s="321"/>
      <c r="J7" s="322"/>
      <c r="K7" s="216"/>
    </row>
    <row r="8" spans="2:10" ht="201.75" customHeight="1">
      <c r="B8" s="323" t="s">
        <v>269</v>
      </c>
      <c r="C8" s="324"/>
      <c r="D8" s="324"/>
      <c r="E8" s="324"/>
      <c r="F8" s="324"/>
      <c r="G8" s="324"/>
      <c r="H8" s="324"/>
      <c r="I8" s="324"/>
      <c r="J8" s="325"/>
    </row>
  </sheetData>
  <sheetProtection/>
  <mergeCells count="6">
    <mergeCell ref="B2:J2"/>
    <mergeCell ref="B4:J4"/>
    <mergeCell ref="B5:J5"/>
    <mergeCell ref="B6:J6"/>
    <mergeCell ref="B8:J8"/>
    <mergeCell ref="B7:J7"/>
  </mergeCells>
  <hyperlinks>
    <hyperlink ref="L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scale="60" r:id="rId1"/>
  <headerFooter differentFirst="1">
    <oddFooter>&amp;C5</oddFooter>
  </headerFooter>
  <colBreaks count="1" manualBreakCount="1">
    <brk id="10" min="1" max="7" man="1"/>
  </colBreaks>
</worksheet>
</file>

<file path=xl/worksheets/sheet6.xml><?xml version="1.0" encoding="utf-8"?>
<worksheet xmlns="http://schemas.openxmlformats.org/spreadsheetml/2006/main" xmlns:r="http://schemas.openxmlformats.org/officeDocument/2006/relationships">
  <dimension ref="B2:Y60"/>
  <sheetViews>
    <sheetView zoomScale="80" zoomScaleNormal="80" zoomScaleSheetLayoutView="80" zoomScalePageLayoutView="80" workbookViewId="0" topLeftCell="A1">
      <selection activeCell="A1" sqref="A1"/>
    </sheetView>
  </sheetViews>
  <sheetFormatPr defaultColWidth="10.8515625" defaultRowHeight="15"/>
  <cols>
    <col min="1" max="1" width="1.421875" style="22" customWidth="1"/>
    <col min="2" max="2" width="38.421875" style="22" customWidth="1"/>
    <col min="3" max="7" width="10.8515625" style="22" customWidth="1"/>
    <col min="8" max="8" width="2.8515625" style="22" customWidth="1"/>
    <col min="9" max="11" width="10.8515625" style="22" customWidth="1"/>
    <col min="12" max="16384" width="10.8515625" style="22" customWidth="1"/>
  </cols>
  <sheetData>
    <row r="1" ht="13.5" customHeight="1"/>
    <row r="2" spans="2:9" ht="12.75" customHeight="1">
      <c r="B2" s="330" t="s">
        <v>57</v>
      </c>
      <c r="C2" s="330"/>
      <c r="D2" s="330"/>
      <c r="E2" s="330"/>
      <c r="F2" s="330"/>
      <c r="G2" s="330"/>
      <c r="I2" s="52" t="s">
        <v>153</v>
      </c>
    </row>
    <row r="3" spans="2:7" ht="12.75" customHeight="1">
      <c r="B3" s="330" t="s">
        <v>137</v>
      </c>
      <c r="C3" s="330"/>
      <c r="D3" s="330"/>
      <c r="E3" s="330"/>
      <c r="F3" s="330"/>
      <c r="G3" s="330"/>
    </row>
    <row r="4" spans="2:7" ht="12.75">
      <c r="B4" s="330" t="s">
        <v>194</v>
      </c>
      <c r="C4" s="330"/>
      <c r="D4" s="330"/>
      <c r="E4" s="330"/>
      <c r="F4" s="330"/>
      <c r="G4" s="330"/>
    </row>
    <row r="5" spans="2:7" ht="12.75">
      <c r="B5" s="2"/>
      <c r="C5" s="2"/>
      <c r="D5" s="2"/>
      <c r="E5" s="2"/>
      <c r="F5" s="2"/>
      <c r="G5" s="2"/>
    </row>
    <row r="6" spans="2:7" ht="12.75">
      <c r="B6" s="328" t="s">
        <v>46</v>
      </c>
      <c r="C6" s="327" t="s">
        <v>45</v>
      </c>
      <c r="D6" s="327"/>
      <c r="E6" s="327"/>
      <c r="F6" s="327" t="s">
        <v>44</v>
      </c>
      <c r="G6" s="327"/>
    </row>
    <row r="7" spans="2:24" ht="12.75">
      <c r="B7" s="329"/>
      <c r="C7" s="198">
        <v>2014</v>
      </c>
      <c r="D7" s="199">
        <v>2015</v>
      </c>
      <c r="E7" s="199">
        <v>2016</v>
      </c>
      <c r="F7" s="199" t="s">
        <v>43</v>
      </c>
      <c r="G7" s="199" t="s">
        <v>42</v>
      </c>
      <c r="Q7" s="58"/>
      <c r="R7" s="58"/>
      <c r="S7" s="58"/>
      <c r="T7" s="58"/>
      <c r="U7" s="58"/>
      <c r="V7" s="58"/>
      <c r="W7" s="58"/>
      <c r="X7" s="58"/>
    </row>
    <row r="8" spans="2:7" ht="12.75">
      <c r="B8" s="115" t="s">
        <v>41</v>
      </c>
      <c r="C8" s="202">
        <v>184.19</v>
      </c>
      <c r="D8" s="202">
        <v>212.69</v>
      </c>
      <c r="E8" s="202">
        <v>196.24</v>
      </c>
      <c r="F8" s="202">
        <f>(E8/D19-1)*100</f>
        <v>-29.282882882882877</v>
      </c>
      <c r="G8" s="202">
        <f aca="true" t="shared" si="0" ref="G8:G13">(E8/D8-1)*100</f>
        <v>-7.734261131223841</v>
      </c>
    </row>
    <row r="9" spans="2:7" ht="12.75">
      <c r="B9" s="116" t="s">
        <v>40</v>
      </c>
      <c r="C9" s="203">
        <v>244.16</v>
      </c>
      <c r="D9" s="203">
        <v>200.61</v>
      </c>
      <c r="E9" s="203">
        <v>180.84</v>
      </c>
      <c r="F9" s="203">
        <f aca="true" t="shared" si="1" ref="F9:F14">(E9/E8-1)*100</f>
        <v>-7.847533632286996</v>
      </c>
      <c r="G9" s="203">
        <f t="shared" si="0"/>
        <v>-9.85494242560192</v>
      </c>
    </row>
    <row r="10" spans="2:7" ht="12.75">
      <c r="B10" s="116" t="s">
        <v>39</v>
      </c>
      <c r="C10" s="203">
        <v>208.75</v>
      </c>
      <c r="D10" s="203">
        <v>210.48</v>
      </c>
      <c r="E10" s="203">
        <v>181.1</v>
      </c>
      <c r="F10" s="203">
        <f t="shared" si="1"/>
        <v>0.14377350143772727</v>
      </c>
      <c r="G10" s="203">
        <f t="shared" si="0"/>
        <v>-13.958570885594835</v>
      </c>
    </row>
    <row r="11" spans="2:7" ht="12.75">
      <c r="B11" s="116" t="s">
        <v>38</v>
      </c>
      <c r="C11" s="203">
        <v>203.36</v>
      </c>
      <c r="D11" s="203">
        <v>252.76</v>
      </c>
      <c r="E11" s="204">
        <v>174.37</v>
      </c>
      <c r="F11" s="203">
        <f t="shared" si="1"/>
        <v>-3.716178906681389</v>
      </c>
      <c r="G11" s="203">
        <f t="shared" si="0"/>
        <v>-31.013609748377903</v>
      </c>
    </row>
    <row r="12" spans="2:7" ht="12.75">
      <c r="B12" s="116" t="s">
        <v>37</v>
      </c>
      <c r="C12" s="203">
        <v>199.75</v>
      </c>
      <c r="D12" s="203">
        <v>235.08</v>
      </c>
      <c r="E12" s="204">
        <v>217.98</v>
      </c>
      <c r="F12" s="203">
        <f t="shared" si="1"/>
        <v>25.010036130068247</v>
      </c>
      <c r="G12" s="203">
        <f t="shared" si="0"/>
        <v>-7.274119448698324</v>
      </c>
    </row>
    <row r="13" spans="2:7" ht="12.75">
      <c r="B13" s="116" t="s">
        <v>36</v>
      </c>
      <c r="C13" s="203">
        <v>210.52</v>
      </c>
      <c r="D13" s="203">
        <v>228.59</v>
      </c>
      <c r="E13" s="203">
        <v>243.56</v>
      </c>
      <c r="F13" s="203">
        <f t="shared" si="1"/>
        <v>11.73502156161117</v>
      </c>
      <c r="G13" s="203">
        <f t="shared" si="0"/>
        <v>6.548842906513852</v>
      </c>
    </row>
    <row r="14" spans="2:7" ht="12.75">
      <c r="B14" s="116" t="s">
        <v>35</v>
      </c>
      <c r="C14" s="203">
        <v>222.21</v>
      </c>
      <c r="D14" s="203">
        <v>268.59</v>
      </c>
      <c r="E14" s="203">
        <v>245.19</v>
      </c>
      <c r="F14" s="203">
        <f t="shared" si="1"/>
        <v>0.6692396124158284</v>
      </c>
      <c r="G14" s="203">
        <f>(E14/D14-1)*100</f>
        <v>-8.712163520607607</v>
      </c>
    </row>
    <row r="15" spans="2:7" ht="12.75">
      <c r="B15" s="116" t="s">
        <v>34</v>
      </c>
      <c r="C15" s="203">
        <v>226.64</v>
      </c>
      <c r="D15" s="203">
        <v>374.35</v>
      </c>
      <c r="E15" s="203"/>
      <c r="F15" s="203"/>
      <c r="G15" s="203"/>
    </row>
    <row r="16" spans="2:7" ht="12.75">
      <c r="B16" s="116" t="s">
        <v>33</v>
      </c>
      <c r="C16" s="203">
        <v>227.61</v>
      </c>
      <c r="D16" s="203">
        <v>344.46</v>
      </c>
      <c r="E16" s="203"/>
      <c r="F16" s="203"/>
      <c r="G16" s="203"/>
    </row>
    <row r="17" spans="2:25" ht="12.75">
      <c r="B17" s="116" t="s">
        <v>32</v>
      </c>
      <c r="C17" s="203">
        <v>214.22</v>
      </c>
      <c r="D17" s="203">
        <v>386.05</v>
      </c>
      <c r="E17" s="203"/>
      <c r="F17" s="203"/>
      <c r="G17" s="203"/>
      <c r="N17" s="201"/>
      <c r="O17" s="201"/>
      <c r="P17" s="201"/>
      <c r="Q17" s="201"/>
      <c r="R17" s="201"/>
      <c r="S17" s="201"/>
      <c r="T17" s="201"/>
      <c r="U17" s="201"/>
      <c r="V17" s="201"/>
      <c r="W17" s="201"/>
      <c r="X17" s="201"/>
      <c r="Y17" s="201"/>
    </row>
    <row r="18" spans="2:19" ht="12.75">
      <c r="B18" s="116" t="s">
        <v>31</v>
      </c>
      <c r="C18" s="203">
        <v>197.11</v>
      </c>
      <c r="D18" s="203">
        <v>396.11</v>
      </c>
      <c r="E18" s="203"/>
      <c r="F18" s="203"/>
      <c r="G18" s="203"/>
      <c r="Q18" s="201"/>
      <c r="R18" s="201"/>
      <c r="S18" s="201"/>
    </row>
    <row r="19" spans="2:19" ht="12.75">
      <c r="B19" s="2" t="s">
        <v>30</v>
      </c>
      <c r="C19" s="205">
        <v>192.42</v>
      </c>
      <c r="D19" s="205">
        <v>277.5</v>
      </c>
      <c r="E19" s="205"/>
      <c r="F19" s="203"/>
      <c r="G19" s="203"/>
      <c r="Q19" s="201"/>
      <c r="R19" s="201"/>
      <c r="S19" s="201"/>
    </row>
    <row r="20" spans="2:19" ht="12.75">
      <c r="B20" s="6" t="s">
        <v>152</v>
      </c>
      <c r="C20" s="206">
        <v>210.91</v>
      </c>
      <c r="D20" s="206">
        <v>282.27</v>
      </c>
      <c r="E20" s="207">
        <v>205.61</v>
      </c>
      <c r="F20" s="206"/>
      <c r="G20" s="206">
        <f>(E20/D20-1)*100</f>
        <v>-27.158394445034883</v>
      </c>
      <c r="Q20" s="201"/>
      <c r="R20" s="201"/>
      <c r="S20" s="201"/>
    </row>
    <row r="21" spans="2:7" ht="12.75">
      <c r="B21" s="5" t="s">
        <v>255</v>
      </c>
      <c r="C21" s="208">
        <f>AVERAGE(C8:C14)</f>
        <v>210.42000000000002</v>
      </c>
      <c r="D21" s="208">
        <f>AVERAGE(D8:D14)</f>
        <v>229.8285714285714</v>
      </c>
      <c r="E21" s="208">
        <f>AVERAGE(E8:E19)</f>
        <v>205.6114285714286</v>
      </c>
      <c r="F21" s="208"/>
      <c r="G21" s="208">
        <f>(E21/D21-1)*100</f>
        <v>-10.537046245648906</v>
      </c>
    </row>
    <row r="22" spans="2:8" ht="121.5" customHeight="1">
      <c r="B22" s="326" t="s">
        <v>202</v>
      </c>
      <c r="C22" s="326"/>
      <c r="D22" s="326"/>
      <c r="E22" s="326"/>
      <c r="F22" s="326"/>
      <c r="G22" s="326"/>
      <c r="H22" s="121"/>
    </row>
    <row r="40" ht="12.75"/>
    <row r="41" ht="12.75"/>
    <row r="60" ht="12.75">
      <c r="E60" s="205"/>
    </row>
  </sheetData>
  <sheetProtection/>
  <mergeCells count="7">
    <mergeCell ref="B22:G22"/>
    <mergeCell ref="F6:G6"/>
    <mergeCell ref="B6:B7"/>
    <mergeCell ref="B2:G2"/>
    <mergeCell ref="B3:G3"/>
    <mergeCell ref="B4:G4"/>
    <mergeCell ref="C6:E6"/>
  </mergeCells>
  <hyperlinks>
    <hyperlink ref="I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B2:Z73"/>
  <sheetViews>
    <sheetView zoomScale="80" zoomScaleNormal="80" zoomScalePageLayoutView="60" workbookViewId="0" topLeftCell="A1">
      <selection activeCell="A1" sqref="A1"/>
    </sheetView>
  </sheetViews>
  <sheetFormatPr defaultColWidth="10.8515625" defaultRowHeight="15"/>
  <cols>
    <col min="1" max="1" width="1.421875" style="39" customWidth="1"/>
    <col min="2" max="11" width="11.00390625" style="39" customWidth="1"/>
    <col min="12" max="12" width="12.28125" style="39" customWidth="1"/>
    <col min="13" max="13" width="3.57421875" style="39" customWidth="1"/>
    <col min="14" max="14" width="14.140625" style="39" customWidth="1"/>
    <col min="15" max="15" width="10.8515625" style="192" customWidth="1"/>
    <col min="16" max="26" width="10.8515625" style="220" hidden="1" customWidth="1"/>
    <col min="27" max="27" width="10.8515625" style="192" customWidth="1"/>
    <col min="28" max="16384" width="10.8515625" style="39" customWidth="1"/>
  </cols>
  <sheetData>
    <row r="1" ht="6.75" customHeight="1"/>
    <row r="2" spans="2:15" ht="12.75">
      <c r="B2" s="333" t="s">
        <v>58</v>
      </c>
      <c r="C2" s="333"/>
      <c r="D2" s="333"/>
      <c r="E2" s="333"/>
      <c r="F2" s="333"/>
      <c r="G2" s="333"/>
      <c r="H2" s="333"/>
      <c r="I2" s="333"/>
      <c r="J2" s="333"/>
      <c r="K2" s="333"/>
      <c r="L2" s="333"/>
      <c r="M2" s="179"/>
      <c r="N2" s="52" t="s">
        <v>153</v>
      </c>
      <c r="O2" s="194"/>
    </row>
    <row r="3" spans="2:15" ht="12.75">
      <c r="B3" s="333" t="s">
        <v>142</v>
      </c>
      <c r="C3" s="333"/>
      <c r="D3" s="333"/>
      <c r="E3" s="333"/>
      <c r="F3" s="333"/>
      <c r="G3" s="333"/>
      <c r="H3" s="333"/>
      <c r="I3" s="333"/>
      <c r="J3" s="333"/>
      <c r="K3" s="333"/>
      <c r="L3" s="333"/>
      <c r="M3" s="176"/>
      <c r="N3" s="120"/>
      <c r="O3" s="280"/>
    </row>
    <row r="4" spans="2:15" ht="12.75">
      <c r="B4" s="333" t="s">
        <v>134</v>
      </c>
      <c r="C4" s="333"/>
      <c r="D4" s="333"/>
      <c r="E4" s="333"/>
      <c r="F4" s="333"/>
      <c r="G4" s="333"/>
      <c r="H4" s="333"/>
      <c r="I4" s="333"/>
      <c r="J4" s="333"/>
      <c r="K4" s="333"/>
      <c r="L4" s="333"/>
      <c r="M4" s="176"/>
      <c r="N4" s="120"/>
      <c r="O4" s="280"/>
    </row>
    <row r="5" spans="2:25" ht="25.5">
      <c r="B5" s="65" t="s">
        <v>65</v>
      </c>
      <c r="C5" s="66" t="s">
        <v>61</v>
      </c>
      <c r="D5" s="66" t="s">
        <v>124</v>
      </c>
      <c r="E5" s="66" t="s">
        <v>62</v>
      </c>
      <c r="F5" s="66" t="s">
        <v>63</v>
      </c>
      <c r="G5" s="66" t="s">
        <v>64</v>
      </c>
      <c r="H5" s="66" t="s">
        <v>130</v>
      </c>
      <c r="I5" s="66" t="s">
        <v>158</v>
      </c>
      <c r="J5" s="66" t="s">
        <v>188</v>
      </c>
      <c r="K5" s="66" t="s">
        <v>165</v>
      </c>
      <c r="L5" s="104" t="s">
        <v>70</v>
      </c>
      <c r="M5" s="76"/>
      <c r="Q5" s="283" t="str">
        <f aca="true" t="shared" si="0" ref="Q5:Y5">+C5</f>
        <v>Asterix</v>
      </c>
      <c r="R5" s="283" t="str">
        <f t="shared" si="0"/>
        <v>Cardinal</v>
      </c>
      <c r="S5" s="283" t="str">
        <f t="shared" si="0"/>
        <v>Désirée</v>
      </c>
      <c r="T5" s="283" t="str">
        <f t="shared" si="0"/>
        <v>Karu</v>
      </c>
      <c r="U5" s="283" t="str">
        <f t="shared" si="0"/>
        <v>Pukará</v>
      </c>
      <c r="V5" s="283" t="str">
        <f t="shared" si="0"/>
        <v>Rodeo</v>
      </c>
      <c r="W5" s="283" t="str">
        <f t="shared" si="0"/>
        <v>Patagonia</v>
      </c>
      <c r="X5" s="283" t="str">
        <f t="shared" si="0"/>
        <v>Yagana</v>
      </c>
      <c r="Y5" s="283" t="str">
        <f t="shared" si="0"/>
        <v>Rosara</v>
      </c>
    </row>
    <row r="6" spans="2:26" ht="12.75">
      <c r="B6" s="113">
        <v>42538</v>
      </c>
      <c r="C6" s="190">
        <v>11682.604000000001</v>
      </c>
      <c r="D6" s="190">
        <v>18382.355</v>
      </c>
      <c r="E6" s="190"/>
      <c r="F6" s="190">
        <v>12334.983333333332</v>
      </c>
      <c r="G6" s="190">
        <v>8644.956666666667</v>
      </c>
      <c r="H6" s="190">
        <v>11242.585</v>
      </c>
      <c r="I6" s="190">
        <v>10919.753333333334</v>
      </c>
      <c r="J6" s="190">
        <v>9688.58</v>
      </c>
      <c r="K6" s="190">
        <v>12196.88</v>
      </c>
      <c r="L6" s="190">
        <v>11762.372</v>
      </c>
      <c r="Q6" s="284">
        <f aca="true" t="shared" si="1" ref="Q6:Q35">+IF(C6="","",((C6-$L6)/$L6))</f>
        <v>-0.006781625338834567</v>
      </c>
      <c r="R6" s="284">
        <f aca="true" t="shared" si="2" ref="R6:R35">+IF(D6="","",((D6-$L6)/$L6))</f>
        <v>0.5628102052885252</v>
      </c>
      <c r="S6" s="284">
        <f aca="true" t="shared" si="3" ref="S6:S35">+IF(E6="","",((E6-$L6)/$L6))</f>
      </c>
      <c r="T6" s="284">
        <f aca="true" t="shared" si="4" ref="T6:T35">+IF(F6="","",((F6-$L6)/$L6))</f>
        <v>0.048681620793266225</v>
      </c>
      <c r="U6" s="284">
        <f aca="true" t="shared" si="5" ref="U6:U35">+IF(G6="","",((G6-$L6)/$L6))</f>
        <v>-0.265032880556178</v>
      </c>
      <c r="V6" s="284">
        <f aca="true" t="shared" si="6" ref="V6:V35">+IF(H6="","",((H6-$L6)/$L6))</f>
        <v>-0.04419066154343701</v>
      </c>
      <c r="W6" s="284">
        <f aca="true" t="shared" si="7" ref="W6:W35">+IF(I6="","",((I6-$L6)/$L6))</f>
        <v>-0.07163679797464877</v>
      </c>
      <c r="X6" s="284">
        <f aca="true" t="shared" si="8" ref="X6:X35">+IF(J6="","",((J6-$L6)/$L6))</f>
        <v>-0.17630729584134897</v>
      </c>
      <c r="Y6" s="284">
        <f aca="true" t="shared" si="9" ref="Y6:Y35">+IF(K6="","",((K6-$L6)/$L6))</f>
        <v>0.036940508258028214</v>
      </c>
      <c r="Z6" s="285"/>
    </row>
    <row r="7" spans="2:26" ht="12.75">
      <c r="B7" s="114">
        <v>42541</v>
      </c>
      <c r="C7" s="110">
        <v>14297.525</v>
      </c>
      <c r="D7" s="110">
        <v>14495.8</v>
      </c>
      <c r="E7" s="110">
        <v>10504.2</v>
      </c>
      <c r="F7" s="110">
        <v>11536.883333333333</v>
      </c>
      <c r="G7" s="110">
        <v>9550.57</v>
      </c>
      <c r="H7" s="110">
        <v>13708.77</v>
      </c>
      <c r="I7" s="110">
        <v>11471.913333333336</v>
      </c>
      <c r="J7" s="110"/>
      <c r="K7" s="110">
        <v>12203.14</v>
      </c>
      <c r="L7" s="110">
        <v>11962.815555555551</v>
      </c>
      <c r="Q7" s="284">
        <f t="shared" si="1"/>
        <v>0.19516387539388294</v>
      </c>
      <c r="R7" s="284">
        <f t="shared" si="2"/>
        <v>0.2117381508292273</v>
      </c>
      <c r="S7" s="284">
        <f t="shared" si="3"/>
        <v>-0.12192911850740415</v>
      </c>
      <c r="T7" s="284">
        <f t="shared" si="4"/>
        <v>-0.03560468020627589</v>
      </c>
      <c r="U7" s="284">
        <f t="shared" si="5"/>
        <v>-0.20164530200712663</v>
      </c>
      <c r="V7" s="284">
        <f t="shared" si="6"/>
        <v>0.14594845472089762</v>
      </c>
      <c r="W7" s="284">
        <f t="shared" si="7"/>
        <v>-0.041035675919473644</v>
      </c>
      <c r="X7" s="284">
        <f t="shared" si="8"/>
      </c>
      <c r="Y7" s="284">
        <f t="shared" si="9"/>
        <v>0.020089287787509274</v>
      </c>
      <c r="Z7" s="285"/>
    </row>
    <row r="8" spans="2:26" ht="12.75">
      <c r="B8" s="114">
        <v>42542</v>
      </c>
      <c r="C8" s="110">
        <v>13260.856666666667</v>
      </c>
      <c r="D8" s="110">
        <v>12848.3</v>
      </c>
      <c r="E8" s="110">
        <v>11344.54</v>
      </c>
      <c r="F8" s="110">
        <v>11807.960000000001</v>
      </c>
      <c r="G8" s="110">
        <v>8924.22</v>
      </c>
      <c r="H8" s="110">
        <v>12300.86</v>
      </c>
      <c r="I8" s="110">
        <v>11215.572500000002</v>
      </c>
      <c r="J8" s="110"/>
      <c r="K8" s="110">
        <v>12196.23</v>
      </c>
      <c r="L8" s="110">
        <v>11839.23</v>
      </c>
      <c r="Q8" s="284">
        <f t="shared" si="1"/>
        <v>0.12007762892237646</v>
      </c>
      <c r="R8" s="284">
        <f t="shared" si="2"/>
        <v>0.08523104965441163</v>
      </c>
      <c r="S8" s="284">
        <f t="shared" si="3"/>
        <v>-0.04178396736949943</v>
      </c>
      <c r="T8" s="284">
        <f t="shared" si="4"/>
        <v>-0.0026412190657668293</v>
      </c>
      <c r="U8" s="284">
        <f t="shared" si="5"/>
        <v>-0.24621618128881695</v>
      </c>
      <c r="V8" s="284">
        <f t="shared" si="6"/>
        <v>0.03899155603869517</v>
      </c>
      <c r="W8" s="284">
        <f t="shared" si="7"/>
        <v>-0.052677201135546615</v>
      </c>
      <c r="X8" s="284">
        <f t="shared" si="8"/>
      </c>
      <c r="Y8" s="284">
        <f t="shared" si="9"/>
        <v>0.030153988054966413</v>
      </c>
      <c r="Z8" s="285"/>
    </row>
    <row r="9" spans="2:26" ht="12.75">
      <c r="B9" s="114">
        <v>42543</v>
      </c>
      <c r="C9" s="110">
        <v>12252.5225</v>
      </c>
      <c r="D9" s="110">
        <v>14915.97</v>
      </c>
      <c r="E9" s="110"/>
      <c r="F9" s="110">
        <v>11764.705000000002</v>
      </c>
      <c r="G9" s="110">
        <v>9384.9</v>
      </c>
      <c r="H9" s="110"/>
      <c r="I9" s="110">
        <v>11812.326666666666</v>
      </c>
      <c r="J9" s="110"/>
      <c r="K9" s="110">
        <v>12173.52</v>
      </c>
      <c r="L9" s="110">
        <v>11507.037999999999</v>
      </c>
      <c r="Q9" s="284">
        <f t="shared" si="1"/>
        <v>0.064785090654954</v>
      </c>
      <c r="R9" s="284">
        <f t="shared" si="2"/>
        <v>0.29624756605479197</v>
      </c>
      <c r="S9" s="284">
        <f t="shared" si="3"/>
      </c>
      <c r="T9" s="284">
        <f t="shared" si="4"/>
        <v>0.02239212210822656</v>
      </c>
      <c r="U9" s="284">
        <f t="shared" si="5"/>
        <v>-0.18442087355581857</v>
      </c>
      <c r="V9" s="284">
        <f t="shared" si="6"/>
      </c>
      <c r="W9" s="284">
        <f t="shared" si="7"/>
        <v>0.026530603850153905</v>
      </c>
      <c r="X9" s="284">
        <f t="shared" si="8"/>
      </c>
      <c r="Y9" s="284">
        <f t="shared" si="9"/>
        <v>0.05791950978175286</v>
      </c>
      <c r="Z9" s="285"/>
    </row>
    <row r="10" spans="2:26" ht="12.75">
      <c r="B10" s="114">
        <v>42544</v>
      </c>
      <c r="C10" s="110">
        <v>12385.628</v>
      </c>
      <c r="D10" s="110">
        <v>17822.129999999997</v>
      </c>
      <c r="E10" s="110">
        <v>10504.2</v>
      </c>
      <c r="F10" s="110">
        <v>11164.47</v>
      </c>
      <c r="G10" s="110">
        <v>7750.95</v>
      </c>
      <c r="H10" s="110">
        <v>10924.37</v>
      </c>
      <c r="I10" s="110">
        <v>11801.532499999998</v>
      </c>
      <c r="J10" s="110">
        <v>9562.86</v>
      </c>
      <c r="K10" s="110">
        <v>12394.96</v>
      </c>
      <c r="L10" s="110">
        <v>11894.513684210526</v>
      </c>
      <c r="Q10" s="284">
        <f t="shared" si="1"/>
        <v>0.04128914630964768</v>
      </c>
      <c r="R10" s="284">
        <f t="shared" si="2"/>
        <v>0.4983487743309873</v>
      </c>
      <c r="S10" s="284">
        <f t="shared" si="3"/>
        <v>-0.1168869716847784</v>
      </c>
      <c r="T10" s="284">
        <f t="shared" si="4"/>
        <v>-0.06137650547072212</v>
      </c>
      <c r="U10" s="284">
        <f t="shared" si="5"/>
        <v>-0.3483592347042263</v>
      </c>
      <c r="V10" s="284">
        <f t="shared" si="6"/>
        <v>-0.08156228240742204</v>
      </c>
      <c r="W10" s="284">
        <f t="shared" si="7"/>
        <v>-0.007817148870403747</v>
      </c>
      <c r="X10" s="284">
        <f t="shared" si="8"/>
        <v>-0.1960276599879572</v>
      </c>
      <c r="Y10" s="284">
        <f t="shared" si="9"/>
        <v>0.042073709701456324</v>
      </c>
      <c r="Z10" s="285"/>
    </row>
    <row r="11" spans="2:26" ht="12.75">
      <c r="B11" s="114">
        <v>42545</v>
      </c>
      <c r="C11" s="110">
        <v>13345.66</v>
      </c>
      <c r="D11" s="110">
        <v>17836.135000000002</v>
      </c>
      <c r="E11" s="110">
        <v>10504.2</v>
      </c>
      <c r="F11" s="110">
        <v>10444.18</v>
      </c>
      <c r="G11" s="110">
        <v>9313.835000000001</v>
      </c>
      <c r="H11" s="110"/>
      <c r="I11" s="110">
        <v>11736.679999999998</v>
      </c>
      <c r="J11" s="110"/>
      <c r="K11" s="110">
        <v>12226.89</v>
      </c>
      <c r="L11" s="110">
        <v>12657.863888888889</v>
      </c>
      <c r="Q11" s="284">
        <f t="shared" si="1"/>
        <v>0.05433745513055013</v>
      </c>
      <c r="R11" s="284">
        <f t="shared" si="2"/>
        <v>0.40909518040058995</v>
      </c>
      <c r="S11" s="284">
        <f t="shared" si="3"/>
        <v>-0.1701443393446015</v>
      </c>
      <c r="T11" s="284">
        <f t="shared" si="4"/>
        <v>-0.17488605568211768</v>
      </c>
      <c r="U11" s="284">
        <f t="shared" si="5"/>
        <v>-0.26418587830007295</v>
      </c>
      <c r="V11" s="284">
        <f t="shared" si="6"/>
      </c>
      <c r="W11" s="284">
        <f t="shared" si="7"/>
        <v>-0.0727756197234439</v>
      </c>
      <c r="X11" s="284">
        <f t="shared" si="8"/>
      </c>
      <c r="Y11" s="284">
        <f t="shared" si="9"/>
        <v>-0.03404791619439041</v>
      </c>
      <c r="Z11" s="285"/>
    </row>
    <row r="12" spans="2:26" ht="12.75">
      <c r="B12" s="114">
        <v>42549</v>
      </c>
      <c r="C12" s="110">
        <v>13501.235</v>
      </c>
      <c r="D12" s="110">
        <v>18235.295</v>
      </c>
      <c r="E12" s="110">
        <v>10924.37</v>
      </c>
      <c r="F12" s="110">
        <v>10924.37</v>
      </c>
      <c r="G12" s="110">
        <v>11085.974999999999</v>
      </c>
      <c r="H12" s="110">
        <v>15966.39</v>
      </c>
      <c r="I12" s="110">
        <v>11659.66</v>
      </c>
      <c r="J12" s="110"/>
      <c r="K12" s="110">
        <v>11987.15</v>
      </c>
      <c r="L12" s="110">
        <v>13269.22</v>
      </c>
      <c r="Q12" s="284">
        <f t="shared" si="1"/>
        <v>0.01748520259668626</v>
      </c>
      <c r="R12" s="284">
        <f t="shared" si="2"/>
        <v>0.3742552312796079</v>
      </c>
      <c r="S12" s="284">
        <f t="shared" si="3"/>
        <v>-0.17671347675296653</v>
      </c>
      <c r="T12" s="284">
        <f t="shared" si="4"/>
        <v>-0.17671347675296653</v>
      </c>
      <c r="U12" s="284">
        <f t="shared" si="5"/>
        <v>-0.16453453933237983</v>
      </c>
      <c r="V12" s="284">
        <f t="shared" si="6"/>
        <v>0.20326515047606417</v>
      </c>
      <c r="W12" s="284">
        <f t="shared" si="7"/>
        <v>-0.1213002723596413</v>
      </c>
      <c r="X12" s="284">
        <f t="shared" si="8"/>
      </c>
      <c r="Y12" s="284">
        <f t="shared" si="9"/>
        <v>-0.09661984653204934</v>
      </c>
      <c r="Z12" s="285"/>
    </row>
    <row r="13" spans="2:26" ht="12.75">
      <c r="B13" s="114">
        <v>42550</v>
      </c>
      <c r="C13" s="110">
        <v>13291.919999999998</v>
      </c>
      <c r="D13" s="110">
        <v>14201.68</v>
      </c>
      <c r="E13" s="110">
        <v>10924.37</v>
      </c>
      <c r="F13" s="110">
        <v>10894.36</v>
      </c>
      <c r="G13" s="110">
        <v>7716.59</v>
      </c>
      <c r="H13" s="110">
        <v>12036.2</v>
      </c>
      <c r="I13" s="110">
        <v>10749.373333333333</v>
      </c>
      <c r="J13" s="110"/>
      <c r="K13" s="110">
        <v>11764.71</v>
      </c>
      <c r="L13" s="110">
        <v>11305.195714285714</v>
      </c>
      <c r="Q13" s="284">
        <f t="shared" si="1"/>
        <v>0.1757355056846807</v>
      </c>
      <c r="R13" s="284">
        <f t="shared" si="2"/>
        <v>0.2562082390182922</v>
      </c>
      <c r="S13" s="284">
        <f t="shared" si="3"/>
        <v>-0.03368590194369529</v>
      </c>
      <c r="T13" s="284">
        <f t="shared" si="4"/>
        <v>-0.03634043360846589</v>
      </c>
      <c r="U13" s="284">
        <f t="shared" si="5"/>
        <v>-0.3174297734404547</v>
      </c>
      <c r="V13" s="284">
        <f t="shared" si="6"/>
        <v>0.06466091381244818</v>
      </c>
      <c r="W13" s="284">
        <f t="shared" si="7"/>
        <v>-0.04916521526911918</v>
      </c>
      <c r="X13" s="284">
        <f t="shared" si="8"/>
      </c>
      <c r="Y13" s="284">
        <f t="shared" si="9"/>
        <v>0.04064629196411206</v>
      </c>
      <c r="Z13" s="285"/>
    </row>
    <row r="14" spans="2:26" ht="12.75">
      <c r="B14" s="114">
        <v>42551</v>
      </c>
      <c r="C14" s="110">
        <v>13330.217499999999</v>
      </c>
      <c r="D14" s="110">
        <v>14201.68</v>
      </c>
      <c r="E14" s="110">
        <v>10924.37</v>
      </c>
      <c r="F14" s="110">
        <v>11484.596666666666</v>
      </c>
      <c r="G14" s="110">
        <v>8125.78</v>
      </c>
      <c r="H14" s="110">
        <v>12040.373333333335</v>
      </c>
      <c r="I14" s="110">
        <v>10157.07</v>
      </c>
      <c r="J14" s="110"/>
      <c r="K14" s="110">
        <v>11638.66</v>
      </c>
      <c r="L14" s="110">
        <v>11408.442777777775</v>
      </c>
      <c r="Q14" s="284">
        <f t="shared" si="1"/>
        <v>0.16845197540593376</v>
      </c>
      <c r="R14" s="284">
        <f t="shared" si="2"/>
        <v>0.2448394821827133</v>
      </c>
      <c r="S14" s="284">
        <f t="shared" si="3"/>
        <v>-0.042431100125311344</v>
      </c>
      <c r="T14" s="284">
        <f t="shared" si="4"/>
        <v>0.0066752220589851256</v>
      </c>
      <c r="U14" s="284">
        <f t="shared" si="5"/>
        <v>-0.2877397767355237</v>
      </c>
      <c r="V14" s="284">
        <f t="shared" si="6"/>
        <v>0.05539148224387663</v>
      </c>
      <c r="W14" s="284">
        <f t="shared" si="7"/>
        <v>-0.10968830734859741</v>
      </c>
      <c r="X14" s="284">
        <f t="shared" si="8"/>
      </c>
      <c r="Y14" s="284">
        <f t="shared" si="9"/>
        <v>0.020179548314048584</v>
      </c>
      <c r="Z14" s="285"/>
    </row>
    <row r="15" spans="2:26" ht="12.75">
      <c r="B15" s="114">
        <v>42552</v>
      </c>
      <c r="C15" s="110">
        <v>13473.844285714285</v>
      </c>
      <c r="D15" s="110">
        <v>17815.125</v>
      </c>
      <c r="E15" s="110">
        <v>10924.37</v>
      </c>
      <c r="F15" s="110">
        <v>10924.37</v>
      </c>
      <c r="G15" s="110">
        <v>9166.970000000001</v>
      </c>
      <c r="H15" s="110">
        <v>12403.36</v>
      </c>
      <c r="I15" s="110">
        <v>10924.369999999999</v>
      </c>
      <c r="J15" s="110"/>
      <c r="K15" s="110">
        <v>11764.71</v>
      </c>
      <c r="L15" s="110">
        <v>12603.914736842104</v>
      </c>
      <c r="Q15" s="284">
        <f t="shared" si="1"/>
        <v>0.06902058344851528</v>
      </c>
      <c r="R15" s="284">
        <f t="shared" si="2"/>
        <v>0.41345965693699693</v>
      </c>
      <c r="S15" s="284">
        <f t="shared" si="3"/>
        <v>-0.13325579963919296</v>
      </c>
      <c r="T15" s="284">
        <f t="shared" si="4"/>
        <v>-0.13325579963919296</v>
      </c>
      <c r="U15" s="284">
        <f t="shared" si="5"/>
        <v>-0.27268866924303115</v>
      </c>
      <c r="V15" s="284">
        <f t="shared" si="6"/>
        <v>-0.01591209882242918</v>
      </c>
      <c r="W15" s="284">
        <f t="shared" si="7"/>
        <v>-0.1332557996391931</v>
      </c>
      <c r="X15" s="284">
        <f t="shared" si="8"/>
      </c>
      <c r="Y15" s="284">
        <f t="shared" si="9"/>
        <v>-0.06658286368671248</v>
      </c>
      <c r="Z15" s="285"/>
    </row>
    <row r="16" spans="2:26" ht="12.75">
      <c r="B16" s="114">
        <v>42555</v>
      </c>
      <c r="C16" s="110">
        <v>14057.122499999998</v>
      </c>
      <c r="D16" s="110">
        <v>14201.68</v>
      </c>
      <c r="E16" s="110">
        <v>10526.32</v>
      </c>
      <c r="F16" s="110">
        <v>11409.896666666667</v>
      </c>
      <c r="G16" s="110">
        <v>9591.03</v>
      </c>
      <c r="H16" s="110"/>
      <c r="I16" s="110">
        <v>10838.76</v>
      </c>
      <c r="J16" s="110"/>
      <c r="K16" s="110"/>
      <c r="L16" s="110">
        <v>11629.16125</v>
      </c>
      <c r="Q16" s="284">
        <f t="shared" si="1"/>
        <v>0.2087821466917916</v>
      </c>
      <c r="R16" s="284">
        <f t="shared" si="2"/>
        <v>0.22121275083359956</v>
      </c>
      <c r="S16" s="284">
        <f t="shared" si="3"/>
        <v>-0.09483411798077868</v>
      </c>
      <c r="T16" s="284">
        <f t="shared" si="4"/>
        <v>-0.018854720355118627</v>
      </c>
      <c r="U16" s="284">
        <f t="shared" si="5"/>
        <v>-0.17526038260067972</v>
      </c>
      <c r="V16" s="284">
        <f t="shared" si="6"/>
      </c>
      <c r="W16" s="284">
        <f t="shared" si="7"/>
        <v>-0.06796717605063728</v>
      </c>
      <c r="X16" s="284">
        <f t="shared" si="8"/>
      </c>
      <c r="Y16" s="284">
        <f t="shared" si="9"/>
      </c>
      <c r="Z16" s="285"/>
    </row>
    <row r="17" spans="2:26" ht="12.75">
      <c r="B17" s="114">
        <v>42556</v>
      </c>
      <c r="C17" s="110">
        <v>12269.851999999999</v>
      </c>
      <c r="D17" s="110">
        <v>14201.68</v>
      </c>
      <c r="E17" s="110">
        <v>10504.2</v>
      </c>
      <c r="F17" s="110">
        <v>11132.453333333333</v>
      </c>
      <c r="G17" s="110">
        <v>9249.523333333333</v>
      </c>
      <c r="H17" s="110">
        <v>14551.08</v>
      </c>
      <c r="I17" s="110">
        <v>10994.396666666667</v>
      </c>
      <c r="J17" s="110">
        <v>10421.44</v>
      </c>
      <c r="K17" s="110">
        <v>11146.81</v>
      </c>
      <c r="L17" s="110">
        <v>11384.399473684209</v>
      </c>
      <c r="Q17" s="284">
        <f t="shared" si="1"/>
        <v>0.07777771048552647</v>
      </c>
      <c r="R17" s="284">
        <f t="shared" si="2"/>
        <v>0.24746852329173108</v>
      </c>
      <c r="S17" s="284">
        <f t="shared" si="3"/>
        <v>-0.07731628494931571</v>
      </c>
      <c r="T17" s="284">
        <f t="shared" si="4"/>
        <v>-0.022130823934390736</v>
      </c>
      <c r="U17" s="284">
        <f t="shared" si="5"/>
        <v>-0.18752646068734527</v>
      </c>
      <c r="V17" s="284">
        <f t="shared" si="6"/>
        <v>0.2781596458939958</v>
      </c>
      <c r="W17" s="284">
        <f t="shared" si="7"/>
        <v>-0.03425765302061461</v>
      </c>
      <c r="X17" s="284">
        <f t="shared" si="8"/>
        <v>-0.0845858822777743</v>
      </c>
      <c r="Y17" s="284">
        <f t="shared" si="9"/>
        <v>-0.02086974145921469</v>
      </c>
      <c r="Z17" s="285"/>
    </row>
    <row r="18" spans="2:26" ht="12.75">
      <c r="B18" s="114">
        <v>42557</v>
      </c>
      <c r="C18" s="110">
        <v>13761.42</v>
      </c>
      <c r="D18" s="110">
        <v>16129.785</v>
      </c>
      <c r="E18" s="110">
        <v>10466</v>
      </c>
      <c r="F18" s="110">
        <v>12605.04</v>
      </c>
      <c r="G18" s="110">
        <v>9185.023333333333</v>
      </c>
      <c r="H18" s="110">
        <v>11454.58</v>
      </c>
      <c r="I18" s="110">
        <v>11148.595000000001</v>
      </c>
      <c r="J18" s="110"/>
      <c r="K18" s="110">
        <v>11566.98</v>
      </c>
      <c r="L18" s="110">
        <v>11955.32117647059</v>
      </c>
      <c r="Q18" s="284">
        <f t="shared" si="1"/>
        <v>0.15107070708263484</v>
      </c>
      <c r="R18" s="284">
        <f t="shared" si="2"/>
        <v>0.34917203493831867</v>
      </c>
      <c r="S18" s="284">
        <f t="shared" si="3"/>
        <v>-0.12457391604014294</v>
      </c>
      <c r="T18" s="284">
        <f t="shared" si="4"/>
        <v>0.054345576663229256</v>
      </c>
      <c r="U18" s="284">
        <f t="shared" si="5"/>
        <v>-0.23172090504682666</v>
      </c>
      <c r="V18" s="284">
        <f t="shared" si="6"/>
        <v>-0.04188437676238301</v>
      </c>
      <c r="W18" s="284">
        <f t="shared" si="7"/>
        <v>-0.06747841940527005</v>
      </c>
      <c r="X18" s="284">
        <f t="shared" si="8"/>
      </c>
      <c r="Y18" s="284">
        <f t="shared" si="9"/>
        <v>-0.03248270546130451</v>
      </c>
      <c r="Z18" s="285"/>
    </row>
    <row r="19" spans="2:26" ht="12.75">
      <c r="B19" s="114">
        <v>42558</v>
      </c>
      <c r="C19" s="110">
        <v>12994.21</v>
      </c>
      <c r="D19" s="110">
        <v>13865.55</v>
      </c>
      <c r="E19" s="110">
        <v>10457.52</v>
      </c>
      <c r="F19" s="110">
        <v>11863.57</v>
      </c>
      <c r="G19" s="110">
        <v>9272.403333333334</v>
      </c>
      <c r="H19" s="110">
        <v>13801.07</v>
      </c>
      <c r="I19" s="110">
        <v>10903.0125</v>
      </c>
      <c r="J19" s="110"/>
      <c r="K19" s="110">
        <v>11134.45</v>
      </c>
      <c r="L19" s="110">
        <v>11599.922941176472</v>
      </c>
      <c r="Q19" s="284">
        <f t="shared" si="1"/>
        <v>0.1201979587186911</v>
      </c>
      <c r="R19" s="284">
        <f t="shared" si="2"/>
        <v>0.19531397495591865</v>
      </c>
      <c r="S19" s="284">
        <f t="shared" si="3"/>
        <v>-0.09848366639758109</v>
      </c>
      <c r="T19" s="284">
        <f t="shared" si="4"/>
        <v>0.022728345710612854</v>
      </c>
      <c r="U19" s="284">
        <f t="shared" si="5"/>
        <v>-0.20064957497097646</v>
      </c>
      <c r="V19" s="284">
        <f t="shared" si="6"/>
        <v>0.18975531734008969</v>
      </c>
      <c r="W19" s="284">
        <f t="shared" si="7"/>
        <v>-0.06007888541247412</v>
      </c>
      <c r="X19" s="284">
        <f t="shared" si="8"/>
      </c>
      <c r="Y19" s="284">
        <f t="shared" si="9"/>
        <v>-0.04012724425299178</v>
      </c>
      <c r="Z19" s="285"/>
    </row>
    <row r="20" spans="2:26" ht="12.75">
      <c r="B20" s="114">
        <v>42559</v>
      </c>
      <c r="C20" s="110">
        <v>12352.51</v>
      </c>
      <c r="D20" s="110">
        <v>13655.46</v>
      </c>
      <c r="E20" s="110">
        <v>10550.89</v>
      </c>
      <c r="F20" s="110">
        <v>11554.62</v>
      </c>
      <c r="G20" s="110">
        <v>9282.64</v>
      </c>
      <c r="H20" s="110"/>
      <c r="I20" s="110">
        <v>11906.254</v>
      </c>
      <c r="J20" s="110"/>
      <c r="K20" s="110">
        <v>11545.68</v>
      </c>
      <c r="L20" s="110">
        <v>11508.85294117647</v>
      </c>
      <c r="Q20" s="284">
        <f t="shared" si="1"/>
        <v>0.07330505160988604</v>
      </c>
      <c r="R20" s="284">
        <f t="shared" si="2"/>
        <v>0.1865178979864605</v>
      </c>
      <c r="S20" s="284">
        <f t="shared" si="3"/>
        <v>-0.08323704769474141</v>
      </c>
      <c r="T20" s="284">
        <f t="shared" si="4"/>
        <v>0.003976682911620563</v>
      </c>
      <c r="U20" s="284">
        <f t="shared" si="5"/>
        <v>-0.19343482383127059</v>
      </c>
      <c r="V20" s="284">
        <f t="shared" si="6"/>
      </c>
      <c r="W20" s="284">
        <f t="shared" si="7"/>
        <v>0.03453003186805052</v>
      </c>
      <c r="X20" s="284">
        <f t="shared" si="8"/>
      </c>
      <c r="Y20" s="284">
        <f t="shared" si="9"/>
        <v>0.003199889599055512</v>
      </c>
      <c r="Z20" s="285"/>
    </row>
    <row r="21" spans="2:26" ht="12.75">
      <c r="B21" s="114">
        <v>42562</v>
      </c>
      <c r="C21" s="110">
        <v>14893.616666666669</v>
      </c>
      <c r="D21" s="110">
        <v>18172.27</v>
      </c>
      <c r="E21" s="110"/>
      <c r="F21" s="110">
        <v>11760.213333333333</v>
      </c>
      <c r="G21" s="110">
        <v>8519.99</v>
      </c>
      <c r="H21" s="110"/>
      <c r="I21" s="110">
        <v>11016.384000000002</v>
      </c>
      <c r="J21" s="110"/>
      <c r="K21" s="110">
        <v>12605.04</v>
      </c>
      <c r="L21" s="110">
        <v>12326.644705882352</v>
      </c>
      <c r="Q21" s="284">
        <f t="shared" si="1"/>
        <v>0.20824579778464297</v>
      </c>
      <c r="R21" s="284">
        <f t="shared" si="2"/>
        <v>0.474226801663885</v>
      </c>
      <c r="S21" s="284">
        <f t="shared" si="3"/>
      </c>
      <c r="T21" s="284">
        <f t="shared" si="4"/>
        <v>-0.045951788671147034</v>
      </c>
      <c r="U21" s="284">
        <f t="shared" si="5"/>
        <v>-0.308815155844136</v>
      </c>
      <c r="V21" s="284">
        <f t="shared" si="6"/>
      </c>
      <c r="W21" s="284">
        <f t="shared" si="7"/>
        <v>-0.10629500055737681</v>
      </c>
      <c r="X21" s="284">
        <f t="shared" si="8"/>
      </c>
      <c r="Y21" s="284">
        <f t="shared" si="9"/>
        <v>0.022584839651036307</v>
      </c>
      <c r="Z21" s="285"/>
    </row>
    <row r="22" spans="2:26" ht="12.75">
      <c r="B22" s="114">
        <v>42563</v>
      </c>
      <c r="C22" s="110">
        <v>12213.904999999999</v>
      </c>
      <c r="D22" s="110">
        <v>13655.46</v>
      </c>
      <c r="E22" s="110">
        <v>12209.59</v>
      </c>
      <c r="F22" s="110">
        <v>11570.78</v>
      </c>
      <c r="G22" s="110">
        <v>9526.016666666666</v>
      </c>
      <c r="H22" s="110">
        <v>11810.27</v>
      </c>
      <c r="I22" s="110">
        <v>10925.745</v>
      </c>
      <c r="J22" s="110"/>
      <c r="K22" s="110">
        <v>12184.87</v>
      </c>
      <c r="L22" s="110">
        <v>11441.592777777776</v>
      </c>
      <c r="Q22" s="284">
        <f t="shared" si="1"/>
        <v>0.0675004116316945</v>
      </c>
      <c r="R22" s="284">
        <f t="shared" si="2"/>
        <v>0.19349292228981144</v>
      </c>
      <c r="S22" s="284">
        <f t="shared" si="3"/>
        <v>0.06712327882476753</v>
      </c>
      <c r="T22" s="284">
        <f t="shared" si="4"/>
        <v>0.011291017319995525</v>
      </c>
      <c r="U22" s="284">
        <f t="shared" si="5"/>
        <v>-0.16742215426785703</v>
      </c>
      <c r="V22" s="284">
        <f t="shared" si="6"/>
        <v>0.0322225436075894</v>
      </c>
      <c r="W22" s="284">
        <f t="shared" si="7"/>
        <v>-0.045085311791525313</v>
      </c>
      <c r="X22" s="284">
        <f t="shared" si="8"/>
      </c>
      <c r="Y22" s="284">
        <f t="shared" si="9"/>
        <v>0.06496274047314822</v>
      </c>
      <c r="Z22" s="285"/>
    </row>
    <row r="23" spans="2:26" ht="12.75">
      <c r="B23" s="114">
        <v>42564</v>
      </c>
      <c r="C23" s="110">
        <v>12946.759999999998</v>
      </c>
      <c r="D23" s="110">
        <v>13655.46</v>
      </c>
      <c r="E23" s="110">
        <v>11040.28</v>
      </c>
      <c r="F23" s="110">
        <v>11432.720000000001</v>
      </c>
      <c r="G23" s="110">
        <v>8900.59</v>
      </c>
      <c r="H23" s="110">
        <v>11191.23</v>
      </c>
      <c r="I23" s="110">
        <v>11258.914999999999</v>
      </c>
      <c r="J23" s="110"/>
      <c r="K23" s="110"/>
      <c r="L23" s="110">
        <v>11187.738666666666</v>
      </c>
      <c r="Q23" s="284">
        <f t="shared" si="1"/>
        <v>0.1572276029805963</v>
      </c>
      <c r="R23" s="284">
        <f t="shared" si="2"/>
        <v>0.22057373762991006</v>
      </c>
      <c r="S23" s="284">
        <f t="shared" si="3"/>
        <v>-0.013180381760794216</v>
      </c>
      <c r="T23" s="284">
        <f t="shared" si="4"/>
        <v>0.021897305669397266</v>
      </c>
      <c r="U23" s="284">
        <f t="shared" si="5"/>
        <v>-0.20443350839800328</v>
      </c>
      <c r="V23" s="284">
        <f t="shared" si="6"/>
        <v>0.00031206783044867214</v>
      </c>
      <c r="W23" s="284">
        <f t="shared" si="7"/>
        <v>0.00636199463126533</v>
      </c>
      <c r="X23" s="284">
        <f t="shared" si="8"/>
      </c>
      <c r="Y23" s="284">
        <f t="shared" si="9"/>
      </c>
      <c r="Z23" s="285"/>
    </row>
    <row r="24" spans="2:26" ht="12.75">
      <c r="B24" s="114">
        <v>42565</v>
      </c>
      <c r="C24" s="110">
        <v>14299.009999999998</v>
      </c>
      <c r="D24" s="110">
        <v>17962.185</v>
      </c>
      <c r="E24" s="110">
        <v>12605.04</v>
      </c>
      <c r="F24" s="110">
        <v>11619.83</v>
      </c>
      <c r="G24" s="110">
        <v>10655.45</v>
      </c>
      <c r="H24" s="110">
        <v>9264.45</v>
      </c>
      <c r="I24" s="110">
        <v>11590.9825</v>
      </c>
      <c r="J24" s="110"/>
      <c r="K24" s="110"/>
      <c r="L24" s="110">
        <v>12522.747500000001</v>
      </c>
      <c r="Q24" s="284">
        <f t="shared" si="1"/>
        <v>0.14184287433728077</v>
      </c>
      <c r="R24" s="284">
        <f t="shared" si="2"/>
        <v>0.4343645434039135</v>
      </c>
      <c r="S24" s="284">
        <f t="shared" si="3"/>
        <v>0.006571441291138351</v>
      </c>
      <c r="T24" s="284">
        <f t="shared" si="4"/>
        <v>-0.07210218843748158</v>
      </c>
      <c r="U24" s="284">
        <f t="shared" si="5"/>
        <v>-0.14911244517227554</v>
      </c>
      <c r="V24" s="284">
        <f t="shared" si="6"/>
        <v>-0.2601903056817204</v>
      </c>
      <c r="W24" s="284">
        <f t="shared" si="7"/>
        <v>-0.07440579633183542</v>
      </c>
      <c r="X24" s="284">
        <f t="shared" si="8"/>
      </c>
      <c r="Y24" s="284">
        <f t="shared" si="9"/>
      </c>
      <c r="Z24" s="285"/>
    </row>
    <row r="25" spans="2:26" ht="12.75">
      <c r="B25" s="114">
        <v>42566</v>
      </c>
      <c r="C25" s="110">
        <v>12528.503333333334</v>
      </c>
      <c r="D25" s="110">
        <v>17140.114999999998</v>
      </c>
      <c r="E25" s="110">
        <v>12274.91</v>
      </c>
      <c r="F25" s="110">
        <v>11932.77</v>
      </c>
      <c r="G25" s="110">
        <v>10588.303333333335</v>
      </c>
      <c r="H25" s="110">
        <v>10461.33</v>
      </c>
      <c r="I25" s="110">
        <v>11724.5125</v>
      </c>
      <c r="J25" s="110"/>
      <c r="K25" s="110"/>
      <c r="L25" s="110">
        <v>12211.28294117647</v>
      </c>
      <c r="Q25" s="284">
        <f t="shared" si="1"/>
        <v>0.025977646549094006</v>
      </c>
      <c r="R25" s="284">
        <f t="shared" si="2"/>
        <v>0.40362933874896106</v>
      </c>
      <c r="S25" s="284">
        <f t="shared" si="3"/>
        <v>0.005210513844452717</v>
      </c>
      <c r="T25" s="284">
        <f t="shared" si="4"/>
        <v>-0.022807836205098804</v>
      </c>
      <c r="U25" s="284">
        <f t="shared" si="5"/>
        <v>-0.13290819774312534</v>
      </c>
      <c r="V25" s="284">
        <f t="shared" si="6"/>
        <v>-0.14330623158977226</v>
      </c>
      <c r="W25" s="284">
        <f t="shared" si="7"/>
        <v>-0.039862350542634546</v>
      </c>
      <c r="X25" s="284">
        <f t="shared" si="8"/>
      </c>
      <c r="Y25" s="284">
        <f t="shared" si="9"/>
      </c>
      <c r="Z25" s="285"/>
    </row>
    <row r="26" spans="2:26" ht="12.75">
      <c r="B26" s="114">
        <v>42569</v>
      </c>
      <c r="C26" s="110">
        <v>11287.015</v>
      </c>
      <c r="D26" s="110">
        <v>14075.63</v>
      </c>
      <c r="E26" s="110">
        <v>12584.035</v>
      </c>
      <c r="F26" s="110">
        <v>12056.5975</v>
      </c>
      <c r="G26" s="110">
        <v>10064.640000000001</v>
      </c>
      <c r="H26" s="110">
        <v>10855.34</v>
      </c>
      <c r="I26" s="110"/>
      <c r="J26" s="110"/>
      <c r="K26" s="110"/>
      <c r="L26" s="110">
        <v>11745.666666666666</v>
      </c>
      <c r="Q26" s="284">
        <f t="shared" si="1"/>
        <v>-0.03904858529386724</v>
      </c>
      <c r="R26" s="284">
        <f t="shared" si="2"/>
        <v>0.19836790873229843</v>
      </c>
      <c r="S26" s="284">
        <f t="shared" si="3"/>
        <v>0.07137681982007553</v>
      </c>
      <c r="T26" s="284">
        <f t="shared" si="4"/>
        <v>0.026471961290688805</v>
      </c>
      <c r="U26" s="284">
        <f t="shared" si="5"/>
        <v>-0.14311888072196824</v>
      </c>
      <c r="V26" s="284">
        <f t="shared" si="6"/>
        <v>-0.07580043704061067</v>
      </c>
      <c r="W26" s="284">
        <f t="shared" si="7"/>
      </c>
      <c r="X26" s="284">
        <f t="shared" si="8"/>
      </c>
      <c r="Y26" s="284">
        <f t="shared" si="9"/>
      </c>
      <c r="Z26" s="285"/>
    </row>
    <row r="27" spans="2:26" ht="12.75">
      <c r="B27" s="114">
        <v>42570</v>
      </c>
      <c r="C27" s="110">
        <v>13883.208333333334</v>
      </c>
      <c r="D27" s="110">
        <v>14075.63</v>
      </c>
      <c r="E27" s="110">
        <v>12598.3</v>
      </c>
      <c r="F27" s="110">
        <v>11224.75</v>
      </c>
      <c r="G27" s="110">
        <v>10084.03</v>
      </c>
      <c r="H27" s="110">
        <v>11648.35</v>
      </c>
      <c r="I27" s="110">
        <v>15126.05</v>
      </c>
      <c r="J27" s="110"/>
      <c r="K27" s="110">
        <v>15126.05</v>
      </c>
      <c r="L27" s="110">
        <v>12815.539444444445</v>
      </c>
      <c r="Q27" s="284">
        <f t="shared" si="1"/>
        <v>0.08331049141686543</v>
      </c>
      <c r="R27" s="284">
        <f t="shared" si="2"/>
        <v>0.09832520597498576</v>
      </c>
      <c r="S27" s="284">
        <f t="shared" si="3"/>
        <v>-0.016951252453022488</v>
      </c>
      <c r="T27" s="284">
        <f t="shared" si="4"/>
        <v>-0.1241297294850943</v>
      </c>
      <c r="U27" s="284">
        <f t="shared" si="5"/>
        <v>-0.21314041880839885</v>
      </c>
      <c r="V27" s="284">
        <f t="shared" si="6"/>
        <v>-0.09107610721376404</v>
      </c>
      <c r="W27" s="284">
        <f t="shared" si="7"/>
        <v>0.1802897619387504</v>
      </c>
      <c r="X27" s="284">
        <f t="shared" si="8"/>
      </c>
      <c r="Y27" s="284">
        <f t="shared" si="9"/>
        <v>0.1802897619387504</v>
      </c>
      <c r="Z27" s="285"/>
    </row>
    <row r="28" spans="2:26" ht="12.75">
      <c r="B28" s="114">
        <v>42571</v>
      </c>
      <c r="C28" s="110">
        <v>14797.295</v>
      </c>
      <c r="D28" s="110">
        <v>14075.63</v>
      </c>
      <c r="E28" s="110">
        <v>14588.24</v>
      </c>
      <c r="F28" s="110">
        <v>10530.79</v>
      </c>
      <c r="G28" s="110">
        <v>10084.03</v>
      </c>
      <c r="H28" s="110">
        <v>14497.116666666669</v>
      </c>
      <c r="I28" s="110">
        <v>11186.54</v>
      </c>
      <c r="J28" s="110"/>
      <c r="K28" s="110">
        <v>15126.05</v>
      </c>
      <c r="L28" s="110">
        <v>13016.91714285714</v>
      </c>
      <c r="Q28" s="284">
        <f t="shared" si="1"/>
        <v>0.13677415609269802</v>
      </c>
      <c r="R28" s="284">
        <f t="shared" si="2"/>
        <v>0.08133360960385408</v>
      </c>
      <c r="S28" s="284">
        <f t="shared" si="3"/>
        <v>0.12071390175553982</v>
      </c>
      <c r="T28" s="284">
        <f t="shared" si="4"/>
        <v>-0.19099200798257895</v>
      </c>
      <c r="U28" s="284">
        <f t="shared" si="5"/>
        <v>-0.22531349863178032</v>
      </c>
      <c r="V28" s="284">
        <f t="shared" si="6"/>
        <v>0.11371352429801457</v>
      </c>
      <c r="W28" s="284">
        <f t="shared" si="7"/>
        <v>-0.14061525649808218</v>
      </c>
      <c r="X28" s="284">
        <f t="shared" si="8"/>
      </c>
      <c r="Y28" s="284">
        <f t="shared" si="9"/>
        <v>0.1620301361678573</v>
      </c>
      <c r="Z28" s="285"/>
    </row>
    <row r="29" spans="2:26" ht="12.75">
      <c r="B29" s="114">
        <v>42572</v>
      </c>
      <c r="C29" s="110">
        <v>13762.69</v>
      </c>
      <c r="D29" s="110">
        <v>17752.1</v>
      </c>
      <c r="E29" s="110">
        <v>11822.695</v>
      </c>
      <c r="F29" s="110">
        <v>9352.45</v>
      </c>
      <c r="G29" s="110">
        <v>10084.03</v>
      </c>
      <c r="H29" s="110">
        <v>10625.875</v>
      </c>
      <c r="I29" s="110">
        <v>11730.810000000001</v>
      </c>
      <c r="J29" s="110"/>
      <c r="K29" s="110">
        <v>12605.04</v>
      </c>
      <c r="L29" s="110">
        <v>12612.756470588234</v>
      </c>
      <c r="Q29" s="284">
        <f t="shared" si="1"/>
        <v>0.09117226136041741</v>
      </c>
      <c r="R29" s="284">
        <f t="shared" si="2"/>
        <v>0.40747187511280597</v>
      </c>
      <c r="S29" s="284">
        <f t="shared" si="3"/>
        <v>-0.06263987356218156</v>
      </c>
      <c r="T29" s="284">
        <f t="shared" si="4"/>
        <v>-0.2584927789726982</v>
      </c>
      <c r="U29" s="284">
        <f t="shared" si="5"/>
        <v>-0.2004895976930171</v>
      </c>
      <c r="V29" s="284">
        <f t="shared" si="6"/>
        <v>-0.15752951983346825</v>
      </c>
      <c r="W29" s="284">
        <f t="shared" si="7"/>
        <v>-0.06992495832650454</v>
      </c>
      <c r="X29" s="284">
        <f t="shared" si="8"/>
      </c>
      <c r="Y29" s="284">
        <f t="shared" si="9"/>
        <v>-0.0006117989042464559</v>
      </c>
      <c r="Z29" s="285"/>
    </row>
    <row r="30" spans="2:26" ht="12.75">
      <c r="B30" s="114">
        <v>42573</v>
      </c>
      <c r="C30" s="110">
        <v>11750.57</v>
      </c>
      <c r="D30" s="110">
        <v>12920.169999999998</v>
      </c>
      <c r="E30" s="110"/>
      <c r="F30" s="110">
        <v>11284.51</v>
      </c>
      <c r="G30" s="110">
        <v>10407.24</v>
      </c>
      <c r="H30" s="110">
        <v>11775.76</v>
      </c>
      <c r="I30" s="110">
        <v>11335.27</v>
      </c>
      <c r="J30" s="110"/>
      <c r="K30" s="110">
        <v>11764.71</v>
      </c>
      <c r="L30" s="110">
        <v>11732.395384615384</v>
      </c>
      <c r="Q30" s="284">
        <f t="shared" si="1"/>
        <v>0.001549096735049381</v>
      </c>
      <c r="R30" s="284">
        <f t="shared" si="2"/>
        <v>0.10123888399994907</v>
      </c>
      <c r="S30" s="284">
        <f t="shared" si="3"/>
      </c>
      <c r="T30" s="284">
        <f t="shared" si="4"/>
        <v>-0.03817510149740544</v>
      </c>
      <c r="U30" s="284">
        <f t="shared" si="5"/>
        <v>-0.11294840833211706</v>
      </c>
      <c r="V30" s="284">
        <f t="shared" si="6"/>
        <v>0.003696143367404782</v>
      </c>
      <c r="W30" s="284">
        <f t="shared" si="7"/>
        <v>-0.03384861927992396</v>
      </c>
      <c r="X30" s="284">
        <f t="shared" si="8"/>
      </c>
      <c r="Y30" s="284">
        <f t="shared" si="9"/>
        <v>0.0027543067144659554</v>
      </c>
      <c r="Z30" s="285"/>
    </row>
    <row r="31" spans="2:26" ht="12.75">
      <c r="B31" s="114">
        <v>42576</v>
      </c>
      <c r="C31" s="110">
        <v>14313.485</v>
      </c>
      <c r="D31" s="110">
        <v>14075.63</v>
      </c>
      <c r="E31" s="110">
        <v>12375.86</v>
      </c>
      <c r="F31" s="110">
        <v>12184.875</v>
      </c>
      <c r="G31" s="110">
        <v>10407.24</v>
      </c>
      <c r="H31" s="110">
        <v>13717.25</v>
      </c>
      <c r="I31" s="110">
        <v>11488.38</v>
      </c>
      <c r="J31" s="110"/>
      <c r="K31" s="110">
        <v>12605.04</v>
      </c>
      <c r="L31" s="110">
        <v>12719.812857142857</v>
      </c>
      <c r="Q31" s="284">
        <f t="shared" si="1"/>
        <v>0.1252905338117621</v>
      </c>
      <c r="R31" s="284">
        <f t="shared" si="2"/>
        <v>0.10659096624175396</v>
      </c>
      <c r="S31" s="284">
        <f t="shared" si="3"/>
        <v>-0.027040716794013868</v>
      </c>
      <c r="T31" s="284">
        <f t="shared" si="4"/>
        <v>-0.042055481723731546</v>
      </c>
      <c r="U31" s="284">
        <f t="shared" si="5"/>
        <v>-0.1818087170869203</v>
      </c>
      <c r="V31" s="284">
        <f t="shared" si="6"/>
        <v>0.07841602341633734</v>
      </c>
      <c r="W31" s="284">
        <f t="shared" si="7"/>
        <v>-0.09681218355750747</v>
      </c>
      <c r="X31" s="284">
        <f t="shared" si="8"/>
      </c>
      <c r="Y31" s="284">
        <f t="shared" si="9"/>
        <v>-0.009023156113370408</v>
      </c>
      <c r="Z31" s="285"/>
    </row>
    <row r="32" spans="2:26" ht="12.75">
      <c r="B32" s="114">
        <v>42577</v>
      </c>
      <c r="C32" s="110">
        <v>12865.466</v>
      </c>
      <c r="D32" s="110">
        <v>13540.169999999998</v>
      </c>
      <c r="E32" s="110">
        <v>12154.13</v>
      </c>
      <c r="F32" s="110">
        <v>12605.04</v>
      </c>
      <c r="G32" s="110">
        <v>11635.716666666667</v>
      </c>
      <c r="H32" s="110">
        <v>10294.12</v>
      </c>
      <c r="I32" s="110">
        <v>11284.365</v>
      </c>
      <c r="J32" s="110"/>
      <c r="K32" s="110">
        <v>12209.59</v>
      </c>
      <c r="L32" s="110">
        <v>12259.151875000001</v>
      </c>
      <c r="Q32" s="284">
        <f t="shared" si="1"/>
        <v>0.04945808088375599</v>
      </c>
      <c r="R32" s="284">
        <f t="shared" si="2"/>
        <v>0.10449484092063234</v>
      </c>
      <c r="S32" s="284">
        <f t="shared" si="3"/>
        <v>-0.008566814088841865</v>
      </c>
      <c r="T32" s="284">
        <f t="shared" si="4"/>
        <v>0.028214686344278563</v>
      </c>
      <c r="U32" s="284">
        <f t="shared" si="5"/>
        <v>-0.05085467695401515</v>
      </c>
      <c r="V32" s="284">
        <f t="shared" si="6"/>
        <v>-0.16029101319865982</v>
      </c>
      <c r="W32" s="284">
        <f t="shared" si="7"/>
        <v>-0.07951503374290332</v>
      </c>
      <c r="X32" s="284">
        <f t="shared" si="8"/>
      </c>
      <c r="Y32" s="284">
        <f t="shared" si="9"/>
        <v>-0.00404284696897119</v>
      </c>
      <c r="Z32" s="285"/>
    </row>
    <row r="33" spans="2:26" ht="12.75">
      <c r="B33" s="114">
        <v>42578</v>
      </c>
      <c r="C33" s="110">
        <v>13089.803333333335</v>
      </c>
      <c r="D33" s="110">
        <v>15882.35</v>
      </c>
      <c r="E33" s="110">
        <v>12204.88</v>
      </c>
      <c r="F33" s="110">
        <v>13445.38</v>
      </c>
      <c r="G33" s="110">
        <v>11129.86</v>
      </c>
      <c r="H33" s="110">
        <v>13032.39</v>
      </c>
      <c r="I33" s="110">
        <v>12404.39</v>
      </c>
      <c r="J33" s="110"/>
      <c r="K33" s="110">
        <v>12605.04</v>
      </c>
      <c r="L33" s="110">
        <v>12664.446923076923</v>
      </c>
      <c r="Q33" s="284">
        <f t="shared" si="1"/>
        <v>0.0335866550541055</v>
      </c>
      <c r="R33" s="284">
        <f t="shared" si="2"/>
        <v>0.25408950714298256</v>
      </c>
      <c r="S33" s="284">
        <f t="shared" si="3"/>
        <v>-0.03628795839789175</v>
      </c>
      <c r="T33" s="284">
        <f t="shared" si="4"/>
        <v>0.06166341741304743</v>
      </c>
      <c r="U33" s="284">
        <f t="shared" si="5"/>
        <v>-0.12117283387090723</v>
      </c>
      <c r="V33" s="284">
        <f t="shared" si="6"/>
        <v>0.029053229024365648</v>
      </c>
      <c r="W33" s="284">
        <f t="shared" si="7"/>
        <v>-0.020534408226154148</v>
      </c>
      <c r="X33" s="284">
        <f t="shared" si="8"/>
      </c>
      <c r="Y33" s="284">
        <f t="shared" si="9"/>
        <v>-0.004690842279789707</v>
      </c>
      <c r="Z33" s="285"/>
    </row>
    <row r="34" spans="2:26" ht="14.25" customHeight="1">
      <c r="B34" s="114">
        <v>42579</v>
      </c>
      <c r="C34" s="110">
        <v>14583.025</v>
      </c>
      <c r="D34" s="110">
        <v>16070.86</v>
      </c>
      <c r="E34" s="110"/>
      <c r="F34" s="110"/>
      <c r="G34" s="110">
        <v>11162.356666666668</v>
      </c>
      <c r="H34" s="110">
        <v>14751.995</v>
      </c>
      <c r="I34" s="110">
        <v>13456.8675</v>
      </c>
      <c r="J34" s="110"/>
      <c r="K34" s="110">
        <v>12605.04</v>
      </c>
      <c r="L34" s="110">
        <v>13954.436842105262</v>
      </c>
      <c r="Q34" s="284">
        <f t="shared" si="1"/>
        <v>0.045045756056458976</v>
      </c>
      <c r="R34" s="284">
        <f t="shared" si="2"/>
        <v>0.1516666836391973</v>
      </c>
      <c r="S34" s="284">
        <f t="shared" si="3"/>
      </c>
      <c r="T34" s="284">
        <f t="shared" si="4"/>
      </c>
      <c r="U34" s="284">
        <f t="shared" si="5"/>
        <v>-0.20008547869262214</v>
      </c>
      <c r="V34" s="284">
        <f t="shared" si="6"/>
        <v>0.05715444965061116</v>
      </c>
      <c r="W34" s="284">
        <f t="shared" si="7"/>
        <v>-0.035656712466097286</v>
      </c>
      <c r="X34" s="284">
        <f t="shared" si="8"/>
      </c>
      <c r="Y34" s="284">
        <f t="shared" si="9"/>
        <v>-0.09670020061531069</v>
      </c>
      <c r="Z34" s="285"/>
    </row>
    <row r="35" spans="2:26" ht="12.75">
      <c r="B35" s="106">
        <v>42580</v>
      </c>
      <c r="C35" s="191">
        <v>12274.753333333334</v>
      </c>
      <c r="D35" s="191">
        <v>14446.855</v>
      </c>
      <c r="E35" s="191">
        <v>12148.86</v>
      </c>
      <c r="F35" s="191"/>
      <c r="G35" s="191">
        <v>11334.633333333333</v>
      </c>
      <c r="H35" s="191">
        <v>11634.655</v>
      </c>
      <c r="I35" s="191">
        <v>12177.135</v>
      </c>
      <c r="J35" s="191"/>
      <c r="K35" s="191">
        <v>12605.04</v>
      </c>
      <c r="L35" s="191">
        <v>12277.783157894737</v>
      </c>
      <c r="M35" s="76"/>
      <c r="Q35" s="284">
        <f t="shared" si="1"/>
        <v>-0.00024677293306445694</v>
      </c>
      <c r="R35" s="284">
        <f t="shared" si="2"/>
        <v>0.1766664074622077</v>
      </c>
      <c r="S35" s="284">
        <f t="shared" si="3"/>
        <v>-0.010500524095983697</v>
      </c>
      <c r="T35" s="284">
        <f t="shared" si="4"/>
      </c>
      <c r="U35" s="284">
        <f t="shared" si="5"/>
        <v>-0.0768175991082681</v>
      </c>
      <c r="V35" s="284">
        <f t="shared" si="6"/>
        <v>-0.05238145597002164</v>
      </c>
      <c r="W35" s="284">
        <f t="shared" si="7"/>
        <v>-0.008197583928660533</v>
      </c>
      <c r="X35" s="284">
        <f t="shared" si="8"/>
      </c>
      <c r="Y35" s="284">
        <f t="shared" si="9"/>
        <v>0.02665439174944496</v>
      </c>
      <c r="Z35" s="285"/>
    </row>
    <row r="36" spans="2:15" ht="70.5" customHeight="1">
      <c r="B36" s="331" t="s">
        <v>195</v>
      </c>
      <c r="C36" s="331"/>
      <c r="D36" s="331"/>
      <c r="E36" s="331"/>
      <c r="F36" s="331"/>
      <c r="G36" s="331"/>
      <c r="H36" s="331"/>
      <c r="I36" s="331"/>
      <c r="J36" s="331"/>
      <c r="K36" s="331"/>
      <c r="L36" s="331"/>
      <c r="M36" s="332"/>
      <c r="N36" s="138"/>
      <c r="O36" s="281"/>
    </row>
    <row r="37" spans="16:26" ht="12.75">
      <c r="P37" s="286" t="s">
        <v>239</v>
      </c>
      <c r="Q37" s="221">
        <f aca="true" t="shared" si="10" ref="Q37:Z37">+AVERAGE(C15:C35)</f>
        <v>13257.050704081637</v>
      </c>
      <c r="R37" s="221">
        <f t="shared" si="10"/>
        <v>15112.847380952377</v>
      </c>
      <c r="S37" s="221">
        <f t="shared" si="10"/>
        <v>11779.784444444444</v>
      </c>
      <c r="T37" s="221">
        <f t="shared" si="10"/>
        <v>11604.771359649125</v>
      </c>
      <c r="U37" s="221">
        <f t="shared" si="10"/>
        <v>10015.79603174603</v>
      </c>
      <c r="V37" s="221">
        <f t="shared" si="10"/>
        <v>12098.345648148148</v>
      </c>
      <c r="W37" s="221">
        <f t="shared" si="10"/>
        <v>11671.086733333334</v>
      </c>
      <c r="X37" s="221">
        <f t="shared" si="10"/>
        <v>10421.44</v>
      </c>
      <c r="Y37" s="221">
        <f t="shared" si="10"/>
        <v>12450.00875</v>
      </c>
      <c r="Z37" s="221">
        <f t="shared" si="10"/>
        <v>12198.594565487845</v>
      </c>
    </row>
    <row r="38" spans="17:26" ht="12.75">
      <c r="Q38" s="284">
        <f aca="true" t="shared" si="11" ref="Q38:Y38">+(Q37-$Z$37)/$Z$37</f>
        <v>0.08676869559943955</v>
      </c>
      <c r="R38" s="284">
        <f t="shared" si="11"/>
        <v>0.23890070284895848</v>
      </c>
      <c r="S38" s="284">
        <f t="shared" si="11"/>
        <v>-0.03433265355242606</v>
      </c>
      <c r="T38" s="284">
        <f t="shared" si="11"/>
        <v>-0.048679641138230756</v>
      </c>
      <c r="U38" s="284">
        <f t="shared" si="11"/>
        <v>-0.17893852623952025</v>
      </c>
      <c r="V38" s="284">
        <f t="shared" si="11"/>
        <v>-0.008218071090199229</v>
      </c>
      <c r="W38" s="284">
        <f t="shared" si="11"/>
        <v>-0.04324332850990326</v>
      </c>
      <c r="X38" s="284">
        <f t="shared" si="11"/>
        <v>-0.14568518987554144</v>
      </c>
      <c r="Y38" s="284">
        <f t="shared" si="11"/>
        <v>0.020610094315574232</v>
      </c>
      <c r="Z38" s="285"/>
    </row>
    <row r="40" spans="16:26" ht="12.75">
      <c r="P40" s="286"/>
      <c r="Q40" s="285"/>
      <c r="R40" s="285"/>
      <c r="S40" s="285"/>
      <c r="T40" s="285"/>
      <c r="U40" s="285"/>
      <c r="V40" s="285"/>
      <c r="W40" s="285"/>
      <c r="X40" s="285"/>
      <c r="Y40" s="285"/>
      <c r="Z40" s="285"/>
    </row>
    <row r="41" spans="16:26" ht="12.75">
      <c r="P41" s="286"/>
      <c r="Q41" s="285"/>
      <c r="R41" s="285"/>
      <c r="S41" s="285"/>
      <c r="T41" s="285"/>
      <c r="U41" s="285"/>
      <c r="V41" s="285"/>
      <c r="W41" s="285"/>
      <c r="X41" s="285"/>
      <c r="Y41" s="285"/>
      <c r="Z41" s="285"/>
    </row>
    <row r="55" ht="12.75"/>
    <row r="56" ht="12.75"/>
    <row r="57" ht="12.75"/>
    <row r="59" spans="3:12" ht="12.75">
      <c r="C59" s="48"/>
      <c r="D59" s="48"/>
      <c r="E59" s="48"/>
      <c r="F59" s="48"/>
      <c r="G59" s="48"/>
      <c r="H59" s="48"/>
      <c r="I59" s="48"/>
      <c r="J59" s="48"/>
      <c r="K59" s="48"/>
      <c r="L59" s="48"/>
    </row>
    <row r="60" ht="12.75">
      <c r="B60" s="117"/>
    </row>
    <row r="61" spans="3:12" ht="12.75">
      <c r="C61" s="48"/>
      <c r="D61" s="48"/>
      <c r="E61" s="48"/>
      <c r="F61" s="48"/>
      <c r="G61" s="48"/>
      <c r="H61" s="48"/>
      <c r="I61" s="48"/>
      <c r="J61" s="48"/>
      <c r="K61" s="48"/>
      <c r="L61" s="48"/>
    </row>
    <row r="72" ht="12.75">
      <c r="G72" s="268"/>
    </row>
    <row r="73" ht="12.75">
      <c r="G73" s="268"/>
    </row>
  </sheetData>
  <sheetProtection/>
  <mergeCells count="4">
    <mergeCell ref="B36:M36"/>
    <mergeCell ref="B2:L2"/>
    <mergeCell ref="B3:L3"/>
    <mergeCell ref="B4:L4"/>
  </mergeCells>
  <conditionalFormatting sqref="Q37:Y37">
    <cfRule type="colorScale" priority="1" dxfId="0">
      <colorScale>
        <cfvo type="min" val="0"/>
        <cfvo type="percentile" val="50"/>
        <cfvo type="max"/>
        <color rgb="FFF8696B"/>
        <color rgb="FFFFEB84"/>
        <color rgb="FF63BE7B"/>
      </colorScale>
    </cfRule>
  </conditionalFormatting>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57" r:id="rId2"/>
  <headerFooter differentFirst="1">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AB58"/>
  <sheetViews>
    <sheetView zoomScale="80" zoomScaleNormal="80" zoomScalePageLayoutView="60" workbookViewId="0" topLeftCell="A1">
      <selection activeCell="A1" sqref="A1"/>
    </sheetView>
  </sheetViews>
  <sheetFormatPr defaultColWidth="10.8515625" defaultRowHeight="15"/>
  <cols>
    <col min="1" max="1" width="1.8515625" style="39" customWidth="1"/>
    <col min="2" max="2" width="12.28125" style="39" customWidth="1"/>
    <col min="3" max="3" width="10.57421875" style="64" customWidth="1"/>
    <col min="4" max="4" width="12.57421875" style="64" customWidth="1"/>
    <col min="5" max="5" width="10.00390625" style="64" customWidth="1"/>
    <col min="6" max="6" width="12.8515625" style="39" customWidth="1"/>
    <col min="7" max="7" width="13.00390625" style="39" customWidth="1"/>
    <col min="8" max="8" width="12.57421875" style="39" customWidth="1"/>
    <col min="9" max="9" width="14.28125" style="39" customWidth="1"/>
    <col min="10" max="10" width="15.00390625" style="39" customWidth="1"/>
    <col min="11" max="11" width="12.57421875" style="39" customWidth="1"/>
    <col min="12" max="12" width="14.140625" style="39" customWidth="1"/>
    <col min="13" max="13" width="12.28125" style="39" customWidth="1"/>
    <col min="14" max="14" width="1.8515625" style="39" customWidth="1"/>
    <col min="15" max="15" width="10.8515625" style="39" customWidth="1"/>
    <col min="16" max="16" width="10.8515625" style="192" customWidth="1"/>
    <col min="17" max="17" width="13.00390625" style="220" hidden="1" customWidth="1"/>
    <col min="18" max="18" width="8.57421875" style="220" hidden="1" customWidth="1"/>
    <col min="19" max="19" width="10.28125" style="220" hidden="1" customWidth="1"/>
    <col min="20" max="20" width="9.28125" style="220" hidden="1" customWidth="1"/>
    <col min="21" max="21" width="11.421875" style="220" hidden="1" customWidth="1"/>
    <col min="22" max="22" width="10.28125" style="220" hidden="1" customWidth="1"/>
    <col min="23" max="23" width="7.57421875" style="220" hidden="1" customWidth="1"/>
    <col min="24" max="24" width="7.421875" style="220" hidden="1" customWidth="1"/>
    <col min="25" max="25" width="12.421875" style="220" hidden="1" customWidth="1"/>
    <col min="26" max="26" width="8.7109375" style="220" hidden="1" customWidth="1"/>
    <col min="27" max="28" width="10.8515625" style="220" hidden="1" customWidth="1"/>
    <col min="29" max="29" width="10.8515625" style="192" customWidth="1"/>
    <col min="30" max="16384" width="10.8515625" style="39" customWidth="1"/>
  </cols>
  <sheetData>
    <row r="1" ht="4.5" customHeight="1"/>
    <row r="2" spans="2:17" ht="12.75">
      <c r="B2" s="330" t="s">
        <v>112</v>
      </c>
      <c r="C2" s="330"/>
      <c r="D2" s="330"/>
      <c r="E2" s="330"/>
      <c r="F2" s="330"/>
      <c r="G2" s="330"/>
      <c r="H2" s="330"/>
      <c r="I2" s="330"/>
      <c r="J2" s="330"/>
      <c r="K2" s="330"/>
      <c r="L2" s="330"/>
      <c r="M2" s="330"/>
      <c r="N2" s="120"/>
      <c r="O2" s="52" t="s">
        <v>153</v>
      </c>
      <c r="P2" s="194"/>
      <c r="Q2" s="287"/>
    </row>
    <row r="3" spans="2:14" ht="12.75">
      <c r="B3" s="330" t="s">
        <v>141</v>
      </c>
      <c r="C3" s="330"/>
      <c r="D3" s="330"/>
      <c r="E3" s="330"/>
      <c r="F3" s="330"/>
      <c r="G3" s="330"/>
      <c r="H3" s="330"/>
      <c r="I3" s="330"/>
      <c r="J3" s="330"/>
      <c r="K3" s="330"/>
      <c r="L3" s="330"/>
      <c r="M3" s="330"/>
      <c r="N3" s="120"/>
    </row>
    <row r="4" spans="2:14" ht="12.75">
      <c r="B4" s="330" t="s">
        <v>134</v>
      </c>
      <c r="C4" s="330"/>
      <c r="D4" s="330"/>
      <c r="E4" s="330"/>
      <c r="F4" s="330"/>
      <c r="G4" s="330"/>
      <c r="H4" s="330"/>
      <c r="I4" s="330"/>
      <c r="J4" s="330"/>
      <c r="K4" s="330"/>
      <c r="L4" s="330"/>
      <c r="M4" s="330"/>
      <c r="N4" s="120"/>
    </row>
    <row r="5" spans="2:27" ht="39" customHeight="1">
      <c r="B5" s="34" t="s">
        <v>65</v>
      </c>
      <c r="C5" s="35" t="s">
        <v>173</v>
      </c>
      <c r="D5" s="35" t="s">
        <v>183</v>
      </c>
      <c r="E5" s="35" t="s">
        <v>174</v>
      </c>
      <c r="F5" s="35" t="s">
        <v>175</v>
      </c>
      <c r="G5" s="35" t="s">
        <v>176</v>
      </c>
      <c r="H5" s="35" t="s">
        <v>177</v>
      </c>
      <c r="I5" s="35" t="s">
        <v>178</v>
      </c>
      <c r="J5" s="35" t="s">
        <v>164</v>
      </c>
      <c r="K5" s="35" t="s">
        <v>179</v>
      </c>
      <c r="L5" s="35" t="s">
        <v>180</v>
      </c>
      <c r="M5" s="35" t="s">
        <v>70</v>
      </c>
      <c r="N5" s="139"/>
      <c r="R5" s="222" t="s">
        <v>166</v>
      </c>
      <c r="S5" s="222" t="s">
        <v>260</v>
      </c>
      <c r="T5" s="222" t="s">
        <v>261</v>
      </c>
      <c r="U5" s="222" t="s">
        <v>175</v>
      </c>
      <c r="V5" s="222" t="s">
        <v>262</v>
      </c>
      <c r="W5" s="222" t="s">
        <v>263</v>
      </c>
      <c r="X5" s="222" t="s">
        <v>264</v>
      </c>
      <c r="Y5" s="222" t="s">
        <v>265</v>
      </c>
      <c r="Z5" s="222" t="s">
        <v>267</v>
      </c>
      <c r="AA5" s="222" t="s">
        <v>266</v>
      </c>
    </row>
    <row r="6" spans="2:27" ht="12.75">
      <c r="B6" s="111">
        <v>42538</v>
      </c>
      <c r="C6" s="112">
        <v>22268.91</v>
      </c>
      <c r="D6" s="112">
        <v>13865.545</v>
      </c>
      <c r="E6" s="112">
        <v>12591.086666666664</v>
      </c>
      <c r="F6" s="112">
        <v>10352.387999999999</v>
      </c>
      <c r="G6" s="112">
        <v>12605.04</v>
      </c>
      <c r="H6" s="112">
        <v>10189.077500000001</v>
      </c>
      <c r="I6" s="112">
        <v>10220.95</v>
      </c>
      <c r="J6" s="112">
        <v>10480.42</v>
      </c>
      <c r="K6" s="112"/>
      <c r="L6" s="112">
        <v>11428.57</v>
      </c>
      <c r="M6" s="112">
        <v>11762.372000000001</v>
      </c>
      <c r="N6" s="140"/>
      <c r="R6" s="288">
        <f aca="true" t="shared" si="0" ref="R6:AA6">+IF(C6=0,"",(C6-$M6)/$M6)</f>
        <v>0.8932329295485636</v>
      </c>
      <c r="S6" s="288">
        <f t="shared" si="0"/>
        <v>0.17880517637088833</v>
      </c>
      <c r="T6" s="288">
        <f t="shared" si="0"/>
        <v>0.07045472347470927</v>
      </c>
      <c r="U6" s="288">
        <f t="shared" si="0"/>
        <v>-0.11987242029073746</v>
      </c>
      <c r="V6" s="288">
        <f t="shared" si="0"/>
        <v>0.0716409921400207</v>
      </c>
      <c r="W6" s="288">
        <f t="shared" si="0"/>
        <v>-0.1337565671277868</v>
      </c>
      <c r="X6" s="288">
        <f t="shared" si="0"/>
        <v>-0.13104686707749086</v>
      </c>
      <c r="Y6" s="288">
        <f t="shared" si="0"/>
        <v>-0.10898754094837343</v>
      </c>
      <c r="Z6" s="288">
        <f t="shared" si="0"/>
      </c>
      <c r="AA6" s="288">
        <f t="shared" si="0"/>
        <v>-0.028378799786301732</v>
      </c>
    </row>
    <row r="7" spans="2:27" ht="12.75">
      <c r="B7" s="111">
        <v>42541</v>
      </c>
      <c r="C7" s="112">
        <v>20091.67</v>
      </c>
      <c r="D7" s="112">
        <v>13235.293333333335</v>
      </c>
      <c r="E7" s="112">
        <v>12470.586666666668</v>
      </c>
      <c r="F7" s="112">
        <v>11295.525</v>
      </c>
      <c r="G7" s="112"/>
      <c r="H7" s="112">
        <v>9897.293333333333</v>
      </c>
      <c r="I7" s="112">
        <v>11049.465</v>
      </c>
      <c r="J7" s="112"/>
      <c r="K7" s="112">
        <v>10574.23</v>
      </c>
      <c r="L7" s="112"/>
      <c r="M7" s="112">
        <v>11962.815555555555</v>
      </c>
      <c r="N7" s="140"/>
      <c r="R7" s="288">
        <f aca="true" t="shared" si="1" ref="R7:R35">+IF(C7=0,"",(C7-$M7)/$M7)</f>
        <v>0.6795101376171755</v>
      </c>
      <c r="S7" s="288">
        <f aca="true" t="shared" si="2" ref="S7:S35">+IF(D7=0,"",(D7-$M7)/$M7)</f>
        <v>0.10636942213715221</v>
      </c>
      <c r="T7" s="288">
        <f aca="true" t="shared" si="3" ref="T7:T35">+IF(E7=0,"",(E7-$M7)/$M7)</f>
        <v>0.04244578617408366</v>
      </c>
      <c r="U7" s="288">
        <f aca="true" t="shared" si="4" ref="U7:U35">+IF(F7=0,"",(F7-$M7)/$M7)</f>
        <v>-0.05578039320732186</v>
      </c>
      <c r="V7" s="288">
        <f aca="true" t="shared" si="5" ref="V7:V35">+IF(G7=0,"",(G7-$M7)/$M7)</f>
      </c>
      <c r="W7" s="288">
        <f aca="true" t="shared" si="6" ref="W7:W35">+IF(H7=0,"",(H7-$M7)/$M7)</f>
        <v>-0.17266187985845768</v>
      </c>
      <c r="X7" s="288">
        <f aca="true" t="shared" si="7" ref="X7:X35">+IF(I7=0,"",(I7-$M7)/$M7)</f>
        <v>-0.07634912962704613</v>
      </c>
      <c r="Y7" s="288">
        <f aca="true" t="shared" si="8" ref="Y7:Y35">+IF(J7=0,"",(J7-$M7)/$M7)</f>
      </c>
      <c r="Z7" s="288">
        <f aca="true" t="shared" si="9" ref="Z7:Z35">+IF(K7=0,"",(K7-$M7)/$M7)</f>
        <v>-0.11607514544606462</v>
      </c>
      <c r="AA7" s="288">
        <f aca="true" t="shared" si="10" ref="AA7:AA35">+IF(L7=0,"",(L7-$M7)/$M7)</f>
      </c>
    </row>
    <row r="8" spans="2:27" ht="12.75">
      <c r="B8" s="111">
        <v>42542</v>
      </c>
      <c r="C8" s="112">
        <v>20378.15</v>
      </c>
      <c r="D8" s="112">
        <v>13235.293333333335</v>
      </c>
      <c r="E8" s="112">
        <v>12201.143333333333</v>
      </c>
      <c r="F8" s="112">
        <v>11003.754</v>
      </c>
      <c r="G8" s="112">
        <v>12130.07</v>
      </c>
      <c r="H8" s="112">
        <v>9990.663333333332</v>
      </c>
      <c r="I8" s="112">
        <v>11070.03</v>
      </c>
      <c r="J8" s="112">
        <v>10521.71</v>
      </c>
      <c r="K8" s="112">
        <v>11379.553333333335</v>
      </c>
      <c r="L8" s="112">
        <v>10924.37</v>
      </c>
      <c r="M8" s="112">
        <v>11839.230000000001</v>
      </c>
      <c r="N8" s="140"/>
      <c r="R8" s="288">
        <f t="shared" si="1"/>
        <v>0.7212394724994784</v>
      </c>
      <c r="S8" s="288">
        <f t="shared" si="2"/>
        <v>0.1179184231857421</v>
      </c>
      <c r="T8" s="288">
        <f t="shared" si="3"/>
        <v>0.03056899252175454</v>
      </c>
      <c r="U8" s="288">
        <f t="shared" si="4"/>
        <v>-0.0705684406840648</v>
      </c>
      <c r="V8" s="288">
        <f t="shared" si="5"/>
        <v>0.024565786795255968</v>
      </c>
      <c r="W8" s="288">
        <f t="shared" si="6"/>
        <v>-0.15613909575763535</v>
      </c>
      <c r="X8" s="288">
        <f t="shared" si="7"/>
        <v>-0.06497044148986046</v>
      </c>
      <c r="Y8" s="288">
        <f t="shared" si="8"/>
        <v>-0.11128426426380787</v>
      </c>
      <c r="Z8" s="288">
        <f t="shared" si="9"/>
        <v>-0.03882656783141017</v>
      </c>
      <c r="AA8" s="288">
        <f t="shared" si="10"/>
        <v>-0.07727360647609688</v>
      </c>
    </row>
    <row r="9" spans="2:27" ht="12.75">
      <c r="B9" s="111">
        <v>42543</v>
      </c>
      <c r="C9" s="112"/>
      <c r="D9" s="112">
        <v>14075.633333333331</v>
      </c>
      <c r="E9" s="112">
        <v>12172.83</v>
      </c>
      <c r="F9" s="112">
        <v>10941.22</v>
      </c>
      <c r="G9" s="112"/>
      <c r="H9" s="112">
        <v>10177.403333333334</v>
      </c>
      <c r="I9" s="112">
        <v>10405.775000000001</v>
      </c>
      <c r="J9" s="112"/>
      <c r="K9" s="112">
        <v>10924.37</v>
      </c>
      <c r="L9" s="112"/>
      <c r="M9" s="112">
        <v>11507.038</v>
      </c>
      <c r="N9" s="140"/>
      <c r="R9" s="288">
        <f t="shared" si="1"/>
      </c>
      <c r="S9" s="288">
        <f t="shared" si="2"/>
        <v>0.22321950560459874</v>
      </c>
      <c r="T9" s="288">
        <f t="shared" si="3"/>
        <v>0.057859546479293755</v>
      </c>
      <c r="U9" s="288">
        <f t="shared" si="4"/>
        <v>-0.04917147227635827</v>
      </c>
      <c r="V9" s="288">
        <f t="shared" si="5"/>
      </c>
      <c r="W9" s="288">
        <f t="shared" si="6"/>
        <v>-0.1155496893871965</v>
      </c>
      <c r="X9" s="288">
        <f t="shared" si="7"/>
        <v>-0.09570342950114522</v>
      </c>
      <c r="Y9" s="288">
        <f t="shared" si="8"/>
      </c>
      <c r="Z9" s="288">
        <f t="shared" si="9"/>
        <v>-0.05063579350307174</v>
      </c>
      <c r="AA9" s="288">
        <f t="shared" si="10"/>
      </c>
    </row>
    <row r="10" spans="2:27" ht="12.75">
      <c r="B10" s="111">
        <v>42544</v>
      </c>
      <c r="C10" s="112">
        <v>21148.46</v>
      </c>
      <c r="D10" s="112">
        <v>13935.576666666666</v>
      </c>
      <c r="E10" s="112">
        <v>12370.72</v>
      </c>
      <c r="F10" s="112">
        <v>10563.518</v>
      </c>
      <c r="G10" s="112">
        <v>12148.86</v>
      </c>
      <c r="H10" s="112">
        <v>10294.12</v>
      </c>
      <c r="I10" s="112">
        <v>11087.77</v>
      </c>
      <c r="J10" s="112"/>
      <c r="K10" s="112">
        <v>10534.215</v>
      </c>
      <c r="L10" s="112"/>
      <c r="M10" s="112">
        <v>11894.513684210524</v>
      </c>
      <c r="N10" s="140"/>
      <c r="R10" s="288">
        <f t="shared" si="1"/>
        <v>0.7780012332974745</v>
      </c>
      <c r="S10" s="288">
        <f t="shared" si="2"/>
        <v>0.17159700990260485</v>
      </c>
      <c r="T10" s="288">
        <f t="shared" si="3"/>
        <v>0.04003579536182464</v>
      </c>
      <c r="U10" s="288">
        <f t="shared" si="4"/>
        <v>-0.11189996661884258</v>
      </c>
      <c r="V10" s="288">
        <f t="shared" si="5"/>
        <v>0.021383498522273416</v>
      </c>
      <c r="W10" s="288">
        <f t="shared" si="6"/>
        <v>-0.1345488959615877</v>
      </c>
      <c r="X10" s="288">
        <f t="shared" si="7"/>
        <v>-0.06782485653713127</v>
      </c>
      <c r="Y10" s="288">
        <f t="shared" si="8"/>
      </c>
      <c r="Z10" s="288">
        <f t="shared" si="9"/>
        <v>-0.11436353938675645</v>
      </c>
      <c r="AA10" s="288">
        <f t="shared" si="10"/>
      </c>
    </row>
    <row r="11" spans="2:27" ht="12.75">
      <c r="B11" s="109">
        <v>42545</v>
      </c>
      <c r="C11" s="110">
        <v>19747.9</v>
      </c>
      <c r="D11" s="110">
        <v>13865.547499999999</v>
      </c>
      <c r="E11" s="110">
        <v>12163.865</v>
      </c>
      <c r="F11" s="110">
        <v>10826.205</v>
      </c>
      <c r="G11" s="110">
        <v>12144.21</v>
      </c>
      <c r="H11" s="110"/>
      <c r="I11" s="110">
        <v>10714.29</v>
      </c>
      <c r="J11" s="110">
        <v>10519.76</v>
      </c>
      <c r="K11" s="110">
        <v>10474.19</v>
      </c>
      <c r="L11" s="110">
        <v>10924.37</v>
      </c>
      <c r="M11" s="110">
        <v>12657.86388888889</v>
      </c>
      <c r="N11" s="140"/>
      <c r="R11" s="288">
        <f t="shared" si="1"/>
        <v>0.5601289580412351</v>
      </c>
      <c r="S11" s="288">
        <f t="shared" si="2"/>
        <v>0.09540974857307606</v>
      </c>
      <c r="T11" s="288">
        <f t="shared" si="3"/>
        <v>-0.039027034357868605</v>
      </c>
      <c r="U11" s="288">
        <f t="shared" si="4"/>
        <v>-0.14470521289905214</v>
      </c>
      <c r="V11" s="288">
        <f t="shared" si="5"/>
        <v>-0.040579824004884316</v>
      </c>
      <c r="W11" s="288">
        <f t="shared" si="6"/>
      </c>
      <c r="X11" s="288">
        <f t="shared" si="7"/>
        <v>-0.15354675211786442</v>
      </c>
      <c r="Y11" s="288">
        <f t="shared" si="8"/>
        <v>-0.16891506399952083</v>
      </c>
      <c r="Z11" s="288">
        <f t="shared" si="9"/>
        <v>-0.1725151975133597</v>
      </c>
      <c r="AA11" s="288">
        <f t="shared" si="10"/>
        <v>-0.1369499549138426</v>
      </c>
    </row>
    <row r="12" spans="2:27" ht="12.75">
      <c r="B12" s="109">
        <v>42549</v>
      </c>
      <c r="C12" s="110">
        <v>19187.676666666666</v>
      </c>
      <c r="D12" s="110">
        <v>13508.404999999999</v>
      </c>
      <c r="E12" s="110">
        <v>11978.910000000002</v>
      </c>
      <c r="F12" s="110"/>
      <c r="G12" s="110"/>
      <c r="H12" s="110"/>
      <c r="I12" s="110">
        <v>10905.9</v>
      </c>
      <c r="J12" s="110">
        <v>10457.52</v>
      </c>
      <c r="K12" s="110">
        <v>10924.37</v>
      </c>
      <c r="L12" s="110">
        <v>11134.45</v>
      </c>
      <c r="M12" s="110">
        <v>13269.22</v>
      </c>
      <c r="N12" s="140"/>
      <c r="R12" s="288">
        <f t="shared" si="1"/>
        <v>0.44602898035202276</v>
      </c>
      <c r="S12" s="288">
        <f t="shared" si="2"/>
        <v>0.018025550861316603</v>
      </c>
      <c r="T12" s="288">
        <f t="shared" si="3"/>
        <v>-0.09724083254328421</v>
      </c>
      <c r="U12" s="288">
        <f t="shared" si="4"/>
      </c>
      <c r="V12" s="288">
        <f t="shared" si="5"/>
      </c>
      <c r="W12" s="288">
        <f t="shared" si="6"/>
      </c>
      <c r="X12" s="288">
        <f t="shared" si="7"/>
        <v>-0.17810541991164514</v>
      </c>
      <c r="Y12" s="288">
        <f t="shared" si="8"/>
        <v>-0.2118964038579509</v>
      </c>
      <c r="Z12" s="288">
        <f t="shared" si="9"/>
        <v>-0.17671347675296653</v>
      </c>
      <c r="AA12" s="288">
        <f t="shared" si="10"/>
        <v>-0.1608813479616736</v>
      </c>
    </row>
    <row r="13" spans="2:27" ht="12.75">
      <c r="B13" s="109">
        <v>42550</v>
      </c>
      <c r="C13" s="110"/>
      <c r="D13" s="110">
        <v>14138.654999999999</v>
      </c>
      <c r="E13" s="110">
        <v>11964.79</v>
      </c>
      <c r="F13" s="110">
        <v>11215.836</v>
      </c>
      <c r="G13" s="110"/>
      <c r="H13" s="110">
        <v>9453.785</v>
      </c>
      <c r="I13" s="110">
        <v>10444.18</v>
      </c>
      <c r="J13" s="110"/>
      <c r="K13" s="110">
        <v>10924.37</v>
      </c>
      <c r="L13" s="110">
        <v>9710.55</v>
      </c>
      <c r="M13" s="110">
        <v>11305.195714285712</v>
      </c>
      <c r="N13" s="140"/>
      <c r="R13" s="288">
        <f t="shared" si="1"/>
      </c>
      <c r="S13" s="288">
        <f t="shared" si="2"/>
        <v>0.2506333687026586</v>
      </c>
      <c r="T13" s="288">
        <f t="shared" si="3"/>
        <v>0.05834434912796764</v>
      </c>
      <c r="U13" s="288">
        <f t="shared" si="4"/>
        <v>-0.007904304935897204</v>
      </c>
      <c r="V13" s="288">
        <f t="shared" si="5"/>
      </c>
      <c r="W13" s="288">
        <f t="shared" si="6"/>
        <v>-0.1637663567333198</v>
      </c>
      <c r="X13" s="288">
        <f t="shared" si="7"/>
        <v>-0.07616106222714009</v>
      </c>
      <c r="Y13" s="288">
        <f t="shared" si="8"/>
      </c>
      <c r="Z13" s="288">
        <f t="shared" si="9"/>
        <v>-0.03368590194369514</v>
      </c>
      <c r="AA13" s="288">
        <f t="shared" si="10"/>
        <v>-0.141054233344289</v>
      </c>
    </row>
    <row r="14" spans="2:27" ht="12.75">
      <c r="B14" s="109">
        <v>42551</v>
      </c>
      <c r="C14" s="110"/>
      <c r="D14" s="110">
        <v>14138.654999999999</v>
      </c>
      <c r="E14" s="110">
        <v>11701.685</v>
      </c>
      <c r="F14" s="110">
        <v>11456.397500000001</v>
      </c>
      <c r="G14" s="110">
        <v>13441.32</v>
      </c>
      <c r="H14" s="110">
        <v>9803.923333333334</v>
      </c>
      <c r="I14" s="110">
        <v>10024.01</v>
      </c>
      <c r="J14" s="110"/>
      <c r="K14" s="110">
        <v>10924.37</v>
      </c>
      <c r="L14" s="110">
        <v>9654.53</v>
      </c>
      <c r="M14" s="110">
        <v>11408.442777777778</v>
      </c>
      <c r="N14" s="140"/>
      <c r="R14" s="288">
        <f t="shared" si="1"/>
      </c>
      <c r="S14" s="288">
        <f t="shared" si="2"/>
        <v>0.23931506476417036</v>
      </c>
      <c r="T14" s="288">
        <f t="shared" si="3"/>
        <v>0.025703965732590647</v>
      </c>
      <c r="U14" s="288">
        <f t="shared" si="4"/>
        <v>0.004203441535038639</v>
      </c>
      <c r="V14" s="288">
        <f t="shared" si="5"/>
        <v>0.17819059636973528</v>
      </c>
      <c r="W14" s="288">
        <f t="shared" si="6"/>
        <v>-0.14064316013135883</v>
      </c>
      <c r="X14" s="288">
        <f t="shared" si="7"/>
        <v>-0.12135159940272305</v>
      </c>
      <c r="Y14" s="288">
        <f t="shared" si="8"/>
      </c>
      <c r="Z14" s="288">
        <f t="shared" si="9"/>
        <v>-0.04243110012531165</v>
      </c>
      <c r="AA14" s="288">
        <f t="shared" si="10"/>
        <v>-0.15373814042300152</v>
      </c>
    </row>
    <row r="15" spans="2:27" ht="12.75">
      <c r="B15" s="109">
        <v>42552</v>
      </c>
      <c r="C15" s="110">
        <v>20378.15</v>
      </c>
      <c r="D15" s="110">
        <v>14138.654999999999</v>
      </c>
      <c r="E15" s="110">
        <v>11696.573333333334</v>
      </c>
      <c r="F15" s="110">
        <v>11517.636666666665</v>
      </c>
      <c r="G15" s="110">
        <v>13463.785</v>
      </c>
      <c r="H15" s="110">
        <v>10924.37</v>
      </c>
      <c r="I15" s="110">
        <v>10457.52</v>
      </c>
      <c r="J15" s="110">
        <v>10471.88</v>
      </c>
      <c r="K15" s="110">
        <v>10924.37</v>
      </c>
      <c r="L15" s="110">
        <v>10084.03</v>
      </c>
      <c r="M15" s="110">
        <v>12603.914736842104</v>
      </c>
      <c r="N15" s="140"/>
      <c r="R15" s="288">
        <f t="shared" si="1"/>
        <v>0.6168111595069171</v>
      </c>
      <c r="S15" s="288">
        <f t="shared" si="2"/>
        <v>0.12176695060239853</v>
      </c>
      <c r="T15" s="288">
        <f t="shared" si="3"/>
        <v>-0.07198885603823937</v>
      </c>
      <c r="U15" s="288">
        <f t="shared" si="4"/>
        <v>-0.0861857679027432</v>
      </c>
      <c r="V15" s="288">
        <f t="shared" si="5"/>
        <v>0.06822247540634631</v>
      </c>
      <c r="W15" s="288">
        <f t="shared" si="6"/>
        <v>-0.13325579963919296</v>
      </c>
      <c r="X15" s="288">
        <f t="shared" si="7"/>
        <v>-0.17029587883263322</v>
      </c>
      <c r="Y15" s="288">
        <f t="shared" si="8"/>
        <v>-0.16915655027481433</v>
      </c>
      <c r="Z15" s="288">
        <f t="shared" si="9"/>
        <v>-0.13325579963919296</v>
      </c>
      <c r="AA15" s="288">
        <f t="shared" si="10"/>
        <v>-0.19992873559167357</v>
      </c>
    </row>
    <row r="16" spans="2:27" ht="12.75">
      <c r="B16" s="109">
        <v>42555</v>
      </c>
      <c r="C16" s="110">
        <v>17446.98</v>
      </c>
      <c r="D16" s="110">
        <v>14138.654999999999</v>
      </c>
      <c r="E16" s="110">
        <v>11337.980000000001</v>
      </c>
      <c r="F16" s="110">
        <v>11098.123333333331</v>
      </c>
      <c r="G16" s="110"/>
      <c r="H16" s="110">
        <v>10107.375</v>
      </c>
      <c r="I16" s="110">
        <v>10852.34</v>
      </c>
      <c r="J16" s="110"/>
      <c r="K16" s="110">
        <v>10515.26</v>
      </c>
      <c r="L16" s="110">
        <v>10084.03</v>
      </c>
      <c r="M16" s="110">
        <v>11629.161250000001</v>
      </c>
      <c r="N16" s="140"/>
      <c r="R16" s="288">
        <f t="shared" si="1"/>
        <v>0.5002784487144332</v>
      </c>
      <c r="S16" s="288">
        <f t="shared" si="2"/>
        <v>0.21579318542857057</v>
      </c>
      <c r="T16" s="288">
        <f t="shared" si="3"/>
        <v>-0.025038886617897712</v>
      </c>
      <c r="U16" s="288">
        <f t="shared" si="4"/>
        <v>-0.045664335135663356</v>
      </c>
      <c r="V16" s="288">
        <f t="shared" si="5"/>
      </c>
      <c r="W16" s="288">
        <f t="shared" si="6"/>
        <v>-0.13085950201266672</v>
      </c>
      <c r="X16" s="288">
        <f t="shared" si="7"/>
        <v>-0.06679942201334604</v>
      </c>
      <c r="Y16" s="288">
        <f t="shared" si="8"/>
      </c>
      <c r="Z16" s="288">
        <f t="shared" si="9"/>
        <v>-0.0957851753925934</v>
      </c>
      <c r="AA16" s="288">
        <f t="shared" si="10"/>
        <v>-0.13286695547368046</v>
      </c>
    </row>
    <row r="17" spans="2:27" ht="12.75">
      <c r="B17" s="109">
        <v>42556</v>
      </c>
      <c r="C17" s="110"/>
      <c r="D17" s="110">
        <v>14138.654999999999</v>
      </c>
      <c r="E17" s="110">
        <v>11136.570000000002</v>
      </c>
      <c r="F17" s="110">
        <v>11008.490000000002</v>
      </c>
      <c r="G17" s="110">
        <v>13361.2</v>
      </c>
      <c r="H17" s="110">
        <v>10364.146666666667</v>
      </c>
      <c r="I17" s="110">
        <v>9850.61</v>
      </c>
      <c r="J17" s="110">
        <v>11404.56</v>
      </c>
      <c r="K17" s="110">
        <v>10504.2</v>
      </c>
      <c r="L17" s="110">
        <v>10504.2</v>
      </c>
      <c r="M17" s="110">
        <v>11384.399473684212</v>
      </c>
      <c r="N17" s="140"/>
      <c r="R17" s="288">
        <f t="shared" si="1"/>
      </c>
      <c r="S17" s="288">
        <f t="shared" si="2"/>
        <v>0.2419324385693272</v>
      </c>
      <c r="T17" s="288">
        <f t="shared" si="3"/>
        <v>-0.021769217977380795</v>
      </c>
      <c r="U17" s="288">
        <f t="shared" si="4"/>
        <v>-0.033019701614753615</v>
      </c>
      <c r="V17" s="288">
        <f t="shared" si="5"/>
        <v>0.1736411771991393</v>
      </c>
      <c r="W17" s="288">
        <f t="shared" si="6"/>
        <v>-0.0896185002446485</v>
      </c>
      <c r="X17" s="288">
        <f t="shared" si="7"/>
        <v>-0.13472730619034118</v>
      </c>
      <c r="Y17" s="288">
        <f t="shared" si="8"/>
        <v>0.0017708906264568033</v>
      </c>
      <c r="Z17" s="288">
        <f t="shared" si="9"/>
        <v>-0.077316284949316</v>
      </c>
      <c r="AA17" s="288">
        <f t="shared" si="10"/>
        <v>-0.077316284949316</v>
      </c>
    </row>
    <row r="18" spans="2:27" ht="12.75">
      <c r="B18" s="109">
        <v>42557</v>
      </c>
      <c r="C18" s="110">
        <v>19327.730000000003</v>
      </c>
      <c r="D18" s="110">
        <v>11251.17</v>
      </c>
      <c r="E18" s="110">
        <v>11554.619999999999</v>
      </c>
      <c r="F18" s="110">
        <v>11511.439999999999</v>
      </c>
      <c r="G18" s="110"/>
      <c r="H18" s="110">
        <v>10831</v>
      </c>
      <c r="I18" s="110">
        <v>10030.68</v>
      </c>
      <c r="J18" s="110"/>
      <c r="K18" s="110">
        <v>10455.09</v>
      </c>
      <c r="L18" s="110">
        <v>10714.29</v>
      </c>
      <c r="M18" s="110">
        <v>11955.321176470588</v>
      </c>
      <c r="N18" s="140"/>
      <c r="R18" s="288">
        <f t="shared" si="1"/>
        <v>0.6166633848398102</v>
      </c>
      <c r="S18" s="288">
        <f t="shared" si="2"/>
        <v>-0.05889855789541119</v>
      </c>
      <c r="T18" s="288">
        <f t="shared" si="3"/>
        <v>-0.03351655472537319</v>
      </c>
      <c r="U18" s="288">
        <f t="shared" si="4"/>
        <v>-0.03712833556861673</v>
      </c>
      <c r="V18" s="288">
        <f t="shared" si="5"/>
      </c>
      <c r="W18" s="288">
        <f t="shared" si="6"/>
        <v>-0.0940435777403771</v>
      </c>
      <c r="X18" s="288">
        <f t="shared" si="7"/>
        <v>-0.16098615403645514</v>
      </c>
      <c r="Y18" s="288">
        <f t="shared" si="8"/>
      </c>
      <c r="Z18" s="288">
        <f t="shared" si="9"/>
        <v>-0.12548648039863716</v>
      </c>
      <c r="AA18" s="288">
        <f t="shared" si="10"/>
        <v>-0.1038057579676802</v>
      </c>
    </row>
    <row r="19" spans="2:27" ht="12.75">
      <c r="B19" s="109">
        <v>42558</v>
      </c>
      <c r="C19" s="110"/>
      <c r="D19" s="110">
        <v>13865.55</v>
      </c>
      <c r="E19" s="110">
        <v>11208.6</v>
      </c>
      <c r="F19" s="110">
        <v>11407.144</v>
      </c>
      <c r="G19" s="110">
        <v>14708.49</v>
      </c>
      <c r="H19" s="110">
        <v>10644.256666666668</v>
      </c>
      <c r="I19" s="110">
        <v>10444.18</v>
      </c>
      <c r="J19" s="110"/>
      <c r="K19" s="110">
        <v>10438.845000000001</v>
      </c>
      <c r="L19" s="110"/>
      <c r="M19" s="110">
        <v>11599.922941176468</v>
      </c>
      <c r="N19" s="140"/>
      <c r="R19" s="288">
        <f t="shared" si="1"/>
      </c>
      <c r="S19" s="288">
        <f t="shared" si="2"/>
        <v>0.195313974955919</v>
      </c>
      <c r="T19" s="288">
        <f t="shared" si="3"/>
        <v>-0.03373496040972663</v>
      </c>
      <c r="U19" s="288">
        <f t="shared" si="4"/>
        <v>-0.016618984639299356</v>
      </c>
      <c r="V19" s="288">
        <f t="shared" si="5"/>
        <v>0.2679816990670681</v>
      </c>
      <c r="W19" s="288">
        <f t="shared" si="6"/>
        <v>-0.0823855709521529</v>
      </c>
      <c r="X19" s="288">
        <f t="shared" si="7"/>
        <v>-0.09963367403708391</v>
      </c>
      <c r="Y19" s="288">
        <f t="shared" si="8"/>
      </c>
      <c r="Z19" s="288">
        <f t="shared" si="9"/>
        <v>-0.10009359088541583</v>
      </c>
      <c r="AA19" s="288">
        <f t="shared" si="10"/>
      </c>
    </row>
    <row r="20" spans="2:27" ht="12.75">
      <c r="B20" s="109">
        <v>42559</v>
      </c>
      <c r="C20" s="110"/>
      <c r="D20" s="110">
        <v>13655.46</v>
      </c>
      <c r="E20" s="110">
        <v>11552.99</v>
      </c>
      <c r="F20" s="110">
        <v>11558.385</v>
      </c>
      <c r="G20" s="110">
        <v>13963.36</v>
      </c>
      <c r="H20" s="110">
        <v>10737.63</v>
      </c>
      <c r="I20" s="110">
        <v>10444.18</v>
      </c>
      <c r="J20" s="110">
        <v>10512.44</v>
      </c>
      <c r="K20" s="110">
        <v>10527.545</v>
      </c>
      <c r="L20" s="110">
        <v>10504.2</v>
      </c>
      <c r="M20" s="110">
        <v>11508.85294117647</v>
      </c>
      <c r="N20" s="140"/>
      <c r="R20" s="288">
        <f t="shared" si="1"/>
      </c>
      <c r="S20" s="288">
        <f t="shared" si="2"/>
        <v>0.1865178979864605</v>
      </c>
      <c r="T20" s="288">
        <f t="shared" si="3"/>
        <v>0.003835052811007392</v>
      </c>
      <c r="U20" s="288">
        <f t="shared" si="4"/>
        <v>0.004303822377147051</v>
      </c>
      <c r="V20" s="288">
        <f t="shared" si="5"/>
        <v>0.21327121576484606</v>
      </c>
      <c r="W20" s="288">
        <f t="shared" si="6"/>
        <v>-0.06701127776315424</v>
      </c>
      <c r="X20" s="288">
        <f t="shared" si="7"/>
        <v>-0.09250904035512299</v>
      </c>
      <c r="Y20" s="288">
        <f t="shared" si="8"/>
        <v>-0.08657795405582908</v>
      </c>
      <c r="Z20" s="288">
        <f t="shared" si="9"/>
        <v>-0.08526548616027045</v>
      </c>
      <c r="AA20" s="288">
        <f t="shared" si="10"/>
        <v>-0.08729392462579949</v>
      </c>
    </row>
    <row r="21" spans="2:27" ht="12.75">
      <c r="B21" s="109">
        <v>42562</v>
      </c>
      <c r="C21" s="110">
        <v>20798.32</v>
      </c>
      <c r="D21" s="110">
        <v>13655.46</v>
      </c>
      <c r="E21" s="110">
        <v>12753.336666666668</v>
      </c>
      <c r="F21" s="110">
        <v>10053.87</v>
      </c>
      <c r="G21" s="110"/>
      <c r="H21" s="110">
        <v>10364.146666666667</v>
      </c>
      <c r="I21" s="110">
        <v>10110.58</v>
      </c>
      <c r="J21" s="110"/>
      <c r="K21" s="110">
        <v>10466</v>
      </c>
      <c r="L21" s="110">
        <v>10444.18</v>
      </c>
      <c r="M21" s="110">
        <v>12326.64470588235</v>
      </c>
      <c r="N21" s="140"/>
      <c r="R21" s="288">
        <f t="shared" si="1"/>
        <v>0.6872653099245177</v>
      </c>
      <c r="S21" s="288">
        <f t="shared" si="2"/>
        <v>0.10780024295528935</v>
      </c>
      <c r="T21" s="288">
        <f t="shared" si="3"/>
        <v>0.03461541814218896</v>
      </c>
      <c r="U21" s="288">
        <f t="shared" si="4"/>
        <v>-0.1843790228494026</v>
      </c>
      <c r="V21" s="288">
        <f t="shared" si="5"/>
      </c>
      <c r="W21" s="288">
        <f t="shared" si="6"/>
        <v>-0.15920780439783155</v>
      </c>
      <c r="X21" s="288">
        <f t="shared" si="7"/>
        <v>-0.17977841973694844</v>
      </c>
      <c r="Y21" s="288">
        <f t="shared" si="8"/>
      </c>
      <c r="Z21" s="288">
        <f t="shared" si="9"/>
        <v>-0.15094494489602994</v>
      </c>
      <c r="AA21" s="288">
        <f t="shared" si="10"/>
        <v>-0.15271509407454784</v>
      </c>
    </row>
    <row r="22" spans="2:27" ht="12.75">
      <c r="B22" s="109">
        <v>42563</v>
      </c>
      <c r="C22" s="110"/>
      <c r="D22" s="110">
        <v>13655.46</v>
      </c>
      <c r="E22" s="110">
        <v>12193.11</v>
      </c>
      <c r="F22" s="110">
        <v>11241.965</v>
      </c>
      <c r="G22" s="110">
        <v>12978.52</v>
      </c>
      <c r="H22" s="110">
        <v>11064.426666666666</v>
      </c>
      <c r="I22" s="110">
        <v>9457.735</v>
      </c>
      <c r="J22" s="110">
        <v>10924.37</v>
      </c>
      <c r="K22" s="110"/>
      <c r="L22" s="110">
        <v>10539.46</v>
      </c>
      <c r="M22" s="110">
        <v>11441.592777777776</v>
      </c>
      <c r="N22" s="140"/>
      <c r="R22" s="288">
        <f t="shared" si="1"/>
      </c>
      <c r="S22" s="288">
        <f t="shared" si="2"/>
        <v>0.19349292228981144</v>
      </c>
      <c r="T22" s="288">
        <f t="shared" si="3"/>
        <v>0.065682919923688</v>
      </c>
      <c r="U22" s="288">
        <f t="shared" si="4"/>
        <v>-0.017447551372873477</v>
      </c>
      <c r="V22" s="288">
        <f t="shared" si="5"/>
        <v>0.1343280828179179</v>
      </c>
      <c r="W22" s="288">
        <f t="shared" si="6"/>
        <v>-0.0329644760512412</v>
      </c>
      <c r="X22" s="288">
        <f t="shared" si="7"/>
        <v>-0.17339000052780124</v>
      </c>
      <c r="Y22" s="288">
        <f t="shared" si="8"/>
        <v>-0.0452054873673132</v>
      </c>
      <c r="Z22" s="288">
        <f t="shared" si="9"/>
      </c>
      <c r="AA22" s="288">
        <f t="shared" si="10"/>
        <v>-0.07884678255023442</v>
      </c>
    </row>
    <row r="23" spans="2:27" ht="12.75">
      <c r="B23" s="109">
        <v>42564</v>
      </c>
      <c r="C23" s="110"/>
      <c r="D23" s="110">
        <v>13655.46</v>
      </c>
      <c r="E23" s="110">
        <v>11501.355</v>
      </c>
      <c r="F23" s="110">
        <v>10988.2575</v>
      </c>
      <c r="G23" s="110"/>
      <c r="H23" s="110">
        <v>10924.37</v>
      </c>
      <c r="I23" s="110">
        <v>9883.955</v>
      </c>
      <c r="J23" s="110"/>
      <c r="K23" s="110">
        <v>10504.2</v>
      </c>
      <c r="L23" s="110">
        <v>10504.2</v>
      </c>
      <c r="M23" s="110">
        <v>11187.738666666668</v>
      </c>
      <c r="N23" s="140"/>
      <c r="R23" s="288">
        <f t="shared" si="1"/>
      </c>
      <c r="S23" s="288">
        <f t="shared" si="2"/>
        <v>0.22057373762990987</v>
      </c>
      <c r="T23" s="288">
        <f t="shared" si="3"/>
        <v>0.028032146859823998</v>
      </c>
      <c r="U23" s="288">
        <f t="shared" si="4"/>
        <v>-0.017830338427640688</v>
      </c>
      <c r="V23" s="288">
        <f t="shared" si="5"/>
      </c>
      <c r="W23" s="288">
        <f t="shared" si="6"/>
        <v>-0.02354083112893596</v>
      </c>
      <c r="X23" s="288">
        <f t="shared" si="7"/>
        <v>-0.11653683604098021</v>
      </c>
      <c r="Y23" s="288">
        <f t="shared" si="8"/>
      </c>
      <c r="Z23" s="288">
        <f t="shared" si="9"/>
        <v>-0.061097124900069216</v>
      </c>
      <c r="AA23" s="288">
        <f t="shared" si="10"/>
        <v>-0.061097124900069216</v>
      </c>
    </row>
    <row r="24" spans="2:27" ht="12.75">
      <c r="B24" s="109">
        <v>42565</v>
      </c>
      <c r="C24" s="110">
        <v>20378.15</v>
      </c>
      <c r="D24" s="110">
        <v>14075.63</v>
      </c>
      <c r="E24" s="110">
        <v>13585.433333333334</v>
      </c>
      <c r="F24" s="110">
        <v>10937.970000000001</v>
      </c>
      <c r="G24" s="110">
        <v>14285.71</v>
      </c>
      <c r="H24" s="110">
        <v>11379.553333333335</v>
      </c>
      <c r="I24" s="110">
        <v>9736.59</v>
      </c>
      <c r="J24" s="110"/>
      <c r="K24" s="110">
        <v>11344.54</v>
      </c>
      <c r="L24" s="110">
        <v>10264.105</v>
      </c>
      <c r="M24" s="110">
        <v>12522.747500000001</v>
      </c>
      <c r="N24" s="140"/>
      <c r="R24" s="288">
        <f t="shared" si="1"/>
        <v>0.6272906564633679</v>
      </c>
      <c r="S24" s="288">
        <f t="shared" si="2"/>
        <v>0.12400493581779859</v>
      </c>
      <c r="T24" s="288">
        <f t="shared" si="3"/>
        <v>0.08486043764224527</v>
      </c>
      <c r="U24" s="288">
        <f t="shared" si="4"/>
        <v>-0.12655190085083165</v>
      </c>
      <c r="V24" s="288">
        <f t="shared" si="5"/>
        <v>0.1407808070872624</v>
      </c>
      <c r="W24" s="288">
        <f t="shared" si="6"/>
        <v>-0.09128940487434296</v>
      </c>
      <c r="X24" s="288">
        <f t="shared" si="7"/>
        <v>-0.22248771685287122</v>
      </c>
      <c r="Y24" s="288">
        <f t="shared" si="8"/>
      </c>
      <c r="Z24" s="288">
        <f t="shared" si="9"/>
        <v>-0.09408538341925367</v>
      </c>
      <c r="AA24" s="288">
        <f t="shared" si="10"/>
        <v>-0.18036317509396413</v>
      </c>
    </row>
    <row r="25" spans="2:27" ht="12.75">
      <c r="B25" s="109">
        <v>42566</v>
      </c>
      <c r="C25" s="110">
        <v>20204.6</v>
      </c>
      <c r="D25" s="110">
        <v>14075.63</v>
      </c>
      <c r="E25" s="110">
        <v>13071.700000000003</v>
      </c>
      <c r="F25" s="110">
        <v>11606.846666666666</v>
      </c>
      <c r="G25" s="110">
        <v>14105.64</v>
      </c>
      <c r="H25" s="110">
        <v>11204.483333333332</v>
      </c>
      <c r="I25" s="110">
        <v>9293.83</v>
      </c>
      <c r="J25" s="110">
        <v>10364.15</v>
      </c>
      <c r="K25" s="110">
        <v>11302.52</v>
      </c>
      <c r="L25" s="110"/>
      <c r="M25" s="110">
        <v>12211.28294117647</v>
      </c>
      <c r="N25" s="140"/>
      <c r="R25" s="288">
        <f t="shared" si="1"/>
        <v>0.6545845426175531</v>
      </c>
      <c r="S25" s="288">
        <f t="shared" si="2"/>
        <v>0.15267413488036927</v>
      </c>
      <c r="T25" s="288">
        <f t="shared" si="3"/>
        <v>0.07046082405659473</v>
      </c>
      <c r="U25" s="288">
        <f t="shared" si="4"/>
        <v>-0.049498179464144906</v>
      </c>
      <c r="V25" s="288">
        <f t="shared" si="5"/>
        <v>0.15513169811467992</v>
      </c>
      <c r="W25" s="288">
        <f t="shared" si="6"/>
        <v>-0.08244830724937251</v>
      </c>
      <c r="X25" s="288">
        <f t="shared" si="7"/>
        <v>-0.23891453135843846</v>
      </c>
      <c r="Y25" s="288">
        <f t="shared" si="8"/>
        <v>-0.1512644453555273</v>
      </c>
      <c r="Z25" s="288">
        <f t="shared" si="9"/>
        <v>-0.07441993978471498</v>
      </c>
      <c r="AA25" s="288">
        <f t="shared" si="10"/>
      </c>
    </row>
    <row r="26" spans="2:27" ht="12.75">
      <c r="B26" s="109">
        <v>42569</v>
      </c>
      <c r="C26" s="110"/>
      <c r="D26" s="110">
        <v>14075.63</v>
      </c>
      <c r="E26" s="110">
        <v>14513.230000000001</v>
      </c>
      <c r="F26" s="110">
        <v>10987.23</v>
      </c>
      <c r="G26" s="110"/>
      <c r="H26" s="110">
        <v>11344.535</v>
      </c>
      <c r="I26" s="110">
        <v>10179.53</v>
      </c>
      <c r="J26" s="110"/>
      <c r="K26" s="110">
        <v>10534.215</v>
      </c>
      <c r="L26" s="110">
        <v>10504.2</v>
      </c>
      <c r="M26" s="110">
        <v>11745.666666666668</v>
      </c>
      <c r="N26" s="140"/>
      <c r="R26" s="288">
        <f t="shared" si="1"/>
      </c>
      <c r="S26" s="288">
        <f t="shared" si="2"/>
        <v>0.19836790873229823</v>
      </c>
      <c r="T26" s="288">
        <f t="shared" si="3"/>
        <v>0.2356242018333002</v>
      </c>
      <c r="U26" s="288">
        <f t="shared" si="4"/>
        <v>-0.06457161506371158</v>
      </c>
      <c r="V26" s="288">
        <f t="shared" si="5"/>
      </c>
      <c r="W26" s="288">
        <f t="shared" si="6"/>
        <v>-0.03415146011294957</v>
      </c>
      <c r="X26" s="288">
        <f t="shared" si="7"/>
        <v>-0.13333740102732927</v>
      </c>
      <c r="Y26" s="288">
        <f t="shared" si="8"/>
      </c>
      <c r="Z26" s="288">
        <f t="shared" si="9"/>
        <v>-0.103140307063598</v>
      </c>
      <c r="AA26" s="288">
        <f t="shared" si="10"/>
        <v>-0.10569571756960017</v>
      </c>
    </row>
    <row r="27" spans="2:27" ht="12.75">
      <c r="B27" s="109">
        <v>42570</v>
      </c>
      <c r="C27" s="110">
        <v>18487.39</v>
      </c>
      <c r="D27" s="110">
        <v>14075.63</v>
      </c>
      <c r="E27" s="110">
        <v>14994.233333333332</v>
      </c>
      <c r="F27" s="110">
        <v>11897.533333333333</v>
      </c>
      <c r="G27" s="110">
        <v>15378.15</v>
      </c>
      <c r="H27" s="110">
        <v>11344.535</v>
      </c>
      <c r="I27" s="110">
        <v>9791.74</v>
      </c>
      <c r="J27" s="110">
        <v>11384.04</v>
      </c>
      <c r="K27" s="110">
        <v>10485.1</v>
      </c>
      <c r="L27" s="110">
        <v>10466</v>
      </c>
      <c r="M27" s="110">
        <v>12815.539444444446</v>
      </c>
      <c r="N27" s="140"/>
      <c r="R27" s="288">
        <f t="shared" si="1"/>
        <v>0.44257602890171804</v>
      </c>
      <c r="S27" s="288">
        <f t="shared" si="2"/>
        <v>0.0983252059749856</v>
      </c>
      <c r="T27" s="288">
        <f t="shared" si="3"/>
        <v>0.1700040718795768</v>
      </c>
      <c r="U27" s="288">
        <f t="shared" si="4"/>
        <v>-0.07163226449348338</v>
      </c>
      <c r="V27" s="288">
        <f t="shared" si="5"/>
        <v>0.19996119294583797</v>
      </c>
      <c r="W27" s="288">
        <f t="shared" si="6"/>
        <v>-0.11478287362161169</v>
      </c>
      <c r="X27" s="288">
        <f t="shared" si="7"/>
        <v>-0.23594788635723546</v>
      </c>
      <c r="Y27" s="288">
        <f t="shared" si="8"/>
        <v>-0.11170028781465009</v>
      </c>
      <c r="Z27" s="288">
        <f t="shared" si="9"/>
        <v>-0.18184481851481443</v>
      </c>
      <c r="AA27" s="288">
        <f t="shared" si="10"/>
        <v>-0.1833351966672753</v>
      </c>
    </row>
    <row r="28" spans="2:27" ht="12.75">
      <c r="B28" s="109">
        <v>42571</v>
      </c>
      <c r="C28" s="110">
        <v>19145.66</v>
      </c>
      <c r="D28" s="110">
        <v>14075.63</v>
      </c>
      <c r="E28" s="110">
        <v>14666.666666666666</v>
      </c>
      <c r="F28" s="110">
        <v>10532.390000000001</v>
      </c>
      <c r="G28" s="110"/>
      <c r="H28" s="110">
        <v>10084.03</v>
      </c>
      <c r="I28" s="110">
        <v>11365.965</v>
      </c>
      <c r="J28" s="110"/>
      <c r="K28" s="110"/>
      <c r="L28" s="110">
        <v>10924.37</v>
      </c>
      <c r="M28" s="110">
        <v>13016.917142857143</v>
      </c>
      <c r="N28" s="140"/>
      <c r="R28" s="288">
        <f t="shared" si="1"/>
        <v>0.470829059590805</v>
      </c>
      <c r="S28" s="288">
        <f t="shared" si="2"/>
        <v>0.08133360960385393</v>
      </c>
      <c r="T28" s="288">
        <f t="shared" si="3"/>
        <v>0.12673888184920967</v>
      </c>
      <c r="U28" s="288">
        <f t="shared" si="4"/>
        <v>-0.19086909101365004</v>
      </c>
      <c r="V28" s="288">
        <f t="shared" si="5"/>
      </c>
      <c r="W28" s="288">
        <f t="shared" si="6"/>
        <v>-0.22531349863178043</v>
      </c>
      <c r="X28" s="288">
        <f t="shared" si="7"/>
        <v>-0.1268312707792782</v>
      </c>
      <c r="Y28" s="288">
        <f t="shared" si="8"/>
      </c>
      <c r="Z28" s="288">
        <f t="shared" si="9"/>
      </c>
      <c r="AA28" s="288">
        <f t="shared" si="10"/>
        <v>-0.16075597008815554</v>
      </c>
    </row>
    <row r="29" spans="2:27" ht="12.75">
      <c r="B29" s="109">
        <v>42572</v>
      </c>
      <c r="C29" s="110">
        <v>20588.235</v>
      </c>
      <c r="D29" s="110">
        <v>14075.63</v>
      </c>
      <c r="E29" s="110">
        <v>12382.6</v>
      </c>
      <c r="F29" s="110">
        <v>9942.43</v>
      </c>
      <c r="G29" s="110">
        <v>12989.2</v>
      </c>
      <c r="H29" s="110">
        <v>11344.535</v>
      </c>
      <c r="I29" s="110">
        <v>11284.4</v>
      </c>
      <c r="J29" s="110"/>
      <c r="K29" s="110">
        <v>11305.035</v>
      </c>
      <c r="L29" s="110">
        <v>11332.53</v>
      </c>
      <c r="M29" s="110">
        <v>12612.756470588234</v>
      </c>
      <c r="N29" s="140"/>
      <c r="R29" s="288">
        <f t="shared" si="1"/>
        <v>0.6323342996441607</v>
      </c>
      <c r="S29" s="288">
        <f t="shared" si="2"/>
        <v>0.11598364979321127</v>
      </c>
      <c r="T29" s="288">
        <f t="shared" si="3"/>
        <v>-0.018247912034529256</v>
      </c>
      <c r="U29" s="288">
        <f t="shared" si="4"/>
        <v>-0.21171632678512306</v>
      </c>
      <c r="V29" s="288">
        <f t="shared" si="5"/>
        <v>0.02984625369478889</v>
      </c>
      <c r="W29" s="288">
        <f t="shared" si="6"/>
        <v>-0.10055069829863186</v>
      </c>
      <c r="X29" s="288">
        <f t="shared" si="7"/>
        <v>-0.10531849034632812</v>
      </c>
      <c r="Y29" s="288">
        <f t="shared" si="8"/>
      </c>
      <c r="Z29" s="288">
        <f t="shared" si="9"/>
        <v>-0.10368244829254558</v>
      </c>
      <c r="AA29" s="288">
        <f t="shared" si="10"/>
        <v>-0.10150251244235164</v>
      </c>
    </row>
    <row r="30" spans="2:27" ht="12.75">
      <c r="B30" s="109">
        <v>42573</v>
      </c>
      <c r="C30" s="110"/>
      <c r="D30" s="110">
        <v>14075.63</v>
      </c>
      <c r="E30" s="110">
        <v>11939.779999999999</v>
      </c>
      <c r="F30" s="110">
        <v>11084.945</v>
      </c>
      <c r="G30" s="110">
        <v>14778.95</v>
      </c>
      <c r="H30" s="110">
        <v>11506.14</v>
      </c>
      <c r="I30" s="110">
        <v>10380.62</v>
      </c>
      <c r="J30" s="110">
        <v>10542.4</v>
      </c>
      <c r="K30" s="110">
        <v>10457.52</v>
      </c>
      <c r="L30" s="110">
        <v>11284.51</v>
      </c>
      <c r="M30" s="110">
        <v>11732.395384615385</v>
      </c>
      <c r="N30" s="140"/>
      <c r="R30" s="288">
        <f t="shared" si="1"/>
      </c>
      <c r="S30" s="288">
        <f t="shared" si="2"/>
        <v>0.19972346128543214</v>
      </c>
      <c r="T30" s="288">
        <f t="shared" si="3"/>
        <v>0.017676238192292387</v>
      </c>
      <c r="U30" s="288">
        <f t="shared" si="4"/>
        <v>-0.055184841917651634</v>
      </c>
      <c r="V30" s="288">
        <f t="shared" si="5"/>
        <v>0.2596702988189047</v>
      </c>
      <c r="W30" s="288">
        <f t="shared" si="6"/>
        <v>-0.01928467096430054</v>
      </c>
      <c r="X30" s="288">
        <f t="shared" si="7"/>
        <v>-0.11521733970779394</v>
      </c>
      <c r="Y30" s="288">
        <f t="shared" si="8"/>
        <v>-0.10142816923608107</v>
      </c>
      <c r="Z30" s="288">
        <f t="shared" si="9"/>
        <v>-0.1086628384760303</v>
      </c>
      <c r="AA30" s="288">
        <f t="shared" si="10"/>
        <v>-0.038175101497405585</v>
      </c>
    </row>
    <row r="31" spans="2:28" ht="12.75">
      <c r="B31" s="109">
        <v>42576</v>
      </c>
      <c r="C31" s="110">
        <v>15966.39</v>
      </c>
      <c r="D31" s="110">
        <v>14075.63</v>
      </c>
      <c r="E31" s="110">
        <v>12388.590000000002</v>
      </c>
      <c r="F31" s="110">
        <v>13875.82</v>
      </c>
      <c r="G31" s="110"/>
      <c r="H31" s="110">
        <v>11506.14</v>
      </c>
      <c r="I31" s="110">
        <v>12184.87</v>
      </c>
      <c r="J31" s="110"/>
      <c r="K31" s="110">
        <v>10515.56</v>
      </c>
      <c r="L31" s="110">
        <v>11764.71</v>
      </c>
      <c r="M31" s="110">
        <v>12719.812857142857</v>
      </c>
      <c r="N31" s="140"/>
      <c r="R31" s="288">
        <f t="shared" si="1"/>
        <v>0.25523780729478385</v>
      </c>
      <c r="S31" s="288">
        <f t="shared" si="2"/>
        <v>0.10659096624175396</v>
      </c>
      <c r="T31" s="288">
        <f t="shared" si="3"/>
        <v>-0.026039915906219926</v>
      </c>
      <c r="U31" s="288">
        <f t="shared" si="4"/>
        <v>0.09088240179634269</v>
      </c>
      <c r="V31" s="288">
        <f t="shared" si="5"/>
      </c>
      <c r="W31" s="288">
        <f t="shared" si="6"/>
        <v>-0.09541593660014543</v>
      </c>
      <c r="X31" s="288">
        <f t="shared" si="7"/>
        <v>-0.04205587481127578</v>
      </c>
      <c r="Y31" s="288">
        <f t="shared" si="8"/>
      </c>
      <c r="Z31" s="288">
        <f t="shared" si="9"/>
        <v>-0.17329286852715378</v>
      </c>
      <c r="AA31" s="288">
        <f t="shared" si="10"/>
        <v>-0.07508780733409269</v>
      </c>
      <c r="AB31" s="223"/>
    </row>
    <row r="32" spans="2:27" ht="12.75">
      <c r="B32" s="109">
        <v>42577</v>
      </c>
      <c r="C32" s="110"/>
      <c r="D32" s="110">
        <v>14075.63</v>
      </c>
      <c r="E32" s="110">
        <v>12322.92</v>
      </c>
      <c r="F32" s="110">
        <v>13010.854000000001</v>
      </c>
      <c r="G32" s="110">
        <v>14972.44</v>
      </c>
      <c r="H32" s="110">
        <v>11235.61</v>
      </c>
      <c r="I32" s="110">
        <v>12364.95</v>
      </c>
      <c r="J32" s="110">
        <v>10282.445</v>
      </c>
      <c r="K32" s="110">
        <v>10420.17</v>
      </c>
      <c r="L32" s="110">
        <v>10489.71</v>
      </c>
      <c r="M32" s="110">
        <v>12259.151875</v>
      </c>
      <c r="N32" s="140"/>
      <c r="R32" s="288">
        <f t="shared" si="1"/>
      </c>
      <c r="S32" s="288">
        <f t="shared" si="2"/>
        <v>0.14817322956120077</v>
      </c>
      <c r="T32" s="288">
        <f t="shared" si="3"/>
        <v>0.005201675095488652</v>
      </c>
      <c r="U32" s="288">
        <f t="shared" si="4"/>
        <v>0.0613176288755295</v>
      </c>
      <c r="V32" s="288">
        <f t="shared" si="5"/>
        <v>0.22132755615281918</v>
      </c>
      <c r="W32" s="288">
        <f t="shared" si="6"/>
        <v>-0.08349206253715648</v>
      </c>
      <c r="X32" s="288">
        <f t="shared" si="7"/>
        <v>0.008630134129894787</v>
      </c>
      <c r="Y32" s="288">
        <f t="shared" si="8"/>
        <v>-0.16124336293043925</v>
      </c>
      <c r="Z32" s="288">
        <f t="shared" si="9"/>
        <v>-0.15000889896390157</v>
      </c>
      <c r="AA32" s="288">
        <f t="shared" si="10"/>
        <v>-0.1443364021460906</v>
      </c>
    </row>
    <row r="33" spans="2:27" ht="12.75">
      <c r="B33" s="109">
        <v>42578</v>
      </c>
      <c r="C33" s="110"/>
      <c r="D33" s="110">
        <v>15462.185000000001</v>
      </c>
      <c r="E33" s="110">
        <v>12339.126666666665</v>
      </c>
      <c r="F33" s="110">
        <v>12730.272500000001</v>
      </c>
      <c r="G33" s="110"/>
      <c r="H33" s="110">
        <v>11764.705</v>
      </c>
      <c r="I33" s="110">
        <v>11974.79</v>
      </c>
      <c r="J33" s="110"/>
      <c r="K33" s="110"/>
      <c r="L33" s="110">
        <v>10270.77</v>
      </c>
      <c r="M33" s="110">
        <v>12664.446923076923</v>
      </c>
      <c r="N33" s="140"/>
      <c r="R33" s="288">
        <f t="shared" si="1"/>
      </c>
      <c r="S33" s="288">
        <f t="shared" si="2"/>
        <v>0.22091277210259308</v>
      </c>
      <c r="T33" s="288">
        <f t="shared" si="3"/>
        <v>-0.02568767972152538</v>
      </c>
      <c r="U33" s="288">
        <f t="shared" si="4"/>
        <v>0.005197666927178006</v>
      </c>
      <c r="V33" s="288">
        <f t="shared" si="5"/>
      </c>
      <c r="W33" s="288">
        <f t="shared" si="6"/>
        <v>-0.07104470716659798</v>
      </c>
      <c r="X33" s="288">
        <f t="shared" si="7"/>
        <v>-0.05445614224338859</v>
      </c>
      <c r="Y33" s="288">
        <f t="shared" si="8"/>
      </c>
      <c r="Z33" s="288">
        <f t="shared" si="9"/>
      </c>
      <c r="AA33" s="288">
        <f t="shared" si="10"/>
        <v>-0.18900761617273693</v>
      </c>
    </row>
    <row r="34" spans="2:27" ht="12.75">
      <c r="B34" s="109">
        <v>42579</v>
      </c>
      <c r="C34" s="110">
        <v>18727.49</v>
      </c>
      <c r="D34" s="110">
        <v>15462.185000000001</v>
      </c>
      <c r="E34" s="110">
        <v>12415.965</v>
      </c>
      <c r="F34" s="110">
        <v>12795.488333333335</v>
      </c>
      <c r="G34" s="110">
        <v>14711.55</v>
      </c>
      <c r="H34" s="110">
        <v>11764.705</v>
      </c>
      <c r="I34" s="110">
        <v>12100.84</v>
      </c>
      <c r="J34" s="110"/>
      <c r="K34" s="110">
        <v>11369.25</v>
      </c>
      <c r="L34" s="110"/>
      <c r="M34" s="110">
        <v>13954.436842105266</v>
      </c>
      <c r="N34" s="140"/>
      <c r="R34" s="288">
        <f t="shared" si="1"/>
        <v>0.34204555955227206</v>
      </c>
      <c r="S34" s="288">
        <f t="shared" si="2"/>
        <v>0.10804794023255372</v>
      </c>
      <c r="T34" s="288">
        <f t="shared" si="3"/>
        <v>-0.11024965460900397</v>
      </c>
      <c r="U34" s="288">
        <f t="shared" si="4"/>
        <v>-0.083052331089062</v>
      </c>
      <c r="V34" s="288">
        <f t="shared" si="5"/>
        <v>0.054256088329574605</v>
      </c>
      <c r="W34" s="288">
        <f t="shared" si="6"/>
        <v>-0.15692011557916138</v>
      </c>
      <c r="X34" s="288">
        <f t="shared" si="7"/>
        <v>-0.13283207793182567</v>
      </c>
      <c r="Y34" s="288">
        <f t="shared" si="8"/>
      </c>
      <c r="Z34" s="288">
        <f t="shared" si="9"/>
        <v>-0.18525913093854715</v>
      </c>
      <c r="AA34" s="288">
        <f t="shared" si="10"/>
      </c>
    </row>
    <row r="35" spans="2:28" ht="12.75">
      <c r="B35" s="63">
        <v>42580</v>
      </c>
      <c r="C35" s="36"/>
      <c r="D35" s="36">
        <v>15462.185000000001</v>
      </c>
      <c r="E35" s="36">
        <v>12452.980000000001</v>
      </c>
      <c r="F35" s="36">
        <v>13086.328333333333</v>
      </c>
      <c r="G35" s="36"/>
      <c r="H35" s="36">
        <v>11974.79</v>
      </c>
      <c r="I35" s="36">
        <v>12184.87</v>
      </c>
      <c r="J35" s="36">
        <v>10273.11</v>
      </c>
      <c r="K35" s="36">
        <v>10468.19</v>
      </c>
      <c r="L35" s="36">
        <v>9663.87</v>
      </c>
      <c r="M35" s="36">
        <v>12277.783157894737</v>
      </c>
      <c r="N35" s="140"/>
      <c r="R35" s="288">
        <f t="shared" si="1"/>
      </c>
      <c r="S35" s="288">
        <f t="shared" si="2"/>
        <v>0.2593629323105989</v>
      </c>
      <c r="T35" s="288">
        <f t="shared" si="3"/>
        <v>0.014269419800968791</v>
      </c>
      <c r="U35" s="288">
        <f t="shared" si="4"/>
        <v>0.06585432932318024</v>
      </c>
      <c r="V35" s="288">
        <f t="shared" si="5"/>
      </c>
      <c r="W35" s="288">
        <f t="shared" si="6"/>
        <v>-0.024678164942171062</v>
      </c>
      <c r="X35" s="288">
        <f t="shared" si="7"/>
        <v>-0.007567584204726095</v>
      </c>
      <c r="Y35" s="288">
        <f t="shared" si="8"/>
        <v>-0.1632764752491749</v>
      </c>
      <c r="Z35" s="288">
        <f t="shared" si="9"/>
        <v>-0.1473876134333868</v>
      </c>
      <c r="AA35" s="288">
        <f t="shared" si="10"/>
        <v>-0.21289781097119018</v>
      </c>
      <c r="AB35" s="223"/>
    </row>
    <row r="36" spans="2:27" ht="12.75">
      <c r="B36" s="117" t="s">
        <v>196</v>
      </c>
      <c r="F36" s="64"/>
      <c r="G36" s="64"/>
      <c r="H36" s="64"/>
      <c r="I36" s="64"/>
      <c r="J36" s="64"/>
      <c r="K36" s="64"/>
      <c r="L36" s="64"/>
      <c r="R36" s="285"/>
      <c r="S36" s="285"/>
      <c r="T36" s="285"/>
      <c r="U36" s="285"/>
      <c r="V36" s="285"/>
      <c r="W36" s="285"/>
      <c r="X36" s="285"/>
      <c r="Y36" s="285"/>
      <c r="Z36" s="285"/>
      <c r="AA36" s="285"/>
    </row>
    <row r="37" spans="17:28" ht="12.75">
      <c r="Q37" s="286" t="s">
        <v>199</v>
      </c>
      <c r="R37" s="289">
        <f aca="true" t="shared" si="11" ref="R37:AA37">+AVERAGE(C15:C35)</f>
        <v>19222.645000000004</v>
      </c>
      <c r="S37" s="289">
        <f t="shared" si="11"/>
        <v>14058.17857142857</v>
      </c>
      <c r="T37" s="289">
        <f t="shared" si="11"/>
        <v>12476.588571428574</v>
      </c>
      <c r="U37" s="289">
        <f t="shared" si="11"/>
        <v>11565.400936507936</v>
      </c>
      <c r="V37" s="289">
        <f t="shared" si="11"/>
        <v>14141.41625</v>
      </c>
      <c r="W37" s="289">
        <f t="shared" si="11"/>
        <v>11067.403968253968</v>
      </c>
      <c r="X37" s="289">
        <f t="shared" si="11"/>
        <v>10684.513095238095</v>
      </c>
      <c r="Y37" s="289">
        <f t="shared" si="11"/>
        <v>10684.377222222223</v>
      </c>
      <c r="Z37" s="289">
        <f t="shared" si="11"/>
        <v>10696.533888888887</v>
      </c>
      <c r="AA37" s="289">
        <f t="shared" si="11"/>
        <v>10574.631388888887</v>
      </c>
      <c r="AB37" s="289">
        <f>+AVERAGE(M14:M35)</f>
        <v>12162.678575137386</v>
      </c>
    </row>
    <row r="38" spans="18:28" ht="12.75">
      <c r="R38" s="290">
        <f aca="true" t="shared" si="12" ref="R38:AA38">+(R37-$AB$37)/$AB$37</f>
        <v>0.5804614815106934</v>
      </c>
      <c r="S38" s="290">
        <f t="shared" si="12"/>
        <v>0.15584560461590372</v>
      </c>
      <c r="T38" s="290">
        <f t="shared" si="12"/>
        <v>0.0258092815946706</v>
      </c>
      <c r="U38" s="290">
        <f t="shared" si="12"/>
        <v>-0.04910740960057832</v>
      </c>
      <c r="V38" s="290">
        <f t="shared" si="12"/>
        <v>0.1626893009330605</v>
      </c>
      <c r="W38" s="290">
        <f t="shared" si="12"/>
        <v>-0.0900520884538007</v>
      </c>
      <c r="X38" s="290">
        <f t="shared" si="12"/>
        <v>-0.12153289020733613</v>
      </c>
      <c r="Y38" s="290">
        <f t="shared" si="12"/>
        <v>-0.12154406151430049</v>
      </c>
      <c r="Z38" s="290">
        <f t="shared" si="12"/>
        <v>-0.12054455580578703</v>
      </c>
      <c r="AA38" s="290">
        <f t="shared" si="12"/>
        <v>-0.13056722468147286</v>
      </c>
      <c r="AB38" s="285"/>
    </row>
    <row r="40" spans="18:27" ht="12.75">
      <c r="R40" s="291">
        <f aca="true" t="shared" si="13" ref="R40:AA40">+_xlfn.AVERAGEIF(R14:R35,"&lt;&gt;#¡DIV/0!")</f>
        <v>0.5314469324591217</v>
      </c>
      <c r="S40" s="291">
        <f t="shared" si="13"/>
        <v>0.15805039108286792</v>
      </c>
      <c r="T40" s="291">
        <f t="shared" si="13"/>
        <v>0.02347416435359451</v>
      </c>
      <c r="U40" s="291">
        <f t="shared" si="13"/>
        <v>-0.04816324078882887</v>
      </c>
      <c r="V40" s="291">
        <f t="shared" si="13"/>
        <v>0.161277626289917</v>
      </c>
      <c r="W40" s="291">
        <f t="shared" si="13"/>
        <v>-0.09331374548362646</v>
      </c>
      <c r="X40" s="291">
        <f t="shared" si="13"/>
        <v>-0.1237429323938196</v>
      </c>
      <c r="Y40" s="291">
        <f t="shared" si="13"/>
        <v>-0.10978687129526361</v>
      </c>
      <c r="Z40" s="291">
        <f t="shared" si="13"/>
        <v>-0.11544527551372541</v>
      </c>
      <c r="AA40" s="291">
        <f t="shared" si="13"/>
        <v>-0.1283561110809929</v>
      </c>
    </row>
    <row r="41" spans="18:27" ht="12.75">
      <c r="R41" s="288">
        <f aca="true" t="shared" si="14" ref="R41:AA41">+_xlfn.STDEV.S(R6:R35)</f>
        <v>0.15993497577243165</v>
      </c>
      <c r="S41" s="288">
        <f t="shared" si="14"/>
        <v>0.07224878160349546</v>
      </c>
      <c r="T41" s="288">
        <f t="shared" si="14"/>
        <v>0.07291048215689586</v>
      </c>
      <c r="U41" s="288">
        <f t="shared" si="14"/>
        <v>0.07324663305631327</v>
      </c>
      <c r="V41" s="288">
        <f t="shared" si="14"/>
        <v>0.09217505657970491</v>
      </c>
      <c r="W41" s="288">
        <f t="shared" si="14"/>
        <v>0.05119851948484462</v>
      </c>
      <c r="X41" s="288">
        <f t="shared" si="14"/>
        <v>0.06099529425715764</v>
      </c>
      <c r="Y41" s="288">
        <f t="shared" si="14"/>
        <v>0.05765583248521557</v>
      </c>
      <c r="Z41" s="288">
        <f t="shared" si="14"/>
        <v>0.046307803982395826</v>
      </c>
      <c r="AA41" s="288">
        <f t="shared" si="14"/>
        <v>0.05184277645809368</v>
      </c>
    </row>
    <row r="42" spans="18:27" ht="12.75">
      <c r="R42" s="224"/>
      <c r="S42" s="224"/>
      <c r="T42" s="224"/>
      <c r="U42" s="224"/>
      <c r="V42" s="224"/>
      <c r="W42" s="224"/>
      <c r="X42" s="224"/>
      <c r="Y42" s="224"/>
      <c r="Z42" s="224"/>
      <c r="AA42" s="224"/>
    </row>
    <row r="58" ht="12.75">
      <c r="B58" s="62"/>
    </row>
  </sheetData>
  <sheetProtection/>
  <mergeCells count="3">
    <mergeCell ref="B2:M2"/>
    <mergeCell ref="B3:M3"/>
    <mergeCell ref="B4:M4"/>
  </mergeCells>
  <conditionalFormatting sqref="R37:AA37">
    <cfRule type="colorScale" priority="1" dxfId="0">
      <colorScale>
        <cfvo type="min" val="0"/>
        <cfvo type="percentile" val="50"/>
        <cfvo type="max"/>
        <color rgb="FFF8696B"/>
        <color rgb="FFFFEB84"/>
        <color rgb="FF63BE7B"/>
      </colorScale>
    </cfRule>
  </conditionalFormatting>
  <hyperlinks>
    <hyperlink ref="O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7"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T47"/>
  <sheetViews>
    <sheetView zoomScale="80" zoomScaleNormal="80" zoomScalePageLayoutView="90" workbookViewId="0" topLeftCell="A1">
      <selection activeCell="A1" sqref="A1"/>
    </sheetView>
  </sheetViews>
  <sheetFormatPr defaultColWidth="10.8515625" defaultRowHeight="15"/>
  <cols>
    <col min="1" max="1" width="1.7109375" style="22" customWidth="1"/>
    <col min="2" max="2" width="38.00390625" style="22" customWidth="1"/>
    <col min="3" max="10" width="10.8515625" style="22" customWidth="1"/>
    <col min="11" max="11" width="2.421875" style="22" customWidth="1"/>
    <col min="12" max="12" width="10.8515625" style="22" customWidth="1"/>
    <col min="13" max="13" width="8.28125" style="195" customWidth="1"/>
    <col min="14" max="14" width="7.7109375" style="186" hidden="1" customWidth="1"/>
    <col min="15" max="15" width="10.8515625" style="195" customWidth="1"/>
    <col min="16" max="16384" width="10.8515625" style="22" customWidth="1"/>
  </cols>
  <sheetData>
    <row r="1" ht="6.75" customHeight="1"/>
    <row r="2" spans="2:18" ht="12.75">
      <c r="B2" s="330" t="s">
        <v>59</v>
      </c>
      <c r="C2" s="330"/>
      <c r="D2" s="330"/>
      <c r="E2" s="330"/>
      <c r="F2" s="330"/>
      <c r="G2" s="330"/>
      <c r="H2" s="330"/>
      <c r="I2" s="330"/>
      <c r="J2" s="330"/>
      <c r="K2" s="120"/>
      <c r="L2" s="52" t="s">
        <v>153</v>
      </c>
      <c r="O2" s="271"/>
      <c r="P2" s="269"/>
      <c r="Q2" s="269"/>
      <c r="R2" s="269"/>
    </row>
    <row r="3" spans="2:18" ht="12.75">
      <c r="B3" s="330" t="s">
        <v>106</v>
      </c>
      <c r="C3" s="330"/>
      <c r="D3" s="330"/>
      <c r="E3" s="330"/>
      <c r="F3" s="330"/>
      <c r="G3" s="330"/>
      <c r="H3" s="330"/>
      <c r="I3" s="330"/>
      <c r="J3" s="330"/>
      <c r="K3" s="120"/>
      <c r="O3" s="271"/>
      <c r="P3" s="269"/>
      <c r="Q3" s="269"/>
      <c r="R3" s="269"/>
    </row>
    <row r="4" spans="2:18" ht="12.75">
      <c r="B4" s="330" t="s">
        <v>109</v>
      </c>
      <c r="C4" s="330"/>
      <c r="D4" s="330"/>
      <c r="E4" s="330"/>
      <c r="F4" s="330"/>
      <c r="G4" s="330"/>
      <c r="H4" s="330"/>
      <c r="I4" s="330"/>
      <c r="J4" s="330"/>
      <c r="K4" s="120"/>
      <c r="O4" s="271"/>
      <c r="P4" s="269"/>
      <c r="Q4" s="269"/>
      <c r="R4" s="269"/>
    </row>
    <row r="5" spans="2:18" ht="15" customHeight="1">
      <c r="B5" s="335" t="s">
        <v>46</v>
      </c>
      <c r="C5" s="338" t="s">
        <v>67</v>
      </c>
      <c r="D5" s="339"/>
      <c r="E5" s="339"/>
      <c r="F5" s="340"/>
      <c r="G5" s="338" t="s">
        <v>68</v>
      </c>
      <c r="H5" s="339"/>
      <c r="I5" s="339"/>
      <c r="J5" s="340"/>
      <c r="K5" s="120"/>
      <c r="O5" s="271"/>
      <c r="P5" s="269"/>
      <c r="Q5" s="269"/>
      <c r="R5" s="269"/>
    </row>
    <row r="6" spans="2:18" ht="12.75" customHeight="1">
      <c r="B6" s="336"/>
      <c r="C6" s="338" t="s">
        <v>45</v>
      </c>
      <c r="D6" s="339"/>
      <c r="E6" s="339" t="s">
        <v>44</v>
      </c>
      <c r="F6" s="340"/>
      <c r="G6" s="338" t="s">
        <v>45</v>
      </c>
      <c r="H6" s="339"/>
      <c r="I6" s="339" t="s">
        <v>44</v>
      </c>
      <c r="J6" s="340"/>
      <c r="K6" s="120"/>
      <c r="O6" s="271"/>
      <c r="P6" s="269"/>
      <c r="Q6" s="269"/>
      <c r="R6" s="269"/>
    </row>
    <row r="7" spans="2:17" ht="21.75" customHeight="1">
      <c r="B7" s="337"/>
      <c r="C7" s="96">
        <v>2015</v>
      </c>
      <c r="D7" s="97">
        <v>2016</v>
      </c>
      <c r="E7" s="97" t="s">
        <v>43</v>
      </c>
      <c r="F7" s="98" t="s">
        <v>42</v>
      </c>
      <c r="G7" s="96">
        <f>+C7</f>
        <v>2015</v>
      </c>
      <c r="H7" s="97">
        <f>+D7</f>
        <v>2016</v>
      </c>
      <c r="I7" s="97" t="s">
        <v>43</v>
      </c>
      <c r="J7" s="98" t="s">
        <v>42</v>
      </c>
      <c r="K7" s="184"/>
      <c r="L7" s="186"/>
      <c r="O7" s="271"/>
      <c r="P7" s="269"/>
      <c r="Q7" s="269"/>
    </row>
    <row r="8" spans="2:17" ht="12.75" customHeight="1">
      <c r="B8" s="68" t="s">
        <v>41</v>
      </c>
      <c r="C8" s="93">
        <v>1057</v>
      </c>
      <c r="D8" s="80">
        <v>1409.25</v>
      </c>
      <c r="E8" s="94">
        <f>+(D8/C19-1)*100</f>
        <v>-5.419463087248322</v>
      </c>
      <c r="F8" s="95">
        <f aca="true" t="shared" si="0" ref="F8:F13">(D8/C8-1)*100</f>
        <v>33.32544938505204</v>
      </c>
      <c r="G8" s="80">
        <v>418</v>
      </c>
      <c r="H8" s="80">
        <v>475.75</v>
      </c>
      <c r="I8" s="94">
        <f>+(H8/G19-1)*100</f>
        <v>-15.49733570159858</v>
      </c>
      <c r="J8" s="95">
        <f aca="true" t="shared" si="1" ref="J8:J13">(H8/G8-1)*100</f>
        <v>13.815789473684204</v>
      </c>
      <c r="K8" s="94"/>
      <c r="N8" s="292">
        <f>+D8/H8-1</f>
        <v>1.9621650026274304</v>
      </c>
      <c r="O8" s="271"/>
      <c r="P8" s="269"/>
      <c r="Q8" s="269"/>
    </row>
    <row r="9" spans="2:20" ht="12.75" customHeight="1">
      <c r="B9" s="68" t="s">
        <v>40</v>
      </c>
      <c r="C9" s="93">
        <v>981</v>
      </c>
      <c r="D9" s="80">
        <v>1396</v>
      </c>
      <c r="E9" s="94">
        <f aca="true" t="shared" si="2" ref="E9:E14">+(D9/D8-1)*100</f>
        <v>-0.9402164271775759</v>
      </c>
      <c r="F9" s="95">
        <f t="shared" si="0"/>
        <v>42.303771661569826</v>
      </c>
      <c r="G9" s="80">
        <v>408</v>
      </c>
      <c r="H9" s="80">
        <v>439</v>
      </c>
      <c r="I9" s="94">
        <f aca="true" t="shared" si="3" ref="I9:I14">+(H9/H8-1)*100</f>
        <v>-7.724645296899634</v>
      </c>
      <c r="J9" s="95">
        <f t="shared" si="1"/>
        <v>7.59803921568627</v>
      </c>
      <c r="K9" s="94"/>
      <c r="N9" s="292">
        <f>+D9/H9-1</f>
        <v>2.1799544419134396</v>
      </c>
      <c r="O9" s="271"/>
      <c r="P9" s="269"/>
      <c r="Q9" s="269"/>
      <c r="T9" s="185"/>
    </row>
    <row r="10" spans="2:19" ht="12.75" customHeight="1">
      <c r="B10" s="68" t="s">
        <v>39</v>
      </c>
      <c r="C10" s="93">
        <v>1002</v>
      </c>
      <c r="D10" s="80">
        <v>1197</v>
      </c>
      <c r="E10" s="94">
        <f t="shared" si="2"/>
        <v>-14.255014326647563</v>
      </c>
      <c r="F10" s="95">
        <f t="shared" si="0"/>
        <v>19.46107784431137</v>
      </c>
      <c r="G10" s="80">
        <v>442</v>
      </c>
      <c r="H10" s="80">
        <v>435</v>
      </c>
      <c r="I10" s="94">
        <f t="shared" si="3"/>
        <v>-0.9111617312072884</v>
      </c>
      <c r="J10" s="95">
        <f t="shared" si="1"/>
        <v>-1.5837104072398245</v>
      </c>
      <c r="K10" s="94"/>
      <c r="N10" s="292">
        <f aca="true" t="shared" si="4" ref="N10:N19">+D10/H10-1</f>
        <v>1.7517241379310344</v>
      </c>
      <c r="O10" s="271"/>
      <c r="P10" s="271"/>
      <c r="Q10" s="271"/>
      <c r="R10" s="271"/>
      <c r="S10" s="271"/>
    </row>
    <row r="11" spans="2:19" ht="12.75">
      <c r="B11" s="68" t="s">
        <v>38</v>
      </c>
      <c r="C11" s="93">
        <v>991</v>
      </c>
      <c r="D11" s="80">
        <v>1117</v>
      </c>
      <c r="E11" s="94">
        <f t="shared" si="2"/>
        <v>-6.683375104427736</v>
      </c>
      <c r="F11" s="95">
        <f t="shared" si="0"/>
        <v>12.714429868819366</v>
      </c>
      <c r="G11" s="80">
        <v>482</v>
      </c>
      <c r="H11" s="80">
        <v>470</v>
      </c>
      <c r="I11" s="94">
        <f t="shared" si="3"/>
        <v>8.045977011494255</v>
      </c>
      <c r="J11" s="95">
        <f t="shared" si="1"/>
        <v>-2.4896265560165998</v>
      </c>
      <c r="K11" s="94"/>
      <c r="N11" s="292">
        <f t="shared" si="4"/>
        <v>1.3765957446808512</v>
      </c>
      <c r="O11" s="271"/>
      <c r="P11" s="271"/>
      <c r="Q11" s="271"/>
      <c r="R11" s="271"/>
      <c r="S11" s="271"/>
    </row>
    <row r="12" spans="2:20" ht="12.75" customHeight="1">
      <c r="B12" s="68" t="s">
        <v>37</v>
      </c>
      <c r="C12" s="93">
        <v>970</v>
      </c>
      <c r="D12" s="80">
        <v>1090</v>
      </c>
      <c r="E12" s="94">
        <f t="shared" si="2"/>
        <v>-2.4171888988361645</v>
      </c>
      <c r="F12" s="95">
        <f t="shared" si="0"/>
        <v>12.371134020618557</v>
      </c>
      <c r="G12" s="80">
        <v>479</v>
      </c>
      <c r="H12" s="80">
        <v>462</v>
      </c>
      <c r="I12" s="94">
        <f t="shared" si="3"/>
        <v>-1.7021276595744705</v>
      </c>
      <c r="J12" s="95">
        <f t="shared" si="1"/>
        <v>-3.5490605427974997</v>
      </c>
      <c r="K12" s="94"/>
      <c r="N12" s="292">
        <f t="shared" si="4"/>
        <v>1.3593073593073592</v>
      </c>
      <c r="O12" s="271"/>
      <c r="P12" s="271"/>
      <c r="Q12" s="271"/>
      <c r="R12" s="271"/>
      <c r="S12" s="271"/>
      <c r="T12" s="271"/>
    </row>
    <row r="13" spans="2:20" ht="12.75" customHeight="1">
      <c r="B13" s="68" t="s">
        <v>36</v>
      </c>
      <c r="C13" s="93">
        <v>954</v>
      </c>
      <c r="D13" s="80">
        <v>1136</v>
      </c>
      <c r="E13" s="94">
        <f t="shared" si="2"/>
        <v>4.220183486238538</v>
      </c>
      <c r="F13" s="95">
        <f t="shared" si="0"/>
        <v>19.07756813417192</v>
      </c>
      <c r="G13" s="80">
        <v>455</v>
      </c>
      <c r="H13" s="80">
        <v>528</v>
      </c>
      <c r="I13" s="94">
        <f t="shared" si="3"/>
        <v>14.28571428571428</v>
      </c>
      <c r="J13" s="95">
        <f t="shared" si="1"/>
        <v>16.043956043956054</v>
      </c>
      <c r="K13" s="94"/>
      <c r="M13" s="196"/>
      <c r="N13" s="292">
        <f t="shared" si="4"/>
        <v>1.1515151515151514</v>
      </c>
      <c r="O13" s="271"/>
      <c r="P13" s="271"/>
      <c r="Q13" s="271"/>
      <c r="R13" s="271"/>
      <c r="S13" s="271"/>
      <c r="T13" s="271"/>
    </row>
    <row r="14" spans="2:17" ht="12.75">
      <c r="B14" s="68" t="s">
        <v>35</v>
      </c>
      <c r="C14" s="93">
        <v>974</v>
      </c>
      <c r="D14" s="80">
        <v>1067</v>
      </c>
      <c r="E14" s="94">
        <f t="shared" si="2"/>
        <v>-6.073943661971826</v>
      </c>
      <c r="F14" s="95">
        <f>(D14/C14-1)*100</f>
        <v>9.54825462012321</v>
      </c>
      <c r="G14" s="80">
        <v>525</v>
      </c>
      <c r="H14" s="80">
        <v>522</v>
      </c>
      <c r="I14" s="94">
        <f t="shared" si="3"/>
        <v>-1.1363636363636354</v>
      </c>
      <c r="J14" s="95">
        <f>(H14/G14-1)*100</f>
        <v>-0.5714285714285672</v>
      </c>
      <c r="K14" s="94"/>
      <c r="N14" s="292">
        <f t="shared" si="4"/>
        <v>1.0440613026819925</v>
      </c>
      <c r="O14" s="271"/>
      <c r="P14" s="269"/>
      <c r="Q14" s="269"/>
    </row>
    <row r="15" spans="2:19" ht="13.5" customHeight="1">
      <c r="B15" s="68" t="s">
        <v>34</v>
      </c>
      <c r="C15" s="93">
        <v>1094</v>
      </c>
      <c r="D15" s="80"/>
      <c r="E15" s="94"/>
      <c r="F15" s="95"/>
      <c r="G15" s="80">
        <v>651</v>
      </c>
      <c r="H15" s="80"/>
      <c r="I15" s="94"/>
      <c r="J15" s="95"/>
      <c r="K15" s="94"/>
      <c r="N15" s="292" t="e">
        <f t="shared" si="4"/>
        <v>#DIV/0!</v>
      </c>
      <c r="O15" s="271"/>
      <c r="P15" s="269"/>
      <c r="Q15" s="269"/>
      <c r="S15" s="269"/>
    </row>
    <row r="16" spans="2:19" ht="21" customHeight="1">
      <c r="B16" s="68" t="s">
        <v>33</v>
      </c>
      <c r="C16" s="93">
        <v>1299</v>
      </c>
      <c r="D16" s="80"/>
      <c r="E16" s="94"/>
      <c r="F16" s="95"/>
      <c r="G16" s="80">
        <v>624</v>
      </c>
      <c r="H16" s="80"/>
      <c r="I16" s="94"/>
      <c r="J16" s="95"/>
      <c r="K16" s="94"/>
      <c r="N16" s="292" t="e">
        <f t="shared" si="4"/>
        <v>#DIV/0!</v>
      </c>
      <c r="O16" s="271"/>
      <c r="P16" s="269"/>
      <c r="Q16" s="269"/>
      <c r="S16" s="269"/>
    </row>
    <row r="17" spans="2:19" ht="12.75" customHeight="1">
      <c r="B17" s="68" t="s">
        <v>32</v>
      </c>
      <c r="C17" s="93">
        <v>1367</v>
      </c>
      <c r="D17" s="80"/>
      <c r="E17" s="94"/>
      <c r="F17" s="95"/>
      <c r="G17" s="80">
        <v>693</v>
      </c>
      <c r="H17" s="80"/>
      <c r="I17" s="94"/>
      <c r="J17" s="95"/>
      <c r="K17" s="94"/>
      <c r="N17" s="292" t="e">
        <f t="shared" si="4"/>
        <v>#DIV/0!</v>
      </c>
      <c r="O17" s="271"/>
      <c r="P17" s="269"/>
      <c r="Q17" s="269"/>
      <c r="S17" s="269"/>
    </row>
    <row r="18" spans="2:19" ht="12.75">
      <c r="B18" s="68" t="s">
        <v>31</v>
      </c>
      <c r="C18" s="93">
        <v>1468</v>
      </c>
      <c r="D18" s="80"/>
      <c r="E18" s="94"/>
      <c r="F18" s="95"/>
      <c r="G18" s="80">
        <v>666</v>
      </c>
      <c r="H18" s="80"/>
      <c r="I18" s="94"/>
      <c r="J18" s="95"/>
      <c r="K18" s="94"/>
      <c r="N18" s="292" t="e">
        <f t="shared" si="4"/>
        <v>#DIV/0!</v>
      </c>
      <c r="O18" s="271"/>
      <c r="P18" s="269"/>
      <c r="Q18" s="269"/>
      <c r="S18" s="269"/>
    </row>
    <row r="19" spans="2:19" ht="12.75">
      <c r="B19" s="68" t="s">
        <v>30</v>
      </c>
      <c r="C19" s="93">
        <v>1490</v>
      </c>
      <c r="D19" s="80"/>
      <c r="E19" s="94"/>
      <c r="F19" s="95"/>
      <c r="G19" s="80">
        <v>563</v>
      </c>
      <c r="H19" s="80"/>
      <c r="I19" s="94"/>
      <c r="J19" s="95"/>
      <c r="K19" s="94"/>
      <c r="N19" s="292" t="e">
        <f t="shared" si="4"/>
        <v>#DIV/0!</v>
      </c>
      <c r="O19" s="271"/>
      <c r="P19" s="269"/>
      <c r="Q19" s="269"/>
      <c r="S19" s="269"/>
    </row>
    <row r="20" spans="2:18" ht="12.75">
      <c r="B20" s="164" t="s">
        <v>69</v>
      </c>
      <c r="C20" s="166">
        <f>AVERAGE(C8:C19)</f>
        <v>1137.25</v>
      </c>
      <c r="D20" s="167">
        <f>AVERAGE(D8:D19)</f>
        <v>1201.75</v>
      </c>
      <c r="E20" s="168"/>
      <c r="F20" s="169"/>
      <c r="G20" s="166">
        <f>AVERAGE(G8:G19)</f>
        <v>533.8333333333334</v>
      </c>
      <c r="H20" s="167">
        <f>AVERAGE(H8:H19)</f>
        <v>475.9642857142857</v>
      </c>
      <c r="I20" s="170"/>
      <c r="J20" s="169"/>
      <c r="K20" s="94"/>
      <c r="O20" s="271"/>
      <c r="P20" s="269"/>
      <c r="R20" s="269"/>
    </row>
    <row r="21" spans="2:15" ht="12.75" customHeight="1">
      <c r="B21" s="165" t="str">
        <f>+'precio mayorista'!B21</f>
        <v>Promedio simple en a la fecha**</v>
      </c>
      <c r="C21" s="171">
        <f>AVERAGE(C8:C14)</f>
        <v>989.8571428571429</v>
      </c>
      <c r="D21" s="172">
        <f>AVERAGE(D8:D19)</f>
        <v>1201.75</v>
      </c>
      <c r="E21" s="173"/>
      <c r="F21" s="174">
        <f>(D21/C21-1)*100</f>
        <v>21.40640785106076</v>
      </c>
      <c r="G21" s="171">
        <f>AVERAGE(G8:G14)</f>
        <v>458.42857142857144</v>
      </c>
      <c r="H21" s="172">
        <f>AVERAGE(H8:H19)</f>
        <v>475.9642857142857</v>
      </c>
      <c r="I21" s="175"/>
      <c r="J21" s="174">
        <f>(H21/G21-1)*100</f>
        <v>3.825179183546279</v>
      </c>
      <c r="K21" s="94"/>
      <c r="O21" s="271"/>
    </row>
    <row r="22" spans="2:15" ht="12.75">
      <c r="B22" s="334" t="s">
        <v>187</v>
      </c>
      <c r="C22" s="334"/>
      <c r="D22" s="334"/>
      <c r="E22" s="334"/>
      <c r="F22" s="334"/>
      <c r="G22" s="334"/>
      <c r="H22" s="334"/>
      <c r="I22" s="334"/>
      <c r="J22" s="334"/>
      <c r="K22" s="121"/>
      <c r="O22" s="271"/>
    </row>
    <row r="23" ht="12.75">
      <c r="O23" s="271"/>
    </row>
    <row r="24" spans="4:15" ht="12.75">
      <c r="D24" s="156" t="s">
        <v>67</v>
      </c>
      <c r="E24" s="156" t="s">
        <v>68</v>
      </c>
      <c r="O24" s="271"/>
    </row>
    <row r="25" spans="3:18" ht="12.75">
      <c r="C25" s="158">
        <v>41944</v>
      </c>
      <c r="D25" s="157">
        <v>1081</v>
      </c>
      <c r="E25" s="157">
        <v>418</v>
      </c>
      <c r="O25" s="271"/>
      <c r="P25" s="269"/>
      <c r="Q25" s="269"/>
      <c r="R25" s="269"/>
    </row>
    <row r="26" spans="3:18" ht="12.75">
      <c r="C26" s="158">
        <v>41974</v>
      </c>
      <c r="D26" s="157">
        <v>1071</v>
      </c>
      <c r="E26" s="157">
        <v>421</v>
      </c>
      <c r="O26" s="271"/>
      <c r="P26" s="269"/>
      <c r="Q26" s="269"/>
      <c r="R26" s="269"/>
    </row>
    <row r="27" spans="3:18" ht="12.75">
      <c r="C27" s="158">
        <v>42005</v>
      </c>
      <c r="D27" s="157">
        <f aca="true" t="shared" si="5" ref="D27:D38">+C8</f>
        <v>1057</v>
      </c>
      <c r="E27" s="157">
        <f aca="true" t="shared" si="6" ref="E27:E38">+G8</f>
        <v>418</v>
      </c>
      <c r="O27" s="271"/>
      <c r="P27" s="269"/>
      <c r="Q27" s="269"/>
      <c r="R27" s="269"/>
    </row>
    <row r="28" spans="3:18" ht="12.75">
      <c r="C28" s="158">
        <v>42036</v>
      </c>
      <c r="D28" s="157">
        <f t="shared" si="5"/>
        <v>981</v>
      </c>
      <c r="E28" s="157">
        <f t="shared" si="6"/>
        <v>408</v>
      </c>
      <c r="O28" s="271"/>
      <c r="P28" s="269"/>
      <c r="Q28" s="269"/>
      <c r="R28" s="269"/>
    </row>
    <row r="29" spans="3:18" ht="12.75">
      <c r="C29" s="158">
        <v>42064</v>
      </c>
      <c r="D29" s="157">
        <f t="shared" si="5"/>
        <v>1002</v>
      </c>
      <c r="E29" s="157">
        <f t="shared" si="6"/>
        <v>442</v>
      </c>
      <c r="O29" s="271"/>
      <c r="P29" s="269"/>
      <c r="Q29" s="269"/>
      <c r="R29" s="269"/>
    </row>
    <row r="30" spans="3:18" ht="12.75">
      <c r="C30" s="158">
        <v>42095</v>
      </c>
      <c r="D30" s="157">
        <f t="shared" si="5"/>
        <v>991</v>
      </c>
      <c r="E30" s="157">
        <f t="shared" si="6"/>
        <v>482</v>
      </c>
      <c r="O30" s="271"/>
      <c r="P30" s="269"/>
      <c r="Q30" s="269"/>
      <c r="R30" s="269"/>
    </row>
    <row r="31" spans="3:18" ht="12.75">
      <c r="C31" s="158">
        <v>42125</v>
      </c>
      <c r="D31" s="157">
        <f t="shared" si="5"/>
        <v>970</v>
      </c>
      <c r="E31" s="157">
        <f t="shared" si="6"/>
        <v>479</v>
      </c>
      <c r="O31" s="271"/>
      <c r="P31" s="269"/>
      <c r="Q31" s="269"/>
      <c r="R31" s="269"/>
    </row>
    <row r="32" spans="3:18" ht="12.75">
      <c r="C32" s="158">
        <v>42156</v>
      </c>
      <c r="D32" s="157">
        <f t="shared" si="5"/>
        <v>954</v>
      </c>
      <c r="E32" s="157">
        <f t="shared" si="6"/>
        <v>455</v>
      </c>
      <c r="O32" s="271"/>
      <c r="P32" s="269"/>
      <c r="Q32" s="269"/>
      <c r="R32" s="269"/>
    </row>
    <row r="33" spans="3:18" ht="12.75">
      <c r="C33" s="158">
        <v>42186</v>
      </c>
      <c r="D33" s="157">
        <f t="shared" si="5"/>
        <v>974</v>
      </c>
      <c r="E33" s="157">
        <f t="shared" si="6"/>
        <v>525</v>
      </c>
      <c r="O33" s="271"/>
      <c r="P33" s="269"/>
      <c r="Q33" s="269"/>
      <c r="R33" s="269"/>
    </row>
    <row r="34" spans="3:18" ht="12.75">
      <c r="C34" s="158">
        <v>42217</v>
      </c>
      <c r="D34" s="157">
        <f t="shared" si="5"/>
        <v>1094</v>
      </c>
      <c r="E34" s="157">
        <f t="shared" si="6"/>
        <v>651</v>
      </c>
      <c r="O34" s="271"/>
      <c r="P34" s="269"/>
      <c r="Q34" s="269"/>
      <c r="R34" s="269"/>
    </row>
    <row r="35" spans="3:18" ht="12.75">
      <c r="C35" s="158">
        <v>42248</v>
      </c>
      <c r="D35" s="157">
        <f t="shared" si="5"/>
        <v>1299</v>
      </c>
      <c r="E35" s="157">
        <f t="shared" si="6"/>
        <v>624</v>
      </c>
      <c r="O35" s="271"/>
      <c r="P35" s="269"/>
      <c r="Q35" s="269"/>
      <c r="R35" s="269"/>
    </row>
    <row r="36" spans="3:18" ht="12.75">
      <c r="C36" s="158">
        <v>42278</v>
      </c>
      <c r="D36" s="157">
        <f t="shared" si="5"/>
        <v>1367</v>
      </c>
      <c r="E36" s="157">
        <f t="shared" si="6"/>
        <v>693</v>
      </c>
      <c r="O36" s="271"/>
      <c r="P36" s="269"/>
      <c r="Q36" s="269"/>
      <c r="R36" s="269"/>
    </row>
    <row r="37" spans="3:18" ht="12.75">
      <c r="C37" s="158">
        <v>42309</v>
      </c>
      <c r="D37" s="157">
        <f t="shared" si="5"/>
        <v>1468</v>
      </c>
      <c r="E37" s="157">
        <f t="shared" si="6"/>
        <v>666</v>
      </c>
      <c r="O37" s="271"/>
      <c r="P37" s="269"/>
      <c r="Q37" s="269"/>
      <c r="R37" s="269"/>
    </row>
    <row r="38" spans="3:18" ht="12.75">
      <c r="C38" s="158">
        <v>42339</v>
      </c>
      <c r="D38" s="157">
        <f t="shared" si="5"/>
        <v>1490</v>
      </c>
      <c r="E38" s="157">
        <f t="shared" si="6"/>
        <v>563</v>
      </c>
      <c r="O38" s="271"/>
      <c r="P38" s="269"/>
      <c r="Q38" s="269"/>
      <c r="R38" s="269"/>
    </row>
    <row r="39" spans="3:18" ht="12.75">
      <c r="C39" s="209">
        <v>42370</v>
      </c>
      <c r="D39" s="58">
        <f aca="true" t="shared" si="7" ref="D39:D45">+D8</f>
        <v>1409.25</v>
      </c>
      <c r="E39" s="58">
        <f aca="true" t="shared" si="8" ref="E39:E45">+H8</f>
        <v>475.75</v>
      </c>
      <c r="O39" s="271"/>
      <c r="P39" s="269"/>
      <c r="Q39" s="269"/>
      <c r="R39" s="269"/>
    </row>
    <row r="40" spans="3:5" ht="12.75">
      <c r="C40" s="209">
        <v>42401</v>
      </c>
      <c r="D40" s="58">
        <f t="shared" si="7"/>
        <v>1396</v>
      </c>
      <c r="E40" s="58">
        <f t="shared" si="8"/>
        <v>439</v>
      </c>
    </row>
    <row r="41" spans="3:5" ht="12.75">
      <c r="C41" s="209">
        <v>42430</v>
      </c>
      <c r="D41" s="58">
        <f t="shared" si="7"/>
        <v>1197</v>
      </c>
      <c r="E41" s="58">
        <f t="shared" si="8"/>
        <v>435</v>
      </c>
    </row>
    <row r="42" spans="3:5" ht="12.75">
      <c r="C42" s="209">
        <v>42461</v>
      </c>
      <c r="D42" s="58">
        <f t="shared" si="7"/>
        <v>1117</v>
      </c>
      <c r="E42" s="58">
        <f t="shared" si="8"/>
        <v>470</v>
      </c>
    </row>
    <row r="43" spans="3:5" ht="12.75">
      <c r="C43" s="209">
        <v>42491</v>
      </c>
      <c r="D43" s="58">
        <f t="shared" si="7"/>
        <v>1090</v>
      </c>
      <c r="E43" s="58">
        <f t="shared" si="8"/>
        <v>462</v>
      </c>
    </row>
    <row r="44" spans="3:5" ht="12.75">
      <c r="C44" s="209">
        <v>42522</v>
      </c>
      <c r="D44" s="58">
        <f t="shared" si="7"/>
        <v>1136</v>
      </c>
      <c r="E44" s="58">
        <f t="shared" si="8"/>
        <v>528</v>
      </c>
    </row>
    <row r="45" spans="3:5" ht="12.75">
      <c r="C45" s="209">
        <v>42552</v>
      </c>
      <c r="D45" s="58">
        <f t="shared" si="7"/>
        <v>1067</v>
      </c>
      <c r="E45" s="58">
        <f t="shared" si="8"/>
        <v>522</v>
      </c>
    </row>
    <row r="46" ht="12.75">
      <c r="B46" s="55"/>
    </row>
    <row r="47" ht="12.75">
      <c r="E47" s="58"/>
    </row>
  </sheetData>
  <sheetProtection/>
  <mergeCells count="11">
    <mergeCell ref="E6:F6"/>
    <mergeCell ref="B22:J22"/>
    <mergeCell ref="B5:B7"/>
    <mergeCell ref="B3:J3"/>
    <mergeCell ref="B4:J4"/>
    <mergeCell ref="B2:J2"/>
    <mergeCell ref="C5:F5"/>
    <mergeCell ref="G5:J5"/>
    <mergeCell ref="G6:H6"/>
    <mergeCell ref="I6:J6"/>
    <mergeCell ref="C6:D6"/>
  </mergeCells>
  <hyperlinks>
    <hyperlink ref="L2" location="Índice!A1" display="Volver al índice"/>
  </hyperlinks>
  <printOptions/>
  <pageMargins left="0.7086614173228347" right="0.7086614173228347" top="1.299212598425197" bottom="0.7480314960629921" header="0.31496062992125984" footer="0.31496062992125984"/>
  <pageSetup fitToHeight="1" fitToWidth="1" horizontalDpi="600" verticalDpi="600" orientation="portrait" scale="71" r:id="rId2"/>
  <headerFooter differentFirst="1">
    <oddFooter>&amp;C&amp;P</oddFooter>
  </headerFooter>
  <ignoredErrors>
    <ignoredError sqref="C20 E20:G20 D20 D21 H21 E21:F21 I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2016-07-19T16:48:04Z</cp:lastPrinted>
  <dcterms:created xsi:type="dcterms:W3CDTF">2011-10-13T14:46:36Z</dcterms:created>
  <dcterms:modified xsi:type="dcterms:W3CDTF">2019-02-04T18:53:28Z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