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6.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7.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8.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9.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23.xml" ContentType="application/vnd.openxmlformats-officedocument.drawing+xml"/>
  <Override PartName="/xl/charts/chart12.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6.xml" ContentType="application/vnd.openxmlformats-officedocument.drawingml.chartshapes+xml"/>
  <Override PartName="/xl/drawings/drawing27.xml" ContentType="application/vnd.openxmlformats-officedocument.drawing+xml"/>
  <Override PartName="/xl/drawings/drawing28.xml" ContentType="application/vnd.openxmlformats-officedocument.drawing+xml"/>
  <Override PartName="/xl/charts/chart14.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15.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16.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17.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harts/chart18.xml" ContentType="application/vnd.openxmlformats-officedocument.drawingml.chart+xml"/>
  <Override PartName="/xl/drawings/drawing37.xml" ContentType="application/vnd.openxmlformats-officedocument.drawingml.chartshapes+xml"/>
  <Override PartName="/xl/drawings/drawing38.xml" ContentType="application/vnd.openxmlformats-officedocument.drawing+xml"/>
  <Override PartName="/xl/charts/chart19.xml" ContentType="application/vnd.openxmlformats-officedocument.drawingml.chart+xml"/>
  <Override PartName="/xl/drawings/drawing39.xml" ContentType="application/vnd.openxmlformats-officedocument.drawingml.chartshapes+xml"/>
  <Override PartName="/xl/drawings/drawing40.xml" ContentType="application/vnd.openxmlformats-officedocument.drawing+xml"/>
  <Override PartName="/xl/charts/chart20.xml" ContentType="application/vnd.openxmlformats-officedocument.drawingml.chart+xml"/>
  <Override PartName="/xl/drawings/drawing41.xml" ContentType="application/vnd.openxmlformats-officedocument.drawingml.chartshapes+xml"/>
  <Override PartName="/xl/drawings/drawing42.xml" ContentType="application/vnd.openxmlformats-officedocument.drawing+xml"/>
  <Override PartName="/xl/charts/chart21.xml" ContentType="application/vnd.openxmlformats-officedocument.drawingml.chart+xml"/>
  <Override PartName="/xl/drawings/drawing43.xml" ContentType="application/vnd.openxmlformats-officedocument.drawingml.chartshapes+xml"/>
  <Override PartName="/xl/drawings/drawing44.xml" ContentType="application/vnd.openxmlformats-officedocument.drawing+xml"/>
  <Override PartName="/xl/charts/chart22.xml" ContentType="application/vnd.openxmlformats-officedocument.drawingml.chart+xml"/>
  <Override PartName="/xl/drawings/drawing45.xml" ContentType="application/vnd.openxmlformats-officedocument.drawingml.chartshapes+xml"/>
  <Override PartName="/xl/drawings/drawing46.xml" ContentType="application/vnd.openxmlformats-officedocument.drawing+xml"/>
  <Override PartName="/xl/charts/chart23.xml" ContentType="application/vnd.openxmlformats-officedocument.drawingml.chart+xml"/>
  <Override PartName="/xl/drawings/drawing47.xml" ContentType="application/vnd.openxmlformats-officedocument.drawingml.chartshapes+xml"/>
  <Override PartName="/xl/drawings/drawing48.xml" ContentType="application/vnd.openxmlformats-officedocument.drawing+xml"/>
  <Override PartName="/xl/charts/chart2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9.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mc:AlternateContent xmlns:mc="http://schemas.openxmlformats.org/markup-compatibility/2006">
    <mc:Choice Requires="x15">
      <x15ac:absPath xmlns:x15ac="http://schemas.microsoft.com/office/spreadsheetml/2010/11/ac" url="C:\usr\web\excel\"/>
    </mc:Choice>
  </mc:AlternateContent>
  <bookViews>
    <workbookView xWindow="0" yWindow="0" windowWidth="24000" windowHeight="8910" tabRatio="807"/>
  </bookViews>
  <sheets>
    <sheet name="Portada" sheetId="79" r:id="rId1"/>
    <sheet name="Introducción" sheetId="78" r:id="rId2"/>
    <sheet name="Contenido Trigo" sheetId="2" r:id="rId3"/>
    <sheet name="4" sheetId="9" r:id="rId4"/>
    <sheet name="5" sheetId="8" r:id="rId5"/>
    <sheet name="6" sheetId="23" r:id="rId6"/>
    <sheet name="7" sheetId="24" r:id="rId7"/>
    <sheet name="8" sheetId="15" r:id="rId8"/>
    <sheet name="9" sheetId="20" r:id="rId9"/>
    <sheet name="10" sheetId="36" r:id="rId10"/>
    <sheet name="11" sheetId="5" r:id="rId11"/>
    <sheet name="12" sheetId="4" r:id="rId12"/>
    <sheet name="13" sheetId="3" r:id="rId13"/>
    <sheet name="14" sheetId="27" r:id="rId14"/>
    <sheet name="15" sheetId="80" r:id="rId15"/>
    <sheet name="16" sheetId="7" r:id="rId16"/>
    <sheet name="17" sheetId="81" r:id="rId17"/>
    <sheet name="18" sheetId="10" r:id="rId18"/>
    <sheet name="19" sheetId="19" r:id="rId19"/>
    <sheet name="20" sheetId="12" r:id="rId20"/>
    <sheet name="21" sheetId="35" r:id="rId21"/>
    <sheet name="22" sheetId="31" r:id="rId22"/>
    <sheet name="23" sheetId="37" r:id="rId23"/>
    <sheet name="24  " sheetId="34" r:id="rId24"/>
    <sheet name="Contenido Maíz" sheetId="39" r:id="rId25"/>
    <sheet name="26" sheetId="40" r:id="rId26"/>
    <sheet name="27" sheetId="41" r:id="rId27"/>
    <sheet name="28" sheetId="42" r:id="rId28"/>
    <sheet name="29" sheetId="43" r:id="rId29"/>
    <sheet name="30" sheetId="44" r:id="rId30"/>
    <sheet name="31" sheetId="45" r:id="rId31"/>
    <sheet name="32" sheetId="46" r:id="rId32"/>
    <sheet name="33" sheetId="47" r:id="rId33"/>
    <sheet name="34" sheetId="48" r:id="rId34"/>
    <sheet name="35" sheetId="49" r:id="rId35"/>
    <sheet name="36" sheetId="50" r:id="rId36"/>
    <sheet name="37" sheetId="51" r:id="rId37"/>
    <sheet name="38" sheetId="52" r:id="rId38"/>
    <sheet name="39" sheetId="77" r:id="rId39"/>
    <sheet name="40" sheetId="54" r:id="rId40"/>
    <sheet name="41" sheetId="55" r:id="rId41"/>
  </sheets>
  <definedNames>
    <definedName name="_xlnm.Print_Area" localSheetId="9">'10'!$B$4:$H$31</definedName>
    <definedName name="_xlnm.Print_Area" localSheetId="10">'11'!$A$1:$J$37</definedName>
    <definedName name="_xlnm.Print_Area" localSheetId="11">'12'!$A$1:$G$38</definedName>
    <definedName name="_xlnm.Print_Area" localSheetId="12">'13'!$A$1:$L$40</definedName>
    <definedName name="_xlnm.Print_Area" localSheetId="13">'14'!$A$1:$K$38</definedName>
    <definedName name="_xlnm.Print_Area" localSheetId="15">'16'!$B$1:$K$34</definedName>
    <definedName name="_xlnm.Print_Area" localSheetId="17">'18'!$B$1:$L$34</definedName>
    <definedName name="_xlnm.Print_Area" localSheetId="18">'19'!$A$1:$M$23</definedName>
    <definedName name="_xlnm.Print_Area" localSheetId="19">'20'!$A$1:$G$41</definedName>
    <definedName name="_xlnm.Print_Area" localSheetId="20">'21'!$B$1:$L$34</definedName>
    <definedName name="_xlnm.Print_Area" localSheetId="21">'22'!$B$1:$O$45</definedName>
    <definedName name="_xlnm.Print_Area" localSheetId="22">'23'!$B$1:$K$46</definedName>
    <definedName name="_xlnm.Print_Area" localSheetId="23">'24  '!$B$1:$F$13</definedName>
    <definedName name="_xlnm.Print_Area" localSheetId="25">'26'!$A$1:$G$34</definedName>
    <definedName name="_xlnm.Print_Area" localSheetId="26">'27'!$B$1:$G$35</definedName>
    <definedName name="_xlnm.Print_Area" localSheetId="27">'28'!$A$2:$H$22</definedName>
    <definedName name="_xlnm.Print_Area" localSheetId="28">'29'!$B$1:$E$32</definedName>
    <definedName name="_xlnm.Print_Area" localSheetId="29">'30'!$A$1:$E$35</definedName>
    <definedName name="_xlnm.Print_Area" localSheetId="30">'31'!$A$1:$G$34</definedName>
    <definedName name="_xlnm.Print_Area" localSheetId="31">'32'!$B$1:$E$35</definedName>
    <definedName name="_xlnm.Print_Area" localSheetId="32">'33'!$B$1:$H$36</definedName>
    <definedName name="_xlnm.Print_Area" localSheetId="33">'34'!$A$1:$G$41</definedName>
    <definedName name="_xlnm.Print_Area" localSheetId="34">'35'!$B$1:$J$39</definedName>
    <definedName name="_xlnm.Print_Area" localSheetId="35">'36'!$B$1:$G$40</definedName>
    <definedName name="_xlnm.Print_Area" localSheetId="36">'37'!$B$1:$I$37</definedName>
    <definedName name="_xlnm.Print_Area" localSheetId="37">'38'!$B$1:$H$47</definedName>
    <definedName name="_xlnm.Print_Area" localSheetId="38">'39'!$A$1:$L$22</definedName>
    <definedName name="_xlnm.Print_Area" localSheetId="3">'4'!$A$1:$F$34</definedName>
    <definedName name="_xlnm.Print_Area" localSheetId="39">'40'!$B$1:$G$43</definedName>
    <definedName name="_xlnm.Print_Area" localSheetId="40">'41'!$A$1:$E$15</definedName>
    <definedName name="_xlnm.Print_Area" localSheetId="4">'5'!$A$1:$G$35</definedName>
    <definedName name="_xlnm.Print_Area" localSheetId="5">'6'!$A$2:$K$22</definedName>
    <definedName name="_xlnm.Print_Area" localSheetId="6">'7'!$A$1:$E$36</definedName>
    <definedName name="_xlnm.Print_Area" localSheetId="7">'8'!$A$1:$G$30</definedName>
    <definedName name="_xlnm.Print_Area" localSheetId="8">'9'!$A$1:$G$20</definedName>
    <definedName name="_xlnm.Print_Area" localSheetId="24">'Contenido Maíz'!$A$2:$G$40</definedName>
    <definedName name="_xlnm.Print_Area" localSheetId="2">'Contenido Trigo'!$A$2:$G$41</definedName>
    <definedName name="_xlnm.Print_Area" localSheetId="1">Introducción!$A$1:$E$10</definedName>
    <definedName name="_xlnm.Print_Area" localSheetId="0">Portada!$A$1:$F$85</definedName>
    <definedName name="HTML_CodePage" hidden="1">1252</definedName>
    <definedName name="HTML_Description" hidden="1">""</definedName>
    <definedName name="HTML_Email" hidden="1">""</definedName>
    <definedName name="HTML_Header" hidden="1">"Hoja1"</definedName>
    <definedName name="HTML_LastUpdate" hidden="1">"21/12/98"</definedName>
    <definedName name="HTML_LineAfter" hidden="1">FALSE</definedName>
    <definedName name="HTML_LineBefore" hidden="1">FALSE</definedName>
    <definedName name="HTML_Name" hidden="1">"Aida Guerrero"</definedName>
    <definedName name="HTML_OBDlg2" hidden="1">TRUE</definedName>
    <definedName name="HTML_OBDlg4" hidden="1">TRUE</definedName>
    <definedName name="HTML_OS" hidden="1">0</definedName>
    <definedName name="HTML_PathFile" hidden="1">"D:\balanza mensual\Internet\BALAN1.htm"</definedName>
    <definedName name="HTML_Title" hidden="1">"Balan1"</definedName>
    <definedName name="Z_5CDC6F58_B038_4A0E_A13D_C643B013E119_.wvu.Cols" localSheetId="12" hidden="1">'13'!#REF!</definedName>
    <definedName name="Z_5CDC6F58_B038_4A0E_A13D_C643B013E119_.wvu.Cols" localSheetId="13" hidden="1">'14'!#REF!</definedName>
    <definedName name="Z_5CDC6F58_B038_4A0E_A13D_C643B013E119_.wvu.Cols" localSheetId="0" hidden="1">Portada!#REF!</definedName>
    <definedName name="Z_5CDC6F58_B038_4A0E_A13D_C643B013E119_.wvu.PrintArea" localSheetId="9" hidden="1">'10'!$C$4:$G$31</definedName>
    <definedName name="Z_5CDC6F58_B038_4A0E_A13D_C643B013E119_.wvu.PrintArea" localSheetId="10" hidden="1">'11'!$B$1:$I$35</definedName>
    <definedName name="Z_5CDC6F58_B038_4A0E_A13D_C643B013E119_.wvu.PrintArea" localSheetId="11" hidden="1">'12'!$A$1:$G$37</definedName>
    <definedName name="Z_5CDC6F58_B038_4A0E_A13D_C643B013E119_.wvu.PrintArea" localSheetId="12" hidden="1">'13'!$B$1:$K$40</definedName>
    <definedName name="Z_5CDC6F58_B038_4A0E_A13D_C643B013E119_.wvu.PrintArea" localSheetId="13" hidden="1">'14'!$A$1:$J$38</definedName>
    <definedName name="Z_5CDC6F58_B038_4A0E_A13D_C643B013E119_.wvu.PrintArea" localSheetId="15" hidden="1">'16'!$A$1:$K$31</definedName>
    <definedName name="Z_5CDC6F58_B038_4A0E_A13D_C643B013E119_.wvu.PrintArea" localSheetId="17" hidden="1">'18'!$B$1:$L$33</definedName>
    <definedName name="Z_5CDC6F58_B038_4A0E_A13D_C643B013E119_.wvu.PrintArea" localSheetId="18" hidden="1">'19'!$A$1:$L$23</definedName>
    <definedName name="Z_5CDC6F58_B038_4A0E_A13D_C643B013E119_.wvu.PrintArea" localSheetId="19" hidden="1">'20'!$A$1:$F$37</definedName>
    <definedName name="Z_5CDC6F58_B038_4A0E_A13D_C643B013E119_.wvu.PrintArea" localSheetId="20" hidden="1">'21'!$B$1:$L$33</definedName>
    <definedName name="Z_5CDC6F58_B038_4A0E_A13D_C643B013E119_.wvu.PrintArea" localSheetId="25" hidden="1">'26'!$B$1:$G$34</definedName>
    <definedName name="Z_5CDC6F58_B038_4A0E_A13D_C643B013E119_.wvu.PrintArea" localSheetId="26" hidden="1">'27'!$B$1:$F$35</definedName>
    <definedName name="Z_5CDC6F58_B038_4A0E_A13D_C643B013E119_.wvu.PrintArea" localSheetId="29" hidden="1">'30'!$B$1:$D$33</definedName>
    <definedName name="Z_5CDC6F58_B038_4A0E_A13D_C643B013E119_.wvu.PrintArea" localSheetId="30" hidden="1">'31'!$B$1:$F$33</definedName>
    <definedName name="Z_5CDC6F58_B038_4A0E_A13D_C643B013E119_.wvu.PrintArea" localSheetId="32" hidden="1">'33'!$B$1:$H$34</definedName>
    <definedName name="Z_5CDC6F58_B038_4A0E_A13D_C643B013E119_.wvu.PrintArea" localSheetId="33" hidden="1">'34'!$A$1:$G$38</definedName>
    <definedName name="Z_5CDC6F58_B038_4A0E_A13D_C643B013E119_.wvu.PrintArea" localSheetId="35" hidden="1">'36'!$B$1:$G$19</definedName>
    <definedName name="Z_5CDC6F58_B038_4A0E_A13D_C643B013E119_.wvu.PrintArea" localSheetId="36" hidden="1">'37'!$A$1:$H$15</definedName>
    <definedName name="Z_5CDC6F58_B038_4A0E_A13D_C643B013E119_.wvu.PrintArea" localSheetId="3" hidden="1">'4'!$A$1:$F$34</definedName>
    <definedName name="Z_5CDC6F58_B038_4A0E_A13D_C643B013E119_.wvu.PrintArea" localSheetId="39" hidden="1">'40'!$B$1:$G$39</definedName>
    <definedName name="Z_5CDC6F58_B038_4A0E_A13D_C643B013E119_.wvu.PrintArea" localSheetId="4" hidden="1">'5'!$A$1:$G$32</definedName>
    <definedName name="Z_5CDC6F58_B038_4A0E_A13D_C643B013E119_.wvu.PrintArea" localSheetId="7" hidden="1">'8'!$B$1:$F$28</definedName>
    <definedName name="Z_5CDC6F58_B038_4A0E_A13D_C643B013E119_.wvu.PrintArea" localSheetId="8" hidden="1">'9'!$B$1:$F$20</definedName>
    <definedName name="Z_5CDC6F58_B038_4A0E_A13D_C643B013E119_.wvu.PrintArea" localSheetId="24" hidden="1">'Contenido Maíz'!$A$2:$G$40</definedName>
    <definedName name="Z_5CDC6F58_B038_4A0E_A13D_C643B013E119_.wvu.PrintArea" localSheetId="2" hidden="1">'Contenido Trigo'!$A$2:$G$41</definedName>
    <definedName name="Z_5CDC6F58_B038_4A0E_A13D_C643B013E119_.wvu.PrintArea" localSheetId="0" hidden="1">Portada!$A$1:$F$85</definedName>
  </definedNames>
  <calcPr calcId="171027"/>
  <customWorkbookViews>
    <customWorkbookView name="Ema Laval Molkenbuhr - Vista personalizada" guid="{5CDC6F58-B038-4A0E-A13D-C643B013E119}" mergeInterval="0" personalView="1" maximized="1" xWindow="1" yWindow="1" windowWidth="1020" windowHeight="538" tabRatio="821" activeSheetId="3"/>
  </customWorkbookViews>
</workbook>
</file>

<file path=xl/calcChain.xml><?xml version="1.0" encoding="utf-8"?>
<calcChain xmlns="http://schemas.openxmlformats.org/spreadsheetml/2006/main">
  <c r="G19" i="77" l="1"/>
  <c r="H19" i="77"/>
  <c r="I19" i="77"/>
  <c r="J19" i="77"/>
  <c r="C19" i="77"/>
  <c r="L13" i="77"/>
  <c r="D19" i="48" l="1"/>
  <c r="E19" i="48"/>
  <c r="F19" i="48"/>
  <c r="C19" i="48"/>
  <c r="E12" i="43" l="1"/>
  <c r="I8" i="27" l="1"/>
  <c r="I9" i="27"/>
  <c r="I10" i="27"/>
  <c r="I11" i="27"/>
  <c r="I12" i="27"/>
  <c r="I13" i="27"/>
  <c r="I14" i="27"/>
  <c r="I15" i="27"/>
  <c r="H9" i="27"/>
  <c r="H10" i="27"/>
  <c r="H11" i="27"/>
  <c r="H12" i="27"/>
  <c r="H13" i="27"/>
  <c r="H14" i="27"/>
  <c r="H15" i="27"/>
  <c r="H16" i="27"/>
  <c r="H17" i="27"/>
  <c r="H18" i="27"/>
  <c r="H19" i="27"/>
  <c r="H8" i="27"/>
  <c r="I20" i="3"/>
  <c r="E16" i="5"/>
  <c r="F32" i="45" l="1"/>
  <c r="F31" i="45"/>
  <c r="F30" i="45"/>
  <c r="F29" i="45"/>
  <c r="F28" i="45"/>
  <c r="F27" i="45"/>
  <c r="F26" i="45"/>
  <c r="F25" i="45"/>
  <c r="F24" i="45"/>
  <c r="D20" i="7" l="1"/>
  <c r="C20" i="7"/>
  <c r="F19" i="4"/>
  <c r="E19" i="4"/>
  <c r="K14" i="7" l="1"/>
  <c r="H20" i="7"/>
  <c r="G20" i="7"/>
  <c r="F20" i="7"/>
  <c r="E20" i="7"/>
  <c r="K9" i="7"/>
  <c r="K10" i="7"/>
  <c r="K11" i="7"/>
  <c r="K12" i="7"/>
  <c r="K13" i="7"/>
  <c r="B20" i="27"/>
  <c r="K15" i="3"/>
  <c r="F20" i="3"/>
  <c r="C20" i="3"/>
  <c r="D20" i="3"/>
  <c r="I20" i="27" l="1"/>
  <c r="J15" i="27"/>
  <c r="H20" i="27"/>
  <c r="D20" i="36"/>
  <c r="F19" i="20"/>
  <c r="F27" i="15"/>
  <c r="D16" i="24" l="1"/>
  <c r="G11" i="41" l="1"/>
  <c r="F14" i="41" l="1"/>
  <c r="G14" i="41" s="1"/>
  <c r="D14" i="41"/>
  <c r="E14" i="41"/>
  <c r="C14" i="41"/>
  <c r="C14" i="8"/>
  <c r="D14" i="8"/>
  <c r="E14" i="8"/>
  <c r="F14" i="8"/>
  <c r="B14" i="8"/>
  <c r="D20" i="49" l="1"/>
  <c r="C20" i="49"/>
  <c r="E19" i="19" l="1"/>
  <c r="L13" i="19"/>
  <c r="D20" i="10"/>
  <c r="K14" i="10"/>
  <c r="J20" i="27" l="1"/>
  <c r="G20" i="27"/>
  <c r="F20" i="27"/>
  <c r="E20" i="27"/>
  <c r="D20" i="27"/>
  <c r="C20" i="27"/>
  <c r="J14" i="27"/>
  <c r="J20" i="3"/>
  <c r="H20" i="3"/>
  <c r="G20" i="3"/>
  <c r="E20" i="3"/>
  <c r="K14" i="3"/>
  <c r="B19" i="77" l="1"/>
  <c r="I20" i="49" l="1"/>
  <c r="J20" i="49" l="1"/>
  <c r="D19" i="77"/>
  <c r="L12" i="77"/>
  <c r="G13" i="41" l="1"/>
  <c r="B19" i="19" l="1"/>
  <c r="J19" i="19"/>
  <c r="K19" i="19"/>
  <c r="L12" i="19"/>
  <c r="J20" i="10"/>
  <c r="K13" i="10"/>
  <c r="I20" i="7" l="1"/>
  <c r="J20" i="7"/>
  <c r="J13" i="27"/>
  <c r="C21" i="3"/>
  <c r="K20" i="3"/>
  <c r="K13" i="3"/>
  <c r="D21" i="3" l="1"/>
  <c r="G13" i="8"/>
  <c r="L11" i="19" l="1"/>
  <c r="L11" i="77" l="1"/>
  <c r="E20" i="10" l="1"/>
  <c r="C20" i="10"/>
  <c r="K12" i="10"/>
  <c r="J12" i="27"/>
  <c r="K12" i="3"/>
  <c r="C19" i="4"/>
  <c r="D19" i="4"/>
  <c r="K11" i="10" l="1"/>
  <c r="L9" i="19" l="1"/>
  <c r="L10" i="19"/>
  <c r="L10" i="77" l="1"/>
  <c r="K11" i="3" l="1"/>
  <c r="J11" i="27"/>
  <c r="D16" i="5" l="1"/>
  <c r="F16" i="5"/>
  <c r="H16" i="5"/>
  <c r="H8" i="5"/>
  <c r="I19" i="19" l="1"/>
  <c r="K10" i="10" l="1"/>
  <c r="L9" i="77" l="1"/>
  <c r="H20" i="49"/>
  <c r="G20" i="49"/>
  <c r="F20" i="49"/>
  <c r="E20" i="49"/>
  <c r="F23" i="45" l="1"/>
  <c r="F22" i="45"/>
  <c r="F21" i="45"/>
  <c r="F20" i="45"/>
  <c r="F19" i="45"/>
  <c r="F18" i="45"/>
  <c r="F17" i="45"/>
  <c r="F16" i="45"/>
  <c r="F15" i="45"/>
  <c r="J10" i="27" l="1"/>
  <c r="K10" i="3"/>
  <c r="E12" i="20" l="1"/>
  <c r="F12" i="20" s="1"/>
  <c r="F11" i="20"/>
  <c r="F10" i="20"/>
  <c r="F9" i="20"/>
  <c r="F8" i="20"/>
  <c r="F7" i="20"/>
  <c r="F6" i="20"/>
  <c r="F16" i="15"/>
  <c r="B15" i="8" l="1"/>
  <c r="K19" i="77" l="1"/>
  <c r="F19" i="77"/>
  <c r="O20" i="19" l="1"/>
  <c r="T20" i="19"/>
  <c r="U20" i="19"/>
  <c r="E19" i="77" l="1"/>
  <c r="L8" i="77"/>
  <c r="L7" i="77"/>
  <c r="F15" i="47" l="1"/>
  <c r="D42" i="37" l="1"/>
  <c r="E42" i="37" l="1"/>
  <c r="F42" i="37"/>
  <c r="G42" i="37"/>
  <c r="H42" i="37"/>
  <c r="I42" i="37"/>
  <c r="J42" i="37"/>
  <c r="K42" i="37"/>
  <c r="C42" i="37"/>
  <c r="L8" i="19" l="1"/>
  <c r="L7" i="19"/>
  <c r="K9" i="10"/>
  <c r="K9" i="3"/>
  <c r="K8" i="3"/>
  <c r="E20" i="36" l="1"/>
  <c r="F20" i="36"/>
  <c r="G20" i="36"/>
  <c r="D21" i="36"/>
  <c r="E21" i="36"/>
  <c r="F21" i="36"/>
  <c r="G21" i="36"/>
  <c r="E19" i="36"/>
  <c r="F19" i="36"/>
  <c r="G19" i="36"/>
  <c r="D19" i="36"/>
  <c r="G15" i="47" l="1"/>
  <c r="H19" i="52" l="1"/>
  <c r="G19" i="52"/>
  <c r="F19" i="52"/>
  <c r="E19" i="52"/>
  <c r="D19" i="52"/>
  <c r="C19" i="52"/>
  <c r="H7" i="51"/>
  <c r="G7" i="51"/>
  <c r="F7" i="51"/>
  <c r="E7" i="51"/>
  <c r="D7" i="51"/>
  <c r="H6" i="51"/>
  <c r="G6" i="51"/>
  <c r="F6" i="51"/>
  <c r="E6" i="51"/>
  <c r="D6" i="51"/>
  <c r="C6" i="51"/>
  <c r="G21" i="49"/>
  <c r="E21" i="49"/>
  <c r="C21" i="49"/>
  <c r="O2" i="49"/>
  <c r="N2" i="49"/>
  <c r="M2" i="49"/>
  <c r="L2" i="49"/>
  <c r="N1" i="49"/>
  <c r="M1" i="49"/>
  <c r="L1" i="49"/>
  <c r="D15" i="47"/>
  <c r="G14" i="47"/>
  <c r="H15" i="47" s="1"/>
  <c r="F14" i="47"/>
  <c r="D14" i="47"/>
  <c r="G13" i="47"/>
  <c r="F13" i="47"/>
  <c r="D13" i="47"/>
  <c r="G12" i="47"/>
  <c r="F12" i="47"/>
  <c r="D12" i="47"/>
  <c r="G11" i="47"/>
  <c r="H12" i="47" s="1"/>
  <c r="F11" i="47"/>
  <c r="D11" i="47"/>
  <c r="G10" i="47"/>
  <c r="F10" i="47"/>
  <c r="D10" i="47"/>
  <c r="G9" i="47"/>
  <c r="H10" i="47" s="1"/>
  <c r="F9" i="47"/>
  <c r="D9" i="47"/>
  <c r="G8" i="47"/>
  <c r="F8" i="47"/>
  <c r="D8" i="47"/>
  <c r="G7" i="47"/>
  <c r="B24" i="46"/>
  <c r="B22" i="46"/>
  <c r="E17" i="46"/>
  <c r="E16" i="46"/>
  <c r="G12" i="41"/>
  <c r="G10" i="41"/>
  <c r="G9" i="41"/>
  <c r="G8" i="41"/>
  <c r="G7" i="41"/>
  <c r="G6" i="41"/>
  <c r="H14" i="47" l="1"/>
  <c r="H8" i="47"/>
  <c r="H21" i="49"/>
  <c r="O11" i="49" s="1"/>
  <c r="F21" i="49"/>
  <c r="N11" i="49" s="1"/>
  <c r="D21" i="49"/>
  <c r="M11" i="49" s="1"/>
  <c r="E18" i="46"/>
  <c r="C25" i="46"/>
  <c r="E22" i="46"/>
  <c r="D22" i="46"/>
  <c r="E23" i="46"/>
  <c r="D25" i="46"/>
  <c r="D23" i="46"/>
  <c r="E25" i="46"/>
  <c r="C23" i="46"/>
  <c r="C22" i="46"/>
  <c r="E24" i="46"/>
  <c r="H13" i="47"/>
  <c r="C24" i="46"/>
  <c r="H9" i="47"/>
  <c r="D24" i="46"/>
  <c r="H11" i="47"/>
  <c r="P11" i="49" l="1"/>
  <c r="K26" i="37"/>
  <c r="J26" i="37"/>
  <c r="I26" i="37"/>
  <c r="H26" i="37"/>
  <c r="G26" i="37"/>
  <c r="F26" i="37"/>
  <c r="E26" i="37"/>
  <c r="D26" i="37"/>
  <c r="C26" i="37"/>
  <c r="F14" i="36"/>
  <c r="F15" i="36" s="1"/>
  <c r="D14" i="36"/>
  <c r="D15" i="36" s="1"/>
  <c r="E22" i="36" l="1"/>
  <c r="F22" i="36"/>
  <c r="G22" i="36"/>
  <c r="D22" i="36"/>
  <c r="H9" i="5"/>
  <c r="H10" i="5"/>
  <c r="H11" i="5"/>
  <c r="H12" i="5"/>
  <c r="H13" i="5"/>
  <c r="H14" i="5"/>
  <c r="H15" i="5"/>
  <c r="I16" i="5" s="1"/>
  <c r="K8" i="10" l="1"/>
  <c r="F20" i="10"/>
  <c r="G20" i="10"/>
  <c r="H20" i="10"/>
  <c r="I20" i="10"/>
  <c r="K20" i="10" l="1"/>
  <c r="F21" i="27"/>
  <c r="D21" i="27"/>
  <c r="B21" i="27"/>
  <c r="C15" i="8" l="1"/>
  <c r="D15" i="8"/>
  <c r="E15" i="8"/>
  <c r="F15" i="8"/>
  <c r="B9" i="4" l="1"/>
  <c r="B10" i="4"/>
  <c r="B11" i="4"/>
  <c r="B12" i="4"/>
  <c r="B13" i="4"/>
  <c r="B14" i="4"/>
  <c r="B15" i="4"/>
  <c r="B16" i="4"/>
  <c r="G12" i="8"/>
  <c r="K20" i="7" l="1"/>
  <c r="C21" i="27"/>
  <c r="G14" i="8" l="1"/>
  <c r="M2" i="27"/>
  <c r="L2" i="27"/>
  <c r="H21" i="3"/>
  <c r="D19" i="19"/>
  <c r="F19" i="19"/>
  <c r="G19" i="19"/>
  <c r="H19" i="19"/>
  <c r="C19" i="19"/>
  <c r="K8" i="7"/>
  <c r="J9" i="27"/>
  <c r="J8" i="27"/>
  <c r="B20" i="19"/>
  <c r="C20" i="19"/>
  <c r="D20" i="19"/>
  <c r="E20" i="19"/>
  <c r="F20" i="19"/>
  <c r="G20" i="19"/>
  <c r="H20" i="19"/>
  <c r="I20" i="19"/>
  <c r="J20" i="19"/>
  <c r="K20" i="19"/>
  <c r="L1" i="27"/>
  <c r="M1" i="27"/>
  <c r="N1" i="27"/>
  <c r="W35" i="27"/>
  <c r="N1" i="3"/>
  <c r="O1" i="3"/>
  <c r="P1" i="3"/>
  <c r="E21" i="3"/>
  <c r="G21" i="3"/>
  <c r="B7" i="4"/>
  <c r="D9" i="5"/>
  <c r="F9" i="5"/>
  <c r="D10" i="5"/>
  <c r="F10" i="5"/>
  <c r="I10" i="5"/>
  <c r="D11" i="5"/>
  <c r="F11" i="5"/>
  <c r="D12" i="5"/>
  <c r="F12" i="5"/>
  <c r="I13" i="5"/>
  <c r="D13" i="5"/>
  <c r="F13" i="5"/>
  <c r="F14" i="5"/>
  <c r="G6" i="8"/>
  <c r="G7" i="8"/>
  <c r="G8" i="8"/>
  <c r="G9" i="8"/>
  <c r="G10" i="8"/>
  <c r="G11" i="8"/>
  <c r="L19" i="19" l="1"/>
  <c r="L20" i="19"/>
  <c r="I14" i="5"/>
  <c r="I11" i="5"/>
  <c r="I12" i="5"/>
  <c r="I15" i="5"/>
  <c r="F15" i="5"/>
  <c r="I9" i="5"/>
  <c r="G21" i="27"/>
  <c r="F21" i="3"/>
  <c r="O2" i="3" s="1"/>
  <c r="N2" i="27"/>
  <c r="O2" i="27" s="1"/>
  <c r="P2" i="3"/>
  <c r="N2" i="3"/>
  <c r="E21" i="27"/>
  <c r="Q2" i="3" l="1"/>
</calcChain>
</file>

<file path=xl/sharedStrings.xml><?xml version="1.0" encoding="utf-8"?>
<sst xmlns="http://schemas.openxmlformats.org/spreadsheetml/2006/main" count="1069" uniqueCount="502">
  <si>
    <t>Cuadro Nº 1</t>
  </si>
  <si>
    <t>Cuadro Nº 2</t>
  </si>
  <si>
    <t>Cuadro Nº 3</t>
  </si>
  <si>
    <t>Cuadro Nº 5</t>
  </si>
  <si>
    <t>Cuadro Nº 9</t>
  </si>
  <si>
    <t>Años</t>
  </si>
  <si>
    <t>Producción</t>
  </si>
  <si>
    <t>País</t>
  </si>
  <si>
    <t>Var. %</t>
  </si>
  <si>
    <t>Argentina</t>
  </si>
  <si>
    <t>Importación</t>
  </si>
  <si>
    <t>Año agrícola</t>
  </si>
  <si>
    <t>Región</t>
  </si>
  <si>
    <t>04 Coquimbo</t>
  </si>
  <si>
    <t>05 Valparaíso</t>
  </si>
  <si>
    <t>06 O'Higgins</t>
  </si>
  <si>
    <t>07 Maule</t>
  </si>
  <si>
    <t>08 Bío Bío</t>
  </si>
  <si>
    <t>13 Metropolitana</t>
  </si>
  <si>
    <t>Demanda</t>
  </si>
  <si>
    <t>Región Metropolitana</t>
  </si>
  <si>
    <t xml:space="preserve">Evolución de los precios en los mercados de Argentina, Estados Unidos y Chile </t>
  </si>
  <si>
    <t>Teatinos 40, piso 7. Santiago, Chile</t>
  </si>
  <si>
    <t xml:space="preserve">www.odepa.gob.cl  </t>
  </si>
  <si>
    <t>Descripción</t>
  </si>
  <si>
    <t>Página</t>
  </si>
  <si>
    <t xml:space="preserve">  Nº 1</t>
  </si>
  <si>
    <t xml:space="preserve">  Nº 2</t>
  </si>
  <si>
    <t xml:space="preserve">  Nº 3</t>
  </si>
  <si>
    <t xml:space="preserve">  Nº 5</t>
  </si>
  <si>
    <t xml:space="preserve">  Nº 6</t>
  </si>
  <si>
    <t xml:space="preserve">  Nº 7</t>
  </si>
  <si>
    <t xml:space="preserve">  Nº 8</t>
  </si>
  <si>
    <t xml:space="preserve">  Nº 9</t>
  </si>
  <si>
    <t>Gráfico</t>
  </si>
  <si>
    <t>Cuadros</t>
  </si>
  <si>
    <t>Producción (toneladas)</t>
  </si>
  <si>
    <t>Rendimiento (quintales/hectárea)</t>
  </si>
  <si>
    <t>Superficie (hectáreas)</t>
  </si>
  <si>
    <t>(millones de toneladas)</t>
  </si>
  <si>
    <t>Mes de la proyección</t>
  </si>
  <si>
    <t>Variación  anual</t>
  </si>
  <si>
    <t xml:space="preserve"> (%)</t>
  </si>
  <si>
    <t>Cuadro Nº 6</t>
  </si>
  <si>
    <t>Cuadro Nº 10</t>
  </si>
  <si>
    <t xml:space="preserve">  Nº 10</t>
  </si>
  <si>
    <t xml:space="preserve">  Nº 11</t>
  </si>
  <si>
    <t>Publicación de la Oficina de Estudios y Políticas Agrarias (Odepa)</t>
  </si>
  <si>
    <t>del Ministerio de Agricultura, Gobierno de Chile</t>
  </si>
  <si>
    <t>Director y Representante Legal</t>
  </si>
  <si>
    <t>Se puede reproducir total o parcialmente citando la fuente</t>
  </si>
  <si>
    <t>Otras</t>
  </si>
  <si>
    <t>Cuadro Nº 4</t>
  </si>
  <si>
    <t xml:space="preserve">  Nº 4</t>
  </si>
  <si>
    <t>Enero</t>
  </si>
  <si>
    <t>Febrero</t>
  </si>
  <si>
    <t>Marzo</t>
  </si>
  <si>
    <t>Junio</t>
  </si>
  <si>
    <t>Julio</t>
  </si>
  <si>
    <t>Agosto</t>
  </si>
  <si>
    <t>Septiembre</t>
  </si>
  <si>
    <t>Octubre</t>
  </si>
  <si>
    <t>Noviembre</t>
  </si>
  <si>
    <t>Diciembre</t>
  </si>
  <si>
    <t>Abril</t>
  </si>
  <si>
    <t>Consumo aparente</t>
  </si>
  <si>
    <t>Mayo</t>
  </si>
  <si>
    <t>Otros</t>
  </si>
  <si>
    <t>09 La Araucanía</t>
  </si>
  <si>
    <t xml:space="preserve">  Nº 12</t>
  </si>
  <si>
    <t>Teléfono :(56- 2) 23973000</t>
  </si>
  <si>
    <t>Fax :(56- 2) 23973111</t>
  </si>
  <si>
    <t>2011/12</t>
  </si>
  <si>
    <t>Total</t>
  </si>
  <si>
    <t>Promedio 
año</t>
  </si>
  <si>
    <t>2012/13</t>
  </si>
  <si>
    <t>Promedio 
ene nov</t>
  </si>
  <si>
    <t>Claudia Carbonell Piccardo</t>
  </si>
  <si>
    <t>2008/09</t>
  </si>
  <si>
    <t>2009/10</t>
  </si>
  <si>
    <t>2010/11</t>
  </si>
  <si>
    <t>2013/14</t>
  </si>
  <si>
    <t>Ucrania</t>
  </si>
  <si>
    <t>Mundo</t>
  </si>
  <si>
    <t>Insumos</t>
  </si>
  <si>
    <t>Margen neto por hectárea</t>
  </si>
  <si>
    <t>Notas:</t>
  </si>
  <si>
    <t>Cuadro Nº 7</t>
  </si>
  <si>
    <t>Cuadro Nº 8</t>
  </si>
  <si>
    <t>Cuadro Nº 11</t>
  </si>
  <si>
    <t>Cuadro Nº 12</t>
  </si>
  <si>
    <t>Cuadro Nº 13</t>
  </si>
  <si>
    <t>Cuadro Nº 14</t>
  </si>
  <si>
    <t>Cuadro Nº 15</t>
  </si>
  <si>
    <t xml:space="preserve">  Nº 13</t>
  </si>
  <si>
    <t xml:space="preserve">  Nº 14</t>
  </si>
  <si>
    <t xml:space="preserve">  Nº 15</t>
  </si>
  <si>
    <t>Balance mundial de oferta y demanda de trigo</t>
  </si>
  <si>
    <t>Chile. Superficie, producción y rendimiento nacional de trigo (Coquimbo a Los Lagos)</t>
  </si>
  <si>
    <t>Australia</t>
  </si>
  <si>
    <t>Unión Europea</t>
  </si>
  <si>
    <t>Rusia</t>
  </si>
  <si>
    <t>EE.UU.</t>
  </si>
  <si>
    <t>Trigo total</t>
  </si>
  <si>
    <t>Chile. Superficie, producción y rendimiento nacional de trigo</t>
  </si>
  <si>
    <t>Bío Bío (riego)</t>
  </si>
  <si>
    <t>Araucanía (secano)</t>
  </si>
  <si>
    <t>Exportación</t>
  </si>
  <si>
    <t>Canadá</t>
  </si>
  <si>
    <t>Suave</t>
  </si>
  <si>
    <t>Intermedio</t>
  </si>
  <si>
    <t>Fuerte</t>
  </si>
  <si>
    <t>Promedio año</t>
  </si>
  <si>
    <t>Trigo</t>
  </si>
  <si>
    <t>Mes</t>
  </si>
  <si>
    <t>Mano de obra</t>
  </si>
  <si>
    <t>Maquinaria</t>
  </si>
  <si>
    <t>Total costos</t>
  </si>
  <si>
    <t>CAI SRW Golfo</t>
  </si>
  <si>
    <t>Costo importación CIF trigo SRW</t>
  </si>
  <si>
    <t>Chile. Trigo - Costos por hectárea según rendimiento esperado ($/ha)</t>
  </si>
  <si>
    <t>Chile. Precios promedio informados por la industria, por regiones</t>
  </si>
  <si>
    <t>Chile. Precios promedio informados por la industria para trigo intermedio, por regiones</t>
  </si>
  <si>
    <t>INTRODUCCIÓN</t>
  </si>
  <si>
    <t>Chile. Superficie, producción y rendimiento regional de trigo panadero (Coquimbo a Los Lagos)</t>
  </si>
  <si>
    <t>Chile. Superficie, producción y rendimiento regional de trigo candeal (Coquimbo a Los Lagos)</t>
  </si>
  <si>
    <t>Variación</t>
  </si>
  <si>
    <t>Superficie (miles de hectáreas)</t>
  </si>
  <si>
    <t>Rendimiento (qqm/hectárea)</t>
  </si>
  <si>
    <t>2014/15</t>
  </si>
  <si>
    <t>Producción (miles de toneladas)</t>
  </si>
  <si>
    <t>Exportaciones</t>
  </si>
  <si>
    <t>Canadian WRS</t>
  </si>
  <si>
    <t>Productos</t>
  </si>
  <si>
    <t>Año y Mes</t>
  </si>
  <si>
    <t>Harina</t>
  </si>
  <si>
    <t>Otros*</t>
  </si>
  <si>
    <t>Primera</t>
  </si>
  <si>
    <t>Especial</t>
  </si>
  <si>
    <t>Otra</t>
  </si>
  <si>
    <t>Harinilla</t>
  </si>
  <si>
    <t>Afrecho</t>
  </si>
  <si>
    <t>Afrechillo</t>
  </si>
  <si>
    <t>2013</t>
  </si>
  <si>
    <t>Fuente: INE.</t>
  </si>
  <si>
    <t xml:space="preserve">  Nº 17</t>
  </si>
  <si>
    <t>Chile. Molienda de trigo blanco y candeal por región</t>
  </si>
  <si>
    <t>Fuente: elaborado por Odepa con información del Servicio Nacional de Aduanas.</t>
  </si>
  <si>
    <t>Importaciones</t>
  </si>
  <si>
    <t>Balance de oferta y demanda de trigo por país de origen</t>
  </si>
  <si>
    <t>Kazajistán</t>
  </si>
  <si>
    <t>China</t>
  </si>
  <si>
    <t>Existencias iniciales</t>
  </si>
  <si>
    <t xml:space="preserve">Existencias finales </t>
  </si>
  <si>
    <t>Existencias finales</t>
  </si>
  <si>
    <t>Relación existencias finales/consumo</t>
  </si>
  <si>
    <t xml:space="preserve">Chile. Molienda de trigo blanco y candeal por producto y subproductos </t>
  </si>
  <si>
    <t>(precios mensuales nominales expresados en $/kg)</t>
  </si>
  <si>
    <t>2015/2016</t>
  </si>
  <si>
    <t>2014/2015</t>
  </si>
  <si>
    <t>2016 /P</t>
  </si>
  <si>
    <t xml:space="preserve">($ / kilo nominal CIF)   </t>
  </si>
  <si>
    <t>$/kilo nominal</t>
  </si>
  <si>
    <t xml:space="preserve">Febrero </t>
  </si>
  <si>
    <t>Chile. Producción, importación y consumo aparente de trigo panadero y candeal</t>
  </si>
  <si>
    <t xml:space="preserve">Ingreso por hectárea </t>
  </si>
  <si>
    <t>Sémola</t>
  </si>
  <si>
    <t>Semolín</t>
  </si>
  <si>
    <t xml:space="preserve">2014/15 </t>
  </si>
  <si>
    <t>CAI trigo panadero Argentina</t>
  </si>
  <si>
    <t>Región del Maule</t>
  </si>
  <si>
    <t>Región del Bío Bío</t>
  </si>
  <si>
    <t>Región de la Araucanía</t>
  </si>
  <si>
    <t>Precio promedio trigo intermedio RM</t>
  </si>
  <si>
    <t>Variación 2017/16</t>
  </si>
  <si>
    <t>Trigo Pan Argentino</t>
  </si>
  <si>
    <t>Costo importación CIF Trigo Pan Argentino</t>
  </si>
  <si>
    <t>Trigo SRW n° 2, FOB Golfo, EE.UU.</t>
  </si>
  <si>
    <t>Período 2008 - 2016</t>
  </si>
  <si>
    <t xml:space="preserve">Proyecciones de la relación entre producción y demanda mundial de trigo 
</t>
  </si>
  <si>
    <t xml:space="preserve">Relación entre producción y demanda mundial de trigo 
</t>
  </si>
  <si>
    <t xml:space="preserve">Evolución de la superficie sembrada (miles de ha), producción (miles de toneladas) y rendimiento (qqm/ha) nacional de trigo
</t>
  </si>
  <si>
    <t xml:space="preserve">Evolución de los precios en los mercados de Estados Unidos, Argentina y Chile
</t>
  </si>
  <si>
    <t xml:space="preserve">Precios promedio nacionales informados por la industria por tipo de trigo </t>
  </si>
  <si>
    <t xml:space="preserve">Chile. Costo promedio ponderado de las importaciones de trigo </t>
  </si>
  <si>
    <t xml:space="preserve">Participación por tipo en las importaciones de trigo panadero  </t>
  </si>
  <si>
    <t xml:space="preserve">Participación por país de origen en las importaciones de trigo panadero </t>
  </si>
  <si>
    <t>Chile. Evolución mensual de las importaciones de trigo panadero y candeal</t>
  </si>
  <si>
    <t xml:space="preserve">Evolución de los precios del trigo HRW en el mercado de futuros de Kansas </t>
  </si>
  <si>
    <t>2015/16</t>
  </si>
  <si>
    <t xml:space="preserve">Notas: Los precios pueden tener distintas condiciones de pago. Para más detalle ver en www.cotrisa.cl                                               </t>
  </si>
  <si>
    <t xml:space="preserve">Diciembre </t>
  </si>
  <si>
    <t>Período 2016 - 2017</t>
  </si>
  <si>
    <t xml:space="preserve">  Nº 18</t>
  </si>
  <si>
    <t>Año</t>
  </si>
  <si>
    <t>Trigo productor</t>
  </si>
  <si>
    <t>Harina productor</t>
  </si>
  <si>
    <t>Pan consumidor</t>
  </si>
  <si>
    <t>CEREALES: Trigo</t>
  </si>
  <si>
    <t>Análisis de sensibilidad Bío Bío riego. Margen neto ($/ha)</t>
  </si>
  <si>
    <t>Variación 12 meses precio trigo, harina y pan.</t>
  </si>
  <si>
    <t>(1) Costo financiero de los insumos. No incluye arriendo del predio ni su administración.</t>
  </si>
  <si>
    <t>(3) Representa el precio de venta mínimo para cubrir los costos totales de producción con ese rendimiento y calidad.</t>
  </si>
  <si>
    <r>
      <t xml:space="preserve">Otros costos </t>
    </r>
    <r>
      <rPr>
        <vertAlign val="superscript"/>
        <sz val="10"/>
        <rFont val="Arial"/>
        <family val="2"/>
      </rPr>
      <t>1</t>
    </r>
  </si>
  <si>
    <r>
      <t xml:space="preserve">                 Rdto. (qqm/ha)
Precio ($/qqm) </t>
    </r>
    <r>
      <rPr>
        <vertAlign val="superscript"/>
        <sz val="10"/>
        <rFont val="Arial"/>
        <family val="2"/>
      </rPr>
      <t>2</t>
    </r>
  </si>
  <si>
    <t>Proyección mensual del balance mundial de oferta y demanda de trigo temporada 2016/17</t>
  </si>
  <si>
    <t>Fecha de publicación: Agosto 2016 (Bío Bío temp. 2016/2017) y Julio 2014 (Araucanía temp. 2014/2015)</t>
  </si>
  <si>
    <t xml:space="preserve">Año/Mes </t>
  </si>
  <si>
    <t>Item</t>
  </si>
  <si>
    <t>Rdto qqm/ha</t>
  </si>
  <si>
    <t>(toneladas)</t>
  </si>
  <si>
    <t xml:space="preserve"> Fuente : elaborado por Odepa con información del INE. </t>
  </si>
  <si>
    <r>
      <t xml:space="preserve">Fuente: elaborado por Odepa con información de </t>
    </r>
    <r>
      <rPr>
        <i/>
        <sz val="9"/>
        <rFont val="Arial"/>
        <family val="2"/>
      </rPr>
      <t>WASDE, USDA</t>
    </r>
    <r>
      <rPr>
        <sz val="9"/>
        <rFont val="Arial"/>
        <family val="2"/>
      </rPr>
      <t>.</t>
    </r>
  </si>
  <si>
    <r>
      <t xml:space="preserve">Fuente: elaborado por Odepa con información de </t>
    </r>
    <r>
      <rPr>
        <i/>
        <sz val="9"/>
        <rFont val="Arial"/>
        <family val="2"/>
      </rPr>
      <t>WASDE, USDA.</t>
    </r>
  </si>
  <si>
    <t xml:space="preserve">Fuente: elaboración propia sobre la base de estructuras de costos construidas para Odepa por Fundación Chile. </t>
  </si>
  <si>
    <t xml:space="preserve"> Fuente: elaborado por Odepa con información del INE y Servicio Nacional de Aduanas.</t>
  </si>
  <si>
    <t>Fuente: elaborado por Odepa con información de Cotrisa.</t>
  </si>
  <si>
    <t>Subproductos</t>
  </si>
  <si>
    <t>Molienda de Trigo (toneladas)</t>
  </si>
  <si>
    <t>Valparaíso</t>
  </si>
  <si>
    <t>RM</t>
  </si>
  <si>
    <t>O´Higgins</t>
  </si>
  <si>
    <t>Maule</t>
  </si>
  <si>
    <t>Bío Bío</t>
  </si>
  <si>
    <t>La Araucanía</t>
  </si>
  <si>
    <t>Los Rios- Los Lagos</t>
  </si>
  <si>
    <t>Antofagasta-Coquimbo-Arica y Parinacota</t>
  </si>
  <si>
    <r>
      <t xml:space="preserve">Variación </t>
    </r>
    <r>
      <rPr>
        <b/>
        <sz val="10"/>
        <color theme="1"/>
        <rFont val="Arial"/>
        <family val="2"/>
      </rPr>
      <t>anual</t>
    </r>
    <r>
      <rPr>
        <b/>
        <sz val="10"/>
        <rFont val="Arial"/>
        <family val="2"/>
      </rPr>
      <t xml:space="preserve"> precio trigo-harina-pan</t>
    </r>
  </si>
  <si>
    <t>(porcentaje)</t>
  </si>
  <si>
    <t xml:space="preserve">Fuente: elaborado por Odepa con información del INE.                               </t>
  </si>
  <si>
    <r>
      <t>Chile. Trigo panadero - Costos por hectárea según rendimiento esperado ($/ha)</t>
    </r>
    <r>
      <rPr>
        <b/>
        <vertAlign val="superscript"/>
        <sz val="10"/>
        <rFont val="Arial"/>
        <family val="2"/>
      </rPr>
      <t xml:space="preserve"> </t>
    </r>
  </si>
  <si>
    <r>
      <t xml:space="preserve">Precio de equilibrio </t>
    </r>
    <r>
      <rPr>
        <vertAlign val="superscript"/>
        <sz val="10"/>
        <rFont val="Arial"/>
        <family val="2"/>
      </rPr>
      <t>3</t>
    </r>
  </si>
  <si>
    <r>
      <t xml:space="preserve">Chile. Molienda de trigo blanco y candeal por producto y subproductos </t>
    </r>
    <r>
      <rPr>
        <b/>
        <vertAlign val="superscript"/>
        <sz val="10"/>
        <rFont val="Arial"/>
        <family val="2"/>
        <scheme val="minor"/>
      </rPr>
      <t>[1]</t>
    </r>
  </si>
  <si>
    <r>
      <t xml:space="preserve">Chile. Molienda de trigo blanco y candeal por región </t>
    </r>
    <r>
      <rPr>
        <b/>
        <vertAlign val="superscript"/>
        <sz val="10"/>
        <rFont val="Arial"/>
        <family val="2"/>
        <scheme val="minor"/>
      </rPr>
      <t>[1]</t>
    </r>
  </si>
  <si>
    <t>Nota: [1] La información incluye todos los productos y subproductos. Considera trigo nacional e importado.</t>
  </si>
  <si>
    <t xml:space="preserve">Fuente: INE. </t>
  </si>
  <si>
    <t>Nota: [1] Considera trigo nacional e importado.</t>
  </si>
  <si>
    <t>Maíz</t>
  </si>
  <si>
    <t xml:space="preserve">Proyecciones del balance mundial de oferta y demanda de maíz temporada 2016/17 </t>
  </si>
  <si>
    <t>Balance mundial de oferta y demanda de maíz</t>
  </si>
  <si>
    <t>Balance de oferta y demanda de maíz por país de origen</t>
  </si>
  <si>
    <t>Chile. Superficie, producción y rendimiento nacional de maíz para consumo (Coquimbo a Los Lagos)</t>
  </si>
  <si>
    <t>Chile. Superficie regional de maíz (Coquimbo a Los Lagos). Incluye semilleros de maíz</t>
  </si>
  <si>
    <t>Chile. Superficie, producción y rendimiento regional de maíz (Coquimbo a Los Lagos). Sin semilleros de maíz</t>
  </si>
  <si>
    <t>Chile. Maíz - Costos por hectárea según rendimiento esperado ($/ha)</t>
  </si>
  <si>
    <t xml:space="preserve">Chile. Producción, importación y consumo aparente de maíz grano. </t>
  </si>
  <si>
    <t xml:space="preserve">Chile. Volumen de Importaciones de maíz. </t>
  </si>
  <si>
    <t>Chile. Volumen de importaciones de maíz por principales países de origen.</t>
  </si>
  <si>
    <t xml:space="preserve">Chile. Volumen de Importaciones de maíz y productos sustitutos. </t>
  </si>
  <si>
    <t>Chile. Costo promedio ponderado de las importaciones de maíz y sus sutitutos. Periodo 2010-2016</t>
  </si>
  <si>
    <t xml:space="preserve">Chile. Precios promedio nacionales informados por la industria. </t>
  </si>
  <si>
    <t xml:space="preserve">Chile. Precios promedio informados por la industria, por regiones. </t>
  </si>
  <si>
    <t xml:space="preserve">Evolución de los precios en los mercados de Argentina, Estados Unidos y Chile. </t>
  </si>
  <si>
    <t>Gráficos</t>
  </si>
  <si>
    <t>Producción  y demanda mundial de maíz</t>
  </si>
  <si>
    <t xml:space="preserve">Chile. Evolución de la superficie sembrada, producción nacional de maíz para consumo  y rendimiento 
</t>
  </si>
  <si>
    <t xml:space="preserve">Chile. Evolución mensual de las importaciones de maíz. </t>
  </si>
  <si>
    <t xml:space="preserve">Chile. Participación por país de origen en las importaciones de maíz  </t>
  </si>
  <si>
    <t xml:space="preserve">Chile. Costo promedio ponderado de las importaciones de maíz y sus sutitutos. </t>
  </si>
  <si>
    <t xml:space="preserve">Chile.  Evolución del precio promedio nacional informado por la industria. </t>
  </si>
  <si>
    <t>Evolución de los precios del maíz y los costos alternativos de importaciones en los mercados de Argentina, Estados Unidos y Chile</t>
  </si>
  <si>
    <t xml:space="preserve">Evolución de los precios del maíz en el mercado de futuros de Chicago
</t>
  </si>
  <si>
    <r>
      <rPr>
        <b/>
        <i/>
        <sz val="10"/>
        <rFont val="Arial"/>
        <family val="2"/>
      </rPr>
      <t>Stock</t>
    </r>
    <r>
      <rPr>
        <b/>
        <sz val="10"/>
        <rFont val="Arial"/>
        <family val="2"/>
      </rPr>
      <t xml:space="preserve"> inicial</t>
    </r>
  </si>
  <si>
    <r>
      <rPr>
        <b/>
        <i/>
        <sz val="10"/>
        <rFont val="Arial"/>
        <family val="2"/>
      </rPr>
      <t>Stock</t>
    </r>
    <r>
      <rPr>
        <b/>
        <sz val="10"/>
        <rFont val="Arial"/>
        <family val="2"/>
      </rPr>
      <t xml:space="preserve"> final </t>
    </r>
  </si>
  <si>
    <t>Relación stock final/consumo</t>
  </si>
  <si>
    <t>2009/2010</t>
  </si>
  <si>
    <t>2010/2011</t>
  </si>
  <si>
    <t>2011/2012</t>
  </si>
  <si>
    <t>2012/2013</t>
  </si>
  <si>
    <t>Brasil</t>
  </si>
  <si>
    <t>Paraguay</t>
  </si>
  <si>
    <t>Rendimiento 
(qqm/ha)</t>
  </si>
  <si>
    <t>Chile. Superficie regional de maíz (Coquimbo a Los Lagos)
Incluye semilleros de maíz</t>
  </si>
  <si>
    <t>Coquimbo</t>
  </si>
  <si>
    <t>Metropolitana</t>
  </si>
  <si>
    <t>O'Higgins</t>
  </si>
  <si>
    <t>Chile. Superficie, producción y rendimiento regional de maíz (Coquimbo a La Araucanía)
Sin semilleros de maíz</t>
  </si>
  <si>
    <r>
      <t>Chile. Maíz - Costos por hectárea según rendimiento esperado ($/ha)</t>
    </r>
    <r>
      <rPr>
        <b/>
        <vertAlign val="superscript"/>
        <sz val="10"/>
        <rFont val="Arial"/>
        <family val="2"/>
      </rPr>
      <t xml:space="preserve"> 1</t>
    </r>
  </si>
  <si>
    <t>Rendimiento quintales / hectárea</t>
  </si>
  <si>
    <r>
      <t xml:space="preserve">Precio $/qqm </t>
    </r>
    <r>
      <rPr>
        <vertAlign val="superscript"/>
        <sz val="10"/>
        <rFont val="Arial"/>
        <family val="2"/>
      </rPr>
      <t>2</t>
    </r>
  </si>
  <si>
    <t>Monto $/ha</t>
  </si>
  <si>
    <r>
      <t xml:space="preserve">Otros costos </t>
    </r>
    <r>
      <rPr>
        <vertAlign val="superscript"/>
        <sz val="10"/>
        <rFont val="Arial"/>
        <family val="2"/>
      </rPr>
      <t>3</t>
    </r>
  </si>
  <si>
    <t>Ingreso por hectárea</t>
  </si>
  <si>
    <r>
      <t xml:space="preserve">Análisis de sensibilidad </t>
    </r>
    <r>
      <rPr>
        <vertAlign val="superscript"/>
        <sz val="10"/>
        <rFont val="Arial"/>
        <family val="2"/>
      </rPr>
      <t>4</t>
    </r>
  </si>
  <si>
    <t>Margen neto ($/ha)</t>
  </si>
  <si>
    <r>
      <t xml:space="preserve">                                       Rendimiento (qqm/ha)
Precio ($/qqm) </t>
    </r>
    <r>
      <rPr>
        <vertAlign val="superscript"/>
        <sz val="9"/>
        <rFont val="Arial"/>
        <family val="2"/>
      </rPr>
      <t>2</t>
    </r>
  </si>
  <si>
    <r>
      <t xml:space="preserve">Punto de equilibrio </t>
    </r>
    <r>
      <rPr>
        <vertAlign val="superscript"/>
        <sz val="10"/>
        <rFont val="Arial"/>
        <family val="2"/>
      </rPr>
      <t>5</t>
    </r>
  </si>
  <si>
    <t>(1) La ficha completa se encuentra publicada en el sitio de internet de Odepa http://www.odepa.cl/</t>
  </si>
  <si>
    <t xml:space="preserve">(3) Incluye imprevistos, costo financiero, costo de oportunidad de la tierra (arriendo), administración, impuestos y contribuciones. </t>
  </si>
  <si>
    <t>(4)  El cuadro de sensibilidad considera un escenario con un precio y un rendimiento 10% superior e inferior a los valores considerados en los parámetros generales.</t>
  </si>
  <si>
    <t>(5) Representa el precio de venta mínimo para cubrir los costos totales de producción.</t>
  </si>
  <si>
    <t>Chile. Producción, importación y consumo aparente de maíz grano</t>
  </si>
  <si>
    <t>Toneladas</t>
  </si>
  <si>
    <t>Variación  anual (%)</t>
  </si>
  <si>
    <t>Chile. Volumen de Importaciones de maíz</t>
  </si>
  <si>
    <t xml:space="preserve">Año </t>
  </si>
  <si>
    <t>Meses</t>
  </si>
  <si>
    <t>Estados Unidos</t>
  </si>
  <si>
    <t>Participación año</t>
  </si>
  <si>
    <t xml:space="preserve">        Septiembre 2015</t>
  </si>
  <si>
    <t>Chile. Volumen de Importaciones de maíz y productos sustitutos</t>
  </si>
  <si>
    <t>Código aduanas</t>
  </si>
  <si>
    <t>10059000 10059020 10059090</t>
  </si>
  <si>
    <t>10070090 10079010 10079090</t>
  </si>
  <si>
    <t>23099090 23099060 23099070 23099080</t>
  </si>
  <si>
    <t>23099060 23099080</t>
  </si>
  <si>
    <t>Maíz grano</t>
  </si>
  <si>
    <t>Maíz partido</t>
  </si>
  <si>
    <t>Sorgo</t>
  </si>
  <si>
    <t>Alimentos preparados</t>
  </si>
  <si>
    <t>Preparaciones que contienen maíz</t>
  </si>
  <si>
    <t>s/i</t>
  </si>
  <si>
    <t xml:space="preserve">(USD / tonelada CIF)   </t>
  </si>
  <si>
    <t>$/qqm</t>
  </si>
  <si>
    <t xml:space="preserve">$/kilo </t>
  </si>
  <si>
    <r>
      <t>VI Región del L</t>
    </r>
    <r>
      <rPr>
        <b/>
        <sz val="10"/>
        <color indexed="10"/>
        <rFont val="Arial"/>
        <family val="2"/>
      </rPr>
      <t>.</t>
    </r>
    <r>
      <rPr>
        <b/>
        <sz val="10"/>
        <rFont val="Arial"/>
        <family val="2"/>
      </rPr>
      <t xml:space="preserve"> B</t>
    </r>
    <r>
      <rPr>
        <b/>
        <sz val="10"/>
        <color indexed="10"/>
        <rFont val="Arial"/>
        <family val="2"/>
      </rPr>
      <t>.</t>
    </r>
    <r>
      <rPr>
        <b/>
        <sz val="10"/>
        <rFont val="Arial"/>
        <family val="2"/>
      </rPr>
      <t xml:space="preserve"> O'Higgins</t>
    </r>
  </si>
  <si>
    <t>VII Región del Maule</t>
  </si>
  <si>
    <t>VIII Región del Bío Bío</t>
  </si>
  <si>
    <t>(precios nominales expresados en $/ton )</t>
  </si>
  <si>
    <t>Maíz amarillo, FOB puerto argentino</t>
  </si>
  <si>
    <t>Maíz yellow N°2, FOB Golfo, EE.UU.</t>
  </si>
  <si>
    <t>Precio maíz nacional</t>
  </si>
  <si>
    <t>Costo de importación desde Argentina (Odepa)</t>
  </si>
  <si>
    <t>Costo de importación desde EE.UU. (Odepa)</t>
  </si>
  <si>
    <t>2016-2017</t>
  </si>
  <si>
    <t>Período 2011 - 2017</t>
  </si>
  <si>
    <t>Período 2012 - 2017</t>
  </si>
  <si>
    <t/>
  </si>
  <si>
    <t xml:space="preserve">Proyecciones de producción y demanda mundial de maíz temporada 2016/17 </t>
  </si>
  <si>
    <t>Período 2014-2017</t>
  </si>
  <si>
    <t>2016 -2017</t>
  </si>
  <si>
    <t xml:space="preserve">Chile.  Precios promedio nacionales informados por la industria </t>
  </si>
  <si>
    <t>Total 2016</t>
  </si>
  <si>
    <t>Período 2013-2017</t>
  </si>
  <si>
    <t xml:space="preserve">Cuadro Nº 3 </t>
  </si>
  <si>
    <t>3 de enero de 2017</t>
  </si>
  <si>
    <t>6 de enero de 2017</t>
  </si>
  <si>
    <t>9 de enero de 2017</t>
  </si>
  <si>
    <t>11 de enero de 2017</t>
  </si>
  <si>
    <t>13 de enero de 2017</t>
  </si>
  <si>
    <t>18 de enero de 2017</t>
  </si>
  <si>
    <t>20 de enero de 2017</t>
  </si>
  <si>
    <t>23 de enero de 2017</t>
  </si>
  <si>
    <t>25 de enero de 2017</t>
  </si>
  <si>
    <t>27 de enero de 2017</t>
  </si>
  <si>
    <t>30 de enero de 2017</t>
  </si>
  <si>
    <t>1 de febrero de 2017</t>
  </si>
  <si>
    <t>3 de febrero de 2017</t>
  </si>
  <si>
    <t>6 de febrero de 2017</t>
  </si>
  <si>
    <t>8 de febrero de 2017</t>
  </si>
  <si>
    <t>10 de febrero de 2017</t>
  </si>
  <si>
    <t xml:space="preserve"> Fuente: elaborado por Odepa con información estimada del INE y Servicio Nacional de Aduanas.</t>
  </si>
  <si>
    <r>
      <t xml:space="preserve">Fuente: elaborado por Odepa con información de </t>
    </r>
    <r>
      <rPr>
        <i/>
        <sz val="9"/>
        <rFont val="Arial"/>
        <family val="2"/>
      </rPr>
      <t>WASDE.</t>
    </r>
  </si>
  <si>
    <t>Boletín de Cereales</t>
  </si>
  <si>
    <t>TABLA DE CONTENIDO TRIGO</t>
  </si>
  <si>
    <t>CEREALES: Maíz</t>
  </si>
  <si>
    <t>TABLA DE CONTENIDO MAÍZ</t>
  </si>
  <si>
    <t>Años agrícolas 2015/16 - 2016/17</t>
  </si>
  <si>
    <t xml:space="preserve"> Fuente: elaborado por Odepa con información del INE.  </t>
  </si>
  <si>
    <t xml:space="preserve">(2) El precio del trigo utilizado en el análisis de sensibilidad corresponde al precio promedio regional durante enero y febrero de 2017 (precios informados por Cotrisa). </t>
  </si>
  <si>
    <t>Precio promedio trigo intermedio regional (enero - febrero 2017)</t>
  </si>
  <si>
    <t>2017 /P</t>
  </si>
  <si>
    <t>Total 2017</t>
  </si>
  <si>
    <t>17 de febrero de 2017</t>
  </si>
  <si>
    <t>23 de febrero de 2017</t>
  </si>
  <si>
    <t>2 de marzo de 2017</t>
  </si>
  <si>
    <t>9 de marzo de 2017</t>
  </si>
  <si>
    <t>16 de marzo de 2017</t>
  </si>
  <si>
    <t>23 de marzo de 2017</t>
  </si>
  <si>
    <t>Años agrícolas 2010/11 a 2016/17</t>
  </si>
  <si>
    <t>Años agrícolas 2014/15 a 2016/17</t>
  </si>
  <si>
    <t xml:space="preserve">2015/16 </t>
  </si>
  <si>
    <t>Años agrícolas 2015/16 a 2016/17</t>
  </si>
  <si>
    <t>30 de marzo de 2017</t>
  </si>
  <si>
    <t>6 de abril de 2017</t>
  </si>
  <si>
    <t>13 de abril de 2017</t>
  </si>
  <si>
    <t>21 de abril de 2017</t>
  </si>
  <si>
    <t>Fecha de publicación: abril 2017</t>
  </si>
  <si>
    <t xml:space="preserve"> Temporada: 2017 - 2018</t>
  </si>
  <si>
    <t xml:space="preserve">Chile. Superficie, producción y rendimiento regional de trigo panadero (Coquimbo a Los Lagos). </t>
  </si>
  <si>
    <t>Balance mundial de oferta y demanda de trigo por temporada</t>
  </si>
  <si>
    <t>Temporada / Año</t>
  </si>
  <si>
    <t>Acumulado a la fecha</t>
  </si>
  <si>
    <t>Participación a la fecha</t>
  </si>
  <si>
    <t>Proyección mensual del balance mundial de oferta y demanda de trigo temporada 2017/18</t>
  </si>
  <si>
    <t>2016/17 estimado</t>
  </si>
  <si>
    <t>2017/18 proyectado</t>
  </si>
  <si>
    <t>2016/2017 (estimado)</t>
  </si>
  <si>
    <t>2017/2018 (proyectado)</t>
  </si>
  <si>
    <t>Proyecciones del balance mundial de oferta y demanda de maíz temporada 2017/18 en cada mes</t>
  </si>
  <si>
    <t>2016/2017 estimado</t>
  </si>
  <si>
    <r>
      <t xml:space="preserve">Total </t>
    </r>
    <r>
      <rPr>
        <vertAlign val="superscript"/>
        <sz val="10"/>
        <rFont val="Arial"/>
        <family val="2"/>
      </rPr>
      <t>[2]</t>
    </r>
  </si>
  <si>
    <r>
      <t>Acumulado a la fecha</t>
    </r>
    <r>
      <rPr>
        <vertAlign val="superscript"/>
        <sz val="10"/>
        <rFont val="Arial"/>
        <family val="2"/>
      </rPr>
      <t xml:space="preserve"> </t>
    </r>
  </si>
  <si>
    <t>25 de abril de 2017</t>
  </si>
  <si>
    <t>2 de mayo de 2017</t>
  </si>
  <si>
    <t>9 de mayo de 2017</t>
  </si>
  <si>
    <t>16 de mayo de 2017</t>
  </si>
  <si>
    <t>23 de mayo de 2017</t>
  </si>
  <si>
    <t>30 de mayo de 2017</t>
  </si>
  <si>
    <t>6 de junio de 2017</t>
  </si>
  <si>
    <t>13 de junio de 2017</t>
  </si>
  <si>
    <t>20 de junio de 2017</t>
  </si>
  <si>
    <t>Agosto 2017 (millones de toneladas)</t>
  </si>
  <si>
    <t>Agosto 2017  (millones de toneladas)</t>
  </si>
  <si>
    <t>A jul 2016</t>
  </si>
  <si>
    <t>A jul 2017</t>
  </si>
  <si>
    <t>Junio de 2017</t>
  </si>
  <si>
    <t>Agosto de 2017 (millones de toneladas)</t>
  </si>
  <si>
    <t>2017/18*</t>
  </si>
  <si>
    <t>2016/17</t>
  </si>
  <si>
    <t>Años agrícolas 2007/08 a 2017/18</t>
  </si>
  <si>
    <t>Andrea García L.</t>
  </si>
  <si>
    <t>Gastón Fernández B.</t>
  </si>
  <si>
    <t>Agosto 2017</t>
  </si>
  <si>
    <t>27 de junio de 2017</t>
  </si>
  <si>
    <t>5 de julio de 2017</t>
  </si>
  <si>
    <t>12 de julio de 2017</t>
  </si>
  <si>
    <t>19 de julio de 2017</t>
  </si>
  <si>
    <t>24 de julio de 2017</t>
  </si>
  <si>
    <t>31 de julio de 2017</t>
  </si>
  <si>
    <t>7 de agosto de 2017</t>
  </si>
  <si>
    <t>14 de agosto de 2017</t>
  </si>
  <si>
    <t xml:space="preserve">*Estudio de intenciones de siembra de cultivos anuales (julio, INE). 
*Producción estimada considerando rendimientos de temporada anterior.
Fuente: elaborado por Odepa con información del INE. </t>
  </si>
  <si>
    <t>2016/2017</t>
  </si>
  <si>
    <t>Los Ríos</t>
  </si>
  <si>
    <t>Los Lagos</t>
  </si>
  <si>
    <t>Chile. Producción, importación y consumo aparente de trigo*</t>
  </si>
  <si>
    <t>*Incluye trigo panadero y candeal. Importaciones no incluyen trigo para consumo animal. No se tienen datos de stock.</t>
  </si>
  <si>
    <t>Chile. Evolución mensual de las importaciones de trigo*</t>
  </si>
  <si>
    <t>2017**</t>
  </si>
  <si>
    <t>Glosas arancelarias</t>
  </si>
  <si>
    <t>10019993 (Los demás)
10019953 (Canadian)
10019913 (HRW)
10019943 (Pan Argentino)
10019933 (SW)</t>
  </si>
  <si>
    <t>Tipo de trigo</t>
  </si>
  <si>
    <t>Total general</t>
  </si>
  <si>
    <t>Chile. Importaciones de trigo panadero por tipo*</t>
  </si>
  <si>
    <t xml:space="preserve">* Importaciones no incluyen trigo para consumo animal. Importaciones hasta el 23/08/2017. </t>
  </si>
  <si>
    <t>10019941 
(Pan Argentino)</t>
  </si>
  <si>
    <t>10019942 
(Pan Argentino)</t>
  </si>
  <si>
    <t>10019949 
(Los demás Trigo Pan Argentino)
10019999 
(Los demás trigos y morcajo)</t>
  </si>
  <si>
    <t xml:space="preserve">*Incluye trigo panadero y candeal. No incluyen trigo para consumo animal.
** Importaciones hasta el 23/08/2017.  
Fuente: elaborado por Odepa con información del Servicio Nacional de Aduanas.                                                                                                                     </t>
  </si>
  <si>
    <t>*Importaciones no incluyen trigo para consumo animal. Importaciones hasta el 23/08/2017.       
Fuente: elaborado por Odepa con información del Servicio Nacional de Aduanas.</t>
  </si>
  <si>
    <t xml:space="preserve">* Importaciones no incluyen trigo para consumo animal. Importaciones hasta el 23/08/2017.       </t>
  </si>
  <si>
    <t>N°9</t>
  </si>
  <si>
    <t>N°10</t>
  </si>
  <si>
    <t>N°11</t>
  </si>
  <si>
    <t>N°12</t>
  </si>
  <si>
    <t>Chile. Evolución mensual de las importaciones de trigo</t>
  </si>
  <si>
    <t>Chile. Importaciones de trigo panadero por principales países de origen</t>
  </si>
  <si>
    <t>Chile. Importaciones de trigo panadero por principales países de origen*</t>
  </si>
  <si>
    <t>Chile. Importaciones de trigo panadero por tipo, desde Argentina</t>
  </si>
  <si>
    <t>Chile. Importaciones de trigo panadero por tipo, desde Argentina*</t>
  </si>
  <si>
    <t>Chile. Superficie, producción y rendimiento regional de trigo candeal (Coquimbo a Los Lagos).</t>
  </si>
  <si>
    <t>N°13</t>
  </si>
  <si>
    <t>N°14</t>
  </si>
  <si>
    <t>Chile. Costo promedio ponderado de las importaciones efectuadas de trigo por tipo</t>
  </si>
  <si>
    <t>Chile. Costo promedio ponderado de las importaciones de trigo panadero por tipo, desde Argentina*</t>
  </si>
  <si>
    <t>Chile. Costo promedio ponderado de las importaciones de trigo panadero por tipo*</t>
  </si>
  <si>
    <t>Chile. Costo promedio ponderado de las importaciones de trigo panadero por tipo, desde Argentina</t>
  </si>
  <si>
    <t>*Importaciones no incluyen trigo para consumo animal. Importaciones hasta el 23/08/2017.    
Fuente: elaborado por Odepa con información del Servicio Nacional de Aduanas.</t>
  </si>
  <si>
    <t>Cuadro Nº 16</t>
  </si>
  <si>
    <t xml:space="preserve"> Nº 16</t>
  </si>
  <si>
    <t>N°15</t>
  </si>
  <si>
    <t>Evolución de los precios en los mercados de Chile, Argentina y Estados Unidos*</t>
  </si>
  <si>
    <t>Cuadro Nº 17</t>
  </si>
  <si>
    <t xml:space="preserve">(USD/ tonelada CIF)   </t>
  </si>
  <si>
    <t xml:space="preserve">Importaciones hasta el 23/08/2017.
Fuente: elaborado por Odepa con antecedentes de Cotrisa, bolsas, Banco Central y Reuters.                                        </t>
  </si>
  <si>
    <t>Cuadro N° 18</t>
  </si>
  <si>
    <t>Cuadro N° 19</t>
  </si>
  <si>
    <t>Cuadro Nº 20</t>
  </si>
  <si>
    <t>Jul 2013-Jul 2012</t>
  </si>
  <si>
    <t>Jul 2014-Jul 2013</t>
  </si>
  <si>
    <t>Jul 2015-Jul 2014</t>
  </si>
  <si>
    <t>Jul 2016-Jul 2015</t>
  </si>
  <si>
    <t>Jul 2017-Jul 2016</t>
  </si>
  <si>
    <t>Trigo: Páginas 4-24</t>
  </si>
  <si>
    <t>Avance información general a julio de 2017.
Avance información importaciones al 23 de agosto de 2017.</t>
  </si>
  <si>
    <t>Chile. Superficie, producción y rendimiento nacional de maíz para consumo 
(Coquimbo a Los Lagos)</t>
  </si>
  <si>
    <t xml:space="preserve">Fuente: elaborado por Odepa con información del Instituto Nacional de Estadísticas (INE). 
                                                                        </t>
  </si>
  <si>
    <t xml:space="preserve"> Fuente: elaborado por Odepa con información del INE. 
</t>
  </si>
  <si>
    <t xml:space="preserve"> Fuente : elaborado por Odepa con información del INE.                                                                                                                                                                                                                                             
</t>
  </si>
  <si>
    <t>(2) El precio del maíz utilizado en el análisis de sensibilidad corresponde al precio promedio de la Región de O´Higgins durante abril de 2017</t>
  </si>
  <si>
    <t xml:space="preserve">Fuente: elaborado por Odepa con información del Servicio Nacional de Aduanas.                                                     
</t>
  </si>
  <si>
    <t xml:space="preserve">Fuente: elaborado por Odepa con información del Servicio Nacional de Aduanas.   </t>
  </si>
  <si>
    <t>Chile. Volumen de importaciones de maíz por principales países de origen</t>
  </si>
  <si>
    <t>Adicionalmente, entre los meses de enero y julio de este año, empresas e importadoras vinculadas al sector pecuario, han importado 285.417 toneladas de trigo que tiene como destino la alimentación animal. El año 2016, a igual fecha, las importaciones de trigo para consumo animal alcanzaban a 79.368 toneladas.</t>
  </si>
  <si>
    <t xml:space="preserve">Fuente: elaborado por Odepa con información del Servicio Nacional de Aduanas. </t>
  </si>
  <si>
    <t>Jul-17</t>
  </si>
  <si>
    <t>Chile. Costo promedio ponderado de las importaciones de maíz y sus sutitutos</t>
  </si>
  <si>
    <t>*Las celdas en blanco significan que no se publicaron precios en ese mes.
Fuente: elaborado por Odepa con información de Cotrisa.</t>
  </si>
  <si>
    <t>Chile.  Precios nominales promedio nacionales informados por la industria*</t>
  </si>
  <si>
    <t>Precios nominales promedio informados por la industria, por regiones*</t>
  </si>
  <si>
    <t>*Los precios pueden tener distintas condiciones de pago. 
Para más detalle ver en www.cotrisa.cl.  
Las celdas en blanco significa que no se publicaron precios en ese mes.
Fuente: elaborado por Odepa con antecedentes de Cotrisa.</t>
  </si>
  <si>
    <t>Melipilla</t>
  </si>
  <si>
    <t xml:space="preserve">Fuente: elaborado por Odepa con antecedentes de Cotrisa, bolsas y Reuters. </t>
  </si>
  <si>
    <r>
      <rPr>
        <sz val="9"/>
        <color theme="1"/>
        <rFont val="Arial"/>
        <family val="2"/>
      </rPr>
      <t xml:space="preserve">Fuente: </t>
    </r>
    <r>
      <rPr>
        <sz val="9"/>
        <rFont val="Arial"/>
        <family val="2"/>
      </rPr>
      <t>elaborado por Odepa con información de</t>
    </r>
    <r>
      <rPr>
        <i/>
        <sz val="9"/>
        <rFont val="Arial"/>
        <family val="2"/>
      </rPr>
      <t xml:space="preserve"> WASDE, USDA.</t>
    </r>
  </si>
  <si>
    <r>
      <t xml:space="preserve">El reporte del </t>
    </r>
    <r>
      <rPr>
        <i/>
        <sz val="10"/>
        <rFont val="Arial"/>
        <family val="2"/>
      </rPr>
      <t>World Agricultural Supply and Demand Estimates (WASDE)</t>
    </r>
    <r>
      <rPr>
        <sz val="10"/>
        <rFont val="Arial"/>
        <family val="2"/>
      </rPr>
      <t xml:space="preserve"> del Departamento de Agricultura de Estados Unidos </t>
    </r>
    <r>
      <rPr>
        <i/>
        <sz val="10"/>
        <rFont val="Arial"/>
        <family val="2"/>
      </rPr>
      <t>(USDA)</t>
    </r>
    <r>
      <rPr>
        <sz val="10"/>
        <rFont val="Arial"/>
        <family val="2"/>
      </rPr>
      <t xml:space="preserve"> de agosto, tuvo consecuencias negativas para los precios internacionales del trigo, producto del incremento de la oferta exportable de los países de Europa del Este. La gran producción de Rusia ha generado una fuerte competencia con el trigo estadounidense, quienes han debido de disminuir los precios para cumplir con sus expectativas de exportaciones. A esta situación se suma el incremento en las existencias mundiales.               
A nivel nacional, las expectativas de siembra para la próxima temporada son un 4% menores a la superficie registrada la temporada 2016/2017.                      
</t>
    </r>
  </si>
  <si>
    <r>
      <t xml:space="preserve">En el maíz, los rendimientos que entregó el reporte del </t>
    </r>
    <r>
      <rPr>
        <i/>
        <sz val="10"/>
        <color theme="1"/>
        <rFont val="Arial"/>
        <family val="2"/>
        <scheme val="minor"/>
      </rPr>
      <t>WASDE</t>
    </r>
    <r>
      <rPr>
        <sz val="10"/>
        <color theme="1"/>
        <rFont val="Arial"/>
        <family val="2"/>
        <scheme val="minor"/>
      </rPr>
      <t xml:space="preserve"> fueron muy superiores a lo esperado, lo que ha generado una caída en los precios del mercado.  
Al cierre de este boletín el maíz estadounidense registra caídas a un mínimo de siete meses, producto de que las lluvias han aliviado la situación de los cultivos. La caída en el precio del petróleo favorece la presión a la baja.
A nivel nacional, para la temporada 2017/2018 se espera una superficie de maíz de 94.136 hectáreas, incluyendo semilleros.</t>
    </r>
  </si>
  <si>
    <r>
      <rPr>
        <i/>
        <sz val="9"/>
        <rFont val="Arial"/>
        <family val="2"/>
      </rPr>
      <t>Fuente</t>
    </r>
    <r>
      <rPr>
        <sz val="9"/>
        <rFont val="Arial"/>
        <family val="2"/>
      </rPr>
      <t xml:space="preserve">: elaborado por Odepa con información de </t>
    </r>
    <r>
      <rPr>
        <i/>
        <sz val="9"/>
        <rFont val="Arial"/>
        <family val="2"/>
      </rPr>
      <t>WASDE, USDA.</t>
    </r>
  </si>
  <si>
    <t>El Informe de intenciones de siembra de julio de 2017 destaca que la temporada 2017/2018 la superficie nacional con maíz alcanzaría a 94.136 hectáreas, incluyendo semilleros.</t>
  </si>
  <si>
    <t>CEREALES: Trigo y Maíz</t>
  </si>
  <si>
    <t>Maíz: Páginas 26-41</t>
  </si>
  <si>
    <t>Cereales: producción, precios y comercio exterior de Trigo y Maíz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</si>
</sst>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5">
    <numFmt numFmtId="41" formatCode="_-* #,##0_-;\-* #,##0_-;_-* &quot;-&quot;_-;_-@_-"/>
    <numFmt numFmtId="44" formatCode="_-&quot;$&quot;\ * #,##0.00_-;\-&quot;$&quot;\ * #,##0.00_-;_-&quot;$&quot;\ * &quot;-&quot;??_-;_-@_-"/>
    <numFmt numFmtId="43" formatCode="_-* #,##0.00_-;\-* #,##0.00_-;_-* &quot;-&quot;??_-;_-@_-"/>
    <numFmt numFmtId="164" formatCode="_ * #,##0_ ;_ * \-#,##0_ ;_ * &quot;-&quot;_ ;_ @_ "/>
    <numFmt numFmtId="165" formatCode="_ * #,##0.00_ ;_ * \-#,##0.00_ ;_ * &quot;-&quot;??_ ;_ @_ "/>
    <numFmt numFmtId="166" formatCode="_-* #,##0\ _€_-;\-* #,##0\ _€_-;_-* &quot;-&quot;\ _€_-;_-@_-"/>
    <numFmt numFmtId="167" formatCode="mm/yy"/>
    <numFmt numFmtId="168" formatCode="0.0"/>
    <numFmt numFmtId="169" formatCode="0.0_)"/>
    <numFmt numFmtId="170" formatCode="0.0%"/>
    <numFmt numFmtId="171" formatCode="#,##0.0"/>
    <numFmt numFmtId="172" formatCode="_-* #,##0_-;\-* #,##0_-;_-* \-_-;_-@_-"/>
    <numFmt numFmtId="173" formatCode="_-* #,##0.00_-;\-* #,##0.00_-;_-* \-??_-;_-@_-"/>
    <numFmt numFmtId="174" formatCode="_(* #,##0.0_);_(* \(#,##0.0\);_(* &quot;-&quot;_);_(@_)"/>
    <numFmt numFmtId="175" formatCode="_-* #,##0_-;\-* #,##0_-;_-* \-??_-;_-@_-"/>
    <numFmt numFmtId="176" formatCode="dd/mm/yy;@"/>
    <numFmt numFmtId="177" formatCode="_-* #,##0.00\ _p_t_a_-;\-* #,##0.00\ _p_t_a_-;_-* &quot;-&quot;??\ _p_t_a_-;_-@_-"/>
    <numFmt numFmtId="178" formatCode="#,##0.00_ ;\-#,##0.00\ "/>
    <numFmt numFmtId="179" formatCode="#,##0_);\(#,##0\)"/>
    <numFmt numFmtId="180" formatCode="0.000"/>
    <numFmt numFmtId="181" formatCode="_-* #,##0_-;\-* #,##0_-;_-* &quot;-&quot;??_-;_-@_-"/>
    <numFmt numFmtId="182" formatCode="0.00\ "/>
    <numFmt numFmtId="183" formatCode="0.00_)"/>
    <numFmt numFmtId="184" formatCode="_(&quot;$&quot;* #,##0.00_);_(&quot;$&quot;* \(#,##0.00\);_(&quot;$&quot;* &quot;-&quot;??_);_(@_)"/>
    <numFmt numFmtId="185" formatCode="_(* #,##0_);_(* \(#,##0\);_(* &quot;-&quot;??_);_(@_)"/>
    <numFmt numFmtId="186" formatCode="_(* #,##0_);_(* \(#,##0\);_(* &quot;-&quot;_);_(@_)"/>
    <numFmt numFmtId="187" formatCode="_(* #,##0.00_);_(* \(#,##0.00\);_(* &quot;-&quot;??_);_(@_)"/>
    <numFmt numFmtId="188" formatCode="_-* #,##0.000000_-;\-* #,##0.000000_-;_-* \-??_-;_-@_-"/>
    <numFmt numFmtId="189" formatCode="d/m/yy;@"/>
    <numFmt numFmtId="190" formatCode="_-* #,##0.0_-;\-* #,##0.0_-;_-* \-??_-;_-@_-"/>
    <numFmt numFmtId="191" formatCode="[$-1010C0A]#,##0;\-#,##0"/>
    <numFmt numFmtId="192" formatCode="_ * #,##0.0_ ;_ * \-#,##0.0_ ;_ * &quot;-&quot;?_ ;_ @_ "/>
    <numFmt numFmtId="193" formatCode="[$-10C0A]#,###,##0"/>
    <numFmt numFmtId="194" formatCode="[$-10C0A]0.0"/>
    <numFmt numFmtId="195" formatCode="_-* #,##0.000_-;\-* #,##0.000_-;_-* \-_-;_-@_-"/>
    <numFmt numFmtId="196" formatCode="##0.0;\-##0.0;0.0;"/>
    <numFmt numFmtId="197" formatCode="#,##0.000"/>
    <numFmt numFmtId="198" formatCode="_ * #,##0.000000_ ;_ * \-#,##0.000000_ ;_ * &quot;-&quot;??????_ ;_ @_ "/>
    <numFmt numFmtId="199" formatCode="0.0000"/>
    <numFmt numFmtId="200" formatCode="#,##0_ ;\-#,##0\ "/>
    <numFmt numFmtId="201" formatCode="#,##0.0000"/>
    <numFmt numFmtId="202" formatCode="[$-C0A]mmm\-yy;@"/>
    <numFmt numFmtId="203" formatCode="_-* #,##0.0_-;\-* #,##0.0_-;_-* \-_-;_-@_-"/>
    <numFmt numFmtId="204" formatCode="_-* #,##0.00_-;\-* #,##0.00_-;_-* \-_-;_-@_-"/>
    <numFmt numFmtId="205" formatCode="mmm/yyyy;@"/>
  </numFmts>
  <fonts count="167">
    <font>
      <sz val="14"/>
      <name val="Arial MT"/>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62"/>
      <name val="Calibri"/>
      <family val="2"/>
    </font>
    <font>
      <sz val="11"/>
      <color indexed="62"/>
      <name val="Calibri"/>
      <family val="2"/>
    </font>
    <font>
      <sz val="11"/>
      <color indexed="20"/>
      <name val="Calibri"/>
      <family val="2"/>
    </font>
    <font>
      <sz val="11"/>
      <color indexed="60"/>
      <name val="Calibri"/>
      <family val="2"/>
    </font>
    <font>
      <sz val="10"/>
      <name val="Courier New"/>
      <family val="3"/>
    </font>
    <font>
      <sz val="10"/>
      <name val="Arial"/>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3"/>
      <color indexed="62"/>
      <name val="Calibri"/>
      <family val="2"/>
    </font>
    <font>
      <b/>
      <sz val="11"/>
      <color indexed="8"/>
      <name val="Calibri"/>
      <family val="2"/>
    </font>
    <font>
      <sz val="12"/>
      <name val="Arial"/>
      <family val="2"/>
    </font>
    <font>
      <sz val="9"/>
      <name val="Arial MT"/>
      <family val="2"/>
    </font>
    <font>
      <b/>
      <sz val="9"/>
      <name val="Arial"/>
      <family val="2"/>
    </font>
    <font>
      <sz val="9"/>
      <name val="Arial"/>
      <family val="2"/>
    </font>
    <font>
      <sz val="8"/>
      <name val="Arial"/>
      <family val="2"/>
    </font>
    <font>
      <sz val="10"/>
      <name val="Arial MT"/>
      <family val="2"/>
    </font>
    <font>
      <sz val="14"/>
      <name val="Arial MT"/>
      <family val="2"/>
    </font>
    <font>
      <u/>
      <sz val="10"/>
      <color indexed="12"/>
      <name val="Arial"/>
      <family val="2"/>
    </font>
    <font>
      <b/>
      <sz val="10"/>
      <name val="Arial"/>
      <family val="2"/>
    </font>
    <font>
      <b/>
      <sz val="10"/>
      <name val="Arial MT"/>
      <family val="2"/>
    </font>
    <font>
      <b/>
      <sz val="9"/>
      <name val="Arial MT"/>
      <family val="2"/>
    </font>
    <font>
      <sz val="16"/>
      <name val="Verdana"/>
      <family val="2"/>
    </font>
    <font>
      <u/>
      <sz val="9"/>
      <color indexed="12"/>
      <name val="Arial"/>
      <family val="2"/>
    </font>
    <font>
      <b/>
      <sz val="11"/>
      <color indexed="56"/>
      <name val="Calibri"/>
      <family val="2"/>
    </font>
    <font>
      <b/>
      <sz val="18"/>
      <color indexed="56"/>
      <name val="Cambria"/>
      <family val="2"/>
    </font>
    <font>
      <b/>
      <sz val="15"/>
      <color indexed="56"/>
      <name val="Calibri"/>
      <family val="2"/>
    </font>
    <font>
      <b/>
      <sz val="13"/>
      <color indexed="56"/>
      <name val="Calibri"/>
      <family val="2"/>
    </font>
    <font>
      <sz val="8"/>
      <name val="Arial MT"/>
      <family val="2"/>
    </font>
    <font>
      <i/>
      <sz val="9"/>
      <name val="Arial"/>
      <family val="2"/>
    </font>
    <font>
      <b/>
      <vertAlign val="superscript"/>
      <sz val="10"/>
      <name val="Arial"/>
      <family val="2"/>
    </font>
    <font>
      <vertAlign val="superscript"/>
      <sz val="10"/>
      <name val="Arial"/>
      <family val="2"/>
    </font>
    <font>
      <sz val="11"/>
      <color indexed="8"/>
      <name val="Calibri"/>
      <family val="2"/>
      <charset val="1"/>
    </font>
    <font>
      <u/>
      <sz val="11.2"/>
      <color indexed="12"/>
      <name val="Arial"/>
      <family val="2"/>
    </font>
    <font>
      <sz val="14"/>
      <name val="Arial"/>
      <family val="2"/>
    </font>
    <font>
      <b/>
      <sz val="15"/>
      <color indexed="62"/>
      <name val="Calibri"/>
      <family val="2"/>
    </font>
    <font>
      <sz val="10"/>
      <name val="Arial"/>
      <family val="2"/>
    </font>
    <font>
      <sz val="10"/>
      <name val="Courier"/>
      <family val="3"/>
    </font>
    <font>
      <b/>
      <sz val="10"/>
      <name val="Arial MT"/>
    </font>
    <font>
      <sz val="10"/>
      <color indexed="8"/>
      <name val="Arial"/>
      <family val="2"/>
    </font>
    <font>
      <sz val="10"/>
      <name val="Arial"/>
      <family val="2"/>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color indexed="8"/>
      <name val="Times New Roman"/>
      <family val="1"/>
    </font>
    <font>
      <sz val="8"/>
      <color indexed="8"/>
      <name val="Verdana"/>
      <family val="2"/>
    </font>
    <font>
      <sz val="10"/>
      <name val="Arial"/>
      <family val="2"/>
    </font>
    <font>
      <b/>
      <sz val="11"/>
      <color indexed="8"/>
      <name val="Myriad Pro"/>
      <charset val="1"/>
    </font>
    <font>
      <sz val="11"/>
      <color indexed="8"/>
      <name val="Myriad Pro"/>
      <charset val="1"/>
    </font>
    <font>
      <sz val="11"/>
      <color theme="1"/>
      <name val="Arial"/>
      <family val="2"/>
      <scheme val="minor"/>
    </font>
    <font>
      <sz val="11"/>
      <color theme="0"/>
      <name val="Arial"/>
      <family val="2"/>
      <scheme val="minor"/>
    </font>
    <font>
      <sz val="11"/>
      <color rgb="FF006100"/>
      <name val="Arial"/>
      <family val="2"/>
      <scheme val="minor"/>
    </font>
    <font>
      <b/>
      <sz val="11"/>
      <color rgb="FFFA7D00"/>
      <name val="Arial"/>
      <family val="2"/>
      <scheme val="minor"/>
    </font>
    <font>
      <b/>
      <sz val="11"/>
      <color theme="0"/>
      <name val="Arial"/>
      <family val="2"/>
      <scheme val="minor"/>
    </font>
    <font>
      <sz val="11"/>
      <color rgb="FFFA7D00"/>
      <name val="Arial"/>
      <family val="2"/>
      <scheme val="minor"/>
    </font>
    <font>
      <b/>
      <sz val="15"/>
      <color theme="3"/>
      <name val="Arial"/>
      <family val="2"/>
      <scheme val="minor"/>
    </font>
    <font>
      <b/>
      <sz val="11"/>
      <color theme="3"/>
      <name val="Arial"/>
      <family val="2"/>
      <scheme val="minor"/>
    </font>
    <font>
      <sz val="11"/>
      <color rgb="FF3F3F76"/>
      <name val="Arial"/>
      <family val="2"/>
      <scheme val="minor"/>
    </font>
    <font>
      <u/>
      <sz val="14"/>
      <color theme="10"/>
      <name val="Arial MT"/>
      <family val="2"/>
    </font>
    <font>
      <u/>
      <sz val="11"/>
      <color theme="10"/>
      <name val="Arial"/>
      <family val="2"/>
      <scheme val="minor"/>
    </font>
    <font>
      <u/>
      <sz val="10"/>
      <color theme="10"/>
      <name val="Arial"/>
      <family val="2"/>
    </font>
    <font>
      <sz val="11"/>
      <color rgb="FF9C0006"/>
      <name val="Arial"/>
      <family val="2"/>
      <scheme val="minor"/>
    </font>
    <font>
      <sz val="11"/>
      <color rgb="FF9C6500"/>
      <name val="Arial"/>
      <family val="2"/>
      <scheme val="minor"/>
    </font>
    <font>
      <b/>
      <sz val="11"/>
      <color rgb="FF3F3F3F"/>
      <name val="Arial"/>
      <family val="2"/>
      <scheme val="minor"/>
    </font>
    <font>
      <sz val="11"/>
      <color rgb="FFFF0000"/>
      <name val="Arial"/>
      <family val="2"/>
      <scheme val="minor"/>
    </font>
    <font>
      <i/>
      <sz val="11"/>
      <color rgb="FF7F7F7F"/>
      <name val="Arial"/>
      <family val="2"/>
      <scheme val="minor"/>
    </font>
    <font>
      <b/>
      <sz val="13"/>
      <color theme="3"/>
      <name val="Arial"/>
      <family val="2"/>
      <scheme val="minor"/>
    </font>
    <font>
      <b/>
      <sz val="18"/>
      <color theme="3"/>
      <name val="Arial"/>
      <family val="2"/>
      <scheme val="major"/>
    </font>
    <font>
      <b/>
      <sz val="11"/>
      <color theme="1"/>
      <name val="Arial"/>
      <family val="2"/>
      <scheme val="minor"/>
    </font>
    <font>
      <sz val="10"/>
      <color rgb="FFFF0000"/>
      <name val="Arial"/>
      <family val="2"/>
    </font>
    <font>
      <sz val="9"/>
      <color rgb="FFFF0000"/>
      <name val="Arial"/>
      <family val="2"/>
    </font>
    <font>
      <sz val="11"/>
      <color theme="1"/>
      <name val="Verdana"/>
      <family val="2"/>
    </font>
    <font>
      <sz val="10"/>
      <color theme="1"/>
      <name val="Verdana"/>
      <family val="2"/>
    </font>
    <font>
      <sz val="12"/>
      <color theme="1"/>
      <name val="Verdana"/>
      <family val="2"/>
    </font>
    <font>
      <b/>
      <sz val="10"/>
      <color theme="1"/>
      <name val="Verdana"/>
      <family val="2"/>
    </font>
    <font>
      <sz val="12"/>
      <color rgb="FF333333"/>
      <name val="Verdana"/>
      <family val="2"/>
    </font>
    <font>
      <sz val="7"/>
      <color theme="1"/>
      <name val="Verdana"/>
      <family val="2"/>
    </font>
    <font>
      <sz val="8"/>
      <name val="Arial"/>
      <family val="2"/>
      <scheme val="minor"/>
    </font>
    <font>
      <sz val="10"/>
      <color rgb="FF000066"/>
      <name val="Arial"/>
      <family val="2"/>
    </font>
    <font>
      <sz val="10"/>
      <color theme="1"/>
      <name val="Arial"/>
      <family val="2"/>
    </font>
    <font>
      <sz val="10"/>
      <name val="Arial"/>
      <family val="2"/>
      <scheme val="minor"/>
    </font>
    <font>
      <sz val="9"/>
      <name val="Arial"/>
      <family val="2"/>
      <scheme val="minor"/>
    </font>
    <font>
      <sz val="10"/>
      <color rgb="FF000000"/>
      <name val="Calibri"/>
      <family val="2"/>
    </font>
    <font>
      <sz val="10"/>
      <color theme="1"/>
      <name val="Arial"/>
      <family val="2"/>
      <scheme val="minor"/>
    </font>
    <font>
      <sz val="12"/>
      <color theme="1"/>
      <name val="Arial"/>
      <family val="2"/>
      <scheme val="minor"/>
    </font>
    <font>
      <sz val="7"/>
      <name val="Arial"/>
      <family val="2"/>
      <scheme val="minor"/>
    </font>
    <font>
      <sz val="7"/>
      <color theme="1"/>
      <name val="Arial"/>
      <family val="2"/>
      <scheme val="minor"/>
    </font>
    <font>
      <b/>
      <sz val="7"/>
      <color rgb="FF0066CC"/>
      <name val="Arial"/>
      <family val="2"/>
      <scheme val="minor"/>
    </font>
    <font>
      <b/>
      <sz val="10"/>
      <name val="Arial"/>
      <family val="2"/>
      <scheme val="minor"/>
    </font>
    <font>
      <sz val="14"/>
      <name val="Arial"/>
      <family val="2"/>
      <scheme val="minor"/>
    </font>
    <font>
      <b/>
      <sz val="10"/>
      <color theme="1"/>
      <name val="Arial"/>
      <family val="2"/>
      <scheme val="minor"/>
    </font>
    <font>
      <b/>
      <sz val="10"/>
      <color rgb="FF0066CC"/>
      <name val="Arial"/>
      <family val="2"/>
      <scheme val="minor"/>
    </font>
    <font>
      <b/>
      <sz val="10"/>
      <color theme="0"/>
      <name val="Arial"/>
      <family val="2"/>
    </font>
    <font>
      <sz val="10"/>
      <color theme="0"/>
      <name val="Arial"/>
      <family val="2"/>
    </font>
    <font>
      <sz val="10"/>
      <color indexed="8"/>
      <name val="Arial"/>
      <family val="2"/>
      <scheme val="major"/>
    </font>
    <font>
      <b/>
      <sz val="10"/>
      <color indexed="8"/>
      <name val="Arial"/>
      <family val="2"/>
      <scheme val="major"/>
    </font>
    <font>
      <sz val="10"/>
      <name val="Arial"/>
      <family val="2"/>
      <scheme val="major"/>
    </font>
    <font>
      <sz val="9"/>
      <color theme="0"/>
      <name val="Arial"/>
      <family val="2"/>
    </font>
    <font>
      <sz val="9"/>
      <color theme="1"/>
      <name val="Arial"/>
      <family val="2"/>
    </font>
    <font>
      <u/>
      <sz val="10"/>
      <color theme="10"/>
      <name val="Arial MT"/>
      <family val="2"/>
    </font>
    <font>
      <b/>
      <sz val="9"/>
      <color rgb="FF000000"/>
      <name val="Arial"/>
      <family val="2"/>
    </font>
    <font>
      <sz val="10"/>
      <color theme="0"/>
      <name val="Times New Roman"/>
      <family val="1"/>
    </font>
    <font>
      <sz val="10"/>
      <color theme="1"/>
      <name val="Arial"/>
      <family val="2"/>
      <scheme val="major"/>
    </font>
    <font>
      <sz val="10"/>
      <color rgb="FFFF0000"/>
      <name val="Arial"/>
      <family val="2"/>
      <scheme val="minor"/>
    </font>
    <font>
      <b/>
      <sz val="12"/>
      <color rgb="FF333333"/>
      <name val="Arial"/>
      <family val="2"/>
      <scheme val="minor"/>
    </font>
    <font>
      <b/>
      <sz val="10"/>
      <color theme="1"/>
      <name val="Arial"/>
      <family val="2"/>
    </font>
    <font>
      <sz val="9"/>
      <name val="Arial"/>
      <family val="2"/>
      <scheme val="major"/>
    </font>
    <font>
      <b/>
      <sz val="9"/>
      <color rgb="FFFF0000"/>
      <name val="Arial"/>
      <family val="2"/>
    </font>
    <font>
      <b/>
      <sz val="10"/>
      <color rgb="FFFF0000"/>
      <name val="Arial"/>
      <family val="2"/>
    </font>
    <font>
      <sz val="12"/>
      <color theme="1"/>
      <name val="Arial"/>
      <family val="2"/>
    </font>
    <font>
      <sz val="10"/>
      <color theme="1"/>
      <name val="Times New Roman"/>
      <family val="2"/>
    </font>
    <font>
      <sz val="12"/>
      <color theme="1"/>
      <name val="Times New Roman"/>
      <family val="2"/>
    </font>
    <font>
      <b/>
      <sz val="8"/>
      <color rgb="FF333333"/>
      <name val="Verdana"/>
      <family val="2"/>
    </font>
    <font>
      <sz val="14"/>
      <color theme="0"/>
      <name val="Arial MT"/>
      <family val="2"/>
    </font>
    <font>
      <u/>
      <sz val="9"/>
      <color theme="10"/>
      <name val="Arial MT"/>
      <family val="2"/>
    </font>
    <font>
      <sz val="10"/>
      <name val="Arial"/>
      <family val="2"/>
    </font>
    <font>
      <sz val="14"/>
      <color theme="1"/>
      <name val="Arial MT"/>
      <family val="2"/>
    </font>
    <font>
      <sz val="8"/>
      <color rgb="FF494949"/>
      <name val="Verdana"/>
      <family val="2"/>
    </font>
    <font>
      <sz val="8"/>
      <color indexed="8"/>
      <name val="Verdana"/>
      <family val="2"/>
    </font>
    <font>
      <sz val="10"/>
      <color indexed="8"/>
      <name val="Times New Roman"/>
      <family val="1"/>
    </font>
    <font>
      <sz val="10"/>
      <color theme="1"/>
      <name val="Times New Roman"/>
      <family val="1"/>
    </font>
    <font>
      <sz val="10"/>
      <color rgb="FFFF0000"/>
      <name val="Arial"/>
      <family val="2"/>
      <scheme val="major"/>
    </font>
    <font>
      <b/>
      <sz val="10"/>
      <color theme="1"/>
      <name val="Arial"/>
      <family val="2"/>
      <scheme val="major"/>
    </font>
    <font>
      <b/>
      <vertAlign val="superscript"/>
      <sz val="10"/>
      <name val="Arial"/>
      <family val="2"/>
      <scheme val="minor"/>
    </font>
    <font>
      <sz val="11"/>
      <name val="Arial"/>
      <family val="2"/>
      <scheme val="minor"/>
    </font>
    <font>
      <b/>
      <sz val="11"/>
      <name val="Arial"/>
      <family val="2"/>
      <scheme val="minor"/>
    </font>
    <font>
      <b/>
      <sz val="7"/>
      <color rgb="FF0066CC"/>
      <name val="Verdana"/>
      <family val="2"/>
    </font>
    <font>
      <b/>
      <sz val="11"/>
      <name val="Arial"/>
      <family val="2"/>
    </font>
    <font>
      <sz val="11"/>
      <name val="Arial"/>
      <family val="2"/>
    </font>
    <font>
      <u/>
      <sz val="11"/>
      <color theme="10"/>
      <name val="Arial MT"/>
      <family val="2"/>
    </font>
    <font>
      <sz val="7"/>
      <name val="Verdana"/>
      <family val="2"/>
    </font>
    <font>
      <b/>
      <i/>
      <sz val="10"/>
      <name val="Arial"/>
      <family val="2"/>
    </font>
    <font>
      <b/>
      <sz val="9"/>
      <color theme="0"/>
      <name val="Arial"/>
      <family val="2"/>
    </font>
    <font>
      <sz val="7"/>
      <name val="Arial"/>
      <family val="2"/>
    </font>
    <font>
      <sz val="10"/>
      <color rgb="FFFF0000"/>
      <name val="Arial MT"/>
      <family val="2"/>
    </font>
    <font>
      <sz val="14"/>
      <color rgb="FFFF0000"/>
      <name val="Arial MT"/>
      <family val="2"/>
    </font>
    <font>
      <vertAlign val="superscript"/>
      <sz val="9"/>
      <name val="Arial"/>
      <family val="2"/>
    </font>
    <font>
      <sz val="8"/>
      <color rgb="FFFF0000"/>
      <name val="Arial"/>
      <family val="2"/>
    </font>
    <font>
      <sz val="8"/>
      <color theme="1"/>
      <name val="Arial"/>
      <family val="2"/>
    </font>
    <font>
      <sz val="9"/>
      <color theme="1"/>
      <name val="Arial"/>
      <family val="2"/>
      <scheme val="minor"/>
    </font>
    <font>
      <b/>
      <sz val="10"/>
      <color indexed="10"/>
      <name val="Arial"/>
      <family val="2"/>
    </font>
    <font>
      <b/>
      <sz val="9"/>
      <name val="Arial"/>
      <family val="2"/>
      <scheme val="minor"/>
    </font>
    <font>
      <i/>
      <sz val="10"/>
      <name val="Arial"/>
      <family val="2"/>
    </font>
    <font>
      <b/>
      <sz val="16"/>
      <name val="Arial"/>
      <family val="2"/>
      <scheme val="minor"/>
    </font>
    <font>
      <b/>
      <sz val="12"/>
      <name val="Arial MT"/>
    </font>
    <font>
      <sz val="8"/>
      <color indexed="8"/>
      <name val="Verdana"/>
      <family val="2"/>
    </font>
    <font>
      <sz val="10"/>
      <name val="Arial"/>
      <family val="2"/>
    </font>
    <font>
      <sz val="10"/>
      <color indexed="8"/>
      <name val="Times New Roman"/>
      <family val="1"/>
    </font>
    <font>
      <sz val="9"/>
      <color theme="0"/>
      <name val="Arial MT"/>
      <family val="2"/>
    </font>
    <font>
      <sz val="10"/>
      <color theme="0"/>
      <name val="Arial MT"/>
      <family val="2"/>
    </font>
    <font>
      <i/>
      <sz val="10"/>
      <color theme="1"/>
      <name val="Arial"/>
      <family val="2"/>
      <scheme val="minor"/>
    </font>
  </fonts>
  <fills count="70">
    <fill>
      <patternFill patternType="none"/>
    </fill>
    <fill>
      <patternFill patternType="gray125"/>
    </fill>
    <fill>
      <patternFill patternType="solid">
        <fgColor indexed="41"/>
        <bgColor indexed="47"/>
      </patternFill>
    </fill>
    <fill>
      <patternFill patternType="solid">
        <fgColor indexed="31"/>
        <bgColor indexed="22"/>
      </patternFill>
    </fill>
    <fill>
      <patternFill patternType="solid">
        <fgColor indexed="26"/>
        <bgColor indexed="9"/>
      </patternFill>
    </fill>
    <fill>
      <patternFill patternType="solid">
        <fgColor indexed="9"/>
        <bgColor indexed="26"/>
      </patternFill>
    </fill>
    <fill>
      <patternFill patternType="solid">
        <fgColor indexed="29"/>
        <bgColor indexed="33"/>
      </patternFill>
    </fill>
    <fill>
      <patternFill patternType="solid">
        <fgColor indexed="45"/>
        <bgColor indexed="29"/>
      </patternFill>
    </fill>
    <fill>
      <patternFill patternType="solid">
        <fgColor indexed="47"/>
        <bgColor indexed="22"/>
      </patternFill>
    </fill>
    <fill>
      <patternFill patternType="solid">
        <fgColor indexed="26"/>
        <bgColor indexed="32"/>
      </patternFill>
    </fill>
    <fill>
      <patternFill patternType="solid">
        <fgColor indexed="42"/>
        <bgColor indexed="27"/>
      </patternFill>
    </fill>
    <fill>
      <patternFill patternType="solid">
        <fgColor indexed="43"/>
        <bgColor indexed="26"/>
      </patternFill>
    </fill>
    <fill>
      <patternFill patternType="solid">
        <fgColor indexed="46"/>
        <bgColor indexed="24"/>
      </patternFill>
    </fill>
    <fill>
      <patternFill patternType="solid">
        <fgColor indexed="27"/>
        <bgColor indexed="42"/>
      </patternFill>
    </fill>
    <fill>
      <patternFill patternType="solid">
        <fgColor indexed="27"/>
        <bgColor indexed="41"/>
      </patternFill>
    </fill>
    <fill>
      <patternFill patternType="solid">
        <fgColor indexed="22"/>
        <bgColor indexed="34"/>
      </patternFill>
    </fill>
    <fill>
      <patternFill patternType="solid">
        <fgColor indexed="44"/>
        <bgColor indexed="31"/>
      </patternFill>
    </fill>
    <fill>
      <patternFill patternType="solid">
        <fgColor indexed="22"/>
        <bgColor indexed="31"/>
      </patternFill>
    </fill>
    <fill>
      <patternFill patternType="solid">
        <fgColor indexed="29"/>
        <bgColor indexed="45"/>
      </patternFill>
    </fill>
    <fill>
      <patternFill patternType="solid">
        <fgColor indexed="11"/>
        <bgColor indexed="49"/>
      </patternFill>
    </fill>
    <fill>
      <patternFill patternType="solid">
        <fgColor indexed="44"/>
        <bgColor indexed="35"/>
      </patternFill>
    </fill>
    <fill>
      <patternFill patternType="solid">
        <fgColor indexed="51"/>
        <bgColor indexed="13"/>
      </patternFill>
    </fill>
    <fill>
      <patternFill patternType="solid">
        <fgColor indexed="49"/>
        <bgColor indexed="40"/>
      </patternFill>
    </fill>
    <fill>
      <patternFill patternType="solid">
        <fgColor indexed="30"/>
        <bgColor indexed="21"/>
      </patternFill>
    </fill>
    <fill>
      <patternFill patternType="solid">
        <fgColor indexed="20"/>
        <bgColor indexed="36"/>
      </patternFill>
    </fill>
    <fill>
      <patternFill patternType="solid">
        <fgColor indexed="52"/>
        <bgColor indexed="51"/>
      </patternFill>
    </fill>
    <fill>
      <patternFill patternType="solid">
        <fgColor indexed="55"/>
        <bgColor indexed="36"/>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4"/>
        <bgColor indexed="30"/>
      </patternFill>
    </fill>
    <fill>
      <patternFill patternType="solid">
        <fgColor indexed="54"/>
        <bgColor indexed="23"/>
      </patternFill>
    </fill>
    <fill>
      <patternFill patternType="solid">
        <fgColor indexed="53"/>
        <bgColor indexed="37"/>
      </patternFill>
    </fill>
    <fill>
      <patternFill patternType="solid">
        <fgColor indexed="53"/>
        <bgColor indexed="52"/>
      </patternFill>
    </fill>
    <fill>
      <patternFill patternType="solid">
        <fgColor indexed="45"/>
        <bgColor indexed="4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s>
  <borders count="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8"/>
      </left>
      <right style="thin">
        <color indexed="8"/>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style="medium">
        <color rgb="FFE5E5E5"/>
      </left>
      <right style="medium">
        <color rgb="FFE5E5E5"/>
      </right>
      <top style="medium">
        <color rgb="FFE5E5E5"/>
      </top>
      <bottom style="medium">
        <color rgb="FFE5E5E5"/>
      </bottom>
      <diagonal/>
    </border>
    <border>
      <left/>
      <right style="medium">
        <color rgb="FFE5E5E5"/>
      </right>
      <top style="medium">
        <color rgb="FFE5E5E5"/>
      </top>
      <bottom style="medium">
        <color rgb="FFE5E5E5"/>
      </bottom>
      <diagonal/>
    </border>
    <border>
      <left style="medium">
        <color rgb="FFC1DBF2"/>
      </left>
      <right style="medium">
        <color rgb="FFC1DBF2"/>
      </right>
      <top style="medium">
        <color rgb="FFC1DBF2"/>
      </top>
      <bottom style="medium">
        <color rgb="FFC1DBF2"/>
      </bottom>
      <diagonal/>
    </border>
    <border>
      <left style="medium">
        <color rgb="FFE5E5E5"/>
      </left>
      <right style="medium">
        <color rgb="FFE5E5E5"/>
      </right>
      <top/>
      <bottom style="medium">
        <color rgb="FFE5E5E5"/>
      </bottom>
      <diagonal/>
    </border>
    <border>
      <left/>
      <right style="medium">
        <color rgb="FFE5E5E5"/>
      </right>
      <top/>
      <bottom style="medium">
        <color rgb="FFE5E5E5"/>
      </bottom>
      <diagonal/>
    </border>
    <border>
      <left/>
      <right/>
      <top style="double">
        <color indexed="8"/>
      </top>
      <bottom/>
      <diagonal/>
    </border>
  </borders>
  <cellStyleXfs count="1341">
    <xf numFmtId="0" fontId="0" fillId="0" borderId="0"/>
    <xf numFmtId="0" fontId="6" fillId="2" borderId="0" applyNumberFormat="0" applyBorder="0" applyAlignment="0" applyProtection="0"/>
    <xf numFmtId="0" fontId="6" fillId="3" borderId="0" applyNumberFormat="0" applyBorder="0" applyAlignment="0" applyProtection="0"/>
    <xf numFmtId="182" fontId="6" fillId="4" borderId="0" applyBorder="0" applyAlignment="0" applyProtection="0"/>
    <xf numFmtId="0" fontId="6" fillId="3" borderId="0" applyNumberFormat="0" applyBorder="0" applyAlignment="0" applyProtection="0"/>
    <xf numFmtId="182" fontId="6" fillId="5" borderId="0" applyBorder="0" applyAlignment="0" applyProtection="0"/>
    <xf numFmtId="0" fontId="65" fillId="36" borderId="0" applyNumberFormat="0" applyBorder="0" applyAlignment="0" applyProtection="0"/>
    <xf numFmtId="182" fontId="6" fillId="5" borderId="0" applyBorder="0" applyAlignment="0" applyProtection="0"/>
    <xf numFmtId="0" fontId="6" fillId="6" borderId="0" applyNumberFormat="0" applyBorder="0" applyAlignment="0" applyProtection="0"/>
    <xf numFmtId="0" fontId="6" fillId="7" borderId="0" applyNumberFormat="0" applyBorder="0" applyAlignment="0" applyProtection="0"/>
    <xf numFmtId="182" fontId="6" fillId="8" borderId="0" applyBorder="0" applyAlignment="0" applyProtection="0"/>
    <xf numFmtId="0" fontId="6" fillId="7" borderId="0" applyNumberFormat="0" applyBorder="0" applyAlignment="0" applyProtection="0"/>
    <xf numFmtId="183" fontId="6" fillId="7" borderId="0" applyBorder="0" applyAlignment="0" applyProtection="0"/>
    <xf numFmtId="0" fontId="65" fillId="37"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182" fontId="6" fillId="11" borderId="0" applyBorder="0" applyAlignment="0" applyProtection="0"/>
    <xf numFmtId="0" fontId="6" fillId="10" borderId="0" applyNumberFormat="0" applyBorder="0" applyAlignment="0" applyProtection="0"/>
    <xf numFmtId="182" fontId="6" fillId="4" borderId="0" applyBorder="0" applyAlignment="0" applyProtection="0"/>
    <xf numFmtId="0" fontId="65" fillId="38" borderId="0" applyNumberFormat="0" applyBorder="0" applyAlignment="0" applyProtection="0"/>
    <xf numFmtId="182" fontId="6" fillId="4" borderId="0" applyBorder="0" applyAlignment="0" applyProtection="0"/>
    <xf numFmtId="0" fontId="6" fillId="2" borderId="0" applyNumberFormat="0" applyBorder="0" applyAlignment="0" applyProtection="0"/>
    <xf numFmtId="0" fontId="6" fillId="12" borderId="0" applyNumberFormat="0" applyBorder="0" applyAlignment="0" applyProtection="0"/>
    <xf numFmtId="182" fontId="6" fillId="4" borderId="0" applyBorder="0" applyAlignment="0" applyProtection="0"/>
    <xf numFmtId="0" fontId="6" fillId="12" borderId="0" applyNumberFormat="0" applyBorder="0" applyAlignment="0" applyProtection="0"/>
    <xf numFmtId="182" fontId="6" fillId="5" borderId="0" applyBorder="0" applyAlignment="0" applyProtection="0"/>
    <xf numFmtId="0" fontId="65" fillId="39" borderId="0" applyNumberFormat="0" applyBorder="0" applyAlignment="0" applyProtection="0"/>
    <xf numFmtId="182" fontId="6" fillId="5" borderId="0" applyBorder="0" applyAlignment="0" applyProtection="0"/>
    <xf numFmtId="0" fontId="6" fillId="13" borderId="0" applyNumberFormat="0" applyBorder="0" applyAlignment="0" applyProtection="0"/>
    <xf numFmtId="0" fontId="6" fillId="14" borderId="0" applyNumberFormat="0" applyBorder="0" applyAlignment="0" applyProtection="0"/>
    <xf numFmtId="182" fontId="6" fillId="14" borderId="0" applyBorder="0" applyAlignment="0" applyProtection="0"/>
    <xf numFmtId="0" fontId="6" fillId="14" borderId="0" applyNumberFormat="0" applyBorder="0" applyAlignment="0" applyProtection="0"/>
    <xf numFmtId="183" fontId="6" fillId="14" borderId="0" applyBorder="0" applyAlignment="0" applyProtection="0"/>
    <xf numFmtId="0" fontId="65" fillId="40"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182" fontId="6" fillId="8" borderId="0" applyBorder="0" applyAlignment="0" applyProtection="0"/>
    <xf numFmtId="0" fontId="6" fillId="8" borderId="0" applyNumberFormat="0" applyBorder="0" applyAlignment="0" applyProtection="0"/>
    <xf numFmtId="183" fontId="6" fillId="8" borderId="0" applyBorder="0" applyAlignment="0" applyProtection="0"/>
    <xf numFmtId="0" fontId="65" fillId="41"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182" fontId="6" fillId="17" borderId="0" applyBorder="0" applyAlignment="0" applyProtection="0"/>
    <xf numFmtId="0" fontId="6" fillId="16" borderId="0" applyNumberFormat="0" applyBorder="0" applyAlignment="0" applyProtection="0"/>
    <xf numFmtId="183" fontId="6" fillId="16" borderId="0" applyBorder="0" applyAlignment="0" applyProtection="0"/>
    <xf numFmtId="0" fontId="65" fillId="42" borderId="0" applyNumberFormat="0" applyBorder="0" applyAlignment="0" applyProtection="0"/>
    <xf numFmtId="0" fontId="6" fillId="6" borderId="0" applyNumberFormat="0" applyBorder="0" applyAlignment="0" applyProtection="0"/>
    <xf numFmtId="0" fontId="6" fillId="18" borderId="0" applyNumberFormat="0" applyBorder="0" applyAlignment="0" applyProtection="0"/>
    <xf numFmtId="182" fontId="6" fillId="18" borderId="0" applyBorder="0" applyAlignment="0" applyProtection="0"/>
    <xf numFmtId="0" fontId="6" fillId="18" borderId="0" applyNumberFormat="0" applyBorder="0" applyAlignment="0" applyProtection="0"/>
    <xf numFmtId="183" fontId="6" fillId="18" borderId="0" applyBorder="0" applyAlignment="0" applyProtection="0"/>
    <xf numFmtId="0" fontId="65" fillId="43" borderId="0" applyNumberFormat="0" applyBorder="0" applyAlignment="0" applyProtection="0"/>
    <xf numFmtId="0" fontId="6" fillId="11" borderId="0" applyNumberFormat="0" applyBorder="0" applyAlignment="0" applyProtection="0"/>
    <xf numFmtId="0" fontId="6" fillId="19" borderId="0" applyNumberFormat="0" applyBorder="0" applyAlignment="0" applyProtection="0"/>
    <xf numFmtId="182" fontId="6" fillId="11" borderId="0" applyBorder="0" applyAlignment="0" applyProtection="0"/>
    <xf numFmtId="0" fontId="6" fillId="19" borderId="0" applyNumberFormat="0" applyBorder="0" applyAlignment="0" applyProtection="0"/>
    <xf numFmtId="183" fontId="6" fillId="19" borderId="0" applyBorder="0" applyAlignment="0" applyProtection="0"/>
    <xf numFmtId="0" fontId="65" fillId="44" borderId="0" applyNumberFormat="0" applyBorder="0" applyAlignment="0" applyProtection="0"/>
    <xf numFmtId="0" fontId="6" fillId="15" borderId="0" applyNumberFormat="0" applyBorder="0" applyAlignment="0" applyProtection="0"/>
    <xf numFmtId="0" fontId="6" fillId="12" borderId="0" applyNumberFormat="0" applyBorder="0" applyAlignment="0" applyProtection="0"/>
    <xf numFmtId="182" fontId="6" fillId="17" borderId="0" applyBorder="0" applyAlignment="0" applyProtection="0"/>
    <xf numFmtId="0" fontId="6" fillId="12" borderId="0" applyNumberFormat="0" applyBorder="0" applyAlignment="0" applyProtection="0"/>
    <xf numFmtId="183" fontId="6" fillId="12" borderId="0" applyBorder="0" applyAlignment="0" applyProtection="0"/>
    <xf numFmtId="0" fontId="65" fillId="45" borderId="0" applyNumberFormat="0" applyBorder="0" applyAlignment="0" applyProtection="0"/>
    <xf numFmtId="0" fontId="6" fillId="20" borderId="0" applyNumberFormat="0" applyBorder="0" applyAlignment="0" applyProtection="0"/>
    <xf numFmtId="0" fontId="6" fillId="16" borderId="0" applyNumberFormat="0" applyBorder="0" applyAlignment="0" applyProtection="0"/>
    <xf numFmtId="182" fontId="6" fillId="16" borderId="0" applyBorder="0" applyAlignment="0" applyProtection="0"/>
    <xf numFmtId="0" fontId="6" fillId="16" borderId="0" applyNumberFormat="0" applyBorder="0" applyAlignment="0" applyProtection="0"/>
    <xf numFmtId="183" fontId="6" fillId="16" borderId="0" applyBorder="0" applyAlignment="0" applyProtection="0"/>
    <xf numFmtId="0" fontId="65" fillId="46" borderId="0" applyNumberFormat="0" applyBorder="0" applyAlignment="0" applyProtection="0"/>
    <xf numFmtId="0" fontId="6" fillId="11" borderId="0" applyNumberFormat="0" applyBorder="0" applyAlignment="0" applyProtection="0"/>
    <xf numFmtId="0" fontId="6" fillId="21" borderId="0" applyNumberFormat="0" applyBorder="0" applyAlignment="0" applyProtection="0"/>
    <xf numFmtId="182" fontId="6" fillId="8" borderId="0" applyBorder="0" applyAlignment="0" applyProtection="0"/>
    <xf numFmtId="0" fontId="6" fillId="21" borderId="0" applyNumberFormat="0" applyBorder="0" applyAlignment="0" applyProtection="0"/>
    <xf numFmtId="183" fontId="6" fillId="21" borderId="0" applyBorder="0" applyAlignment="0" applyProtection="0"/>
    <xf numFmtId="0" fontId="65" fillId="47"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182" fontId="7" fillId="22" borderId="0" applyBorder="0" applyAlignment="0" applyProtection="0"/>
    <xf numFmtId="0" fontId="7" fillId="23" borderId="0" applyNumberFormat="0" applyBorder="0" applyAlignment="0" applyProtection="0"/>
    <xf numFmtId="183" fontId="7" fillId="23" borderId="0" applyBorder="0" applyAlignment="0" applyProtection="0"/>
    <xf numFmtId="0" fontId="66" fillId="48" borderId="0" applyNumberFormat="0" applyBorder="0" applyAlignment="0" applyProtection="0"/>
    <xf numFmtId="0" fontId="7" fillId="6" borderId="0" applyNumberFormat="0" applyBorder="0" applyAlignment="0" applyProtection="0"/>
    <xf numFmtId="0" fontId="7" fillId="18" borderId="0" applyNumberFormat="0" applyBorder="0" applyAlignment="0" applyProtection="0"/>
    <xf numFmtId="182" fontId="7" fillId="18" borderId="0" applyBorder="0" applyAlignment="0" applyProtection="0"/>
    <xf numFmtId="0" fontId="7" fillId="18" borderId="0" applyNumberFormat="0" applyBorder="0" applyAlignment="0" applyProtection="0"/>
    <xf numFmtId="183" fontId="7" fillId="18" borderId="0" applyBorder="0" applyAlignment="0" applyProtection="0"/>
    <xf numFmtId="0" fontId="66" fillId="49" borderId="0" applyNumberFormat="0" applyBorder="0" applyAlignment="0" applyProtection="0"/>
    <xf numFmtId="0" fontId="7" fillId="11" borderId="0" applyNumberFormat="0" applyBorder="0" applyAlignment="0" applyProtection="0"/>
    <xf numFmtId="0" fontId="7" fillId="19" borderId="0" applyNumberFormat="0" applyBorder="0" applyAlignment="0" applyProtection="0"/>
    <xf numFmtId="182" fontId="7" fillId="11" borderId="0" applyBorder="0" applyAlignment="0" applyProtection="0"/>
    <xf numFmtId="0" fontId="7" fillId="19" borderId="0" applyNumberFormat="0" applyBorder="0" applyAlignment="0" applyProtection="0"/>
    <xf numFmtId="183" fontId="7" fillId="19" borderId="0" applyBorder="0" applyAlignment="0" applyProtection="0"/>
    <xf numFmtId="0" fontId="66" fillId="50" borderId="0" applyNumberFormat="0" applyBorder="0" applyAlignment="0" applyProtection="0"/>
    <xf numFmtId="0" fontId="7" fillId="15" borderId="0" applyNumberFormat="0" applyBorder="0" applyAlignment="0" applyProtection="0"/>
    <xf numFmtId="0" fontId="7" fillId="24" borderId="0" applyNumberFormat="0" applyBorder="0" applyAlignment="0" applyProtection="0"/>
    <xf numFmtId="182" fontId="7" fillId="17" borderId="0" applyBorder="0" applyAlignment="0" applyProtection="0"/>
    <xf numFmtId="0" fontId="7" fillId="24" borderId="0" applyNumberFormat="0" applyBorder="0" applyAlignment="0" applyProtection="0"/>
    <xf numFmtId="183" fontId="7" fillId="24" borderId="0" applyBorder="0" applyAlignment="0" applyProtection="0"/>
    <xf numFmtId="0" fontId="66" fillId="51"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182" fontId="7" fillId="22" borderId="0" applyBorder="0" applyAlignment="0" applyProtection="0"/>
    <xf numFmtId="0" fontId="7" fillId="22" borderId="0" applyNumberFormat="0" applyBorder="0" applyAlignment="0" applyProtection="0"/>
    <xf numFmtId="183" fontId="7" fillId="22" borderId="0" applyBorder="0" applyAlignment="0" applyProtection="0"/>
    <xf numFmtId="0" fontId="66" fillId="52" borderId="0" applyNumberFormat="0" applyBorder="0" applyAlignment="0" applyProtection="0"/>
    <xf numFmtId="0" fontId="7" fillId="6" borderId="0" applyNumberFormat="0" applyBorder="0" applyAlignment="0" applyProtection="0"/>
    <xf numFmtId="0" fontId="7" fillId="25" borderId="0" applyNumberFormat="0" applyBorder="0" applyAlignment="0" applyProtection="0"/>
    <xf numFmtId="182" fontId="7" fillId="8" borderId="0" applyBorder="0" applyAlignment="0" applyProtection="0"/>
    <xf numFmtId="0" fontId="7" fillId="25" borderId="0" applyNumberFormat="0" applyBorder="0" applyAlignment="0" applyProtection="0"/>
    <xf numFmtId="183" fontId="7" fillId="25" borderId="0" applyBorder="0" applyAlignment="0" applyProtection="0"/>
    <xf numFmtId="0" fontId="66" fillId="53" borderId="0" applyNumberFormat="0" applyBorder="0" applyAlignment="0" applyProtection="0"/>
    <xf numFmtId="0" fontId="8" fillId="10" borderId="0" applyNumberFormat="0" applyBorder="0" applyAlignment="0" applyProtection="0"/>
    <xf numFmtId="182" fontId="8" fillId="10" borderId="0" applyBorder="0" applyAlignment="0" applyProtection="0"/>
    <xf numFmtId="0" fontId="8" fillId="10" borderId="0" applyNumberFormat="0" applyBorder="0" applyAlignment="0" applyProtection="0"/>
    <xf numFmtId="183" fontId="8" fillId="10" borderId="0" applyBorder="0" applyAlignment="0" applyProtection="0"/>
    <xf numFmtId="0" fontId="67" fillId="54" borderId="0" applyNumberFormat="0" applyBorder="0" applyAlignment="0" applyProtection="0"/>
    <xf numFmtId="0" fontId="9" fillId="5" borderId="1" applyNumberFormat="0" applyAlignment="0" applyProtection="0"/>
    <xf numFmtId="0" fontId="9" fillId="17" borderId="1" applyNumberFormat="0" applyAlignment="0" applyProtection="0"/>
    <xf numFmtId="182" fontId="9" fillId="4" borderId="1" applyAlignment="0" applyProtection="0"/>
    <xf numFmtId="0" fontId="9" fillId="17" borderId="1" applyNumberFormat="0" applyAlignment="0" applyProtection="0"/>
    <xf numFmtId="182" fontId="9" fillId="5" borderId="1" applyAlignment="0" applyProtection="0"/>
    <xf numFmtId="0" fontId="68" fillId="55" borderId="26" applyNumberFormat="0" applyAlignment="0" applyProtection="0"/>
    <xf numFmtId="0" fontId="10" fillId="26" borderId="2" applyNumberFormat="0" applyAlignment="0" applyProtection="0"/>
    <xf numFmtId="0" fontId="10" fillId="27" borderId="2" applyNumberFormat="0" applyAlignment="0" applyProtection="0"/>
    <xf numFmtId="182" fontId="10" fillId="27" borderId="2" applyAlignment="0" applyProtection="0"/>
    <xf numFmtId="0" fontId="10" fillId="27" borderId="2" applyNumberFormat="0" applyAlignment="0" applyProtection="0"/>
    <xf numFmtId="183" fontId="10" fillId="27" borderId="2" applyAlignment="0" applyProtection="0"/>
    <xf numFmtId="0" fontId="69" fillId="56" borderId="27" applyNumberFormat="0" applyAlignment="0" applyProtection="0"/>
    <xf numFmtId="0" fontId="11" fillId="0" borderId="3" applyNumberFormat="0" applyFill="0" applyAlignment="0" applyProtection="0"/>
    <xf numFmtId="0" fontId="11" fillId="0" borderId="3" applyNumberFormat="0" applyFill="0" applyAlignment="0" applyProtection="0"/>
    <xf numFmtId="182" fontId="11" fillId="0" borderId="3" applyFill="0" applyAlignment="0" applyProtection="0"/>
    <xf numFmtId="0" fontId="11" fillId="0" borderId="3" applyNumberFormat="0" applyFill="0" applyAlignment="0" applyProtection="0"/>
    <xf numFmtId="183" fontId="11" fillId="0" borderId="3" applyFill="0" applyAlignment="0" applyProtection="0"/>
    <xf numFmtId="0" fontId="70" fillId="0" borderId="28" applyNumberFormat="0" applyFill="0" applyAlignment="0" applyProtection="0"/>
    <xf numFmtId="18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184" fontId="65" fillId="0" borderId="0" applyFont="0" applyFill="0" applyBorder="0" applyAlignment="0" applyProtection="0"/>
    <xf numFmtId="44" fontId="65" fillId="0" borderId="0" applyFont="0" applyFill="0" applyBorder="0" applyAlignment="0" applyProtection="0"/>
    <xf numFmtId="18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18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18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18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0" fontId="12" fillId="0" borderId="0" applyNumberFormat="0" applyFill="0" applyBorder="0" applyAlignment="0" applyProtection="0"/>
    <xf numFmtId="0" fontId="37" fillId="0" borderId="0" applyNumberFormat="0" applyFill="0" applyBorder="0" applyAlignment="0" applyProtection="0"/>
    <xf numFmtId="182" fontId="12" fillId="0" borderId="0" applyFill="0" applyBorder="0" applyAlignment="0" applyProtection="0"/>
    <xf numFmtId="0" fontId="37" fillId="0" borderId="0" applyNumberFormat="0" applyFill="0" applyBorder="0" applyAlignment="0" applyProtection="0"/>
    <xf numFmtId="183" fontId="37" fillId="0" borderId="0" applyFill="0" applyBorder="0" applyAlignment="0" applyProtection="0"/>
    <xf numFmtId="0" fontId="72" fillId="0" borderId="0" applyNumberFormat="0" applyFill="0" applyBorder="0" applyAlignment="0" applyProtection="0"/>
    <xf numFmtId="0" fontId="7" fillId="22" borderId="0" applyNumberFormat="0" applyBorder="0" applyAlignment="0" applyProtection="0"/>
    <xf numFmtId="0" fontId="7" fillId="28" borderId="0" applyNumberFormat="0" applyBorder="0" applyAlignment="0" applyProtection="0"/>
    <xf numFmtId="182" fontId="7" fillId="22" borderId="0" applyBorder="0" applyAlignment="0" applyProtection="0"/>
    <xf numFmtId="0" fontId="7" fillId="28" borderId="0" applyNumberFormat="0" applyBorder="0" applyAlignment="0" applyProtection="0"/>
    <xf numFmtId="183" fontId="7" fillId="28" borderId="0" applyBorder="0" applyAlignment="0" applyProtection="0"/>
    <xf numFmtId="0" fontId="66" fillId="57"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182" fontId="7" fillId="29" borderId="0" applyBorder="0" applyAlignment="0" applyProtection="0"/>
    <xf numFmtId="0" fontId="7" fillId="29" borderId="0" applyNumberFormat="0" applyBorder="0" applyAlignment="0" applyProtection="0"/>
    <xf numFmtId="183" fontId="7" fillId="29" borderId="0" applyBorder="0" applyAlignment="0" applyProtection="0"/>
    <xf numFmtId="0" fontId="66" fillId="58"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182" fontId="7" fillId="30" borderId="0" applyBorder="0" applyAlignment="0" applyProtection="0"/>
    <xf numFmtId="0" fontId="7" fillId="30" borderId="0" applyNumberFormat="0" applyBorder="0" applyAlignment="0" applyProtection="0"/>
    <xf numFmtId="183" fontId="7" fillId="30" borderId="0" applyBorder="0" applyAlignment="0" applyProtection="0"/>
    <xf numFmtId="0" fontId="66" fillId="59" borderId="0" applyNumberFormat="0" applyBorder="0" applyAlignment="0" applyProtection="0"/>
    <xf numFmtId="0" fontId="7" fillId="31" borderId="0" applyNumberFormat="0" applyBorder="0" applyAlignment="0" applyProtection="0"/>
    <xf numFmtId="0" fontId="7" fillId="24" borderId="0" applyNumberFormat="0" applyBorder="0" applyAlignment="0" applyProtection="0"/>
    <xf numFmtId="182" fontId="7" fillId="32" borderId="0" applyBorder="0" applyAlignment="0" applyProtection="0"/>
    <xf numFmtId="0" fontId="7" fillId="24" borderId="0" applyNumberFormat="0" applyBorder="0" applyAlignment="0" applyProtection="0"/>
    <xf numFmtId="183" fontId="7" fillId="24" borderId="0" applyBorder="0" applyAlignment="0" applyProtection="0"/>
    <xf numFmtId="0" fontId="66" fillId="60"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182" fontId="7" fillId="22" borderId="0" applyBorder="0" applyAlignment="0" applyProtection="0"/>
    <xf numFmtId="0" fontId="7" fillId="22" borderId="0" applyNumberFormat="0" applyBorder="0" applyAlignment="0" applyProtection="0"/>
    <xf numFmtId="183" fontId="7" fillId="22" borderId="0" applyBorder="0" applyAlignment="0" applyProtection="0"/>
    <xf numFmtId="0" fontId="66" fillId="61"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182" fontId="7" fillId="34" borderId="0" applyBorder="0" applyAlignment="0" applyProtection="0"/>
    <xf numFmtId="0" fontId="7" fillId="34" borderId="0" applyNumberFormat="0" applyBorder="0" applyAlignment="0" applyProtection="0"/>
    <xf numFmtId="183" fontId="7" fillId="34" borderId="0" applyBorder="0" applyAlignment="0" applyProtection="0"/>
    <xf numFmtId="0" fontId="66" fillId="62" borderId="0" applyNumberFormat="0" applyBorder="0" applyAlignment="0" applyProtection="0"/>
    <xf numFmtId="0" fontId="13" fillId="11" borderId="1" applyNumberFormat="0" applyAlignment="0" applyProtection="0"/>
    <xf numFmtId="0" fontId="13" fillId="8" borderId="1" applyNumberFormat="0" applyAlignment="0" applyProtection="0"/>
    <xf numFmtId="182" fontId="13" fillId="8" borderId="1" applyAlignment="0" applyProtection="0"/>
    <xf numFmtId="0" fontId="13" fillId="8" borderId="1" applyNumberFormat="0" applyAlignment="0" applyProtection="0"/>
    <xf numFmtId="183" fontId="13" fillId="8" borderId="1" applyAlignment="0" applyProtection="0"/>
    <xf numFmtId="0" fontId="73" fillId="63" borderId="26" applyNumberFormat="0" applyAlignment="0" applyProtection="0"/>
    <xf numFmtId="0" fontId="45" fillId="0" borderId="0"/>
    <xf numFmtId="0" fontId="74" fillId="0" borderId="0" applyNumberFormat="0" applyFill="0" applyBorder="0" applyAlignment="0" applyProtection="0"/>
    <xf numFmtId="0" fontId="31" fillId="0" borderId="0" applyNumberFormat="0" applyFill="0" applyBorder="0" applyAlignment="0" applyProtection="0">
      <alignment vertical="top"/>
      <protection locked="0"/>
    </xf>
    <xf numFmtId="0" fontId="36" fillId="0" borderId="0" applyNumberFormat="0" applyFill="0" applyBorder="0" applyAlignment="0" applyProtection="0"/>
    <xf numFmtId="183" fontId="46" fillId="0" borderId="0" applyFill="0" applyBorder="0" applyAlignment="0" applyProtection="0"/>
    <xf numFmtId="0" fontId="75" fillId="0" borderId="0" applyNumberFormat="0" applyFill="0" applyBorder="0" applyAlignment="0" applyProtection="0"/>
    <xf numFmtId="0" fontId="76" fillId="0" borderId="0" applyNumberFormat="0" applyFill="0" applyBorder="0" applyAlignment="0" applyProtection="0">
      <alignment vertical="top"/>
      <protection locked="0"/>
    </xf>
    <xf numFmtId="0" fontId="14" fillId="35" borderId="0" applyNumberFormat="0" applyBorder="0" applyAlignment="0" applyProtection="0"/>
    <xf numFmtId="0" fontId="14" fillId="7" borderId="0" applyNumberFormat="0" applyBorder="0" applyAlignment="0" applyProtection="0"/>
    <xf numFmtId="182" fontId="14" fillId="7" borderId="0" applyBorder="0" applyAlignment="0" applyProtection="0"/>
    <xf numFmtId="0" fontId="14" fillId="7" borderId="0" applyNumberFormat="0" applyBorder="0" applyAlignment="0" applyProtection="0"/>
    <xf numFmtId="183" fontId="14" fillId="7" borderId="0" applyBorder="0" applyAlignment="0" applyProtection="0"/>
    <xf numFmtId="0" fontId="77" fillId="64" borderId="0" applyNumberFormat="0" applyBorder="0" applyAlignment="0" applyProtection="0"/>
    <xf numFmtId="173" fontId="30" fillId="0" borderId="0" applyFill="0" applyBorder="0" applyAlignment="0" applyProtection="0"/>
    <xf numFmtId="172" fontId="30" fillId="0" borderId="0" applyFill="0" applyBorder="0" applyAlignment="0" applyProtection="0"/>
    <xf numFmtId="166" fontId="65" fillId="0" borderId="0" applyFont="0" applyFill="0" applyBorder="0" applyAlignment="0" applyProtection="0"/>
    <xf numFmtId="186" fontId="5" fillId="0" borderId="0" applyFont="0" applyFill="0" applyBorder="0" applyAlignment="0" applyProtection="0"/>
    <xf numFmtId="186" fontId="5" fillId="0" borderId="0" applyFont="0" applyFill="0" applyBorder="0" applyAlignment="0" applyProtection="0"/>
    <xf numFmtId="186" fontId="5" fillId="0" borderId="0" applyFont="0" applyFill="0" applyBorder="0" applyAlignment="0" applyProtection="0"/>
    <xf numFmtId="166" fontId="65" fillId="0" borderId="0" applyFont="0" applyFill="0" applyBorder="0" applyAlignment="0" applyProtection="0"/>
    <xf numFmtId="181" fontId="5" fillId="0" borderId="0" applyFont="0" applyFill="0" applyBorder="0" applyAlignment="0" applyProtection="0"/>
    <xf numFmtId="172" fontId="30" fillId="0" borderId="0" applyFill="0" applyBorder="0" applyAlignment="0" applyProtection="0"/>
    <xf numFmtId="41" fontId="5" fillId="0" borderId="0" applyFont="0" applyFill="0" applyBorder="0" applyAlignment="0" applyProtection="0"/>
    <xf numFmtId="43" fontId="65" fillId="0" borderId="0" applyFont="0" applyFill="0" applyBorder="0" applyAlignment="0" applyProtection="0"/>
    <xf numFmtId="187"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7" fontId="17" fillId="0" borderId="0" applyFont="0" applyFill="0" applyBorder="0" applyAlignment="0" applyProtection="0"/>
    <xf numFmtId="0" fontId="5" fillId="0" borderId="0" applyFont="0" applyFill="0" applyBorder="0" applyAlignment="0" applyProtection="0"/>
    <xf numFmtId="187"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87"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0" fontId="15" fillId="11" borderId="0" applyNumberFormat="0" applyBorder="0" applyAlignment="0" applyProtection="0"/>
    <xf numFmtId="0" fontId="15" fillId="11" borderId="0" applyNumberFormat="0" applyBorder="0" applyAlignment="0" applyProtection="0"/>
    <xf numFmtId="182" fontId="15" fillId="11" borderId="0" applyBorder="0" applyAlignment="0" applyProtection="0"/>
    <xf numFmtId="0" fontId="15" fillId="11" borderId="0" applyNumberFormat="0" applyBorder="0" applyAlignment="0" applyProtection="0"/>
    <xf numFmtId="183" fontId="15" fillId="11" borderId="0" applyBorder="0" applyAlignment="0" applyProtection="0"/>
    <xf numFmtId="0" fontId="78" fillId="65" borderId="0" applyNumberFormat="0" applyBorder="0" applyAlignment="0" applyProtection="0"/>
    <xf numFmtId="0" fontId="16" fillId="0" borderId="0"/>
    <xf numFmtId="0" fontId="50" fillId="0" borderId="0"/>
    <xf numFmtId="0" fontId="65" fillId="0" borderId="0"/>
    <xf numFmtId="0" fontId="65" fillId="0" borderId="0"/>
    <xf numFmtId="0" fontId="65" fillId="0" borderId="0"/>
    <xf numFmtId="0" fontId="49" fillId="0" borderId="0"/>
    <xf numFmtId="0" fontId="5" fillId="0" borderId="0"/>
    <xf numFmtId="0" fontId="65" fillId="0" borderId="0"/>
    <xf numFmtId="0" fontId="53" fillId="0" borderId="0">
      <alignment wrapText="1"/>
    </xf>
    <xf numFmtId="0" fontId="54" fillId="0" borderId="0">
      <alignment wrapText="1"/>
    </xf>
    <xf numFmtId="0" fontId="56" fillId="0" borderId="0"/>
    <xf numFmtId="0" fontId="57" fillId="0" borderId="0">
      <alignment wrapText="1"/>
    </xf>
    <xf numFmtId="0" fontId="17" fillId="0" borderId="0"/>
    <xf numFmtId="0" fontId="5" fillId="0" borderId="0"/>
    <xf numFmtId="0" fontId="65" fillId="0" borderId="0"/>
    <xf numFmtId="0" fontId="65" fillId="0" borderId="0"/>
    <xf numFmtId="0" fontId="5" fillId="0" borderId="0">
      <alignment wrapText="1"/>
    </xf>
    <xf numFmtId="0" fontId="5" fillId="0" borderId="0">
      <alignment wrapText="1"/>
    </xf>
    <xf numFmtId="0" fontId="5" fillId="0" borderId="0"/>
    <xf numFmtId="0" fontId="5" fillId="0" borderId="0"/>
    <xf numFmtId="182" fontId="47" fillId="0" borderId="0"/>
    <xf numFmtId="0" fontId="5" fillId="0" borderId="0"/>
    <xf numFmtId="0" fontId="6" fillId="0" borderId="0"/>
    <xf numFmtId="0" fontId="6" fillId="0" borderId="0"/>
    <xf numFmtId="0" fontId="58" fillId="0" borderId="0">
      <alignment wrapText="1"/>
    </xf>
    <xf numFmtId="0" fontId="59" fillId="0" borderId="0"/>
    <xf numFmtId="0" fontId="62" fillId="0" borderId="0"/>
    <xf numFmtId="0" fontId="17" fillId="0" borderId="0"/>
    <xf numFmtId="0" fontId="5" fillId="0" borderId="0"/>
    <xf numFmtId="182" fontId="47" fillId="0" borderId="0"/>
    <xf numFmtId="0" fontId="5" fillId="0" borderId="0"/>
    <xf numFmtId="0" fontId="17" fillId="0" borderId="0"/>
    <xf numFmtId="0" fontId="65" fillId="0" borderId="0"/>
    <xf numFmtId="0" fontId="65" fillId="0" borderId="0"/>
    <xf numFmtId="0" fontId="6"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47"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17"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182" fontId="47"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17" fillId="0" borderId="0"/>
    <xf numFmtId="183" fontId="47" fillId="0" borderId="0"/>
    <xf numFmtId="0" fontId="17" fillId="0" borderId="0"/>
    <xf numFmtId="0" fontId="5" fillId="0" borderId="0"/>
    <xf numFmtId="0" fontId="17" fillId="0" borderId="0"/>
    <xf numFmtId="0" fontId="5" fillId="0" borderId="0"/>
    <xf numFmtId="0" fontId="65" fillId="0" borderId="0"/>
    <xf numFmtId="0" fontId="30" fillId="0" borderId="0"/>
    <xf numFmtId="0" fontId="24" fillId="0" borderId="0"/>
    <xf numFmtId="0" fontId="30" fillId="9" borderId="4" applyNumberFormat="0" applyAlignment="0" applyProtection="0"/>
    <xf numFmtId="0" fontId="6" fillId="4" borderId="4" applyNumberFormat="0" applyAlignment="0" applyProtection="0"/>
    <xf numFmtId="182" fontId="47" fillId="11" borderId="4" applyAlignment="0" applyProtection="0"/>
    <xf numFmtId="0" fontId="6" fillId="4" borderId="4" applyNumberFormat="0" applyAlignment="0" applyProtection="0"/>
    <xf numFmtId="182" fontId="47" fillId="4" borderId="4" applyAlignment="0" applyProtection="0"/>
    <xf numFmtId="0" fontId="65" fillId="66" borderId="30" applyNumberFormat="0" applyFont="0" applyAlignment="0" applyProtection="0"/>
    <xf numFmtId="9" fontId="30" fillId="0" borderId="0" applyFill="0" applyBorder="0" applyAlignment="0" applyProtection="0"/>
    <xf numFmtId="9" fontId="65" fillId="0" borderId="0" applyFont="0" applyFill="0" applyBorder="0" applyAlignment="0" applyProtection="0"/>
    <xf numFmtId="9" fontId="30" fillId="0" borderId="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 fillId="0" borderId="0" applyFont="0" applyFill="0" applyBorder="0" applyAlignment="0" applyProtection="0"/>
    <xf numFmtId="0" fontId="18" fillId="5" borderId="5" applyNumberFormat="0" applyAlignment="0" applyProtection="0"/>
    <xf numFmtId="0" fontId="18" fillId="17" borderId="5" applyNumberFormat="0" applyAlignment="0" applyProtection="0"/>
    <xf numFmtId="182" fontId="18" fillId="4" borderId="5" applyAlignment="0" applyProtection="0"/>
    <xf numFmtId="0" fontId="18" fillId="17" borderId="5" applyNumberFormat="0" applyAlignment="0" applyProtection="0"/>
    <xf numFmtId="182" fontId="18" fillId="5" borderId="5" applyAlignment="0" applyProtection="0"/>
    <xf numFmtId="0" fontId="79" fillId="55" borderId="31"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182" fontId="19" fillId="0" borderId="0" applyFill="0" applyBorder="0" applyAlignment="0" applyProtection="0"/>
    <xf numFmtId="0" fontId="19" fillId="0" borderId="0" applyNumberFormat="0" applyFill="0" applyBorder="0" applyAlignment="0" applyProtection="0"/>
    <xf numFmtId="183" fontId="19" fillId="0" borderId="0" applyFill="0" applyBorder="0" applyAlignment="0" applyProtection="0"/>
    <xf numFmtId="0" fontId="8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82" fontId="20" fillId="0" borderId="0" applyFill="0" applyBorder="0" applyAlignment="0" applyProtection="0"/>
    <xf numFmtId="0" fontId="20" fillId="0" borderId="0" applyNumberFormat="0" applyFill="0" applyBorder="0" applyAlignment="0" applyProtection="0"/>
    <xf numFmtId="183" fontId="20" fillId="0" borderId="0" applyFill="0" applyBorder="0" applyAlignment="0" applyProtection="0"/>
    <xf numFmtId="0" fontId="81" fillId="0" borderId="0" applyNumberFormat="0" applyFill="0" applyBorder="0" applyAlignment="0" applyProtection="0"/>
    <xf numFmtId="0" fontId="21" fillId="0" borderId="0" applyNumberFormat="0" applyFill="0" applyBorder="0" applyAlignment="0" applyProtection="0"/>
    <xf numFmtId="0" fontId="39" fillId="0" borderId="6" applyNumberFormat="0" applyFill="0" applyAlignment="0" applyProtection="0"/>
    <xf numFmtId="182" fontId="48" fillId="0" borderId="7" applyFill="0" applyAlignment="0" applyProtection="0"/>
    <xf numFmtId="0" fontId="39" fillId="0" borderId="6" applyNumberFormat="0" applyFill="0" applyAlignment="0" applyProtection="0"/>
    <xf numFmtId="183" fontId="39" fillId="0" borderId="6" applyFill="0" applyAlignment="0" applyProtection="0"/>
    <xf numFmtId="0" fontId="71" fillId="0" borderId="29" applyNumberFormat="0" applyFill="0" applyAlignment="0" applyProtection="0"/>
    <xf numFmtId="0" fontId="22" fillId="0" borderId="8" applyNumberFormat="0" applyFill="0" applyAlignment="0" applyProtection="0"/>
    <xf numFmtId="0" fontId="40" fillId="0" borderId="8" applyNumberFormat="0" applyFill="0" applyAlignment="0" applyProtection="0"/>
    <xf numFmtId="182" fontId="22" fillId="0" borderId="8" applyFill="0" applyAlignment="0" applyProtection="0"/>
    <xf numFmtId="0" fontId="40" fillId="0" borderId="8" applyNumberFormat="0" applyFill="0" applyAlignment="0" applyProtection="0"/>
    <xf numFmtId="183" fontId="40" fillId="0" borderId="8" applyFill="0" applyAlignment="0" applyProtection="0"/>
    <xf numFmtId="0" fontId="82" fillId="0" borderId="32" applyNumberFormat="0" applyFill="0" applyAlignment="0" applyProtection="0"/>
    <xf numFmtId="0" fontId="12" fillId="0" borderId="9" applyNumberFormat="0" applyFill="0" applyAlignment="0" applyProtection="0"/>
    <xf numFmtId="0" fontId="37" fillId="0" borderId="10" applyNumberFormat="0" applyFill="0" applyAlignment="0" applyProtection="0"/>
    <xf numFmtId="182" fontId="12" fillId="0" borderId="9" applyFill="0" applyAlignment="0" applyProtection="0"/>
    <xf numFmtId="0" fontId="37" fillId="0" borderId="10" applyNumberFormat="0" applyFill="0" applyAlignment="0" applyProtection="0"/>
    <xf numFmtId="183" fontId="37" fillId="0" borderId="10" applyFill="0" applyAlignment="0" applyProtection="0"/>
    <xf numFmtId="0" fontId="72" fillId="0" borderId="33" applyNumberFormat="0" applyFill="0" applyAlignment="0" applyProtection="0"/>
    <xf numFmtId="0" fontId="38" fillId="0" borderId="0" applyNumberFormat="0" applyFill="0" applyBorder="0" applyAlignment="0" applyProtection="0"/>
    <xf numFmtId="182" fontId="21" fillId="0" borderId="0" applyFill="0" applyBorder="0" applyAlignment="0" applyProtection="0"/>
    <xf numFmtId="0" fontId="38" fillId="0" borderId="0" applyNumberFormat="0" applyFill="0" applyBorder="0" applyAlignment="0" applyProtection="0"/>
    <xf numFmtId="183" fontId="38" fillId="0" borderId="0" applyFill="0" applyBorder="0" applyAlignment="0" applyProtection="0"/>
    <xf numFmtId="0" fontId="83" fillId="0" borderId="0" applyNumberFormat="0" applyFill="0" applyBorder="0" applyAlignment="0" applyProtection="0"/>
    <xf numFmtId="0" fontId="23" fillId="0" borderId="11" applyNumberFormat="0" applyFill="0" applyAlignment="0" applyProtection="0"/>
    <xf numFmtId="0" fontId="23" fillId="0" borderId="12" applyNumberFormat="0" applyFill="0" applyAlignment="0" applyProtection="0"/>
    <xf numFmtId="182" fontId="23" fillId="0" borderId="11" applyFill="0" applyAlignment="0" applyProtection="0"/>
    <xf numFmtId="0" fontId="23" fillId="0" borderId="12" applyNumberFormat="0" applyFill="0" applyAlignment="0" applyProtection="0"/>
    <xf numFmtId="183" fontId="23" fillId="0" borderId="12" applyFill="0" applyAlignment="0" applyProtection="0"/>
    <xf numFmtId="0" fontId="84" fillId="0" borderId="34" applyNumberFormat="0" applyFill="0" applyAlignment="0" applyProtection="0"/>
    <xf numFmtId="196" fontId="5" fillId="0" borderId="0" applyFill="0" applyBorder="0" applyProtection="0">
      <alignment horizontal="right" vertical="center" wrapText="1"/>
    </xf>
    <xf numFmtId="0" fontId="95" fillId="0" borderId="0"/>
    <xf numFmtId="0" fontId="76" fillId="0" borderId="0" applyNumberFormat="0" applyFill="0" applyBorder="0" applyAlignment="0" applyProtection="0"/>
    <xf numFmtId="0" fontId="50" fillId="0" borderId="0"/>
    <xf numFmtId="0" fontId="125" fillId="0" borderId="0"/>
    <xf numFmtId="0" fontId="50" fillId="0" borderId="0"/>
    <xf numFmtId="0" fontId="126" fillId="0" borderId="0"/>
    <xf numFmtId="0" fontId="24" fillId="0" borderId="0"/>
    <xf numFmtId="0" fontId="127" fillId="0" borderId="0"/>
    <xf numFmtId="0" fontId="4" fillId="0" borderId="0"/>
    <xf numFmtId="0" fontId="5" fillId="0" borderId="0"/>
    <xf numFmtId="0" fontId="4" fillId="0" borderId="0"/>
    <xf numFmtId="0" fontId="125" fillId="0" borderId="0"/>
    <xf numFmtId="0" fontId="127" fillId="0" borderId="0"/>
    <xf numFmtId="0" fontId="4" fillId="0" borderId="0"/>
    <xf numFmtId="9" fontId="127" fillId="0" borderId="0" applyFont="0" applyFill="0" applyBorder="0" applyAlignment="0" applyProtection="0"/>
    <xf numFmtId="9" fontId="4" fillId="0" borderId="0" applyFont="0" applyFill="0" applyBorder="0" applyAlignment="0" applyProtection="0"/>
    <xf numFmtId="0" fontId="131" fillId="0" borderId="0"/>
    <xf numFmtId="0" fontId="3" fillId="0" borderId="0"/>
    <xf numFmtId="0" fontId="5" fillId="0" borderId="0"/>
    <xf numFmtId="0" fontId="5" fillId="0" borderId="0"/>
    <xf numFmtId="0" fontId="5" fillId="0" borderId="0"/>
    <xf numFmtId="0" fontId="5" fillId="0" borderId="0"/>
    <xf numFmtId="0" fontId="3" fillId="0" borderId="0"/>
    <xf numFmtId="0" fontId="1" fillId="0" borderId="0"/>
    <xf numFmtId="0" fontId="162" fillId="0" borderId="0"/>
  </cellStyleXfs>
  <cellXfs count="1005">
    <xf numFmtId="0" fontId="0" fillId="0" borderId="0" xfId="0"/>
    <xf numFmtId="0" fontId="27" fillId="0" borderId="0" xfId="0" applyFont="1"/>
    <xf numFmtId="0" fontId="27" fillId="0" borderId="0" xfId="0" applyFont="1" applyBorder="1"/>
    <xf numFmtId="0" fontId="27" fillId="0" borderId="0" xfId="0" applyFont="1" applyAlignment="1" applyProtection="1">
      <alignment horizontal="right"/>
    </xf>
    <xf numFmtId="0" fontId="28" fillId="0" borderId="0" xfId="0" applyFont="1"/>
    <xf numFmtId="3" fontId="28" fillId="0" borderId="0" xfId="0" applyNumberFormat="1" applyFont="1"/>
    <xf numFmtId="3" fontId="28" fillId="0" borderId="0" xfId="0" applyNumberFormat="1" applyFont="1" applyBorder="1"/>
    <xf numFmtId="0" fontId="28" fillId="0" borderId="0" xfId="0" applyFont="1" applyBorder="1"/>
    <xf numFmtId="0" fontId="27" fillId="0" borderId="0" xfId="0" applyFont="1" applyBorder="1" applyAlignment="1">
      <alignment horizontal="center"/>
    </xf>
    <xf numFmtId="0" fontId="27" fillId="0" borderId="0" xfId="0" applyFont="1" applyAlignment="1">
      <alignment horizontal="center"/>
    </xf>
    <xf numFmtId="168" fontId="27" fillId="0" borderId="0" xfId="0" applyNumberFormat="1" applyFont="1" applyBorder="1"/>
    <xf numFmtId="0" fontId="27" fillId="0" borderId="0" xfId="0" applyFont="1" applyBorder="1" applyAlignment="1" applyProtection="1">
      <alignment horizontal="left"/>
    </xf>
    <xf numFmtId="2" fontId="25" fillId="0" borderId="0" xfId="0" applyNumberFormat="1" applyFont="1"/>
    <xf numFmtId="0" fontId="17" fillId="0" borderId="0" xfId="0" applyFont="1" applyAlignment="1">
      <alignment vertical="center"/>
    </xf>
    <xf numFmtId="0" fontId="27" fillId="0" borderId="0" xfId="0" applyFont="1" applyBorder="1" applyAlignment="1"/>
    <xf numFmtId="4" fontId="27" fillId="0" borderId="0" xfId="0" applyNumberFormat="1" applyFont="1"/>
    <xf numFmtId="0" fontId="27" fillId="0" borderId="0" xfId="0" applyFont="1" applyAlignment="1"/>
    <xf numFmtId="175" fontId="25" fillId="0" borderId="0" xfId="586" applyNumberFormat="1" applyFont="1"/>
    <xf numFmtId="37" fontId="27" fillId="0" borderId="0" xfId="0" applyNumberFormat="1" applyFont="1"/>
    <xf numFmtId="9" fontId="30" fillId="0" borderId="0" xfId="1256"/>
    <xf numFmtId="3" fontId="27" fillId="0" borderId="0" xfId="0" applyNumberFormat="1" applyFont="1" applyBorder="1" applyAlignment="1"/>
    <xf numFmtId="9" fontId="25" fillId="0" borderId="0" xfId="1256" applyFont="1"/>
    <xf numFmtId="0" fontId="17" fillId="0" borderId="0" xfId="0" applyFont="1"/>
    <xf numFmtId="0" fontId="17" fillId="0" borderId="0" xfId="0" applyFont="1" applyAlignment="1"/>
    <xf numFmtId="0" fontId="32" fillId="0" borderId="0" xfId="0" applyFont="1"/>
    <xf numFmtId="0" fontId="33" fillId="0" borderId="0" xfId="0" applyFont="1"/>
    <xf numFmtId="0" fontId="32" fillId="0" borderId="0" xfId="0" applyFont="1" applyBorder="1" applyAlignment="1">
      <alignment horizontal="center"/>
    </xf>
    <xf numFmtId="0" fontId="32" fillId="0" borderId="0" xfId="0" applyFont="1" applyAlignment="1"/>
    <xf numFmtId="0" fontId="26" fillId="0" borderId="0" xfId="0" applyFont="1"/>
    <xf numFmtId="0" fontId="32" fillId="0" borderId="0" xfId="0" applyFont="1" applyAlignment="1">
      <alignment horizontal="center"/>
    </xf>
    <xf numFmtId="0" fontId="32" fillId="0" borderId="0" xfId="0" applyFont="1" applyAlignment="1">
      <alignment vertical="center"/>
    </xf>
    <xf numFmtId="0" fontId="32" fillId="0" borderId="0" xfId="0" applyFont="1" applyBorder="1" applyAlignment="1">
      <alignment vertical="center"/>
    </xf>
    <xf numFmtId="175" fontId="29" fillId="0" borderId="0" xfId="586" applyNumberFormat="1" applyFont="1"/>
    <xf numFmtId="0" fontId="32" fillId="0" borderId="0" xfId="0" applyFont="1" applyBorder="1"/>
    <xf numFmtId="0" fontId="32" fillId="0" borderId="0" xfId="0" applyFont="1" applyBorder="1" applyAlignment="1"/>
    <xf numFmtId="175" fontId="34" fillId="0" borderId="0" xfId="586" applyNumberFormat="1" applyFont="1"/>
    <xf numFmtId="0" fontId="85" fillId="0" borderId="0" xfId="0" applyFont="1"/>
    <xf numFmtId="0" fontId="86" fillId="0" borderId="0" xfId="0" applyFont="1"/>
    <xf numFmtId="0" fontId="5" fillId="0" borderId="0" xfId="0" applyFont="1"/>
    <xf numFmtId="0" fontId="5" fillId="0" borderId="0" xfId="0" applyFont="1" applyAlignment="1"/>
    <xf numFmtId="3" fontId="17" fillId="0" borderId="0" xfId="0" applyNumberFormat="1" applyFont="1"/>
    <xf numFmtId="3" fontId="32" fillId="0" borderId="0" xfId="0" applyNumberFormat="1" applyFont="1"/>
    <xf numFmtId="0" fontId="5" fillId="0" borderId="13" xfId="0" applyFont="1" applyBorder="1" applyAlignment="1">
      <alignment horizontal="left"/>
    </xf>
    <xf numFmtId="4" fontId="17" fillId="0" borderId="0" xfId="0" applyNumberFormat="1" applyFont="1"/>
    <xf numFmtId="3" fontId="29" fillId="0" borderId="0" xfId="0" applyNumberFormat="1" applyFont="1"/>
    <xf numFmtId="0" fontId="27" fillId="0" borderId="0" xfId="0" applyFont="1" applyAlignment="1">
      <alignment horizontal="left"/>
    </xf>
    <xf numFmtId="17" fontId="5" fillId="0" borderId="13" xfId="0" applyNumberFormat="1" applyFont="1" applyBorder="1" applyAlignment="1">
      <alignment horizontal="center"/>
    </xf>
    <xf numFmtId="0" fontId="17" fillId="0" borderId="0" xfId="0" applyFont="1" applyBorder="1"/>
    <xf numFmtId="4" fontId="5" fillId="0" borderId="0" xfId="0" applyNumberFormat="1" applyFont="1"/>
    <xf numFmtId="168" fontId="17" fillId="0" borderId="0" xfId="0" applyNumberFormat="1" applyFont="1"/>
    <xf numFmtId="0" fontId="5" fillId="0" borderId="14" xfId="0" applyFont="1" applyBorder="1"/>
    <xf numFmtId="0" fontId="17" fillId="0" borderId="14" xfId="0" applyFont="1" applyBorder="1"/>
    <xf numFmtId="2" fontId="17" fillId="0" borderId="14" xfId="0" applyNumberFormat="1" applyFont="1" applyBorder="1" applyAlignment="1">
      <alignment horizontal="center"/>
    </xf>
    <xf numFmtId="168" fontId="17" fillId="0" borderId="14" xfId="0" applyNumberFormat="1" applyFont="1" applyBorder="1" applyAlignment="1" applyProtection="1">
      <alignment horizontal="right"/>
    </xf>
    <xf numFmtId="0" fontId="5" fillId="0" borderId="0" xfId="0" applyFont="1" applyBorder="1"/>
    <xf numFmtId="170" fontId="29" fillId="0" borderId="0" xfId="1256" applyNumberFormat="1" applyFont="1" applyAlignment="1">
      <alignment vertical="center"/>
    </xf>
    <xf numFmtId="0" fontId="93" fillId="0" borderId="0" xfId="0" applyFont="1"/>
    <xf numFmtId="0" fontId="5" fillId="0" borderId="0" xfId="0" quotePrefix="1" applyFont="1" applyFill="1" applyBorder="1" applyAlignment="1">
      <alignment vertical="center"/>
    </xf>
    <xf numFmtId="3" fontId="17" fillId="0" borderId="0" xfId="587" applyNumberFormat="1" applyFont="1" applyFill="1" applyBorder="1" applyAlignment="1">
      <alignment vertical="center"/>
    </xf>
    <xf numFmtId="4" fontId="17" fillId="0" borderId="15" xfId="0" applyNumberFormat="1" applyFont="1" applyBorder="1" applyAlignment="1">
      <alignment horizontal="center" vertical="center"/>
    </xf>
    <xf numFmtId="3" fontId="17" fillId="0" borderId="15" xfId="0" applyNumberFormat="1" applyFont="1" applyBorder="1" applyAlignment="1" applyProtection="1">
      <alignment horizontal="center" vertical="center"/>
    </xf>
    <xf numFmtId="37" fontId="17" fillId="0" borderId="0" xfId="0" applyNumberFormat="1" applyFont="1"/>
    <xf numFmtId="168" fontId="17" fillId="0" borderId="0" xfId="0" applyNumberFormat="1" applyFont="1" applyAlignment="1">
      <alignment vertical="center"/>
    </xf>
    <xf numFmtId="0" fontId="94" fillId="68" borderId="15" xfId="0" applyFont="1" applyFill="1" applyBorder="1" applyAlignment="1">
      <alignment horizontal="center" wrapText="1"/>
    </xf>
    <xf numFmtId="3" fontId="85" fillId="0" borderId="0" xfId="0" applyNumberFormat="1" applyFont="1"/>
    <xf numFmtId="0" fontId="27" fillId="0" borderId="0" xfId="0" applyFont="1" applyFill="1" applyBorder="1" applyAlignment="1">
      <alignment vertical="center" wrapText="1"/>
    </xf>
    <xf numFmtId="3" fontId="17" fillId="0" borderId="0" xfId="0" applyNumberFormat="1" applyFont="1" applyBorder="1" applyAlignment="1">
      <alignment vertical="center"/>
    </xf>
    <xf numFmtId="0" fontId="17" fillId="0" borderId="0" xfId="0" quotePrefix="1" applyFont="1" applyFill="1" applyBorder="1" applyAlignment="1">
      <alignment vertical="center"/>
    </xf>
    <xf numFmtId="0" fontId="27" fillId="0" borderId="0" xfId="0" applyFont="1" applyBorder="1" applyAlignment="1" applyProtection="1"/>
    <xf numFmtId="9" fontId="29" fillId="0" borderId="0" xfId="1256" applyFont="1"/>
    <xf numFmtId="171" fontId="17" fillId="0" borderId="0" xfId="0" applyNumberFormat="1" applyFont="1" applyAlignment="1">
      <alignment vertical="center"/>
    </xf>
    <xf numFmtId="178" fontId="27" fillId="0" borderId="0" xfId="0" applyNumberFormat="1" applyFont="1"/>
    <xf numFmtId="0" fontId="74" fillId="0" borderId="0" xfId="574"/>
    <xf numFmtId="0" fontId="32" fillId="0" borderId="0" xfId="0" applyFont="1" applyBorder="1" applyAlignment="1">
      <alignment horizontal="center" vertical="center"/>
    </xf>
    <xf numFmtId="0" fontId="5" fillId="0" borderId="13" xfId="0" applyFont="1" applyBorder="1" applyAlignment="1">
      <alignment horizontal="center" wrapText="1"/>
    </xf>
    <xf numFmtId="0" fontId="5" fillId="0" borderId="13" xfId="1248" quotePrefix="1" applyFont="1" applyFill="1" applyBorder="1" applyAlignment="1">
      <alignment vertical="center"/>
    </xf>
    <xf numFmtId="0" fontId="5" fillId="0" borderId="0" xfId="1248" applyFont="1" applyBorder="1" applyAlignment="1">
      <alignment vertical="center"/>
    </xf>
    <xf numFmtId="3" fontId="5" fillId="0" borderId="0" xfId="1248" applyNumberFormat="1" applyFont="1" applyBorder="1" applyAlignment="1">
      <alignment vertical="center"/>
    </xf>
    <xf numFmtId="0" fontId="5" fillId="0" borderId="0" xfId="0" applyFont="1" applyFill="1" applyBorder="1" applyAlignment="1">
      <alignment vertical="center" wrapText="1"/>
    </xf>
    <xf numFmtId="170" fontId="5" fillId="0" borderId="13" xfId="0" applyNumberFormat="1" applyFont="1" applyBorder="1" applyAlignment="1">
      <alignment horizontal="right"/>
    </xf>
    <xf numFmtId="179" fontId="17" fillId="0" borderId="0" xfId="0" applyNumberFormat="1" applyFont="1"/>
    <xf numFmtId="0" fontId="95" fillId="0" borderId="13" xfId="0" applyFont="1" applyBorder="1" applyAlignment="1">
      <alignment horizontal="left"/>
    </xf>
    <xf numFmtId="175" fontId="17" fillId="0" borderId="0" xfId="0" applyNumberFormat="1" applyFont="1" applyBorder="1"/>
    <xf numFmtId="186" fontId="17" fillId="0" borderId="0" xfId="0" applyNumberFormat="1" applyFont="1" applyAlignment="1">
      <alignment vertical="center"/>
    </xf>
    <xf numFmtId="174" fontId="17" fillId="0" borderId="0" xfId="0" applyNumberFormat="1" applyFont="1" applyAlignment="1">
      <alignment vertical="center"/>
    </xf>
    <xf numFmtId="173" fontId="25" fillId="0" borderId="0" xfId="586" applyFont="1" applyBorder="1"/>
    <xf numFmtId="188" fontId="17" fillId="0" borderId="0" xfId="0" applyNumberFormat="1" applyFont="1"/>
    <xf numFmtId="0" fontId="41" fillId="0" borderId="0" xfId="0" applyFont="1"/>
    <xf numFmtId="3" fontId="25" fillId="0" borderId="0" xfId="0" applyNumberFormat="1" applyFont="1"/>
    <xf numFmtId="0" fontId="5" fillId="0" borderId="0" xfId="0" applyFont="1" applyAlignment="1">
      <alignment vertical="center"/>
    </xf>
    <xf numFmtId="9" fontId="5" fillId="0" borderId="13" xfId="0" applyNumberFormat="1" applyFont="1" applyFill="1" applyBorder="1" applyAlignment="1">
      <alignment horizontal="center" wrapText="1"/>
    </xf>
    <xf numFmtId="189" fontId="5" fillId="0" borderId="0" xfId="0" applyNumberFormat="1" applyFont="1" applyAlignment="1">
      <alignment wrapText="1"/>
    </xf>
    <xf numFmtId="0" fontId="27" fillId="0" borderId="14" xfId="0" applyFont="1" applyBorder="1"/>
    <xf numFmtId="0" fontId="97" fillId="0" borderId="0" xfId="0" applyFont="1"/>
    <xf numFmtId="4" fontId="17" fillId="0" borderId="0" xfId="587" applyNumberFormat="1" applyFont="1" applyFill="1" applyBorder="1" applyAlignment="1">
      <alignment vertical="center"/>
    </xf>
    <xf numFmtId="3" fontId="98" fillId="0" borderId="0" xfId="0" applyNumberFormat="1" applyFont="1" applyBorder="1" applyAlignment="1">
      <alignment horizontal="center" vertical="center"/>
    </xf>
    <xf numFmtId="0" fontId="99" fillId="0" borderId="0" xfId="631" applyFont="1" applyAlignment="1">
      <alignment vertical="center"/>
    </xf>
    <xf numFmtId="0" fontId="99" fillId="0" borderId="0" xfId="631" applyFont="1" applyBorder="1" applyAlignment="1">
      <alignment vertical="center"/>
    </xf>
    <xf numFmtId="0" fontId="5" fillId="0" borderId="13" xfId="0" applyFont="1" applyBorder="1" applyAlignment="1">
      <alignment horizontal="center"/>
    </xf>
    <xf numFmtId="0" fontId="51" fillId="0" borderId="0" xfId="0" applyFont="1" applyAlignment="1">
      <alignment horizontal="center"/>
    </xf>
    <xf numFmtId="0" fontId="105" fillId="0" borderId="0" xfId="0" applyFont="1"/>
    <xf numFmtId="0" fontId="104" fillId="0" borderId="0" xfId="1249" applyFont="1" applyBorder="1" applyAlignment="1" applyProtection="1">
      <alignment horizontal="center" vertical="center"/>
    </xf>
    <xf numFmtId="0" fontId="104" fillId="0" borderId="16" xfId="1249" applyFont="1" applyBorder="1" applyAlignment="1" applyProtection="1">
      <alignment horizontal="left" vertical="center"/>
    </xf>
    <xf numFmtId="0" fontId="104" fillId="0" borderId="16" xfId="1249" applyFont="1" applyBorder="1" applyAlignment="1" applyProtection="1">
      <alignment vertical="center"/>
    </xf>
    <xf numFmtId="0" fontId="104" fillId="0" borderId="16" xfId="1249" applyFont="1" applyBorder="1" applyAlignment="1" applyProtection="1">
      <alignment horizontal="center" vertical="center"/>
    </xf>
    <xf numFmtId="17" fontId="106" fillId="0" borderId="0" xfId="631" applyNumberFormat="1" applyFont="1" applyAlignment="1">
      <alignment horizontal="left" vertical="center"/>
    </xf>
    <xf numFmtId="0" fontId="96" fillId="0" borderId="0" xfId="1249" applyFont="1" applyBorder="1" applyAlignment="1" applyProtection="1">
      <alignment vertical="center"/>
    </xf>
    <xf numFmtId="0" fontId="96" fillId="0" borderId="0" xfId="1249" applyFont="1" applyBorder="1" applyAlignment="1" applyProtection="1">
      <alignment horizontal="center" vertical="center"/>
    </xf>
    <xf numFmtId="0" fontId="96" fillId="0" borderId="0" xfId="1249" applyFont="1" applyBorder="1" applyAlignment="1" applyProtection="1">
      <alignment horizontal="left" vertical="center"/>
    </xf>
    <xf numFmtId="0" fontId="104" fillId="0" borderId="0" xfId="1249" applyFont="1" applyBorder="1" applyAlignment="1" applyProtection="1">
      <alignment horizontal="left" vertical="center"/>
    </xf>
    <xf numFmtId="0" fontId="107" fillId="0" borderId="0" xfId="631" applyFont="1" applyAlignment="1">
      <alignment vertical="center"/>
    </xf>
    <xf numFmtId="0" fontId="96" fillId="0" borderId="0" xfId="0" applyFont="1" applyAlignment="1">
      <alignment vertical="center"/>
    </xf>
    <xf numFmtId="0" fontId="5" fillId="0" borderId="13" xfId="1248" applyFont="1" applyBorder="1" applyAlignment="1">
      <alignment horizontal="center" vertical="center"/>
    </xf>
    <xf numFmtId="174" fontId="5" fillId="0" borderId="13" xfId="594" applyNumberFormat="1" applyFont="1" applyBorder="1" applyAlignment="1">
      <alignment horizontal="center" vertical="center" wrapText="1"/>
    </xf>
    <xf numFmtId="174" fontId="5" fillId="0" borderId="13" xfId="587"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3" xfId="0" applyFont="1" applyFill="1" applyBorder="1" applyAlignment="1">
      <alignment horizontal="center" vertical="center" wrapText="1"/>
    </xf>
    <xf numFmtId="185" fontId="5" fillId="0" borderId="13" xfId="586" applyNumberFormat="1" applyFont="1" applyFill="1" applyBorder="1" applyAlignment="1">
      <alignment horizontal="center" vertical="center"/>
    </xf>
    <xf numFmtId="3" fontId="5" fillId="0" borderId="13" xfId="0" applyNumberFormat="1" applyFont="1" applyFill="1" applyBorder="1" applyAlignment="1">
      <alignment horizontal="center"/>
    </xf>
    <xf numFmtId="0" fontId="5" fillId="0" borderId="13" xfId="0" applyFont="1" applyFill="1" applyBorder="1" applyAlignment="1"/>
    <xf numFmtId="0" fontId="5" fillId="0" borderId="18" xfId="0" applyFont="1" applyFill="1" applyBorder="1" applyAlignment="1">
      <alignment wrapText="1"/>
    </xf>
    <xf numFmtId="0" fontId="5" fillId="0" borderId="13" xfId="0" applyFont="1" applyBorder="1" applyAlignment="1">
      <alignment horizontal="center" vertical="center" wrapText="1"/>
    </xf>
    <xf numFmtId="0" fontId="17" fillId="0" borderId="13" xfId="0" applyFont="1" applyBorder="1" applyAlignment="1">
      <alignment horizontal="center" vertical="center" wrapText="1"/>
    </xf>
    <xf numFmtId="0" fontId="27" fillId="0" borderId="0" xfId="0" applyFont="1" applyBorder="1" applyAlignment="1" applyProtection="1">
      <alignment vertical="center"/>
    </xf>
    <xf numFmtId="2" fontId="27" fillId="0" borderId="0" xfId="0" applyNumberFormat="1" applyFont="1" applyBorder="1" applyAlignment="1" applyProtection="1">
      <alignment vertical="center"/>
    </xf>
    <xf numFmtId="0" fontId="5" fillId="0" borderId="13" xfId="0" applyFont="1" applyBorder="1" applyAlignment="1">
      <alignment horizontal="center" vertical="center"/>
    </xf>
    <xf numFmtId="0" fontId="5" fillId="0" borderId="13" xfId="0" applyFont="1" applyBorder="1" applyAlignment="1" applyProtection="1">
      <alignment horizontal="center"/>
    </xf>
    <xf numFmtId="0" fontId="17" fillId="0" borderId="13" xfId="0" applyFont="1" applyBorder="1" applyAlignment="1">
      <alignment horizontal="center"/>
    </xf>
    <xf numFmtId="0" fontId="5" fillId="0" borderId="13" xfId="0" applyFont="1" applyBorder="1" applyAlignment="1">
      <alignment horizontal="left" vertical="center"/>
    </xf>
    <xf numFmtId="0" fontId="17" fillId="0" borderId="13" xfId="0" applyFont="1" applyBorder="1" applyAlignment="1" applyProtection="1">
      <alignment horizontal="center"/>
    </xf>
    <xf numFmtId="176" fontId="96" fillId="0" borderId="13" xfId="586" applyNumberFormat="1" applyFont="1" applyBorder="1" applyAlignment="1">
      <alignment horizontal="center" vertical="center"/>
    </xf>
    <xf numFmtId="175" fontId="96" fillId="0" borderId="13" xfId="586" applyNumberFormat="1" applyFont="1" applyBorder="1" applyAlignment="1">
      <alignment horizontal="center" vertical="center" wrapText="1"/>
    </xf>
    <xf numFmtId="168" fontId="29" fillId="0" borderId="0" xfId="1256" applyNumberFormat="1" applyFont="1" applyAlignment="1">
      <alignment vertical="center"/>
    </xf>
    <xf numFmtId="0" fontId="5" fillId="0" borderId="19"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9" fontId="17" fillId="0" borderId="0" xfId="0" applyNumberFormat="1" applyFont="1"/>
    <xf numFmtId="168" fontId="5" fillId="0" borderId="0" xfId="1248" applyNumberFormat="1" applyFont="1" applyFill="1" applyBorder="1" applyAlignment="1">
      <alignment vertical="center"/>
    </xf>
    <xf numFmtId="9" fontId="17" fillId="0" borderId="0" xfId="0" quotePrefix="1" applyNumberFormat="1" applyFont="1" applyFill="1" applyBorder="1" applyAlignment="1">
      <alignment vertical="center"/>
    </xf>
    <xf numFmtId="168" fontId="41" fillId="0" borderId="0" xfId="1256" applyNumberFormat="1" applyFont="1" applyBorder="1"/>
    <xf numFmtId="190" fontId="17" fillId="0" borderId="0" xfId="0" applyNumberFormat="1" applyFont="1" applyFill="1"/>
    <xf numFmtId="175" fontId="96" fillId="0" borderId="13" xfId="586" applyNumberFormat="1" applyFont="1" applyFill="1" applyBorder="1" applyAlignment="1">
      <alignment horizontal="center" vertical="center" wrapText="1"/>
    </xf>
    <xf numFmtId="0" fontId="5" fillId="0" borderId="13" xfId="0" applyFont="1" applyBorder="1" applyAlignment="1">
      <alignment horizontal="left" wrapText="1"/>
    </xf>
    <xf numFmtId="2" fontId="29" fillId="0" borderId="0" xfId="1256" applyNumberFormat="1" applyFont="1" applyAlignment="1">
      <alignment vertical="center"/>
    </xf>
    <xf numFmtId="169" fontId="5" fillId="0" borderId="13" xfId="0" applyNumberFormat="1" applyFont="1" applyBorder="1" applyAlignment="1" applyProtection="1">
      <alignment horizontal="center"/>
    </xf>
    <xf numFmtId="0" fontId="17" fillId="0" borderId="0" xfId="0" applyFont="1" applyFill="1"/>
    <xf numFmtId="0" fontId="28" fillId="0" borderId="0" xfId="0" applyFont="1" applyAlignment="1">
      <alignment wrapText="1"/>
    </xf>
    <xf numFmtId="0" fontId="93" fillId="0" borderId="0" xfId="0" applyFont="1" applyAlignment="1">
      <alignment wrapText="1"/>
    </xf>
    <xf numFmtId="0" fontId="108" fillId="0" borderId="0" xfId="0" applyFont="1"/>
    <xf numFmtId="1" fontId="25" fillId="0" borderId="0" xfId="1256" applyNumberFormat="1" applyFont="1"/>
    <xf numFmtId="168" fontId="17" fillId="0" borderId="13" xfId="0" applyNumberFormat="1" applyFont="1" applyBorder="1" applyAlignment="1">
      <alignment horizontal="center"/>
    </xf>
    <xf numFmtId="0" fontId="86" fillId="0" borderId="0" xfId="0" applyFont="1" applyFill="1" applyBorder="1" applyAlignment="1">
      <alignment vertical="center" wrapText="1"/>
    </xf>
    <xf numFmtId="0" fontId="110" fillId="0" borderId="0" xfId="0" applyFont="1" applyFill="1" applyBorder="1" applyAlignment="1">
      <alignment vertical="top" wrapText="1"/>
    </xf>
    <xf numFmtId="0" fontId="111" fillId="0" borderId="13" xfId="0" applyFont="1" applyFill="1" applyBorder="1" applyAlignment="1">
      <alignment horizontal="left" vertical="top" wrapText="1"/>
    </xf>
    <xf numFmtId="0" fontId="112" fillId="0" borderId="0" xfId="0" applyFont="1" applyBorder="1" applyAlignment="1">
      <alignment wrapText="1"/>
    </xf>
    <xf numFmtId="0" fontId="110" fillId="0" borderId="13" xfId="0" applyFont="1" applyFill="1" applyBorder="1" applyAlignment="1">
      <alignment vertical="top" wrapText="1"/>
    </xf>
    <xf numFmtId="0" fontId="99" fillId="0" borderId="0" xfId="631" applyFont="1" applyAlignment="1">
      <alignment vertical="center"/>
    </xf>
    <xf numFmtId="173" fontId="29" fillId="0" borderId="0" xfId="586" applyNumberFormat="1" applyFont="1"/>
    <xf numFmtId="0" fontId="110" fillId="0" borderId="13" xfId="0" applyFont="1" applyFill="1" applyBorder="1" applyAlignment="1">
      <alignment vertical="center" wrapText="1"/>
    </xf>
    <xf numFmtId="191" fontId="110" fillId="0" borderId="13" xfId="0" applyNumberFormat="1" applyFont="1" applyFill="1" applyBorder="1" applyAlignment="1">
      <alignment horizontal="center" vertical="center" wrapText="1"/>
    </xf>
    <xf numFmtId="191" fontId="110" fillId="0" borderId="13" xfId="0" applyNumberFormat="1" applyFont="1" applyFill="1" applyBorder="1" applyAlignment="1">
      <alignment horizontal="center" vertical="top" wrapText="1"/>
    </xf>
    <xf numFmtId="0" fontId="113" fillId="0" borderId="0" xfId="0" applyFont="1" applyAlignment="1"/>
    <xf numFmtId="0" fontId="113" fillId="0" borderId="0" xfId="0" applyFont="1"/>
    <xf numFmtId="0" fontId="5" fillId="0" borderId="13" xfId="0" applyFont="1" applyBorder="1" applyAlignment="1" applyProtection="1">
      <alignment horizontal="center" vertical="center"/>
    </xf>
    <xf numFmtId="0" fontId="109" fillId="0" borderId="0" xfId="0" applyFont="1"/>
    <xf numFmtId="0" fontId="95" fillId="0" borderId="13" xfId="0" applyFont="1" applyBorder="1" applyAlignment="1">
      <alignment horizontal="center" wrapText="1"/>
    </xf>
    <xf numFmtId="0" fontId="52" fillId="0" borderId="13" xfId="0" applyFont="1" applyBorder="1" applyAlignment="1">
      <alignment horizontal="left"/>
    </xf>
    <xf numFmtId="0" fontId="52" fillId="0" borderId="13" xfId="0" applyFont="1" applyBorder="1" applyAlignment="1">
      <alignment horizontal="left" wrapText="1"/>
    </xf>
    <xf numFmtId="0" fontId="95" fillId="0" borderId="13" xfId="0" applyFont="1" applyBorder="1" applyAlignment="1">
      <alignment horizontal="left" wrapText="1"/>
    </xf>
    <xf numFmtId="0" fontId="110" fillId="0" borderId="0" xfId="0" applyFont="1" applyFill="1" applyBorder="1" applyAlignment="1">
      <alignment vertical="top" wrapText="1"/>
    </xf>
    <xf numFmtId="0" fontId="110" fillId="0" borderId="13" xfId="0" applyFont="1" applyFill="1" applyBorder="1" applyAlignment="1">
      <alignment horizontal="left" vertical="center" wrapText="1"/>
    </xf>
    <xf numFmtId="37" fontId="5" fillId="0" borderId="13" xfId="0" applyNumberFormat="1" applyFont="1" applyBorder="1" applyAlignment="1" applyProtection="1">
      <alignment horizontal="center" vertical="center"/>
    </xf>
    <xf numFmtId="170" fontId="29" fillId="0" borderId="13" xfId="1256" applyNumberFormat="1" applyFont="1" applyBorder="1" applyAlignment="1" applyProtection="1">
      <alignment horizontal="center" vertical="center"/>
    </xf>
    <xf numFmtId="179" fontId="5" fillId="0" borderId="13" xfId="0" applyNumberFormat="1" applyFont="1" applyBorder="1" applyAlignment="1" applyProtection="1">
      <alignment horizontal="center" vertical="center"/>
    </xf>
    <xf numFmtId="3" fontId="17" fillId="0" borderId="13" xfId="0" applyNumberFormat="1" applyFont="1" applyBorder="1" applyAlignment="1">
      <alignment horizontal="center" vertical="center"/>
    </xf>
    <xf numFmtId="3" fontId="5" fillId="0" borderId="13" xfId="0" applyNumberFormat="1" applyFont="1" applyBorder="1" applyAlignment="1">
      <alignment horizontal="center" vertical="center"/>
    </xf>
    <xf numFmtId="175" fontId="30" fillId="0" borderId="0" xfId="586" applyNumberFormat="1"/>
    <xf numFmtId="0" fontId="108" fillId="0" borderId="0" xfId="0" applyFont="1" applyFill="1"/>
    <xf numFmtId="0" fontId="108" fillId="0" borderId="0" xfId="0" applyFont="1" applyFill="1" applyAlignment="1"/>
    <xf numFmtId="4" fontId="108" fillId="0" borderId="0" xfId="0" applyNumberFormat="1" applyFont="1" applyFill="1"/>
    <xf numFmtId="3" fontId="108" fillId="0" borderId="0" xfId="0" applyNumberFormat="1" applyFont="1" applyFill="1" applyAlignment="1"/>
    <xf numFmtId="0" fontId="109" fillId="0" borderId="0" xfId="0" applyFont="1" applyFill="1" applyAlignment="1"/>
    <xf numFmtId="0" fontId="113" fillId="0" borderId="0" xfId="0" applyFont="1" applyFill="1" applyAlignment="1"/>
    <xf numFmtId="0" fontId="113" fillId="0" borderId="0" xfId="0" applyFont="1" applyFill="1"/>
    <xf numFmtId="168" fontId="5" fillId="0" borderId="13" xfId="0" applyNumberFormat="1" applyFont="1" applyBorder="1" applyAlignment="1">
      <alignment horizontal="center"/>
    </xf>
    <xf numFmtId="9" fontId="17" fillId="0" borderId="13" xfId="0" applyNumberFormat="1" applyFont="1" applyBorder="1" applyAlignment="1">
      <alignment horizontal="center"/>
    </xf>
    <xf numFmtId="0" fontId="112" fillId="0" borderId="13" xfId="0" applyFont="1" applyBorder="1" applyAlignment="1">
      <alignment horizontal="center" vertical="center"/>
    </xf>
    <xf numFmtId="0" fontId="112" fillId="0" borderId="13" xfId="0" applyFont="1" applyBorder="1" applyAlignment="1" applyProtection="1">
      <alignment horizontal="center" vertical="center"/>
    </xf>
    <xf numFmtId="170" fontId="112" fillId="0" borderId="13" xfId="0" applyNumberFormat="1" applyFont="1" applyBorder="1" applyAlignment="1" applyProtection="1">
      <alignment horizontal="center" vertical="center"/>
    </xf>
    <xf numFmtId="0" fontId="104" fillId="0" borderId="0" xfId="0" applyFont="1" applyBorder="1" applyAlignment="1">
      <alignment horizontal="center"/>
    </xf>
    <xf numFmtId="0" fontId="55" fillId="0" borderId="0" xfId="0" applyFont="1" applyBorder="1" applyAlignment="1">
      <alignment horizontal="justify" vertical="center" wrapText="1"/>
    </xf>
    <xf numFmtId="0" fontId="27" fillId="0" borderId="0" xfId="1248" applyFont="1" applyBorder="1" applyProtection="1"/>
    <xf numFmtId="0" fontId="110" fillId="0" borderId="13" xfId="0" applyFont="1" applyFill="1" applyBorder="1" applyAlignment="1">
      <alignment horizontal="center" vertical="top" wrapText="1"/>
    </xf>
    <xf numFmtId="9" fontId="112" fillId="0" borderId="13" xfId="0" applyNumberFormat="1" applyFont="1" applyBorder="1" applyAlignment="1" applyProtection="1">
      <alignment horizontal="center" vertical="center"/>
    </xf>
    <xf numFmtId="0" fontId="17" fillId="0" borderId="0" xfId="0" applyFont="1" applyFill="1" applyBorder="1"/>
    <xf numFmtId="4" fontId="114" fillId="0" borderId="0" xfId="0" applyNumberFormat="1" applyFont="1" applyFill="1" applyBorder="1"/>
    <xf numFmtId="0" fontId="5" fillId="0" borderId="0" xfId="0" applyFont="1" applyFill="1" applyAlignment="1"/>
    <xf numFmtId="0" fontId="5" fillId="0" borderId="0" xfId="0" applyFont="1" applyFill="1"/>
    <xf numFmtId="170" fontId="5" fillId="0" borderId="13" xfId="0" applyNumberFormat="1" applyFont="1" applyBorder="1" applyAlignment="1">
      <alignment horizontal="center" vertical="center"/>
    </xf>
    <xf numFmtId="170" fontId="17" fillId="0" borderId="13" xfId="0" applyNumberFormat="1" applyFont="1" applyBorder="1" applyAlignment="1">
      <alignment horizontal="center" vertical="center"/>
    </xf>
    <xf numFmtId="0" fontId="17" fillId="0" borderId="0" xfId="0" applyFont="1" applyFill="1" applyAlignment="1"/>
    <xf numFmtId="0" fontId="109" fillId="0" borderId="0" xfId="0" applyFont="1" applyFill="1"/>
    <xf numFmtId="0" fontId="104" fillId="0" borderId="0" xfId="1249" applyFont="1" applyBorder="1" applyAlignment="1" applyProtection="1">
      <alignment horizontal="center" vertical="center"/>
    </xf>
    <xf numFmtId="170" fontId="5" fillId="0" borderId="0" xfId="0" applyNumberFormat="1" applyFont="1"/>
    <xf numFmtId="0" fontId="99" fillId="0" borderId="0" xfId="631" applyFont="1" applyAlignment="1">
      <alignment vertical="center"/>
    </xf>
    <xf numFmtId="0" fontId="115" fillId="0" borderId="0" xfId="574" applyFont="1" applyBorder="1" applyAlignment="1" applyProtection="1">
      <alignment horizontal="center" vertical="center"/>
    </xf>
    <xf numFmtId="0" fontId="116" fillId="0" borderId="0" xfId="0" applyFont="1" applyAlignment="1">
      <alignment horizontal="center" vertical="center" readingOrder="1"/>
    </xf>
    <xf numFmtId="0" fontId="0" fillId="0" borderId="20" xfId="0" applyBorder="1"/>
    <xf numFmtId="0" fontId="0" fillId="0" borderId="21" xfId="0" applyBorder="1"/>
    <xf numFmtId="4" fontId="113" fillId="0" borderId="0" xfId="0" applyNumberFormat="1" applyFont="1" applyFill="1"/>
    <xf numFmtId="0" fontId="17" fillId="0" borderId="0" xfId="0" applyNumberFormat="1" applyFont="1" applyFill="1" applyBorder="1"/>
    <xf numFmtId="0" fontId="17" fillId="0" borderId="0" xfId="0" applyNumberFormat="1" applyFont="1"/>
    <xf numFmtId="0" fontId="5" fillId="0" borderId="0" xfId="0" applyFont="1" applyFill="1" applyBorder="1"/>
    <xf numFmtId="0" fontId="25" fillId="0" borderId="0" xfId="586" applyNumberFormat="1" applyFont="1" applyFill="1" applyBorder="1"/>
    <xf numFmtId="190" fontId="17" fillId="0" borderId="0" xfId="0" applyNumberFormat="1" applyFont="1" applyBorder="1"/>
    <xf numFmtId="192" fontId="17" fillId="0" borderId="0" xfId="0" applyNumberFormat="1" applyFont="1"/>
    <xf numFmtId="0" fontId="112" fillId="0" borderId="0" xfId="0" applyFont="1" applyBorder="1" applyAlignment="1">
      <alignment horizontal="center" wrapText="1"/>
    </xf>
    <xf numFmtId="0" fontId="60" fillId="0" borderId="0" xfId="654" applyFont="1" applyAlignment="1" applyProtection="1">
      <alignment horizontal="right" wrapText="1" readingOrder="1"/>
      <protection locked="0"/>
    </xf>
    <xf numFmtId="0" fontId="32" fillId="0" borderId="0" xfId="0" applyFont="1" applyFill="1"/>
    <xf numFmtId="0" fontId="27" fillId="0" borderId="0" xfId="0" applyFont="1" applyFill="1"/>
    <xf numFmtId="178" fontId="27" fillId="0" borderId="0" xfId="0" applyNumberFormat="1" applyFont="1" applyFill="1"/>
    <xf numFmtId="0" fontId="27" fillId="0" borderId="0" xfId="0" applyFont="1" applyFill="1" applyAlignment="1"/>
    <xf numFmtId="3" fontId="25" fillId="0" borderId="0" xfId="0" applyNumberFormat="1" applyFont="1" applyFill="1"/>
    <xf numFmtId="0" fontId="0" fillId="0" borderId="0" xfId="0" applyFill="1"/>
    <xf numFmtId="169" fontId="5" fillId="0" borderId="13" xfId="0" applyNumberFormat="1" applyFont="1" applyBorder="1" applyAlignment="1" applyProtection="1">
      <alignment vertical="center"/>
    </xf>
    <xf numFmtId="168" fontId="17" fillId="0" borderId="13" xfId="0" applyNumberFormat="1" applyFont="1" applyFill="1" applyBorder="1" applyAlignment="1">
      <alignment horizontal="center"/>
    </xf>
    <xf numFmtId="0" fontId="95" fillId="0" borderId="0" xfId="0" applyFont="1"/>
    <xf numFmtId="0" fontId="95" fillId="0" borderId="0" xfId="0" applyFont="1" applyFill="1" applyAlignment="1"/>
    <xf numFmtId="3" fontId="5" fillId="0" borderId="13" xfId="0" applyNumberFormat="1" applyFont="1" applyBorder="1" applyAlignment="1">
      <alignment horizontal="center"/>
    </xf>
    <xf numFmtId="171" fontId="5" fillId="0" borderId="13" xfId="0" applyNumberFormat="1" applyFont="1" applyFill="1" applyBorder="1" applyAlignment="1">
      <alignment horizontal="center"/>
    </xf>
    <xf numFmtId="191" fontId="61" fillId="0" borderId="0" xfId="0" applyNumberFormat="1" applyFont="1" applyFill="1" applyBorder="1" applyAlignment="1">
      <alignment vertical="top" wrapText="1"/>
    </xf>
    <xf numFmtId="0" fontId="110" fillId="0" borderId="17" xfId="0" applyFont="1" applyFill="1" applyBorder="1" applyAlignment="1">
      <alignment vertical="center" wrapText="1"/>
    </xf>
    <xf numFmtId="191" fontId="110" fillId="0" borderId="17" xfId="0" applyNumberFormat="1" applyFont="1" applyFill="1" applyBorder="1" applyAlignment="1">
      <alignment horizontal="center" vertical="center" wrapText="1"/>
    </xf>
    <xf numFmtId="171" fontId="5" fillId="0" borderId="13" xfId="0" applyNumberFormat="1" applyFont="1" applyBorder="1" applyAlignment="1">
      <alignment horizontal="center" wrapText="1"/>
    </xf>
    <xf numFmtId="171" fontId="17" fillId="0" borderId="13" xfId="0" applyNumberFormat="1" applyFont="1" applyBorder="1" applyAlignment="1">
      <alignment horizontal="center" wrapText="1"/>
    </xf>
    <xf numFmtId="171" fontId="5" fillId="0" borderId="13" xfId="0" applyNumberFormat="1" applyFont="1" applyFill="1" applyBorder="1" applyAlignment="1">
      <alignment horizontal="center" wrapText="1"/>
    </xf>
    <xf numFmtId="171" fontId="99" fillId="0" borderId="13" xfId="0" applyNumberFormat="1" applyFont="1" applyBorder="1" applyAlignment="1">
      <alignment horizontal="center" vertical="center"/>
    </xf>
    <xf numFmtId="171" fontId="99" fillId="0" borderId="13" xfId="0" applyNumberFormat="1" applyFont="1" applyFill="1" applyBorder="1" applyAlignment="1">
      <alignment horizontal="center" vertical="center"/>
    </xf>
    <xf numFmtId="171" fontId="5" fillId="0" borderId="17" xfId="0" applyNumberFormat="1" applyFont="1" applyBorder="1" applyAlignment="1">
      <alignment horizontal="center" vertical="center"/>
    </xf>
    <xf numFmtId="3" fontId="5" fillId="0" borderId="13" xfId="594" applyNumberFormat="1" applyFont="1" applyFill="1" applyBorder="1" applyAlignment="1">
      <alignment horizontal="center" vertical="center"/>
    </xf>
    <xf numFmtId="3" fontId="5" fillId="0" borderId="13" xfId="1248" quotePrefix="1" applyNumberFormat="1" applyFont="1" applyFill="1" applyBorder="1" applyAlignment="1">
      <alignment horizontal="center" vertical="center"/>
    </xf>
    <xf numFmtId="171" fontId="5" fillId="0" borderId="13" xfId="594" applyNumberFormat="1" applyFont="1" applyFill="1" applyBorder="1" applyAlignment="1">
      <alignment horizontal="center" vertical="center"/>
    </xf>
    <xf numFmtId="168" fontId="17" fillId="0" borderId="13" xfId="0" applyNumberFormat="1" applyFont="1" applyBorder="1" applyAlignment="1">
      <alignment horizontal="center" vertical="center"/>
    </xf>
    <xf numFmtId="0" fontId="112" fillId="0" borderId="13" xfId="0" applyFont="1" applyBorder="1" applyAlignment="1">
      <alignment horizontal="left" vertical="center"/>
    </xf>
    <xf numFmtId="0" fontId="118" fillId="0" borderId="13" xfId="0" applyFont="1" applyBorder="1" applyAlignment="1">
      <alignment horizontal="left" vertical="center"/>
    </xf>
    <xf numFmtId="0" fontId="5" fillId="0" borderId="13" xfId="0" applyFont="1" applyFill="1" applyBorder="1" applyAlignment="1">
      <alignment horizontal="left" vertical="center"/>
    </xf>
    <xf numFmtId="0" fontId="95" fillId="0" borderId="13" xfId="0" applyFont="1" applyBorder="1" applyAlignment="1">
      <alignment horizontal="left" vertical="center"/>
    </xf>
    <xf numFmtId="168" fontId="5" fillId="0" borderId="13" xfId="0" applyNumberFormat="1" applyFont="1" applyBorder="1" applyAlignment="1">
      <alignment horizontal="center" vertical="center"/>
    </xf>
    <xf numFmtId="169" fontId="5" fillId="0" borderId="13" xfId="0" applyNumberFormat="1" applyFont="1" applyBorder="1" applyAlignment="1" applyProtection="1">
      <alignment horizontal="center" vertical="center"/>
    </xf>
    <xf numFmtId="17" fontId="96" fillId="0" borderId="13" xfId="586" applyNumberFormat="1" applyFont="1" applyBorder="1" applyAlignment="1">
      <alignment horizontal="center"/>
    </xf>
    <xf numFmtId="0" fontId="17" fillId="0" borderId="0" xfId="0" applyFont="1" applyBorder="1" applyAlignment="1">
      <alignment horizontal="center" vertical="center"/>
    </xf>
    <xf numFmtId="0" fontId="17" fillId="0" borderId="0" xfId="0" applyFont="1" applyBorder="1" applyAlignment="1">
      <alignment vertical="center"/>
    </xf>
    <xf numFmtId="0" fontId="5" fillId="0" borderId="0" xfId="1248" quotePrefix="1" applyFont="1" applyFill="1" applyBorder="1" applyAlignment="1">
      <alignment vertical="center"/>
    </xf>
    <xf numFmtId="168" fontId="17" fillId="0" borderId="0" xfId="0" applyNumberFormat="1" applyFont="1" applyBorder="1" applyAlignment="1">
      <alignment vertical="center"/>
    </xf>
    <xf numFmtId="194" fontId="64" fillId="67" borderId="0" xfId="655" applyNumberFormat="1" applyFont="1" applyFill="1" applyBorder="1" applyAlignment="1" applyProtection="1">
      <alignment horizontal="right" vertical="top" wrapText="1" readingOrder="1"/>
      <protection locked="0"/>
    </xf>
    <xf numFmtId="0" fontId="63" fillId="0" borderId="0" xfId="655" applyFont="1" applyBorder="1" applyAlignment="1" applyProtection="1">
      <alignment horizontal="center" vertical="top" wrapText="1" readingOrder="1"/>
      <protection locked="0"/>
    </xf>
    <xf numFmtId="168" fontId="17" fillId="0" borderId="0" xfId="0" applyNumberFormat="1" applyFont="1" applyBorder="1"/>
    <xf numFmtId="0" fontId="17" fillId="0" borderId="0" xfId="0" applyNumberFormat="1" applyFont="1" applyBorder="1"/>
    <xf numFmtId="194" fontId="64" fillId="67" borderId="0" xfId="655" applyNumberFormat="1" applyFont="1" applyFill="1" applyBorder="1" applyAlignment="1" applyProtection="1">
      <alignment horizontal="right" vertical="top" wrapText="1" readingOrder="1"/>
      <protection locked="0"/>
    </xf>
    <xf numFmtId="193" fontId="64" fillId="67" borderId="0" xfId="655" applyNumberFormat="1" applyFont="1" applyFill="1" applyBorder="1" applyAlignment="1" applyProtection="1">
      <alignment horizontal="right" vertical="top" wrapText="1" readingOrder="1"/>
      <protection locked="0"/>
    </xf>
    <xf numFmtId="9" fontId="25" fillId="0" borderId="0" xfId="1256" applyFont="1" applyFill="1" applyBorder="1" applyAlignment="1">
      <alignment vertical="center"/>
    </xf>
    <xf numFmtId="168" fontId="17" fillId="0" borderId="0" xfId="0" applyNumberFormat="1" applyFont="1" applyFill="1" applyBorder="1" applyAlignment="1">
      <alignment vertical="center"/>
    </xf>
    <xf numFmtId="0" fontId="61" fillId="0" borderId="0" xfId="645" applyFont="1" applyFill="1" applyBorder="1" applyAlignment="1">
      <alignment vertical="top" wrapText="1"/>
    </xf>
    <xf numFmtId="191" fontId="61" fillId="0" borderId="0" xfId="645" applyNumberFormat="1" applyFont="1" applyFill="1" applyBorder="1" applyAlignment="1">
      <alignment vertical="top" wrapText="1"/>
    </xf>
    <xf numFmtId="191" fontId="112" fillId="0" borderId="0" xfId="0" applyNumberFormat="1" applyFont="1" applyBorder="1" applyAlignment="1">
      <alignment wrapText="1"/>
    </xf>
    <xf numFmtId="9" fontId="0" fillId="0" borderId="13" xfId="0" applyNumberFormat="1" applyBorder="1"/>
    <xf numFmtId="0" fontId="117" fillId="0" borderId="0" xfId="654" applyFont="1" applyAlignment="1" applyProtection="1">
      <alignment horizontal="right" wrapText="1" readingOrder="1"/>
      <protection locked="0"/>
    </xf>
    <xf numFmtId="193" fontId="64" fillId="0" borderId="0" xfId="655" applyNumberFormat="1" applyFont="1" applyFill="1" applyBorder="1" applyAlignment="1" applyProtection="1">
      <alignment horizontal="right" vertical="top" wrapText="1" readingOrder="1"/>
      <protection locked="0"/>
    </xf>
    <xf numFmtId="193" fontId="63" fillId="0" borderId="0" xfId="655" applyNumberFormat="1" applyFont="1" applyFill="1" applyBorder="1" applyAlignment="1" applyProtection="1">
      <alignment horizontal="right" vertical="top" wrapText="1" readingOrder="1"/>
      <protection locked="0"/>
    </xf>
    <xf numFmtId="3" fontId="17" fillId="0" borderId="0" xfId="0" applyNumberFormat="1" applyFont="1" applyFill="1" applyBorder="1" applyAlignment="1">
      <alignment vertical="center"/>
    </xf>
    <xf numFmtId="0" fontId="17" fillId="0" borderId="0" xfId="0" applyFont="1" applyFill="1" applyAlignment="1">
      <alignment vertical="center"/>
    </xf>
    <xf numFmtId="0" fontId="17" fillId="0" borderId="0" xfId="0" applyFont="1" applyFill="1" applyBorder="1" applyAlignment="1">
      <alignment vertical="center"/>
    </xf>
    <xf numFmtId="0" fontId="63" fillId="0" borderId="0" xfId="655" applyFont="1" applyFill="1" applyBorder="1" applyAlignment="1" applyProtection="1">
      <alignment horizontal="center" vertical="top" wrapText="1" readingOrder="1"/>
      <protection locked="0"/>
    </xf>
    <xf numFmtId="194" fontId="64" fillId="0" borderId="0" xfId="655" applyNumberFormat="1" applyFont="1" applyFill="1" applyBorder="1" applyAlignment="1" applyProtection="1">
      <alignment horizontal="right" vertical="top" wrapText="1" readingOrder="1"/>
      <protection locked="0"/>
    </xf>
    <xf numFmtId="195" fontId="30" fillId="0" borderId="0" xfId="587" applyNumberFormat="1" applyFill="1" applyBorder="1" applyAlignment="1">
      <alignment vertical="center"/>
    </xf>
    <xf numFmtId="3" fontId="17" fillId="0" borderId="0" xfId="0" applyNumberFormat="1" applyFont="1" applyFill="1" applyAlignment="1">
      <alignment vertical="center"/>
    </xf>
    <xf numFmtId="168" fontId="17" fillId="0" borderId="0" xfId="0" applyNumberFormat="1" applyFont="1" applyFill="1" applyAlignment="1">
      <alignment vertical="center"/>
    </xf>
    <xf numFmtId="0" fontId="64" fillId="0" borderId="0" xfId="655" applyFont="1" applyFill="1" applyBorder="1" applyAlignment="1" applyProtection="1">
      <alignment vertical="top" wrapText="1" readingOrder="1"/>
      <protection locked="0"/>
    </xf>
    <xf numFmtId="194" fontId="63" fillId="0" borderId="0" xfId="655" applyNumberFormat="1" applyFont="1" applyFill="1" applyBorder="1" applyAlignment="1" applyProtection="1">
      <alignment horizontal="right" vertical="top" wrapText="1" readingOrder="1"/>
      <protection locked="0"/>
    </xf>
    <xf numFmtId="3" fontId="32" fillId="0" borderId="0" xfId="0" applyNumberFormat="1" applyFont="1" applyFill="1" applyBorder="1" applyAlignment="1">
      <alignment vertical="center"/>
    </xf>
    <xf numFmtId="168" fontId="32" fillId="0" borderId="0" xfId="0" applyNumberFormat="1" applyFont="1" applyFill="1" applyBorder="1" applyAlignment="1">
      <alignment vertical="center"/>
    </xf>
    <xf numFmtId="0" fontId="32" fillId="0" borderId="0" xfId="0" applyFont="1" applyFill="1" applyBorder="1" applyAlignment="1">
      <alignment vertical="center"/>
    </xf>
    <xf numFmtId="0" fontId="5" fillId="0" borderId="0" xfId="0" applyFont="1" applyFill="1" applyBorder="1" applyAlignment="1">
      <alignment vertical="center"/>
    </xf>
    <xf numFmtId="9" fontId="29" fillId="0" borderId="0" xfId="1256" applyFont="1" applyFill="1" applyBorder="1" applyAlignment="1">
      <alignment vertical="center"/>
    </xf>
    <xf numFmtId="0" fontId="123" fillId="0" borderId="0" xfId="0" applyFont="1"/>
    <xf numFmtId="0" fontId="124" fillId="0" borderId="0" xfId="0" applyFont="1"/>
    <xf numFmtId="0" fontId="86" fillId="0" borderId="0" xfId="0" applyFont="1" applyBorder="1" applyAlignment="1"/>
    <xf numFmtId="168" fontId="123" fillId="0" borderId="0" xfId="0" applyNumberFormat="1" applyFont="1" applyBorder="1"/>
    <xf numFmtId="0" fontId="119" fillId="0" borderId="0" xfId="631" applyFont="1" applyAlignment="1">
      <alignment vertical="center"/>
    </xf>
    <xf numFmtId="0" fontId="86" fillId="0" borderId="0" xfId="0" applyFont="1" applyFill="1"/>
    <xf numFmtId="0" fontId="86" fillId="0" borderId="0" xfId="0" applyFont="1" applyFill="1" applyAlignment="1"/>
    <xf numFmtId="0" fontId="5" fillId="0" borderId="0" xfId="0" applyFont="1" applyAlignment="1">
      <alignment wrapText="1"/>
    </xf>
    <xf numFmtId="171" fontId="0" fillId="0" borderId="0" xfId="0" applyNumberFormat="1"/>
    <xf numFmtId="0" fontId="124" fillId="0" borderId="0" xfId="0" applyFont="1" applyAlignment="1">
      <alignment vertical="center"/>
    </xf>
    <xf numFmtId="174" fontId="95" fillId="0" borderId="13" xfId="587" applyNumberFormat="1" applyFont="1" applyFill="1" applyBorder="1" applyAlignment="1">
      <alignment horizontal="center" vertical="center" wrapText="1"/>
    </xf>
    <xf numFmtId="9" fontId="85" fillId="0" borderId="0" xfId="0" applyNumberFormat="1" applyFont="1"/>
    <xf numFmtId="171" fontId="85" fillId="0" borderId="0" xfId="0" applyNumberFormat="1" applyFont="1"/>
    <xf numFmtId="0" fontId="85" fillId="0" borderId="0" xfId="0" applyNumberFormat="1" applyFont="1"/>
    <xf numFmtId="165" fontId="27" fillId="0" borderId="0" xfId="0" applyNumberFormat="1" applyFont="1"/>
    <xf numFmtId="0" fontId="128" fillId="69" borderId="0" xfId="0" applyFont="1" applyFill="1" applyAlignment="1">
      <alignment horizontal="right" vertical="center" wrapText="1"/>
    </xf>
    <xf numFmtId="197" fontId="5" fillId="0" borderId="0" xfId="0" applyNumberFormat="1" applyFont="1"/>
    <xf numFmtId="0" fontId="129" fillId="0" borderId="0" xfId="0" applyFont="1"/>
    <xf numFmtId="0" fontId="130" fillId="0" borderId="0" xfId="574" applyFont="1" applyAlignment="1">
      <alignment horizontal="center"/>
    </xf>
    <xf numFmtId="0" fontId="109" fillId="0" borderId="0" xfId="0" applyNumberFormat="1" applyFont="1" applyBorder="1"/>
    <xf numFmtId="0" fontId="5" fillId="0" borderId="13" xfId="0" applyNumberFormat="1" applyFont="1" applyBorder="1" applyAlignment="1">
      <alignment horizontal="left"/>
    </xf>
    <xf numFmtId="3" fontId="95" fillId="0" borderId="13" xfId="0" applyNumberFormat="1" applyFont="1" applyFill="1" applyBorder="1" applyAlignment="1">
      <alignment horizontal="center"/>
    </xf>
    <xf numFmtId="0" fontId="0" fillId="0" borderId="0" xfId="0" applyNumberFormat="1" applyBorder="1"/>
    <xf numFmtId="0" fontId="95" fillId="0" borderId="0" xfId="0" applyFont="1" applyFill="1" applyBorder="1" applyAlignment="1"/>
    <xf numFmtId="0" fontId="109" fillId="0" borderId="0" xfId="0" applyFont="1" applyFill="1" applyBorder="1" applyAlignment="1"/>
    <xf numFmtId="0" fontId="95" fillId="0" borderId="13" xfId="0" applyFont="1" applyFill="1" applyBorder="1" applyAlignment="1">
      <alignment horizontal="center"/>
    </xf>
    <xf numFmtId="198" fontId="17" fillId="0" borderId="0" xfId="0" applyNumberFormat="1" applyFont="1"/>
    <xf numFmtId="0" fontId="133" fillId="0" borderId="0" xfId="0" applyFont="1" applyAlignment="1">
      <alignment horizontal="right" vertical="center" wrapText="1"/>
    </xf>
    <xf numFmtId="165" fontId="27" fillId="0" borderId="0" xfId="0" applyNumberFormat="1" applyFont="1" applyBorder="1"/>
    <xf numFmtId="191" fontId="134" fillId="0" borderId="0" xfId="0" applyNumberFormat="1" applyFont="1" applyFill="1" applyBorder="1" applyAlignment="1">
      <alignment vertical="top" wrapText="1"/>
    </xf>
    <xf numFmtId="3" fontId="5" fillId="0" borderId="0" xfId="0" applyNumberFormat="1" applyFont="1"/>
    <xf numFmtId="0" fontId="132" fillId="0" borderId="0" xfId="0" applyNumberFormat="1" applyFont="1" applyBorder="1"/>
    <xf numFmtId="0" fontId="109" fillId="0" borderId="0" xfId="0" applyFont="1" applyBorder="1" applyAlignment="1"/>
    <xf numFmtId="0" fontId="109" fillId="0" borderId="0" xfId="0" applyFont="1" applyBorder="1"/>
    <xf numFmtId="0" fontId="109" fillId="0" borderId="0" xfId="0" applyFont="1" applyFill="1" applyBorder="1"/>
    <xf numFmtId="0" fontId="113" fillId="0" borderId="0" xfId="0" applyFont="1" applyBorder="1" applyAlignment="1"/>
    <xf numFmtId="0" fontId="113" fillId="0" borderId="0" xfId="0" applyFont="1" applyBorder="1"/>
    <xf numFmtId="0" fontId="5" fillId="0" borderId="0" xfId="0" applyFont="1" applyBorder="1" applyAlignment="1"/>
    <xf numFmtId="0" fontId="5" fillId="0" borderId="0" xfId="0" applyFont="1" applyFill="1" applyBorder="1" applyAlignment="1"/>
    <xf numFmtId="0" fontId="121" fillId="0" borderId="0" xfId="0" applyFont="1"/>
    <xf numFmtId="0" fontId="95" fillId="0" borderId="0" xfId="0" applyFont="1" applyBorder="1" applyAlignment="1"/>
    <xf numFmtId="0" fontId="95" fillId="0" borderId="0" xfId="0" applyFont="1" applyBorder="1"/>
    <xf numFmtId="0" fontId="95" fillId="0" borderId="0" xfId="0" applyFont="1" applyFill="1" applyBorder="1"/>
    <xf numFmtId="0" fontId="114" fillId="0" borderId="0" xfId="0" applyFont="1" applyBorder="1" applyAlignment="1"/>
    <xf numFmtId="0" fontId="114" fillId="0" borderId="0" xfId="0" applyFont="1" applyBorder="1"/>
    <xf numFmtId="0" fontId="124" fillId="0" borderId="0" xfId="0" applyFont="1" applyBorder="1" applyAlignment="1"/>
    <xf numFmtId="0" fontId="108" fillId="0" borderId="0" xfId="0" applyFont="1" applyBorder="1" applyAlignment="1"/>
    <xf numFmtId="0" fontId="108" fillId="0" borderId="0" xfId="0" applyFont="1" applyBorder="1"/>
    <xf numFmtId="0" fontId="121" fillId="0" borderId="0" xfId="0" applyFont="1" applyBorder="1"/>
    <xf numFmtId="0" fontId="5" fillId="0" borderId="0" xfId="0" applyFont="1" applyBorder="1" applyAlignment="1">
      <alignment vertical="center" wrapText="1"/>
    </xf>
    <xf numFmtId="175" fontId="17" fillId="0" borderId="0" xfId="0" applyNumberFormat="1" applyFont="1" applyFill="1" applyBorder="1"/>
    <xf numFmtId="4" fontId="113" fillId="0" borderId="0" xfId="0" applyNumberFormat="1" applyFont="1" applyBorder="1"/>
    <xf numFmtId="0" fontId="27" fillId="0" borderId="0" xfId="0" applyNumberFormat="1" applyFont="1"/>
    <xf numFmtId="0" fontId="30" fillId="0" borderId="0" xfId="586" applyNumberFormat="1"/>
    <xf numFmtId="0" fontId="0" fillId="0" borderId="0" xfId="0" applyAlignment="1"/>
    <xf numFmtId="0" fontId="0" fillId="0" borderId="13" xfId="0" applyBorder="1" applyAlignment="1"/>
    <xf numFmtId="9" fontId="0" fillId="0" borderId="13" xfId="0" applyNumberFormat="1" applyBorder="1" applyAlignment="1"/>
    <xf numFmtId="0" fontId="17" fillId="0" borderId="0" xfId="0" applyFont="1" applyBorder="1" applyAlignment="1"/>
    <xf numFmtId="0" fontId="93" fillId="0" borderId="0" xfId="0" applyFont="1" applyAlignment="1"/>
    <xf numFmtId="164" fontId="95" fillId="0" borderId="0" xfId="0" applyNumberFormat="1" applyFont="1" applyFill="1" applyBorder="1" applyAlignment="1"/>
    <xf numFmtId="164" fontId="95" fillId="0" borderId="0" xfId="0" applyNumberFormat="1" applyFont="1" applyFill="1" applyAlignment="1"/>
    <xf numFmtId="164" fontId="132" fillId="0" borderId="0" xfId="0" applyNumberFormat="1" applyFont="1" applyBorder="1"/>
    <xf numFmtId="0" fontId="108" fillId="0" borderId="0" xfId="0" applyFont="1" applyAlignment="1"/>
    <xf numFmtId="4" fontId="108" fillId="0" borderId="0" xfId="0" applyNumberFormat="1" applyFont="1"/>
    <xf numFmtId="3" fontId="108" fillId="0" borderId="0" xfId="0" applyNumberFormat="1" applyFont="1" applyAlignment="1"/>
    <xf numFmtId="0" fontId="109" fillId="0" borderId="0" xfId="0" applyFont="1" applyBorder="1" applyAlignment="1">
      <alignment horizontal="left"/>
    </xf>
    <xf numFmtId="0" fontId="129" fillId="0" borderId="0" xfId="0" applyNumberFormat="1" applyFont="1" applyBorder="1"/>
    <xf numFmtId="175" fontId="109" fillId="0" borderId="0" xfId="0" applyNumberFormat="1" applyFont="1" applyFill="1" applyBorder="1"/>
    <xf numFmtId="0" fontId="0" fillId="0" borderId="0" xfId="0" applyAlignment="1">
      <alignment wrapText="1"/>
    </xf>
    <xf numFmtId="0" fontId="135" fillId="0" borderId="0" xfId="0" applyFont="1" applyAlignment="1" applyProtection="1">
      <alignment horizontal="right" vertical="top" wrapText="1" readingOrder="1"/>
      <protection locked="0"/>
    </xf>
    <xf numFmtId="0" fontId="135" fillId="0" borderId="0" xfId="0" applyFont="1" applyBorder="1" applyAlignment="1" applyProtection="1">
      <alignment vertical="top" wrapText="1" readingOrder="1"/>
      <protection locked="0"/>
    </xf>
    <xf numFmtId="0" fontId="0" fillId="0" borderId="0" xfId="0" applyBorder="1" applyAlignment="1">
      <alignment wrapText="1"/>
    </xf>
    <xf numFmtId="0" fontId="17" fillId="67" borderId="19" xfId="0" applyFont="1" applyFill="1" applyBorder="1" applyAlignment="1">
      <alignment horizontal="center"/>
    </xf>
    <xf numFmtId="0" fontId="5" fillId="0" borderId="19" xfId="0" applyFont="1" applyBorder="1" applyAlignment="1">
      <alignment horizontal="center"/>
    </xf>
    <xf numFmtId="0" fontId="99" fillId="0" borderId="0" xfId="631" applyFont="1" applyAlignment="1">
      <alignment vertical="center"/>
    </xf>
    <xf numFmtId="4" fontId="95" fillId="0" borderId="0" xfId="0" applyNumberFormat="1" applyFont="1"/>
    <xf numFmtId="0" fontId="136" fillId="0" borderId="0" xfId="0" applyFont="1" applyAlignment="1" applyProtection="1">
      <alignment horizontal="right" wrapText="1" readingOrder="1"/>
      <protection locked="0"/>
    </xf>
    <xf numFmtId="0" fontId="136" fillId="0" borderId="0" xfId="0" applyFont="1" applyAlignment="1" applyProtection="1">
      <alignment wrapText="1" readingOrder="1"/>
      <protection locked="0"/>
    </xf>
    <xf numFmtId="4" fontId="136" fillId="0" borderId="0" xfId="0" applyNumberFormat="1" applyFont="1" applyAlignment="1" applyProtection="1">
      <alignment wrapText="1" readingOrder="1"/>
      <protection locked="0"/>
    </xf>
    <xf numFmtId="10" fontId="17" fillId="0" borderId="0" xfId="0" applyNumberFormat="1" applyFont="1"/>
    <xf numFmtId="9" fontId="99" fillId="0" borderId="0" xfId="631" applyNumberFormat="1" applyFont="1" applyAlignment="1">
      <alignment vertical="center"/>
    </xf>
    <xf numFmtId="170" fontId="17" fillId="0" borderId="13" xfId="0" applyNumberFormat="1" applyFont="1" applyBorder="1" applyAlignment="1">
      <alignment horizontal="center"/>
    </xf>
    <xf numFmtId="0" fontId="17" fillId="0" borderId="0" xfId="0" applyFont="1" applyAlignment="1">
      <alignment vertical="center" wrapText="1"/>
    </xf>
    <xf numFmtId="0" fontId="96" fillId="0" borderId="0" xfId="0" applyFont="1" applyAlignment="1">
      <alignment vertical="center" wrapText="1"/>
    </xf>
    <xf numFmtId="0" fontId="99" fillId="0" borderId="0" xfId="631" applyFont="1" applyAlignment="1">
      <alignment horizontal="left" vertical="center"/>
    </xf>
    <xf numFmtId="0" fontId="132" fillId="0" borderId="0" xfId="0" applyFont="1"/>
    <xf numFmtId="0" fontId="137" fillId="0" borderId="0" xfId="0" applyFont="1" applyFill="1" applyBorder="1" applyAlignment="1">
      <alignment vertical="top" wrapText="1"/>
    </xf>
    <xf numFmtId="0" fontId="32" fillId="0" borderId="0" xfId="0" applyFont="1" applyBorder="1" applyAlignment="1">
      <alignment horizontal="center" vertical="center"/>
    </xf>
    <xf numFmtId="0" fontId="104" fillId="0" borderId="0" xfId="0" applyFont="1" applyBorder="1" applyAlignment="1">
      <alignment horizontal="center"/>
    </xf>
    <xf numFmtId="0" fontId="111" fillId="0" borderId="13" xfId="0" applyFont="1" applyFill="1" applyBorder="1" applyAlignment="1">
      <alignment horizontal="center" vertical="center" wrapText="1"/>
    </xf>
    <xf numFmtId="0" fontId="95" fillId="0" borderId="19" xfId="0" applyFont="1" applyBorder="1" applyAlignment="1">
      <alignment horizontal="center"/>
    </xf>
    <xf numFmtId="0" fontId="95" fillId="0" borderId="19" xfId="0" applyFont="1" applyBorder="1" applyAlignment="1">
      <alignment horizontal="center" vertical="center"/>
    </xf>
    <xf numFmtId="0" fontId="85" fillId="0" borderId="0" xfId="0" applyFont="1" applyAlignment="1"/>
    <xf numFmtId="0" fontId="95" fillId="0" borderId="13" xfId="0" applyFont="1" applyBorder="1" applyAlignment="1">
      <alignment horizontal="center" vertical="center"/>
    </xf>
    <xf numFmtId="3" fontId="5" fillId="0" borderId="0" xfId="594" applyNumberFormat="1" applyFont="1" applyFill="1" applyBorder="1" applyAlignment="1">
      <alignment horizontal="center" vertical="center"/>
    </xf>
    <xf numFmtId="171" fontId="5" fillId="0" borderId="0" xfId="594" applyNumberFormat="1" applyFont="1" applyFill="1" applyBorder="1" applyAlignment="1">
      <alignment horizontal="center" vertical="center"/>
    </xf>
    <xf numFmtId="0" fontId="5" fillId="0" borderId="0" xfId="1248" applyFont="1" applyFill="1" applyBorder="1" applyAlignment="1">
      <alignment vertical="center"/>
    </xf>
    <xf numFmtId="0" fontId="123" fillId="0" borderId="0" xfId="0" applyFont="1" applyBorder="1"/>
    <xf numFmtId="191" fontId="110" fillId="0" borderId="0" xfId="0" applyNumberFormat="1" applyFont="1" applyFill="1" applyBorder="1" applyAlignment="1">
      <alignment horizontal="center" vertical="center" wrapText="1"/>
    </xf>
    <xf numFmtId="191" fontId="110" fillId="0" borderId="0" xfId="0" applyNumberFormat="1" applyFont="1" applyFill="1" applyBorder="1" applyAlignment="1">
      <alignment horizontal="center" vertical="top" wrapText="1"/>
    </xf>
    <xf numFmtId="0" fontId="104" fillId="0" borderId="0" xfId="0" applyFont="1" applyBorder="1" applyAlignment="1"/>
    <xf numFmtId="0" fontId="106" fillId="0" borderId="0" xfId="0" applyFont="1" applyBorder="1" applyAlignment="1">
      <alignment vertical="center"/>
    </xf>
    <xf numFmtId="0" fontId="111" fillId="0" borderId="0" xfId="0" applyFont="1" applyFill="1" applyBorder="1" applyAlignment="1">
      <alignment vertical="top" wrapText="1"/>
    </xf>
    <xf numFmtId="0" fontId="118" fillId="0" borderId="0" xfId="0" applyFont="1" applyFill="1" applyBorder="1" applyAlignment="1">
      <alignment vertical="center" wrapText="1"/>
    </xf>
    <xf numFmtId="0" fontId="110" fillId="0" borderId="0" xfId="0" applyFont="1" applyFill="1" applyBorder="1" applyAlignment="1">
      <alignment vertical="center" wrapText="1"/>
    </xf>
    <xf numFmtId="0" fontId="122" fillId="0" borderId="0" xfId="0" applyFont="1" applyBorder="1" applyAlignment="1">
      <alignment wrapText="1"/>
    </xf>
    <xf numFmtId="180" fontId="17" fillId="0" borderId="0" xfId="0" applyNumberFormat="1" applyFont="1" applyAlignment="1">
      <alignment vertical="center"/>
    </xf>
    <xf numFmtId="0" fontId="32" fillId="0" borderId="0" xfId="0" applyFont="1" applyFill="1" applyBorder="1" applyAlignment="1">
      <alignment horizontal="center"/>
    </xf>
    <xf numFmtId="0" fontId="32" fillId="0" borderId="20" xfId="0" applyFont="1" applyBorder="1" applyAlignment="1">
      <alignment horizontal="center"/>
    </xf>
    <xf numFmtId="0" fontId="32" fillId="0" borderId="0" xfId="0" applyFont="1" applyBorder="1" applyAlignment="1">
      <alignment horizontal="center"/>
    </xf>
    <xf numFmtId="0" fontId="32" fillId="0" borderId="0" xfId="0" applyFont="1" applyBorder="1" applyAlignment="1">
      <alignment horizontal="center" vertical="center"/>
    </xf>
    <xf numFmtId="0" fontId="32" fillId="0" borderId="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27" fillId="0" borderId="0" xfId="0" applyFont="1" applyBorder="1" applyAlignment="1" applyProtection="1">
      <alignment horizontal="left"/>
    </xf>
    <xf numFmtId="0" fontId="5" fillId="0" borderId="13" xfId="0" applyFont="1" applyBorder="1" applyAlignment="1">
      <alignment horizontal="center" vertical="center" wrapText="1"/>
    </xf>
    <xf numFmtId="0" fontId="3" fillId="0" borderId="0" xfId="1333" applyAlignment="1">
      <alignment vertical="center"/>
    </xf>
    <xf numFmtId="0" fontId="143" fillId="0" borderId="16" xfId="1249" applyFont="1" applyBorder="1" applyAlignment="1" applyProtection="1">
      <alignment horizontal="left" vertical="center"/>
    </xf>
    <xf numFmtId="0" fontId="143" fillId="0" borderId="16" xfId="1249" applyFont="1" applyBorder="1" applyAlignment="1" applyProtection="1">
      <alignment vertical="center"/>
    </xf>
    <xf numFmtId="0" fontId="143" fillId="0" borderId="16" xfId="1249" applyFont="1" applyBorder="1" applyAlignment="1" applyProtection="1">
      <alignment horizontal="center" vertical="center"/>
    </xf>
    <xf numFmtId="17" fontId="90" fillId="0" borderId="0" xfId="1333" applyNumberFormat="1" applyFont="1" applyAlignment="1">
      <alignment horizontal="left" vertical="center"/>
    </xf>
    <xf numFmtId="0" fontId="144" fillId="0" borderId="0" xfId="1249" applyFont="1" applyBorder="1" applyAlignment="1" applyProtection="1">
      <alignment vertical="center"/>
    </xf>
    <xf numFmtId="0" fontId="144" fillId="0" borderId="0" xfId="1249" applyFont="1" applyBorder="1" applyAlignment="1" applyProtection="1">
      <alignment horizontal="center" vertical="center"/>
    </xf>
    <xf numFmtId="0" fontId="144" fillId="0" borderId="0" xfId="1249" applyFont="1" applyBorder="1" applyAlignment="1" applyProtection="1">
      <alignment vertical="top"/>
    </xf>
    <xf numFmtId="0" fontId="140" fillId="0" borderId="0" xfId="1249" applyFont="1" applyBorder="1" applyAlignment="1" applyProtection="1">
      <alignment horizontal="center" vertical="top"/>
    </xf>
    <xf numFmtId="0" fontId="143" fillId="0" borderId="16" xfId="1249" applyFont="1" applyBorder="1" applyAlignment="1" applyProtection="1">
      <alignment vertical="top"/>
    </xf>
    <xf numFmtId="0" fontId="141" fillId="0" borderId="16" xfId="1249" applyFont="1" applyBorder="1" applyAlignment="1" applyProtection="1">
      <alignment horizontal="center" vertical="top"/>
    </xf>
    <xf numFmtId="0" fontId="143" fillId="0" borderId="0" xfId="1249" applyFont="1" applyBorder="1" applyAlignment="1" applyProtection="1">
      <alignment vertical="top"/>
    </xf>
    <xf numFmtId="0" fontId="3" fillId="0" borderId="0" xfId="1333" applyAlignment="1">
      <alignment vertical="top"/>
    </xf>
    <xf numFmtId="0" fontId="145" fillId="0" borderId="0" xfId="574" applyFont="1" applyBorder="1" applyAlignment="1" applyProtection="1">
      <alignment horizontal="center" vertical="top"/>
    </xf>
    <xf numFmtId="0" fontId="3" fillId="0" borderId="0" xfId="1333" applyFont="1" applyAlignment="1">
      <alignment vertical="center"/>
    </xf>
    <xf numFmtId="0" fontId="75" fillId="0" borderId="0" xfId="574" applyFont="1" applyBorder="1" applyAlignment="1" applyProtection="1">
      <alignment horizontal="center" vertical="center"/>
    </xf>
    <xf numFmtId="0" fontId="146" fillId="0" borderId="0" xfId="1333" applyFont="1" applyAlignment="1">
      <alignment vertical="center"/>
    </xf>
    <xf numFmtId="0" fontId="3" fillId="0" borderId="0" xfId="1333" applyBorder="1" applyAlignment="1">
      <alignment vertical="center"/>
    </xf>
    <xf numFmtId="0" fontId="3" fillId="0" borderId="0" xfId="1333" applyFont="1" applyBorder="1" applyAlignment="1">
      <alignment horizontal="center" vertical="center"/>
    </xf>
    <xf numFmtId="0" fontId="3" fillId="0" borderId="0" xfId="1333" applyBorder="1" applyAlignment="1">
      <alignment horizontal="center" vertical="center"/>
    </xf>
    <xf numFmtId="0" fontId="142" fillId="0" borderId="0" xfId="1333" applyFont="1" applyAlignment="1">
      <alignment vertical="center"/>
    </xf>
    <xf numFmtId="0" fontId="32" fillId="0" borderId="0" xfId="1333" applyFont="1" applyAlignment="1">
      <alignment vertical="center"/>
    </xf>
    <xf numFmtId="0" fontId="144" fillId="0" borderId="0" xfId="1249" applyFont="1" applyBorder="1" applyAlignment="1" applyProtection="1">
      <alignment horizontal="left" vertical="center"/>
    </xf>
    <xf numFmtId="0" fontId="0" fillId="0" borderId="0" xfId="0" applyAlignment="1">
      <alignment horizontal="center" vertical="center"/>
    </xf>
    <xf numFmtId="0" fontId="0" fillId="0" borderId="0" xfId="0" applyAlignment="1">
      <alignment vertical="center"/>
    </xf>
    <xf numFmtId="3" fontId="124" fillId="0" borderId="0" xfId="0" applyNumberFormat="1" applyFont="1"/>
    <xf numFmtId="0" fontId="32" fillId="0" borderId="13" xfId="0" applyFont="1" applyBorder="1" applyAlignment="1">
      <alignment horizontal="center" vertical="center" wrapText="1"/>
    </xf>
    <xf numFmtId="0" fontId="85" fillId="0" borderId="0" xfId="0" applyFont="1" applyAlignment="1">
      <alignment wrapText="1"/>
    </xf>
    <xf numFmtId="4" fontId="5" fillId="67" borderId="13" xfId="0" applyNumberFormat="1" applyFont="1" applyFill="1" applyBorder="1" applyAlignment="1">
      <alignment horizontal="center" vertical="center" wrapText="1"/>
    </xf>
    <xf numFmtId="4" fontId="85" fillId="0" borderId="0" xfId="0" applyNumberFormat="1" applyFont="1"/>
    <xf numFmtId="4" fontId="124" fillId="0" borderId="0" xfId="0" applyNumberFormat="1" applyFont="1"/>
    <xf numFmtId="0" fontId="60" fillId="0" borderId="0" xfId="1334" applyFont="1" applyAlignment="1" applyProtection="1">
      <alignment horizontal="right" vertical="top" wrapText="1" readingOrder="1"/>
      <protection locked="0"/>
    </xf>
    <xf numFmtId="0" fontId="60" fillId="0" borderId="0" xfId="1334" applyFont="1" applyAlignment="1" applyProtection="1">
      <alignment vertical="top" wrapText="1" readingOrder="1"/>
      <protection locked="0"/>
    </xf>
    <xf numFmtId="0" fontId="5" fillId="0" borderId="0" xfId="1334" applyAlignment="1">
      <alignment wrapText="1" readingOrder="1"/>
    </xf>
    <xf numFmtId="0" fontId="5" fillId="0" borderId="0" xfId="1334" applyAlignment="1">
      <alignment wrapText="1"/>
    </xf>
    <xf numFmtId="199" fontId="85" fillId="0" borderId="0" xfId="0" applyNumberFormat="1" applyFont="1"/>
    <xf numFmtId="0" fontId="5" fillId="0" borderId="0" xfId="1335" applyAlignment="1">
      <alignment wrapText="1"/>
    </xf>
    <xf numFmtId="0" fontId="60" fillId="0" borderId="0" xfId="1335" applyFont="1" applyAlignment="1" applyProtection="1">
      <alignment horizontal="right" vertical="top" wrapText="1" readingOrder="1"/>
      <protection locked="0"/>
    </xf>
    <xf numFmtId="4" fontId="85" fillId="0" borderId="0" xfId="0" applyNumberFormat="1" applyFont="1" applyFill="1"/>
    <xf numFmtId="0" fontId="85" fillId="0" borderId="0" xfId="0" applyFont="1" applyFill="1" applyAlignment="1">
      <alignment wrapText="1"/>
    </xf>
    <xf numFmtId="4" fontId="85" fillId="0" borderId="0" xfId="0" applyNumberFormat="1" applyFont="1" applyFill="1" applyAlignment="1">
      <alignment wrapText="1"/>
    </xf>
    <xf numFmtId="197" fontId="85" fillId="0" borderId="0" xfId="0" applyNumberFormat="1" applyFont="1" applyFill="1"/>
    <xf numFmtId="0" fontId="85" fillId="0" borderId="0" xfId="0" applyFont="1" applyFill="1"/>
    <xf numFmtId="168" fontId="86" fillId="0" borderId="0" xfId="0" applyNumberFormat="1" applyFont="1" applyBorder="1"/>
    <xf numFmtId="3" fontId="86" fillId="0" borderId="0" xfId="0" applyNumberFormat="1" applyFont="1" applyBorder="1" applyAlignment="1"/>
    <xf numFmtId="0" fontId="86" fillId="0" borderId="0" xfId="0" applyFont="1" applyAlignment="1"/>
    <xf numFmtId="0" fontId="32" fillId="67" borderId="13" xfId="0" applyFont="1" applyFill="1" applyBorder="1" applyAlignment="1">
      <alignment horizontal="center" vertical="center" wrapText="1"/>
    </xf>
    <xf numFmtId="0" fontId="121" fillId="0" borderId="0" xfId="0" applyFont="1" applyFill="1" applyBorder="1"/>
    <xf numFmtId="0" fontId="32" fillId="67" borderId="13" xfId="0" applyFont="1" applyFill="1" applyBorder="1" applyAlignment="1">
      <alignment horizontal="left" vertical="center" wrapText="1"/>
    </xf>
    <xf numFmtId="171" fontId="5" fillId="67" borderId="13" xfId="0" applyNumberFormat="1" applyFont="1" applyFill="1" applyBorder="1" applyAlignment="1">
      <alignment horizontal="center" vertical="center" wrapText="1"/>
    </xf>
    <xf numFmtId="171" fontId="109" fillId="0" borderId="0" xfId="0" applyNumberFormat="1" applyFont="1" applyFill="1" applyBorder="1"/>
    <xf numFmtId="4" fontId="95" fillId="0" borderId="0" xfId="0" applyNumberFormat="1" applyFont="1" applyFill="1" applyBorder="1" applyAlignment="1">
      <alignment horizontal="center" wrapText="1"/>
    </xf>
    <xf numFmtId="4" fontId="109" fillId="0" borderId="0" xfId="0" applyNumberFormat="1" applyFont="1" applyFill="1" applyBorder="1" applyAlignment="1">
      <alignment horizontal="center" wrapText="1"/>
    </xf>
    <xf numFmtId="0" fontId="32" fillId="67" borderId="13" xfId="0" applyFont="1" applyFill="1" applyBorder="1" applyAlignment="1">
      <alignment horizontal="left" vertical="center"/>
    </xf>
    <xf numFmtId="0" fontId="95" fillId="0" borderId="0" xfId="0" applyNumberFormat="1" applyFont="1" applyFill="1" applyBorder="1" applyAlignment="1">
      <alignment horizontal="center" wrapText="1"/>
    </xf>
    <xf numFmtId="0" fontId="27" fillId="0" borderId="0" xfId="0" applyFont="1" applyBorder="1" applyAlignment="1">
      <alignment horizontal="left" vertical="top" wrapText="1"/>
    </xf>
    <xf numFmtId="9" fontId="5" fillId="0" borderId="0" xfId="0" applyNumberFormat="1" applyFont="1"/>
    <xf numFmtId="4" fontId="27" fillId="0" borderId="0" xfId="0" applyNumberFormat="1" applyFont="1" applyBorder="1" applyAlignment="1">
      <alignment horizontal="center"/>
    </xf>
    <xf numFmtId="4" fontId="113" fillId="0" borderId="0" xfId="0" applyNumberFormat="1" applyFont="1"/>
    <xf numFmtId="2" fontId="113" fillId="0" borderId="0" xfId="0" applyNumberFormat="1" applyFont="1"/>
    <xf numFmtId="3" fontId="113" fillId="0" borderId="0" xfId="0" applyNumberFormat="1" applyFont="1" applyBorder="1" applyAlignment="1"/>
    <xf numFmtId="0" fontId="148" fillId="0" borderId="0" xfId="0" applyFont="1" applyBorder="1" applyAlignment="1">
      <alignment horizontal="center"/>
    </xf>
    <xf numFmtId="3" fontId="148" fillId="0" borderId="0" xfId="0" applyNumberFormat="1" applyFont="1" applyBorder="1"/>
    <xf numFmtId="168" fontId="148" fillId="0" borderId="0" xfId="0" applyNumberFormat="1" applyFont="1" applyBorder="1"/>
    <xf numFmtId="0" fontId="95" fillId="0" borderId="13" xfId="0" applyFont="1" applyFill="1" applyBorder="1" applyAlignment="1">
      <alignment horizontal="left"/>
    </xf>
    <xf numFmtId="4" fontId="99" fillId="0" borderId="13" xfId="0" applyNumberFormat="1" applyFont="1" applyFill="1" applyBorder="1" applyAlignment="1">
      <alignment horizontal="center" vertical="center"/>
    </xf>
    <xf numFmtId="0" fontId="95" fillId="0" borderId="13" xfId="0" applyFont="1" applyFill="1" applyBorder="1" applyAlignment="1">
      <alignment horizontal="left" wrapText="1"/>
    </xf>
    <xf numFmtId="9" fontId="0" fillId="0" borderId="0" xfId="0" applyNumberFormat="1"/>
    <xf numFmtId="4" fontId="0" fillId="0" borderId="0" xfId="0" applyNumberFormat="1"/>
    <xf numFmtId="0" fontId="32" fillId="0" borderId="13" xfId="0" applyFont="1" applyBorder="1" applyAlignment="1">
      <alignment horizontal="center" vertical="center"/>
    </xf>
    <xf numFmtId="174" fontId="32" fillId="0" borderId="13" xfId="587" applyNumberFormat="1" applyFont="1" applyBorder="1" applyAlignment="1">
      <alignment horizontal="center" vertical="center" wrapText="1"/>
    </xf>
    <xf numFmtId="186" fontId="5" fillId="0" borderId="13" xfId="587" applyNumberFormat="1" applyFont="1" applyBorder="1" applyAlignment="1">
      <alignment horizontal="center" vertical="center" wrapText="1"/>
    </xf>
    <xf numFmtId="200" fontId="30" fillId="0" borderId="0" xfId="587" applyNumberFormat="1" applyAlignment="1">
      <alignment vertical="center"/>
    </xf>
    <xf numFmtId="186" fontId="5" fillId="0" borderId="13" xfId="0" quotePrefix="1" applyNumberFormat="1" applyFont="1" applyFill="1" applyBorder="1" applyAlignment="1">
      <alignment horizontal="center" vertical="center"/>
    </xf>
    <xf numFmtId="3" fontId="5" fillId="0" borderId="0" xfId="587" applyNumberFormat="1" applyFont="1" applyFill="1" applyBorder="1" applyAlignment="1">
      <alignment vertical="center"/>
    </xf>
    <xf numFmtId="3" fontId="5" fillId="0" borderId="0" xfId="0" applyNumberFormat="1" applyFont="1" applyBorder="1" applyAlignment="1">
      <alignment vertical="center"/>
    </xf>
    <xf numFmtId="0" fontId="149" fillId="0" borderId="0" xfId="0" applyFont="1" applyAlignment="1">
      <alignment vertical="center"/>
    </xf>
    <xf numFmtId="0" fontId="5" fillId="0" borderId="13" xfId="0" quotePrefix="1" applyFont="1" applyFill="1" applyBorder="1" applyAlignment="1">
      <alignment vertical="center"/>
    </xf>
    <xf numFmtId="3" fontId="5" fillId="0" borderId="13" xfId="587" applyNumberFormat="1" applyFont="1" applyFill="1" applyBorder="1" applyAlignment="1">
      <alignment horizontal="center" vertical="center"/>
    </xf>
    <xf numFmtId="170" fontId="150" fillId="0" borderId="0" xfId="1256" applyNumberFormat="1" applyFont="1" applyAlignment="1">
      <alignment vertical="center"/>
    </xf>
    <xf numFmtId="171" fontId="85" fillId="0" borderId="0" xfId="0" applyNumberFormat="1" applyFont="1" applyAlignment="1">
      <alignment vertical="center"/>
    </xf>
    <xf numFmtId="168" fontId="85" fillId="0" borderId="0" xfId="0" applyNumberFormat="1" applyFont="1" applyAlignment="1">
      <alignment vertical="center"/>
    </xf>
    <xf numFmtId="0" fontId="85" fillId="0" borderId="0" xfId="0" quotePrefix="1" applyFont="1" applyFill="1" applyBorder="1" applyAlignment="1">
      <alignment vertical="center"/>
    </xf>
    <xf numFmtId="3" fontId="85" fillId="0" borderId="0" xfId="587" applyNumberFormat="1" applyFont="1" applyFill="1" applyBorder="1" applyAlignment="1">
      <alignment vertical="center"/>
    </xf>
    <xf numFmtId="3" fontId="5" fillId="0" borderId="13" xfId="0" quotePrefix="1" applyNumberFormat="1" applyFont="1" applyFill="1" applyBorder="1" applyAlignment="1">
      <alignment horizontal="center" vertical="center"/>
    </xf>
    <xf numFmtId="0" fontId="5" fillId="0" borderId="13" xfId="0" applyFont="1" applyBorder="1" applyAlignment="1">
      <alignment vertical="center"/>
    </xf>
    <xf numFmtId="171" fontId="85" fillId="0" borderId="0" xfId="0" applyNumberFormat="1" applyFont="1" applyFill="1" applyBorder="1" applyAlignment="1">
      <alignment vertical="center"/>
    </xf>
    <xf numFmtId="168" fontId="85" fillId="0" borderId="0" xfId="0" applyNumberFormat="1" applyFont="1" applyBorder="1" applyAlignment="1">
      <alignment vertical="center"/>
    </xf>
    <xf numFmtId="0" fontId="85" fillId="0" borderId="0" xfId="0" applyFont="1" applyBorder="1" applyAlignment="1">
      <alignment vertical="center"/>
    </xf>
    <xf numFmtId="0" fontId="5" fillId="0" borderId="13" xfId="0" applyFont="1" applyFill="1" applyBorder="1" applyAlignment="1">
      <alignment vertical="center"/>
    </xf>
    <xf numFmtId="3" fontId="85" fillId="0" borderId="0" xfId="0" quotePrefix="1" applyNumberFormat="1" applyFont="1" applyFill="1" applyBorder="1" applyAlignment="1">
      <alignment vertical="center"/>
    </xf>
    <xf numFmtId="180" fontId="85" fillId="0" borderId="0" xfId="0" applyNumberFormat="1" applyFont="1" applyBorder="1" applyAlignment="1">
      <alignment vertical="center"/>
    </xf>
    <xf numFmtId="0" fontId="5" fillId="0" borderId="0" xfId="0" applyFont="1" applyBorder="1" applyAlignment="1">
      <alignment vertical="center"/>
    </xf>
    <xf numFmtId="0" fontId="86" fillId="0" borderId="0" xfId="0" applyFont="1" applyBorder="1" applyAlignment="1" applyProtection="1"/>
    <xf numFmtId="0" fontId="85" fillId="0" borderId="0" xfId="0" applyFont="1" applyAlignment="1">
      <alignment vertical="center"/>
    </xf>
    <xf numFmtId="0" fontId="85" fillId="0" borderId="0" xfId="0" applyFont="1" applyAlignment="1">
      <alignment horizontal="center" vertical="center"/>
    </xf>
    <xf numFmtId="0" fontId="108" fillId="0" borderId="0" xfId="0" applyFont="1" applyAlignment="1">
      <alignment vertical="center"/>
    </xf>
    <xf numFmtId="171" fontId="5" fillId="0" borderId="13" xfId="0" applyNumberFormat="1" applyFont="1" applyBorder="1" applyAlignment="1">
      <alignment horizontal="center" vertical="center"/>
    </xf>
    <xf numFmtId="3" fontId="5" fillId="0" borderId="0" xfId="0" applyNumberFormat="1" applyFont="1" applyAlignment="1">
      <alignment vertical="center"/>
    </xf>
    <xf numFmtId="168" fontId="5" fillId="0" borderId="0" xfId="0" applyNumberFormat="1" applyFont="1" applyAlignment="1">
      <alignment vertical="center"/>
    </xf>
    <xf numFmtId="0" fontId="109" fillId="0" borderId="0" xfId="0" applyFont="1" applyAlignment="1">
      <alignment vertical="center"/>
    </xf>
    <xf numFmtId="171" fontId="5" fillId="0" borderId="0" xfId="0" applyNumberFormat="1" applyFont="1" applyAlignment="1">
      <alignment vertical="center"/>
    </xf>
    <xf numFmtId="168" fontId="5" fillId="0" borderId="0" xfId="0" applyNumberFormat="1" applyFont="1" applyFill="1" applyAlignment="1">
      <alignment vertical="center"/>
    </xf>
    <xf numFmtId="0" fontId="5" fillId="0" borderId="0" xfId="0" applyFont="1" applyFill="1" applyAlignment="1">
      <alignment vertical="center"/>
    </xf>
    <xf numFmtId="168" fontId="32" fillId="0" borderId="0" xfId="0" applyNumberFormat="1" applyFont="1" applyFill="1" applyAlignment="1">
      <alignment vertical="center"/>
    </xf>
    <xf numFmtId="0" fontId="32" fillId="0" borderId="0" xfId="0" applyFont="1" applyFill="1" applyAlignment="1">
      <alignment vertical="center"/>
    </xf>
    <xf numFmtId="3" fontId="5" fillId="0" borderId="0" xfId="0" applyNumberFormat="1" applyFont="1" applyFill="1" applyAlignment="1">
      <alignment vertical="center"/>
    </xf>
    <xf numFmtId="171" fontId="5" fillId="0" borderId="13" xfId="587" applyNumberFormat="1" applyFont="1" applyFill="1" applyBorder="1" applyAlignment="1">
      <alignment horizontal="center" vertical="center"/>
    </xf>
    <xf numFmtId="3" fontId="109" fillId="0" borderId="0" xfId="587" applyNumberFormat="1" applyFont="1" applyFill="1" applyBorder="1" applyAlignment="1">
      <alignment vertical="center"/>
    </xf>
    <xf numFmtId="3" fontId="109" fillId="0" borderId="0" xfId="0" applyNumberFormat="1" applyFont="1" applyBorder="1" applyAlignment="1">
      <alignment vertical="center"/>
    </xf>
    <xf numFmtId="0" fontId="109" fillId="0" borderId="0" xfId="0" quotePrefix="1" applyFont="1" applyFill="1" applyBorder="1" applyAlignment="1">
      <alignment vertical="center"/>
    </xf>
    <xf numFmtId="0" fontId="124" fillId="0" borderId="0" xfId="0" applyFont="1" applyBorder="1" applyAlignment="1">
      <alignment vertical="center"/>
    </xf>
    <xf numFmtId="0" fontId="151" fillId="0" borderId="0" xfId="0" applyFont="1"/>
    <xf numFmtId="0" fontId="151" fillId="0" borderId="0" xfId="0" applyFont="1" applyBorder="1"/>
    <xf numFmtId="0" fontId="85" fillId="0" borderId="0" xfId="0" applyFont="1" applyFill="1" applyBorder="1" applyAlignment="1">
      <alignment horizontal="center" vertical="center" wrapText="1"/>
    </xf>
    <xf numFmtId="3" fontId="5" fillId="0" borderId="13" xfId="0" applyNumberFormat="1" applyFont="1" applyFill="1" applyBorder="1" applyAlignment="1">
      <alignment horizontal="center" vertical="center" wrapText="1"/>
    </xf>
    <xf numFmtId="3" fontId="85" fillId="0" borderId="0" xfId="0" applyNumberFormat="1" applyFont="1" applyFill="1" applyBorder="1" applyAlignment="1">
      <alignment horizontal="center" vertical="center" wrapText="1"/>
    </xf>
    <xf numFmtId="0" fontId="124" fillId="0" borderId="0" xfId="0" applyFont="1" applyFill="1" applyBorder="1" applyAlignment="1">
      <alignment horizontal="center" vertical="center" wrapText="1"/>
    </xf>
    <xf numFmtId="185" fontId="5" fillId="0" borderId="13" xfId="586" applyNumberFormat="1" applyFont="1" applyFill="1" applyBorder="1" applyAlignment="1">
      <alignment horizontal="center" vertical="center" wrapText="1"/>
    </xf>
    <xf numFmtId="185" fontId="85" fillId="0" borderId="0" xfId="586" applyNumberFormat="1" applyFont="1" applyFill="1" applyBorder="1" applyAlignment="1">
      <alignment horizontal="center" vertical="center" wrapText="1"/>
    </xf>
    <xf numFmtId="185" fontId="124" fillId="0" borderId="0" xfId="586" applyNumberFormat="1" applyFont="1" applyFill="1" applyBorder="1" applyAlignment="1">
      <alignment horizontal="center" vertical="center" wrapText="1"/>
    </xf>
    <xf numFmtId="3" fontId="5" fillId="0" borderId="13" xfId="648" applyNumberFormat="1" applyFont="1" applyFill="1" applyBorder="1" applyAlignment="1" applyProtection="1">
      <alignment horizontal="right"/>
    </xf>
    <xf numFmtId="3" fontId="124" fillId="0" borderId="0" xfId="648" applyNumberFormat="1" applyFont="1" applyFill="1" applyBorder="1" applyAlignment="1" applyProtection="1">
      <alignment horizontal="right"/>
    </xf>
    <xf numFmtId="0" fontId="124" fillId="0" borderId="0" xfId="0" applyFont="1" applyFill="1" applyBorder="1" applyAlignment="1">
      <alignment horizontal="center"/>
    </xf>
    <xf numFmtId="0" fontId="5" fillId="0" borderId="13" xfId="0" applyFont="1" applyFill="1" applyBorder="1" applyAlignment="1">
      <alignment horizontal="center" wrapText="1"/>
    </xf>
    <xf numFmtId="0" fontId="27" fillId="0" borderId="37" xfId="0" applyFont="1" applyFill="1" applyBorder="1" applyAlignment="1">
      <alignment wrapText="1"/>
    </xf>
    <xf numFmtId="3" fontId="5" fillId="0" borderId="13" xfId="0" applyNumberFormat="1" applyFont="1" applyFill="1" applyBorder="1" applyAlignment="1">
      <alignment horizontal="center" vertical="center"/>
    </xf>
    <xf numFmtId="3" fontId="124" fillId="0" borderId="0" xfId="0" applyNumberFormat="1" applyFont="1" applyFill="1" applyBorder="1" applyAlignment="1">
      <alignment horizontal="center" vertical="center"/>
    </xf>
    <xf numFmtId="185" fontId="5" fillId="0" borderId="13" xfId="586" applyNumberFormat="1" applyFont="1" applyFill="1" applyBorder="1" applyAlignment="1">
      <alignment horizontal="left" vertical="center"/>
    </xf>
    <xf numFmtId="3" fontId="5" fillId="0" borderId="13" xfId="0" applyNumberFormat="1" applyFont="1" applyFill="1" applyBorder="1"/>
    <xf numFmtId="3" fontId="85" fillId="0" borderId="0" xfId="0" applyNumberFormat="1" applyFont="1" applyFill="1" applyBorder="1"/>
    <xf numFmtId="3" fontId="124" fillId="0" borderId="0" xfId="0" applyNumberFormat="1" applyFont="1" applyFill="1" applyBorder="1" applyAlignment="1">
      <alignment horizontal="center"/>
    </xf>
    <xf numFmtId="0" fontId="153" fillId="0" borderId="0" xfId="0" applyFont="1" applyBorder="1" applyAlignment="1">
      <alignment horizontal="left" vertical="center" wrapText="1"/>
    </xf>
    <xf numFmtId="0" fontId="153" fillId="0" borderId="0" xfId="0" applyFont="1" applyBorder="1" applyAlignment="1">
      <alignment horizontal="left"/>
    </xf>
    <xf numFmtId="0" fontId="153" fillId="0" borderId="0" xfId="0" applyFont="1" applyBorder="1" applyAlignment="1">
      <alignment horizontal="left" wrapText="1"/>
    </xf>
    <xf numFmtId="0" fontId="154" fillId="0" borderId="0" xfId="0" applyFont="1" applyBorder="1" applyAlignment="1">
      <alignment horizontal="left" wrapText="1"/>
    </xf>
    <xf numFmtId="0" fontId="124" fillId="0" borderId="0" xfId="0" applyFont="1" applyFill="1"/>
    <xf numFmtId="0" fontId="32" fillId="0" borderId="13" xfId="0" applyFont="1" applyFill="1" applyBorder="1" applyAlignment="1" applyProtection="1">
      <alignment horizontal="center" vertical="center" wrapText="1"/>
    </xf>
    <xf numFmtId="0" fontId="151" fillId="0" borderId="0" xfId="0" applyFont="1" applyFill="1" applyBorder="1"/>
    <xf numFmtId="4" fontId="151" fillId="0" borderId="0" xfId="0" applyNumberFormat="1" applyFont="1" applyFill="1" applyBorder="1"/>
    <xf numFmtId="0" fontId="32" fillId="0" borderId="13" xfId="0" applyFont="1" applyFill="1" applyBorder="1" applyAlignment="1" applyProtection="1">
      <alignment horizontal="center" vertical="center"/>
    </xf>
    <xf numFmtId="37" fontId="5" fillId="0" borderId="13" xfId="0" applyNumberFormat="1" applyFont="1" applyFill="1" applyBorder="1" applyAlignment="1" applyProtection="1">
      <alignment vertical="center"/>
    </xf>
    <xf numFmtId="170" fontId="29" fillId="0" borderId="13" xfId="1256" applyNumberFormat="1" applyFont="1" applyFill="1" applyBorder="1" applyAlignment="1" applyProtection="1">
      <alignment horizontal="center" vertical="center"/>
    </xf>
    <xf numFmtId="37" fontId="5" fillId="0" borderId="13" xfId="0" applyNumberFormat="1" applyFont="1" applyFill="1" applyBorder="1" applyAlignment="1" applyProtection="1">
      <alignment horizontal="right" vertical="center"/>
    </xf>
    <xf numFmtId="179" fontId="5" fillId="0" borderId="13" xfId="0" applyNumberFormat="1" applyFont="1" applyFill="1" applyBorder="1" applyAlignment="1" applyProtection="1">
      <alignment horizontal="right" vertical="center"/>
    </xf>
    <xf numFmtId="180" fontId="85" fillId="0" borderId="0" xfId="0" applyNumberFormat="1" applyFont="1" applyFill="1"/>
    <xf numFmtId="0" fontId="32" fillId="0" borderId="13" xfId="0" applyFont="1" applyBorder="1" applyAlignment="1" applyProtection="1">
      <alignment horizontal="center" vertical="center"/>
    </xf>
    <xf numFmtId="37" fontId="5" fillId="67" borderId="13" xfId="0" applyNumberFormat="1" applyFont="1" applyFill="1" applyBorder="1" applyAlignment="1" applyProtection="1">
      <alignment vertical="center"/>
    </xf>
    <xf numFmtId="170" fontId="29" fillId="67" borderId="13" xfId="1256" applyNumberFormat="1" applyFont="1" applyFill="1" applyBorder="1" applyAlignment="1" applyProtection="1">
      <alignment horizontal="center" vertical="center"/>
    </xf>
    <xf numFmtId="37" fontId="5" fillId="67" borderId="13" xfId="0" applyNumberFormat="1" applyFont="1" applyFill="1" applyBorder="1" applyAlignment="1" applyProtection="1">
      <alignment horizontal="right" vertical="center"/>
    </xf>
    <xf numFmtId="179" fontId="5" fillId="67" borderId="13" xfId="0" applyNumberFormat="1" applyFont="1" applyFill="1" applyBorder="1" applyAlignment="1" applyProtection="1">
      <alignment horizontal="right" vertical="center"/>
    </xf>
    <xf numFmtId="180" fontId="85" fillId="0" borderId="0" xfId="0" applyNumberFormat="1" applyFont="1"/>
    <xf numFmtId="4" fontId="151" fillId="0" borderId="0" xfId="0" applyNumberFormat="1" applyFont="1" applyBorder="1"/>
    <xf numFmtId="0" fontId="27" fillId="0" borderId="0" xfId="0" applyFont="1" applyBorder="1" applyProtection="1"/>
    <xf numFmtId="0" fontId="86" fillId="0" borderId="0" xfId="0" applyFont="1" applyAlignment="1" applyProtection="1">
      <alignment horizontal="right"/>
    </xf>
    <xf numFmtId="0" fontId="32" fillId="0" borderId="20" xfId="0" applyFont="1" applyBorder="1"/>
    <xf numFmtId="0" fontId="32" fillId="0" borderId="19" xfId="0" applyFont="1" applyBorder="1" applyAlignment="1">
      <alignment horizontal="center" vertical="center"/>
    </xf>
    <xf numFmtId="0" fontId="32" fillId="67" borderId="19" xfId="0" applyFont="1" applyFill="1" applyBorder="1" applyAlignment="1">
      <alignment horizontal="center" vertical="center"/>
    </xf>
    <xf numFmtId="0" fontId="32" fillId="0" borderId="13" xfId="0" applyFont="1" applyBorder="1" applyAlignment="1">
      <alignment horizontal="left" vertical="center"/>
    </xf>
    <xf numFmtId="3" fontId="5" fillId="0" borderId="13" xfId="0" applyNumberFormat="1" applyFont="1" applyFill="1" applyBorder="1" applyAlignment="1">
      <alignment vertical="center"/>
    </xf>
    <xf numFmtId="201" fontId="29" fillId="0" borderId="0" xfId="0" applyNumberFormat="1" applyFont="1"/>
    <xf numFmtId="9" fontId="29" fillId="0" borderId="0" xfId="1256" applyNumberFormat="1" applyFont="1"/>
    <xf numFmtId="3" fontId="5" fillId="0" borderId="0" xfId="0" applyNumberFormat="1" applyFont="1" applyBorder="1"/>
    <xf numFmtId="3" fontId="27" fillId="0" borderId="0" xfId="0" applyNumberFormat="1" applyFont="1"/>
    <xf numFmtId="0" fontId="27" fillId="0" borderId="0" xfId="0" applyFont="1" applyAlignment="1">
      <alignment vertical="top" wrapText="1"/>
    </xf>
    <xf numFmtId="0" fontId="32" fillId="0" borderId="13" xfId="0" applyFont="1" applyFill="1" applyBorder="1" applyAlignment="1">
      <alignment horizontal="center" vertical="center"/>
    </xf>
    <xf numFmtId="0" fontId="32" fillId="0" borderId="13" xfId="0" applyFont="1" applyFill="1" applyBorder="1" applyAlignment="1">
      <alignment horizontal="left" vertical="center"/>
    </xf>
    <xf numFmtId="0" fontId="5" fillId="0" borderId="13" xfId="0" applyFont="1" applyFill="1" applyBorder="1" applyAlignment="1">
      <alignment horizontal="center" vertical="center"/>
    </xf>
    <xf numFmtId="0" fontId="95" fillId="0" borderId="0" xfId="0" applyFont="1" applyFill="1"/>
    <xf numFmtId="0" fontId="32" fillId="0" borderId="13" xfId="0" applyFont="1" applyFill="1" applyBorder="1" applyAlignment="1">
      <alignment vertical="center"/>
    </xf>
    <xf numFmtId="170" fontId="5" fillId="0" borderId="13" xfId="0" applyNumberFormat="1" applyFont="1" applyFill="1" applyBorder="1" applyAlignment="1">
      <alignment horizontal="center" vertical="center"/>
    </xf>
    <xf numFmtId="0" fontId="27" fillId="0" borderId="0" xfId="0" applyFont="1" applyFill="1" applyBorder="1"/>
    <xf numFmtId="0" fontId="93" fillId="0" borderId="0" xfId="0" applyFont="1" applyFill="1"/>
    <xf numFmtId="0" fontId="32" fillId="67" borderId="13" xfId="0" applyFont="1" applyFill="1" applyBorder="1" applyAlignment="1">
      <alignment horizontal="center" vertical="center"/>
    </xf>
    <xf numFmtId="0" fontId="121" fillId="67" borderId="13" xfId="0" applyFont="1" applyFill="1" applyBorder="1" applyAlignment="1">
      <alignment horizontal="center" vertical="center" wrapText="1"/>
    </xf>
    <xf numFmtId="3" fontId="96" fillId="67" borderId="13" xfId="0" applyNumberFormat="1" applyFont="1" applyFill="1" applyBorder="1" applyAlignment="1">
      <alignment horizontal="center" vertical="center"/>
    </xf>
    <xf numFmtId="3" fontId="5" fillId="67" borderId="13" xfId="0" applyNumberFormat="1" applyFont="1" applyFill="1" applyBorder="1" applyAlignment="1">
      <alignment horizontal="center" vertical="center"/>
    </xf>
    <xf numFmtId="1" fontId="32" fillId="67" borderId="13" xfId="0" applyNumberFormat="1" applyFont="1" applyFill="1" applyBorder="1" applyAlignment="1">
      <alignment horizontal="center" vertical="center"/>
    </xf>
    <xf numFmtId="0" fontId="151" fillId="0" borderId="0" xfId="0" applyFont="1" applyBorder="1" applyAlignment="1"/>
    <xf numFmtId="3" fontId="86" fillId="0" borderId="0" xfId="0" applyNumberFormat="1" applyFont="1"/>
    <xf numFmtId="0" fontId="32" fillId="0" borderId="0" xfId="0" applyFont="1" applyFill="1" applyBorder="1" applyAlignment="1">
      <alignment horizontal="center" vertical="center"/>
    </xf>
    <xf numFmtId="167" fontId="32" fillId="0" borderId="0" xfId="0" applyNumberFormat="1" applyFont="1" applyFill="1" applyBorder="1" applyAlignment="1">
      <alignment horizontal="center" vertical="center"/>
    </xf>
    <xf numFmtId="0" fontId="32" fillId="0" borderId="13" xfId="0" applyFont="1" applyFill="1" applyBorder="1" applyAlignment="1">
      <alignment horizontal="center" vertical="center" wrapText="1"/>
    </xf>
    <xf numFmtId="0" fontId="121" fillId="0" borderId="13" xfId="0" applyFont="1" applyFill="1" applyBorder="1" applyAlignment="1">
      <alignment horizontal="center" vertical="center"/>
    </xf>
    <xf numFmtId="3" fontId="5" fillId="0" borderId="0" xfId="0" applyNumberFormat="1" applyFont="1" applyFill="1" applyBorder="1" applyAlignment="1">
      <alignment horizontal="center" vertical="center"/>
    </xf>
    <xf numFmtId="0" fontId="27" fillId="0" borderId="0" xfId="0" applyFont="1" applyFill="1" applyBorder="1" applyAlignment="1">
      <alignment horizontal="left" vertical="center" wrapText="1"/>
    </xf>
    <xf numFmtId="17" fontId="155" fillId="0" borderId="0" xfId="0" applyNumberFormat="1" applyFont="1" applyBorder="1" applyAlignment="1">
      <alignment horizontal="center" wrapText="1"/>
    </xf>
    <xf numFmtId="175" fontId="29" fillId="67" borderId="13" xfId="586" applyNumberFormat="1" applyFont="1" applyFill="1" applyBorder="1" applyAlignment="1">
      <alignment horizontal="center" vertical="center"/>
    </xf>
    <xf numFmtId="175" fontId="29" fillId="0" borderId="13" xfId="586" applyNumberFormat="1" applyFont="1" applyBorder="1" applyAlignment="1">
      <alignment horizontal="center" vertical="center"/>
    </xf>
    <xf numFmtId="175" fontId="29" fillId="0" borderId="13" xfId="586" applyNumberFormat="1" applyFont="1" applyFill="1" applyBorder="1" applyAlignment="1">
      <alignment horizontal="center" vertical="center"/>
    </xf>
    <xf numFmtId="0" fontId="121" fillId="0" borderId="13" xfId="0" applyFont="1" applyFill="1" applyBorder="1" applyAlignment="1">
      <alignment horizontal="left" vertical="center"/>
    </xf>
    <xf numFmtId="173" fontId="27" fillId="0" borderId="0" xfId="0" applyNumberFormat="1" applyFont="1" applyFill="1"/>
    <xf numFmtId="175" fontId="51" fillId="67" borderId="13" xfId="586" applyNumberFormat="1" applyFont="1" applyFill="1" applyBorder="1" applyAlignment="1">
      <alignment horizontal="center" vertical="center"/>
    </xf>
    <xf numFmtId="175" fontId="51" fillId="0" borderId="13" xfId="586" applyNumberFormat="1" applyFont="1" applyBorder="1" applyAlignment="1">
      <alignment horizontal="center" vertical="center"/>
    </xf>
    <xf numFmtId="0" fontId="27" fillId="0" borderId="0" xfId="0" applyFont="1" applyBorder="1" applyAlignment="1">
      <alignment vertical="center"/>
    </xf>
    <xf numFmtId="43" fontId="5" fillId="0" borderId="0" xfId="0" applyNumberFormat="1" applyFont="1" applyBorder="1" applyAlignment="1">
      <alignment vertical="center"/>
    </xf>
    <xf numFmtId="202" fontId="27" fillId="0" borderId="0" xfId="0" applyNumberFormat="1" applyFont="1" applyFill="1" applyBorder="1" applyAlignment="1">
      <alignment horizontal="center"/>
    </xf>
    <xf numFmtId="203" fontId="29" fillId="0" borderId="13" xfId="587" applyNumberFormat="1" applyFont="1" applyBorder="1" applyAlignment="1">
      <alignment horizontal="center" vertical="center"/>
    </xf>
    <xf numFmtId="203" fontId="29" fillId="0" borderId="13" xfId="587" applyNumberFormat="1" applyFont="1" applyFill="1" applyBorder="1" applyAlignment="1">
      <alignment horizontal="center" vertical="center"/>
    </xf>
    <xf numFmtId="203" fontId="29" fillId="0" borderId="13" xfId="587" applyNumberFormat="1" applyFont="1" applyBorder="1" applyAlignment="1">
      <alignment vertical="center"/>
    </xf>
    <xf numFmtId="170" fontId="29" fillId="0" borderId="13" xfId="587" applyNumberFormat="1" applyFont="1" applyFill="1" applyBorder="1" applyAlignment="1" applyProtection="1">
      <alignment horizontal="center" vertical="center"/>
    </xf>
    <xf numFmtId="203" fontId="29" fillId="0" borderId="13" xfId="587" applyNumberFormat="1" applyFont="1" applyFill="1" applyBorder="1" applyAlignment="1">
      <alignment vertical="center"/>
    </xf>
    <xf numFmtId="204" fontId="29" fillId="0" borderId="13" xfId="587" applyNumberFormat="1" applyFont="1" applyFill="1" applyBorder="1" applyAlignment="1" applyProtection="1">
      <alignment horizontal="center" vertical="center"/>
    </xf>
    <xf numFmtId="0" fontId="32" fillId="0" borderId="13" xfId="0" applyFont="1" applyBorder="1" applyAlignment="1">
      <alignment horizontal="left" vertical="center" wrapText="1"/>
    </xf>
    <xf numFmtId="203" fontId="5" fillId="0" borderId="13" xfId="0" applyNumberFormat="1" applyFont="1" applyBorder="1" applyAlignment="1">
      <alignment horizontal="center" vertical="center"/>
    </xf>
    <xf numFmtId="4" fontId="5" fillId="0" borderId="13" xfId="0" applyNumberFormat="1" applyFont="1" applyFill="1" applyBorder="1" applyAlignment="1">
      <alignment horizontal="center" vertical="center"/>
    </xf>
    <xf numFmtId="2" fontId="27" fillId="0" borderId="0" xfId="0" applyNumberFormat="1" applyFont="1" applyBorder="1" applyAlignment="1">
      <alignment horizontal="center"/>
    </xf>
    <xf numFmtId="168" fontId="27" fillId="0" borderId="0" xfId="0" applyNumberFormat="1" applyFont="1" applyBorder="1" applyAlignment="1" applyProtection="1">
      <alignment horizontal="right"/>
    </xf>
    <xf numFmtId="2" fontId="27" fillId="0" borderId="0" xfId="0" applyNumberFormat="1" applyFont="1" applyBorder="1" applyProtection="1"/>
    <xf numFmtId="176" fontId="104" fillId="0" borderId="13" xfId="586" applyNumberFormat="1" applyFont="1" applyBorder="1" applyAlignment="1">
      <alignment horizontal="center" vertical="center"/>
    </xf>
    <xf numFmtId="175" fontId="104" fillId="0" borderId="13" xfId="586" applyNumberFormat="1" applyFont="1" applyBorder="1" applyAlignment="1">
      <alignment horizontal="center" vertical="center" wrapText="1"/>
    </xf>
    <xf numFmtId="172" fontId="96" fillId="0" borderId="13" xfId="587" applyFont="1" applyFill="1" applyBorder="1" applyAlignment="1"/>
    <xf numFmtId="172" fontId="27" fillId="0" borderId="0" xfId="0" applyNumberFormat="1" applyFont="1"/>
    <xf numFmtId="205" fontId="157" fillId="0" borderId="13" xfId="586" applyNumberFormat="1" applyFont="1" applyFill="1" applyBorder="1" applyAlignment="1">
      <alignment horizontal="center" vertical="center"/>
    </xf>
    <xf numFmtId="172" fontId="99" fillId="0" borderId="13" xfId="587" applyFont="1" applyFill="1" applyBorder="1" applyAlignment="1"/>
    <xf numFmtId="170" fontId="25" fillId="0" borderId="0" xfId="1256" applyNumberFormat="1" applyFont="1"/>
    <xf numFmtId="17" fontId="133" fillId="0" borderId="38" xfId="0" applyNumberFormat="1" applyFont="1" applyBorder="1" applyAlignment="1">
      <alignment horizontal="center" vertical="center" wrapText="1"/>
    </xf>
    <xf numFmtId="0" fontId="133" fillId="0" borderId="39" xfId="0" applyFont="1" applyBorder="1" applyAlignment="1">
      <alignment horizontal="right" vertical="center" wrapText="1"/>
    </xf>
    <xf numFmtId="0" fontId="128" fillId="69" borderId="40" xfId="0" applyFont="1" applyFill="1" applyBorder="1" applyAlignment="1">
      <alignment horizontal="right" vertical="center" wrapText="1"/>
    </xf>
    <xf numFmtId="17" fontId="133" fillId="0" borderId="41" xfId="0" applyNumberFormat="1" applyFont="1" applyBorder="1" applyAlignment="1">
      <alignment horizontal="center" vertical="center" wrapText="1"/>
    </xf>
    <xf numFmtId="0" fontId="133" fillId="0" borderId="42" xfId="0" applyFont="1" applyBorder="1" applyAlignment="1">
      <alignment horizontal="right" vertical="center" wrapText="1"/>
    </xf>
    <xf numFmtId="170" fontId="29" fillId="0" borderId="0" xfId="1256" applyNumberFormat="1" applyFont="1"/>
    <xf numFmtId="0" fontId="32" fillId="0" borderId="13" xfId="0" applyFont="1" applyBorder="1" applyAlignment="1">
      <alignment horizontal="center" vertical="center"/>
    </xf>
    <xf numFmtId="0" fontId="109" fillId="0" borderId="0" xfId="0" applyFont="1" applyAlignment="1"/>
    <xf numFmtId="0" fontId="129" fillId="0" borderId="0" xfId="0" applyFont="1" applyBorder="1"/>
    <xf numFmtId="0" fontId="5" fillId="0" borderId="13" xfId="0" applyFont="1" applyFill="1" applyBorder="1" applyAlignment="1">
      <alignment horizontal="left" wrapText="1"/>
    </xf>
    <xf numFmtId="0" fontId="136" fillId="0" borderId="0" xfId="1335" applyFont="1" applyAlignment="1" applyProtection="1">
      <alignment horizontal="right" vertical="top" wrapText="1" readingOrder="1"/>
      <protection locked="0"/>
    </xf>
    <xf numFmtId="170" fontId="95" fillId="0" borderId="0" xfId="0" applyNumberFormat="1" applyFont="1" applyFill="1" applyAlignment="1"/>
    <xf numFmtId="170" fontId="95" fillId="0" borderId="0" xfId="0" applyNumberFormat="1" applyFont="1" applyFill="1"/>
    <xf numFmtId="0" fontId="121" fillId="0" borderId="0" xfId="0" applyFont="1" applyFill="1" applyAlignment="1"/>
    <xf numFmtId="0" fontId="121" fillId="0" borderId="0" xfId="0" applyFont="1" applyFill="1"/>
    <xf numFmtId="3" fontId="95" fillId="0" borderId="0" xfId="0" applyNumberFormat="1" applyFont="1" applyFill="1" applyAlignment="1"/>
    <xf numFmtId="0" fontId="114" fillId="0" borderId="0" xfId="0" applyFont="1" applyFill="1"/>
    <xf numFmtId="0" fontId="114" fillId="0" borderId="0" xfId="0" applyFont="1" applyFill="1" applyAlignment="1"/>
    <xf numFmtId="4" fontId="121" fillId="0" borderId="0" xfId="0" applyNumberFormat="1" applyFont="1" applyFill="1"/>
    <xf numFmtId="3" fontId="121" fillId="0" borderId="0" xfId="0" applyNumberFormat="1" applyFont="1" applyFill="1" applyAlignment="1"/>
    <xf numFmtId="3" fontId="5" fillId="0" borderId="0" xfId="0" applyNumberFormat="1" applyFont="1" applyFill="1"/>
    <xf numFmtId="49" fontId="121" fillId="0" borderId="13" xfId="0" quotePrefix="1" applyNumberFormat="1" applyFont="1" applyFill="1" applyBorder="1" applyAlignment="1">
      <alignment horizontal="center" vertical="center"/>
    </xf>
    <xf numFmtId="175" fontId="29" fillId="0" borderId="0" xfId="586" applyNumberFormat="1" applyFont="1" applyFill="1" applyBorder="1" applyAlignment="1">
      <alignment horizontal="center" vertical="center"/>
    </xf>
    <xf numFmtId="0" fontId="5" fillId="0" borderId="13" xfId="0" applyFont="1" applyBorder="1" applyAlignment="1">
      <alignment horizontal="center" vertical="center"/>
    </xf>
    <xf numFmtId="0" fontId="95" fillId="0" borderId="0" xfId="0" applyFont="1" applyBorder="1" applyAlignment="1">
      <alignment horizontal="left"/>
    </xf>
    <xf numFmtId="0" fontId="110" fillId="0" borderId="17" xfId="0" applyFont="1" applyFill="1" applyBorder="1" applyAlignment="1">
      <alignment vertical="top" wrapText="1"/>
    </xf>
    <xf numFmtId="10" fontId="5" fillId="0" borderId="13" xfId="0" applyNumberFormat="1" applyFont="1" applyFill="1" applyBorder="1" applyAlignment="1">
      <alignment horizontal="center"/>
    </xf>
    <xf numFmtId="168" fontId="27" fillId="0" borderId="0" xfId="0" applyNumberFormat="1" applyFont="1" applyFill="1"/>
    <xf numFmtId="0" fontId="32" fillId="0" borderId="0" xfId="0" applyFont="1" applyBorder="1" applyAlignment="1">
      <alignment horizontal="center"/>
    </xf>
    <xf numFmtId="2" fontId="27" fillId="0" borderId="0" xfId="0" applyNumberFormat="1" applyFont="1" applyBorder="1" applyAlignment="1">
      <alignment horizontal="left" vertical="top" wrapText="1"/>
    </xf>
    <xf numFmtId="0" fontId="32" fillId="0" borderId="13" xfId="0" applyFont="1" applyBorder="1" applyAlignment="1">
      <alignment horizontal="left" vertical="center"/>
    </xf>
    <xf numFmtId="0" fontId="32" fillId="0" borderId="13" xfId="0" applyFont="1" applyBorder="1" applyAlignment="1">
      <alignment horizontal="center" vertical="center"/>
    </xf>
    <xf numFmtId="0" fontId="99" fillId="0" borderId="0" xfId="631" applyFont="1" applyAlignment="1">
      <alignment vertical="center"/>
    </xf>
    <xf numFmtId="0" fontId="3" fillId="0" borderId="0" xfId="1333" applyAlignment="1">
      <alignment vertical="center"/>
    </xf>
    <xf numFmtId="0" fontId="89" fillId="0" borderId="0" xfId="1339" applyFont="1"/>
    <xf numFmtId="0" fontId="87" fillId="0" borderId="0" xfId="1339" applyFont="1"/>
    <xf numFmtId="0" fontId="90" fillId="0" borderId="0" xfId="1339" applyFont="1" applyAlignment="1">
      <alignment horizontal="center"/>
    </xf>
    <xf numFmtId="17" fontId="90" fillId="0" borderId="0" xfId="1339" quotePrefix="1" applyNumberFormat="1" applyFont="1" applyAlignment="1">
      <alignment horizontal="center"/>
    </xf>
    <xf numFmtId="0" fontId="91" fillId="0" borderId="0" xfId="1339" applyFont="1" applyAlignment="1">
      <alignment horizontal="left" indent="15"/>
    </xf>
    <xf numFmtId="0" fontId="88" fillId="0" borderId="0" xfId="1339" applyFont="1" applyAlignment="1">
      <alignment horizontal="center"/>
    </xf>
    <xf numFmtId="0" fontId="89" fillId="0" borderId="0" xfId="1339" applyFont="1" applyAlignment="1"/>
    <xf numFmtId="0" fontId="87" fillId="0" borderId="0" xfId="1339" applyFont="1" applyAlignment="1"/>
    <xf numFmtId="0" fontId="1" fillId="0" borderId="0" xfId="1339" applyFont="1"/>
    <xf numFmtId="0" fontId="92" fillId="0" borderId="0" xfId="1339" applyFont="1"/>
    <xf numFmtId="0" fontId="89" fillId="0" borderId="0" xfId="1339" quotePrefix="1" applyFont="1"/>
    <xf numFmtId="0" fontId="106" fillId="0" borderId="0" xfId="1339" applyFont="1" applyAlignment="1">
      <alignment wrapText="1"/>
    </xf>
    <xf numFmtId="17" fontId="99" fillId="0" borderId="0" xfId="1339" applyNumberFormat="1" applyFont="1" applyAlignment="1">
      <alignment wrapText="1"/>
    </xf>
    <xf numFmtId="17" fontId="99" fillId="0" borderId="0" xfId="1339" applyNumberFormat="1" applyFont="1" applyAlignment="1"/>
    <xf numFmtId="0" fontId="100" fillId="0" borderId="0" xfId="1339" applyFont="1"/>
    <xf numFmtId="0" fontId="93" fillId="0" borderId="0" xfId="1339" applyFont="1"/>
    <xf numFmtId="0" fontId="101" fillId="0" borderId="0" xfId="1339" applyFont="1"/>
    <xf numFmtId="0" fontId="102" fillId="0" borderId="0" xfId="1339" applyFont="1"/>
    <xf numFmtId="0" fontId="100" fillId="0" borderId="0" xfId="1339" quotePrefix="1" applyFont="1"/>
    <xf numFmtId="0" fontId="103" fillId="0" borderId="0" xfId="1339" applyFont="1"/>
    <xf numFmtId="0" fontId="104" fillId="0" borderId="0" xfId="1339" applyFont="1"/>
    <xf numFmtId="0" fontId="32" fillId="0" borderId="0" xfId="0" applyFont="1" applyBorder="1" applyAlignment="1">
      <alignment horizontal="center"/>
    </xf>
    <xf numFmtId="49" fontId="29" fillId="0" borderId="13" xfId="586" applyNumberFormat="1" applyFont="1" applyBorder="1" applyAlignment="1">
      <alignment horizontal="center" vertical="center"/>
    </xf>
    <xf numFmtId="197" fontId="0" fillId="0" borderId="0" xfId="0" applyNumberFormat="1"/>
    <xf numFmtId="170" fontId="29" fillId="0" borderId="0" xfId="0" applyNumberFormat="1" applyFont="1"/>
    <xf numFmtId="0" fontId="111" fillId="0" borderId="13" xfId="0" applyFont="1" applyFill="1" applyBorder="1" applyAlignment="1">
      <alignment horizontal="left" vertical="top" wrapText="1"/>
    </xf>
    <xf numFmtId="197" fontId="17" fillId="0" borderId="0" xfId="0" applyNumberFormat="1" applyFont="1" applyAlignment="1">
      <alignment vertical="center"/>
    </xf>
    <xf numFmtId="0" fontId="112" fillId="0" borderId="0" xfId="0" applyFont="1" applyFill="1" applyBorder="1" applyAlignment="1">
      <alignment wrapText="1"/>
    </xf>
    <xf numFmtId="170" fontId="0" fillId="0" borderId="0" xfId="0" applyNumberFormat="1"/>
    <xf numFmtId="0" fontId="5" fillId="0" borderId="13" xfId="0" applyFont="1" applyFill="1" applyBorder="1" applyAlignment="1">
      <alignment vertical="center"/>
    </xf>
    <xf numFmtId="3" fontId="95" fillId="0" borderId="0" xfId="0" applyNumberFormat="1" applyFont="1" applyFill="1" applyAlignment="1">
      <alignment vertical="center"/>
    </xf>
    <xf numFmtId="168" fontId="95" fillId="0" borderId="0" xfId="0" applyNumberFormat="1" applyFont="1" applyFill="1" applyAlignment="1">
      <alignment vertical="center"/>
    </xf>
    <xf numFmtId="0" fontId="95" fillId="0" borderId="0" xfId="0" applyFont="1" applyAlignment="1">
      <alignment vertical="center"/>
    </xf>
    <xf numFmtId="0" fontId="95" fillId="0" borderId="0" xfId="0" applyFont="1" applyFill="1" applyAlignment="1">
      <alignment vertical="center"/>
    </xf>
    <xf numFmtId="3" fontId="95" fillId="0" borderId="0" xfId="587" applyNumberFormat="1" applyFont="1" applyFill="1" applyBorder="1" applyAlignment="1">
      <alignment vertical="center"/>
    </xf>
    <xf numFmtId="3" fontId="95" fillId="0" borderId="0" xfId="0" applyNumberFormat="1" applyFont="1" applyBorder="1" applyAlignment="1">
      <alignment vertical="center"/>
    </xf>
    <xf numFmtId="0" fontId="95" fillId="0" borderId="0" xfId="0" quotePrefix="1" applyFont="1" applyFill="1" applyBorder="1" applyAlignment="1">
      <alignment vertical="center"/>
    </xf>
    <xf numFmtId="49" fontId="32" fillId="67" borderId="13" xfId="0" applyNumberFormat="1" applyFont="1" applyFill="1" applyBorder="1" applyAlignment="1">
      <alignment horizontal="center" vertical="center"/>
    </xf>
    <xf numFmtId="0" fontId="29" fillId="0" borderId="13" xfId="586" applyNumberFormat="1" applyFont="1" applyBorder="1" applyAlignment="1">
      <alignment horizontal="center" vertical="center"/>
    </xf>
    <xf numFmtId="192" fontId="0" fillId="0" borderId="0" xfId="0" applyNumberFormat="1"/>
    <xf numFmtId="175" fontId="34" fillId="0" borderId="0" xfId="586" applyNumberFormat="1" applyFont="1" applyFill="1"/>
    <xf numFmtId="0" fontId="34" fillId="0" borderId="0" xfId="586" applyNumberFormat="1" applyFont="1" applyFill="1"/>
    <xf numFmtId="0" fontId="26" fillId="0" borderId="0" xfId="0" applyFont="1" applyFill="1"/>
    <xf numFmtId="190" fontId="34" fillId="0" borderId="0" xfId="586" applyNumberFormat="1" applyFont="1" applyFill="1"/>
    <xf numFmtId="192" fontId="25" fillId="0" borderId="0" xfId="586" applyNumberFormat="1" applyFont="1" applyFill="1"/>
    <xf numFmtId="168" fontId="25" fillId="0" borderId="0" xfId="586" applyNumberFormat="1" applyFont="1" applyFill="1"/>
    <xf numFmtId="192" fontId="128" fillId="0" borderId="0" xfId="0" applyNumberFormat="1" applyFont="1" applyFill="1" applyAlignment="1">
      <alignment horizontal="right" vertical="center" wrapText="1"/>
    </xf>
    <xf numFmtId="165" fontId="27" fillId="0" borderId="0" xfId="0" applyNumberFormat="1" applyFont="1" applyFill="1"/>
    <xf numFmtId="165" fontId="27" fillId="0" borderId="0" xfId="0" applyNumberFormat="1" applyFont="1" applyFill="1" applyBorder="1"/>
    <xf numFmtId="0" fontId="128" fillId="0" borderId="0" xfId="0" applyFont="1" applyFill="1" applyAlignment="1">
      <alignment horizontal="right" vertical="center" wrapText="1"/>
    </xf>
    <xf numFmtId="0" fontId="25" fillId="0" borderId="0" xfId="586" applyNumberFormat="1" applyFont="1" applyFill="1"/>
    <xf numFmtId="0" fontId="25" fillId="0" borderId="0" xfId="1256" applyNumberFormat="1" applyFont="1" applyFill="1"/>
    <xf numFmtId="175" fontId="25" fillId="0" borderId="0" xfId="586" applyNumberFormat="1" applyFont="1" applyFill="1"/>
    <xf numFmtId="9" fontId="25" fillId="0" borderId="0" xfId="1256" applyFont="1" applyFill="1"/>
    <xf numFmtId="0" fontId="27" fillId="0" borderId="13" xfId="0" applyFont="1" applyBorder="1" applyAlignment="1">
      <alignment horizontal="left"/>
    </xf>
    <xf numFmtId="0" fontId="27" fillId="0" borderId="13" xfId="0" applyFont="1" applyBorder="1" applyAlignment="1">
      <alignment wrapText="1"/>
    </xf>
    <xf numFmtId="0" fontId="0" fillId="0" borderId="13" xfId="0" applyBorder="1"/>
    <xf numFmtId="9" fontId="85" fillId="0" borderId="0" xfId="0" applyNumberFormat="1" applyFont="1" applyFill="1"/>
    <xf numFmtId="0" fontId="85" fillId="0" borderId="0" xfId="0" applyNumberFormat="1" applyFont="1" applyFill="1"/>
    <xf numFmtId="0" fontId="60" fillId="0" borderId="0" xfId="654" applyNumberFormat="1" applyFont="1" applyAlignment="1" applyProtection="1">
      <alignment horizontal="right" wrapText="1" readingOrder="1"/>
      <protection locked="0"/>
    </xf>
    <xf numFmtId="0" fontId="5" fillId="0" borderId="0" xfId="0" applyNumberFormat="1" applyFont="1"/>
    <xf numFmtId="0" fontId="135" fillId="0" borderId="0" xfId="0" applyNumberFormat="1" applyFont="1" applyAlignment="1" applyProtection="1">
      <alignment horizontal="right" vertical="top" wrapText="1" readingOrder="1"/>
      <protection locked="0"/>
    </xf>
    <xf numFmtId="0" fontId="86" fillId="0" borderId="0" xfId="0" applyNumberFormat="1" applyFont="1"/>
    <xf numFmtId="191" fontId="161" fillId="0" borderId="0" xfId="0" applyNumberFormat="1" applyFont="1" applyFill="1" applyBorder="1" applyAlignment="1">
      <alignment vertical="top" wrapText="1"/>
    </xf>
    <xf numFmtId="4" fontId="121" fillId="0" borderId="0" xfId="0" applyNumberFormat="1" applyFont="1"/>
    <xf numFmtId="171" fontId="17" fillId="0" borderId="0" xfId="0" applyNumberFormat="1" applyFont="1"/>
    <xf numFmtId="0" fontId="5" fillId="0" borderId="13" xfId="0" applyFont="1" applyFill="1" applyBorder="1" applyAlignment="1">
      <alignment horizontal="left"/>
    </xf>
    <xf numFmtId="170" fontId="30" fillId="0" borderId="0" xfId="1256" applyNumberFormat="1"/>
    <xf numFmtId="0" fontId="86" fillId="0" borderId="0" xfId="0" applyFont="1" applyAlignment="1">
      <alignment vertical="center"/>
    </xf>
    <xf numFmtId="0" fontId="5" fillId="0" borderId="13" xfId="0" applyFont="1" applyFill="1" applyBorder="1" applyAlignment="1">
      <alignment wrapText="1"/>
    </xf>
    <xf numFmtId="0" fontId="112" fillId="0" borderId="13" xfId="0" applyFont="1" applyFill="1" applyBorder="1" applyAlignment="1">
      <alignment wrapText="1"/>
    </xf>
    <xf numFmtId="191" fontId="112" fillId="0" borderId="13" xfId="0" applyNumberFormat="1" applyFont="1" applyFill="1" applyBorder="1" applyAlignment="1">
      <alignment wrapText="1"/>
    </xf>
    <xf numFmtId="0" fontId="112" fillId="0" borderId="13" xfId="0" applyNumberFormat="1" applyFont="1" applyFill="1" applyBorder="1" applyAlignment="1">
      <alignment wrapText="1"/>
    </xf>
    <xf numFmtId="17" fontId="5" fillId="0" borderId="13" xfId="0" applyNumberFormat="1" applyFont="1" applyBorder="1" applyAlignment="1">
      <alignment horizontal="center" vertical="center"/>
    </xf>
    <xf numFmtId="0" fontId="5" fillId="0" borderId="22" xfId="0" applyFont="1" applyFill="1" applyBorder="1" applyAlignment="1">
      <alignment horizontal="left"/>
    </xf>
    <xf numFmtId="0" fontId="5" fillId="0" borderId="13" xfId="0" applyFont="1" applyFill="1" applyBorder="1" applyAlignment="1">
      <alignment horizontal="left"/>
    </xf>
    <xf numFmtId="201" fontId="0" fillId="0" borderId="0" xfId="0" applyNumberFormat="1"/>
    <xf numFmtId="0" fontId="163" fillId="0" borderId="0" xfId="0" applyFont="1" applyFill="1" applyAlignment="1" applyProtection="1">
      <alignment horizontal="right" wrapText="1" readingOrder="1"/>
      <protection locked="0"/>
    </xf>
    <xf numFmtId="0" fontId="0" fillId="0" borderId="43" xfId="0" applyFill="1" applyBorder="1" applyAlignment="1">
      <alignment wrapText="1"/>
    </xf>
    <xf numFmtId="0" fontId="163" fillId="0" borderId="0" xfId="0" applyFont="1" applyFill="1" applyBorder="1" applyAlignment="1" applyProtection="1">
      <alignment wrapText="1" readingOrder="1"/>
      <protection locked="0"/>
    </xf>
    <xf numFmtId="171" fontId="5" fillId="0" borderId="13" xfId="0" applyNumberFormat="1" applyFont="1" applyFill="1" applyBorder="1" applyAlignment="1">
      <alignment horizontal="center" vertical="center" wrapText="1"/>
    </xf>
    <xf numFmtId="170" fontId="5" fillId="67" borderId="13" xfId="0" applyNumberFormat="1" applyFont="1" applyFill="1" applyBorder="1" applyAlignment="1">
      <alignment horizontal="center" vertical="center" wrapText="1"/>
    </xf>
    <xf numFmtId="170" fontId="5" fillId="0" borderId="13" xfId="0" applyNumberFormat="1" applyFont="1" applyFill="1" applyBorder="1" applyAlignment="1">
      <alignment horizontal="center" vertical="center" wrapText="1"/>
    </xf>
    <xf numFmtId="0" fontId="136" fillId="0" borderId="0" xfId="1335" applyFont="1" applyFill="1" applyAlignment="1" applyProtection="1">
      <alignment horizontal="right" vertical="top" wrapText="1" readingOrder="1"/>
      <protection locked="0"/>
    </xf>
    <xf numFmtId="0" fontId="60" fillId="0" borderId="0" xfId="1335" applyFont="1" applyFill="1" applyAlignment="1" applyProtection="1">
      <alignment horizontal="right" vertical="top" wrapText="1" readingOrder="1"/>
      <protection locked="0"/>
    </xf>
    <xf numFmtId="175" fontId="5" fillId="0" borderId="0" xfId="0" applyNumberFormat="1" applyFont="1" applyBorder="1"/>
    <xf numFmtId="164" fontId="34" fillId="0" borderId="0" xfId="586" applyNumberFormat="1" applyFont="1" applyFill="1"/>
    <xf numFmtId="9" fontId="95" fillId="0" borderId="0" xfId="0" applyNumberFormat="1" applyFont="1" applyFill="1" applyAlignment="1"/>
    <xf numFmtId="0" fontId="27" fillId="0" borderId="0" xfId="0" applyNumberFormat="1" applyFont="1" applyFill="1"/>
    <xf numFmtId="168" fontId="109" fillId="0" borderId="0" xfId="0" applyNumberFormat="1" applyFont="1" applyFill="1" applyBorder="1"/>
    <xf numFmtId="17" fontId="129" fillId="0" borderId="0" xfId="0" applyNumberFormat="1" applyFont="1" applyFill="1" applyBorder="1"/>
    <xf numFmtId="168" fontId="109" fillId="0" borderId="0" xfId="0" applyNumberFormat="1" applyFont="1"/>
    <xf numFmtId="175" fontId="113" fillId="0" borderId="0" xfId="0" applyNumberFormat="1" applyFont="1"/>
    <xf numFmtId="175" fontId="164" fillId="0" borderId="0" xfId="586" applyNumberFormat="1" applyFont="1"/>
    <xf numFmtId="164" fontId="5" fillId="0" borderId="13" xfId="0" applyNumberFormat="1" applyFont="1" applyFill="1" applyBorder="1" applyAlignment="1">
      <alignment horizontal="center"/>
    </xf>
    <xf numFmtId="164" fontId="95" fillId="0" borderId="13" xfId="0" applyNumberFormat="1" applyFont="1" applyFill="1" applyBorder="1" applyAlignment="1">
      <alignment horizontal="center"/>
    </xf>
    <xf numFmtId="192" fontId="109" fillId="0" borderId="0" xfId="0" applyNumberFormat="1" applyFont="1"/>
    <xf numFmtId="3" fontId="96" fillId="0" borderId="13" xfId="586" applyNumberFormat="1" applyFont="1" applyFill="1" applyBorder="1" applyAlignment="1">
      <alignment horizontal="center" vertical="center"/>
    </xf>
    <xf numFmtId="0" fontId="99" fillId="0" borderId="0" xfId="631" applyFont="1" applyAlignment="1">
      <alignment vertical="center"/>
    </xf>
    <xf numFmtId="0" fontId="32" fillId="0" borderId="0" xfId="0" applyFont="1" applyBorder="1" applyAlignment="1">
      <alignment horizontal="center"/>
    </xf>
    <xf numFmtId="167" fontId="32" fillId="0" borderId="0" xfId="0" applyNumberFormat="1" applyFont="1" applyBorder="1" applyAlignment="1">
      <alignment horizontal="center"/>
    </xf>
    <xf numFmtId="9" fontId="17" fillId="0" borderId="13" xfId="0" applyNumberFormat="1" applyFont="1" applyBorder="1" applyAlignment="1">
      <alignment horizontal="center" vertical="center"/>
    </xf>
    <xf numFmtId="0" fontId="32" fillId="0" borderId="13" xfId="0" applyFont="1" applyBorder="1" applyAlignment="1">
      <alignment horizontal="left" vertical="center"/>
    </xf>
    <xf numFmtId="0" fontId="96" fillId="0" borderId="0" xfId="0" applyFont="1"/>
    <xf numFmtId="164" fontId="99" fillId="0" borderId="13" xfId="0" applyNumberFormat="1" applyFont="1" applyFill="1" applyBorder="1" applyAlignment="1">
      <alignment horizontal="center"/>
    </xf>
    <xf numFmtId="0" fontId="96" fillId="0" borderId="13" xfId="587" applyNumberFormat="1" applyFont="1" applyFill="1" applyBorder="1" applyAlignment="1">
      <alignment horizontal="center"/>
    </xf>
    <xf numFmtId="164" fontId="99" fillId="0" borderId="13" xfId="0" applyNumberFormat="1" applyFont="1" applyFill="1" applyBorder="1" applyAlignment="1">
      <alignment horizontal="center" vertical="center" wrapText="1"/>
    </xf>
    <xf numFmtId="164" fontId="99" fillId="0" borderId="13" xfId="0" applyNumberFormat="1" applyFont="1" applyFill="1" applyBorder="1" applyAlignment="1">
      <alignment horizontal="center" vertical="center"/>
    </xf>
    <xf numFmtId="164" fontId="99" fillId="0" borderId="13" xfId="0" applyNumberFormat="1" applyFont="1" applyFill="1" applyBorder="1" applyAlignment="1">
      <alignment horizontal="left" vertical="center" wrapText="1"/>
    </xf>
    <xf numFmtId="172" fontId="96" fillId="0" borderId="13" xfId="587" applyFont="1" applyFill="1" applyBorder="1" applyAlignment="1">
      <alignment horizontal="center" vertical="center"/>
    </xf>
    <xf numFmtId="0" fontId="104" fillId="0" borderId="0" xfId="587" applyNumberFormat="1" applyFont="1" applyFill="1" applyBorder="1" applyAlignment="1">
      <alignment horizontal="center"/>
    </xf>
    <xf numFmtId="0" fontId="96" fillId="0" borderId="19" xfId="587" applyNumberFormat="1" applyFont="1" applyFill="1" applyBorder="1" applyAlignment="1">
      <alignment horizontal="center" vertical="center" wrapText="1"/>
    </xf>
    <xf numFmtId="0" fontId="96" fillId="0" borderId="19" xfId="587" applyNumberFormat="1" applyFont="1" applyFill="1" applyBorder="1" applyAlignment="1">
      <alignment horizontal="left"/>
    </xf>
    <xf numFmtId="0" fontId="96" fillId="0" borderId="13" xfId="587" applyNumberFormat="1" applyFont="1" applyFill="1" applyBorder="1" applyAlignment="1">
      <alignment horizontal="left"/>
    </xf>
    <xf numFmtId="168" fontId="5" fillId="0" borderId="13" xfId="0" applyNumberFormat="1" applyFont="1" applyFill="1" applyBorder="1" applyAlignment="1">
      <alignment horizontal="center" vertical="center"/>
    </xf>
    <xf numFmtId="0" fontId="0" fillId="0" borderId="13" xfId="0" applyBorder="1" applyAlignment="1">
      <alignment vertical="center"/>
    </xf>
    <xf numFmtId="172" fontId="96" fillId="0" borderId="13" xfId="587" applyFont="1" applyFill="1" applyBorder="1" applyAlignment="1">
      <alignment vertical="center"/>
    </xf>
    <xf numFmtId="3" fontId="5" fillId="0" borderId="13" xfId="0" applyNumberFormat="1" applyFont="1" applyBorder="1"/>
    <xf numFmtId="0" fontId="151" fillId="0" borderId="0" xfId="0" applyFont="1" applyFill="1"/>
    <xf numFmtId="0" fontId="165" fillId="0" borderId="0" xfId="0" applyFont="1" applyBorder="1"/>
    <xf numFmtId="17" fontId="165" fillId="0" borderId="0" xfId="0" applyNumberFormat="1" applyFont="1" applyFill="1" applyBorder="1"/>
    <xf numFmtId="0" fontId="165" fillId="0" borderId="0" xfId="0" applyFont="1"/>
    <xf numFmtId="0" fontId="27" fillId="0" borderId="13" xfId="0" applyFont="1" applyFill="1" applyBorder="1"/>
    <xf numFmtId="17" fontId="99" fillId="0" borderId="0" xfId="1339" applyNumberFormat="1" applyFont="1" applyAlignment="1">
      <alignment horizontal="center" wrapText="1"/>
    </xf>
    <xf numFmtId="17" fontId="99" fillId="0" borderId="0" xfId="1339" applyNumberFormat="1" applyFont="1" applyAlignment="1">
      <alignment horizontal="center"/>
    </xf>
    <xf numFmtId="0" fontId="159" fillId="0" borderId="0" xfId="1339" applyFont="1" applyAlignment="1">
      <alignment horizontal="center" wrapText="1"/>
    </xf>
    <xf numFmtId="0" fontId="35" fillId="0" borderId="0" xfId="1339" applyFont="1" applyAlignment="1">
      <alignment horizontal="left" wrapText="1"/>
    </xf>
    <xf numFmtId="0" fontId="120" fillId="0" borderId="0" xfId="1339" applyFont="1" applyFill="1" applyAlignment="1">
      <alignment horizontal="center"/>
    </xf>
    <xf numFmtId="49" fontId="100" fillId="0" borderId="0" xfId="1339" applyNumberFormat="1" applyFont="1" applyAlignment="1">
      <alignment horizontal="center" vertical="center"/>
    </xf>
    <xf numFmtId="0" fontId="106" fillId="0" borderId="0" xfId="1339" applyFont="1" applyAlignment="1">
      <alignment horizontal="center" wrapText="1"/>
    </xf>
    <xf numFmtId="0" fontId="106" fillId="0" borderId="0" xfId="1339" applyFont="1" applyAlignment="1">
      <alignment horizontal="center"/>
    </xf>
    <xf numFmtId="0" fontId="99" fillId="0" borderId="0" xfId="1339" applyFont="1" applyAlignment="1">
      <alignment horizontal="center"/>
    </xf>
    <xf numFmtId="0" fontId="96" fillId="67" borderId="0" xfId="1339" applyFont="1" applyFill="1" applyAlignment="1">
      <alignment horizontal="center"/>
    </xf>
    <xf numFmtId="0" fontId="160" fillId="0" borderId="0" xfId="0" applyFont="1" applyAlignment="1">
      <alignment horizontal="center"/>
    </xf>
    <xf numFmtId="0" fontId="95" fillId="67" borderId="0" xfId="0" applyFont="1" applyFill="1" applyAlignment="1">
      <alignment vertical="top" wrapText="1"/>
    </xf>
    <xf numFmtId="0" fontId="119" fillId="67" borderId="0" xfId="0" applyFont="1" applyFill="1" applyAlignment="1">
      <alignment vertical="top"/>
    </xf>
    <xf numFmtId="0" fontId="106" fillId="0" borderId="0" xfId="0" applyFont="1" applyAlignment="1">
      <alignment horizontal="center"/>
    </xf>
    <xf numFmtId="0" fontId="104" fillId="0" borderId="0" xfId="0" applyFont="1" applyAlignment="1">
      <alignment horizontal="center"/>
    </xf>
    <xf numFmtId="0" fontId="5" fillId="0" borderId="0" xfId="0" applyFont="1" applyFill="1" applyAlignment="1">
      <alignment vertical="top" wrapText="1"/>
    </xf>
    <xf numFmtId="0" fontId="96" fillId="0" borderId="0" xfId="0" applyFont="1" applyFill="1" applyAlignment="1">
      <alignment vertical="top"/>
    </xf>
    <xf numFmtId="0" fontId="99" fillId="67" borderId="0" xfId="0" applyFont="1" applyFill="1" applyAlignment="1">
      <alignment vertical="top" wrapText="1"/>
    </xf>
    <xf numFmtId="0" fontId="99" fillId="0" borderId="0" xfId="631" applyFont="1" applyFill="1" applyAlignment="1">
      <alignment horizontal="left" vertical="center" wrapText="1"/>
    </xf>
    <xf numFmtId="0" fontId="96" fillId="0" borderId="0" xfId="631" applyFont="1" applyAlignment="1">
      <alignment horizontal="left" vertical="top"/>
    </xf>
    <xf numFmtId="0" fontId="96" fillId="0" borderId="0" xfId="631" applyFont="1" applyAlignment="1">
      <alignment horizontal="left" vertical="center"/>
    </xf>
    <xf numFmtId="0" fontId="99" fillId="0" borderId="0" xfId="631" applyFont="1" applyAlignment="1">
      <alignment horizontal="left" vertical="top" wrapText="1"/>
    </xf>
    <xf numFmtId="0" fontId="99" fillId="0" borderId="0" xfId="631" applyFont="1" applyAlignment="1">
      <alignment vertical="center"/>
    </xf>
    <xf numFmtId="0" fontId="96" fillId="0" borderId="0" xfId="631" applyFont="1" applyAlignment="1">
      <alignment horizontal="left" vertical="center" wrapText="1"/>
    </xf>
    <xf numFmtId="0" fontId="99" fillId="0" borderId="0" xfId="631" applyFont="1" applyAlignment="1">
      <alignment horizontal="left" vertical="center" wrapText="1"/>
    </xf>
    <xf numFmtId="0" fontId="96" fillId="0" borderId="0" xfId="631" applyFont="1" applyAlignment="1">
      <alignment horizontal="left" vertical="top" wrapText="1"/>
    </xf>
    <xf numFmtId="0" fontId="104" fillId="0" borderId="0" xfId="1249" applyFont="1" applyBorder="1" applyAlignment="1" applyProtection="1">
      <alignment horizontal="center" vertical="center"/>
    </xf>
    <xf numFmtId="0" fontId="96" fillId="0" borderId="0" xfId="631" applyFont="1" applyFill="1" applyAlignment="1">
      <alignment horizontal="left" vertical="center" wrapText="1"/>
    </xf>
    <xf numFmtId="0" fontId="99" fillId="0" borderId="0" xfId="631" applyFont="1" applyAlignment="1">
      <alignment vertical="center" wrapText="1"/>
    </xf>
    <xf numFmtId="0" fontId="60" fillId="0" borderId="0" xfId="654" applyFont="1" applyAlignment="1" applyProtection="1">
      <alignment horizontal="right" wrapText="1" readingOrder="1"/>
      <protection locked="0"/>
    </xf>
    <xf numFmtId="0" fontId="59" fillId="0" borderId="0" xfId="654" applyAlignment="1">
      <alignment wrapText="1"/>
    </xf>
    <xf numFmtId="0" fontId="27" fillId="0" borderId="0" xfId="0" applyFont="1" applyAlignment="1">
      <alignment horizontal="center" wrapText="1"/>
    </xf>
    <xf numFmtId="0" fontId="27" fillId="0" borderId="0" xfId="0" applyFont="1" applyAlignment="1">
      <alignment horizontal="left" vertical="top" wrapText="1"/>
    </xf>
    <xf numFmtId="0" fontId="32" fillId="0" borderId="0" xfId="0" applyFont="1" applyFill="1" applyBorder="1" applyAlignment="1">
      <alignment horizontal="center"/>
    </xf>
    <xf numFmtId="0" fontId="121" fillId="0" borderId="0" xfId="0" applyFont="1" applyBorder="1" applyAlignment="1">
      <alignment horizontal="center" wrapText="1"/>
    </xf>
    <xf numFmtId="0" fontId="32" fillId="0" borderId="20" xfId="0" applyFont="1" applyBorder="1" applyAlignment="1">
      <alignment horizontal="center"/>
    </xf>
    <xf numFmtId="0" fontId="27" fillId="0" borderId="14" xfId="0" applyFont="1" applyBorder="1" applyAlignment="1">
      <alignment wrapText="1"/>
    </xf>
    <xf numFmtId="0" fontId="32" fillId="0" borderId="0" xfId="0" applyFont="1" applyBorder="1" applyAlignment="1">
      <alignment horizontal="center"/>
    </xf>
    <xf numFmtId="0" fontId="32" fillId="0" borderId="20" xfId="0" applyFont="1" applyFill="1" applyBorder="1" applyAlignment="1">
      <alignment horizontal="center"/>
    </xf>
    <xf numFmtId="0" fontId="117" fillId="0" borderId="0" xfId="654" applyFont="1" applyAlignment="1" applyProtection="1">
      <alignment horizontal="right" wrapText="1" readingOrder="1"/>
      <protection locked="0"/>
    </xf>
    <xf numFmtId="0" fontId="109" fillId="0" borderId="0" xfId="654" applyFont="1" applyAlignment="1">
      <alignment wrapText="1"/>
    </xf>
    <xf numFmtId="0" fontId="121" fillId="0" borderId="0"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0" xfId="0" applyFont="1" applyBorder="1" applyAlignment="1">
      <alignment horizontal="center" vertical="center"/>
    </xf>
    <xf numFmtId="0" fontId="95" fillId="0" borderId="22" xfId="0" applyFont="1" applyBorder="1" applyAlignment="1">
      <alignment horizontal="left" vertical="center" wrapText="1"/>
    </xf>
    <xf numFmtId="0" fontId="95" fillId="0" borderId="16" xfId="0" applyFont="1" applyBorder="1" applyAlignment="1">
      <alignment horizontal="left" vertical="center" wrapText="1"/>
    </xf>
    <xf numFmtId="0" fontId="95" fillId="0" borderId="23" xfId="0" applyFont="1" applyBorder="1" applyAlignment="1">
      <alignment horizontal="left" vertical="center" wrapText="1"/>
    </xf>
    <xf numFmtId="0" fontId="95" fillId="0" borderId="13" xfId="0" applyFont="1" applyBorder="1" applyAlignment="1">
      <alignment horizontal="left" vertical="center" wrapText="1"/>
    </xf>
    <xf numFmtId="0" fontId="121" fillId="0" borderId="20" xfId="0" applyFont="1" applyBorder="1" applyAlignment="1">
      <alignment horizontal="center" vertical="center" wrapText="1"/>
    </xf>
    <xf numFmtId="0" fontId="114" fillId="0" borderId="22" xfId="0" applyFont="1" applyBorder="1" applyAlignment="1" applyProtection="1">
      <alignment wrapText="1"/>
    </xf>
    <xf numFmtId="0" fontId="27" fillId="0" borderId="16" xfId="0" applyFont="1" applyBorder="1" applyAlignment="1" applyProtection="1">
      <alignment wrapText="1"/>
    </xf>
    <xf numFmtId="0" fontId="27" fillId="0" borderId="23" xfId="0" applyFont="1" applyBorder="1" applyAlignment="1" applyProtection="1">
      <alignment wrapText="1"/>
    </xf>
    <xf numFmtId="0" fontId="5" fillId="0" borderId="22" xfId="0" applyFont="1" applyBorder="1" applyAlignment="1">
      <alignment horizontal="center" vertical="center"/>
    </xf>
    <xf numFmtId="0" fontId="5" fillId="0" borderId="16" xfId="0" applyFont="1" applyBorder="1" applyAlignment="1">
      <alignment horizontal="center" vertical="center"/>
    </xf>
    <xf numFmtId="0" fontId="5" fillId="0" borderId="23" xfId="0" applyFont="1" applyBorder="1" applyAlignment="1">
      <alignment horizontal="center" vertical="center"/>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114" fillId="0" borderId="0" xfId="0" applyFont="1" applyAlignment="1">
      <alignment horizontal="left" vertical="center" wrapText="1"/>
    </xf>
    <xf numFmtId="0" fontId="32" fillId="0" borderId="0" xfId="1248" applyFont="1" applyBorder="1" applyAlignment="1">
      <alignment horizontal="center" vertical="center" wrapText="1"/>
    </xf>
    <xf numFmtId="0" fontId="32" fillId="0" borderId="0" xfId="1248" applyFont="1" applyBorder="1" applyAlignment="1">
      <alignment horizontal="center" vertical="center"/>
    </xf>
    <xf numFmtId="0" fontId="5" fillId="0" borderId="13" xfId="1248" applyFont="1" applyFill="1" applyBorder="1" applyAlignment="1">
      <alignment horizontal="center" vertical="center"/>
    </xf>
    <xf numFmtId="0" fontId="5" fillId="0" borderId="24" xfId="0" applyFont="1" applyBorder="1" applyAlignment="1">
      <alignment horizontal="center" vertical="center"/>
    </xf>
    <xf numFmtId="0" fontId="5" fillId="0" borderId="24" xfId="1248" applyFont="1" applyFill="1" applyBorder="1" applyAlignment="1">
      <alignment horizontal="center" vertical="center"/>
    </xf>
    <xf numFmtId="0" fontId="5" fillId="0" borderId="19" xfId="1248" applyFont="1" applyFill="1" applyBorder="1" applyAlignment="1">
      <alignment horizontal="center" vertical="center"/>
    </xf>
    <xf numFmtId="0" fontId="5" fillId="0" borderId="13" xfId="0" applyFont="1" applyFill="1" applyBorder="1" applyAlignment="1">
      <alignment horizontal="center" vertical="center" wrapText="1"/>
    </xf>
    <xf numFmtId="0" fontId="5" fillId="0" borderId="13" xfId="0" applyFont="1" applyFill="1" applyBorder="1" applyAlignment="1">
      <alignment horizontal="left" vertical="center" wrapText="1"/>
    </xf>
    <xf numFmtId="0" fontId="5" fillId="0" borderId="22" xfId="0" applyFont="1" applyFill="1" applyBorder="1" applyAlignment="1">
      <alignment horizontal="left"/>
    </xf>
    <xf numFmtId="0" fontId="5" fillId="0" borderId="13" xfId="0" applyFont="1" applyFill="1" applyBorder="1" applyAlignment="1">
      <alignment horizontal="left"/>
    </xf>
    <xf numFmtId="3" fontId="96" fillId="0" borderId="35" xfId="0" applyNumberFormat="1" applyFont="1" applyBorder="1" applyAlignment="1">
      <alignment horizontal="center"/>
    </xf>
    <xf numFmtId="0" fontId="96" fillId="0" borderId="14" xfId="0" applyFont="1" applyBorder="1" applyAlignment="1">
      <alignment horizontal="center"/>
    </xf>
    <xf numFmtId="3" fontId="96" fillId="0" borderId="22" xfId="0" applyNumberFormat="1" applyFont="1" applyBorder="1" applyAlignment="1">
      <alignment horizontal="center"/>
    </xf>
    <xf numFmtId="3" fontId="96" fillId="0" borderId="23" xfId="0" applyNumberFormat="1" applyFont="1" applyBorder="1" applyAlignment="1">
      <alignment horizontal="center"/>
    </xf>
    <xf numFmtId="0" fontId="5" fillId="0" borderId="22" xfId="0" applyFont="1" applyFill="1" applyBorder="1" applyAlignment="1">
      <alignment horizontal="left" vertical="center"/>
    </xf>
    <xf numFmtId="0" fontId="5" fillId="0" borderId="13" xfId="0" applyFont="1" applyFill="1" applyBorder="1" applyAlignment="1">
      <alignment horizontal="left" vertical="center"/>
    </xf>
    <xf numFmtId="0" fontId="5" fillId="0" borderId="22" xfId="0" applyFont="1" applyFill="1" applyBorder="1" applyAlignment="1">
      <alignment horizontal="left" vertical="center" wrapText="1"/>
    </xf>
    <xf numFmtId="0" fontId="96" fillId="0" borderId="35" xfId="0" applyFont="1" applyBorder="1" applyAlignment="1">
      <alignment horizontal="center"/>
    </xf>
    <xf numFmtId="0" fontId="114" fillId="0" borderId="22" xfId="0" applyFont="1" applyBorder="1" applyAlignment="1">
      <alignment horizontal="left"/>
    </xf>
    <xf numFmtId="0" fontId="114" fillId="0" borderId="16" xfId="0" applyFont="1" applyBorder="1" applyAlignment="1">
      <alignment horizontal="left"/>
    </xf>
    <xf numFmtId="0" fontId="114" fillId="0" borderId="23" xfId="0" applyFont="1" applyBorder="1" applyAlignment="1">
      <alignment horizontal="left"/>
    </xf>
    <xf numFmtId="0" fontId="114" fillId="0" borderId="19" xfId="0" applyFont="1" applyFill="1" applyBorder="1" applyAlignment="1">
      <alignment horizontal="left" wrapText="1"/>
    </xf>
    <xf numFmtId="0" fontId="114" fillId="0" borderId="13" xfId="0" applyFont="1" applyBorder="1" applyAlignment="1">
      <alignment horizontal="left"/>
    </xf>
    <xf numFmtId="3" fontId="96" fillId="0" borderId="35" xfId="0" applyNumberFormat="1" applyFont="1" applyFill="1" applyBorder="1" applyAlignment="1">
      <alignment horizontal="center"/>
    </xf>
    <xf numFmtId="0" fontId="96" fillId="0" borderId="14" xfId="0" applyFont="1" applyFill="1" applyBorder="1" applyAlignment="1">
      <alignment horizontal="center"/>
    </xf>
    <xf numFmtId="3" fontId="96" fillId="0" borderId="22" xfId="0" applyNumberFormat="1" applyFont="1" applyFill="1" applyBorder="1" applyAlignment="1">
      <alignment horizontal="center"/>
    </xf>
    <xf numFmtId="0" fontId="96" fillId="0" borderId="23" xfId="0" applyFont="1" applyFill="1" applyBorder="1" applyAlignment="1">
      <alignment horizontal="center"/>
    </xf>
    <xf numFmtId="0" fontId="5" fillId="0" borderId="22" xfId="0" applyFont="1" applyFill="1" applyBorder="1" applyAlignment="1">
      <alignment horizontal="center"/>
    </xf>
    <xf numFmtId="0" fontId="5" fillId="0" borderId="16" xfId="0" applyFont="1" applyFill="1" applyBorder="1" applyAlignment="1">
      <alignment horizontal="center"/>
    </xf>
    <xf numFmtId="0" fontId="5" fillId="0" borderId="13" xfId="0" applyFont="1" applyFill="1" applyBorder="1" applyAlignment="1">
      <alignment horizontal="center"/>
    </xf>
    <xf numFmtId="0" fontId="5" fillId="0" borderId="23" xfId="0" applyFont="1" applyFill="1" applyBorder="1" applyAlignment="1">
      <alignment horizontal="center"/>
    </xf>
    <xf numFmtId="0" fontId="32"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27" fillId="0" borderId="13" xfId="0" applyFont="1" applyBorder="1" applyAlignment="1">
      <alignment horizontal="left" vertical="center" wrapText="1"/>
    </xf>
    <xf numFmtId="0" fontId="114" fillId="0" borderId="17" xfId="0" applyFont="1" applyBorder="1" applyAlignment="1">
      <alignment horizontal="left"/>
    </xf>
    <xf numFmtId="0" fontId="121" fillId="0" borderId="0" xfId="0" applyFont="1" applyBorder="1" applyAlignment="1">
      <alignment horizontal="center" vertical="center"/>
    </xf>
    <xf numFmtId="0" fontId="95" fillId="0" borderId="13" xfId="0" applyFont="1" applyFill="1" applyBorder="1" applyAlignment="1">
      <alignment horizontal="center" vertical="center" wrapText="1"/>
    </xf>
    <xf numFmtId="0" fontId="5" fillId="0" borderId="17"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27" fillId="0" borderId="14" xfId="0" applyFont="1" applyBorder="1" applyAlignment="1" applyProtection="1">
      <alignment horizontal="left"/>
    </xf>
    <xf numFmtId="0" fontId="27" fillId="0" borderId="0" xfId="0" applyFont="1" applyBorder="1" applyAlignment="1" applyProtection="1">
      <alignment horizontal="left"/>
    </xf>
    <xf numFmtId="0" fontId="32" fillId="0" borderId="0" xfId="0" applyFont="1" applyBorder="1" applyAlignment="1" applyProtection="1">
      <alignment horizontal="center" vertical="center"/>
    </xf>
    <xf numFmtId="0" fontId="95" fillId="0" borderId="13" xfId="0" applyFont="1" applyBorder="1" applyAlignment="1" applyProtection="1">
      <alignment horizontal="center" vertical="center" wrapText="1"/>
    </xf>
    <xf numFmtId="0" fontId="5" fillId="0" borderId="23"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32" fillId="0" borderId="0" xfId="0" applyFont="1" applyFill="1" applyBorder="1" applyAlignment="1" applyProtection="1">
      <alignment horizontal="center"/>
    </xf>
    <xf numFmtId="0" fontId="121" fillId="0" borderId="20" xfId="0" applyFont="1" applyFill="1" applyBorder="1" applyAlignment="1" applyProtection="1">
      <alignment horizontal="center"/>
    </xf>
    <xf numFmtId="0" fontId="121" fillId="0" borderId="0" xfId="0" applyFont="1" applyFill="1" applyBorder="1" applyAlignment="1" applyProtection="1">
      <alignment horizontal="center"/>
    </xf>
    <xf numFmtId="0" fontId="121" fillId="5" borderId="20" xfId="0" applyFont="1" applyFill="1" applyBorder="1" applyAlignment="1" applyProtection="1">
      <alignment horizontal="center"/>
    </xf>
    <xf numFmtId="167" fontId="32" fillId="0" borderId="0" xfId="0" applyNumberFormat="1" applyFont="1" applyBorder="1" applyAlignment="1">
      <alignment horizontal="center"/>
    </xf>
    <xf numFmtId="0" fontId="27" fillId="0" borderId="0" xfId="0" applyFont="1" applyBorder="1" applyAlignment="1" applyProtection="1">
      <alignment horizontal="left" wrapText="1"/>
    </xf>
    <xf numFmtId="0" fontId="27" fillId="0" borderId="0" xfId="0" applyFont="1" applyBorder="1" applyAlignment="1">
      <alignment horizontal="left"/>
    </xf>
    <xf numFmtId="0" fontId="5" fillId="0" borderId="19" xfId="0" applyFont="1" applyBorder="1" applyAlignment="1">
      <alignment horizontal="center" vertical="center" wrapText="1"/>
    </xf>
    <xf numFmtId="0" fontId="28" fillId="0" borderId="0" xfId="0" applyFont="1" applyAlignment="1">
      <alignment wrapText="1"/>
    </xf>
    <xf numFmtId="0" fontId="93" fillId="0" borderId="0" xfId="0" applyFont="1" applyAlignment="1">
      <alignment wrapText="1"/>
    </xf>
    <xf numFmtId="0" fontId="95" fillId="0" borderId="24" xfId="0" applyFont="1" applyBorder="1" applyAlignment="1">
      <alignment horizontal="center" vertical="center"/>
    </xf>
    <xf numFmtId="0" fontId="95" fillId="0" borderId="19" xfId="0" applyFont="1" applyBorder="1" applyAlignment="1">
      <alignment horizontal="center" vertical="center"/>
    </xf>
    <xf numFmtId="164" fontId="99" fillId="0" borderId="22" xfId="0" applyNumberFormat="1" applyFont="1" applyFill="1" applyBorder="1" applyAlignment="1">
      <alignment horizontal="center" vertical="center"/>
    </xf>
    <xf numFmtId="164" fontId="99" fillId="0" borderId="23" xfId="0" applyNumberFormat="1" applyFont="1" applyFill="1" applyBorder="1" applyAlignment="1">
      <alignment horizontal="center" vertical="center"/>
    </xf>
    <xf numFmtId="164" fontId="99" fillId="0" borderId="22" xfId="0" applyNumberFormat="1" applyFont="1" applyFill="1" applyBorder="1" applyAlignment="1">
      <alignment horizontal="center" vertical="center" wrapText="1"/>
    </xf>
    <xf numFmtId="164" fontId="99" fillId="0" borderId="23" xfId="0" applyNumberFormat="1" applyFont="1" applyFill="1" applyBorder="1" applyAlignment="1">
      <alignment horizontal="center" vertical="center" wrapText="1"/>
    </xf>
    <xf numFmtId="0" fontId="27" fillId="0" borderId="14" xfId="0" applyFont="1" applyBorder="1" applyAlignment="1">
      <alignment horizontal="left" wrapText="1"/>
    </xf>
    <xf numFmtId="0" fontId="32" fillId="0" borderId="0" xfId="0" applyFont="1" applyBorder="1" applyAlignment="1">
      <alignment horizontal="center" wrapText="1"/>
    </xf>
    <xf numFmtId="0" fontId="5" fillId="0" borderId="13" xfId="0" applyFont="1" applyBorder="1" applyAlignment="1">
      <alignment horizontal="center" vertical="center"/>
    </xf>
    <xf numFmtId="167" fontId="32" fillId="0" borderId="20" xfId="0" applyNumberFormat="1" applyFont="1" applyBorder="1" applyAlignment="1">
      <alignment horizontal="center"/>
    </xf>
    <xf numFmtId="0" fontId="5" fillId="0" borderId="13" xfId="0" applyFont="1" applyBorder="1" applyAlignment="1">
      <alignment horizontal="center" vertical="center" wrapText="1"/>
    </xf>
    <xf numFmtId="0" fontId="96" fillId="0" borderId="13" xfId="587" applyNumberFormat="1" applyFont="1" applyFill="1" applyBorder="1" applyAlignment="1">
      <alignment horizontal="center"/>
    </xf>
    <xf numFmtId="0" fontId="104" fillId="0" borderId="0" xfId="587" applyNumberFormat="1" applyFont="1" applyFill="1" applyBorder="1" applyAlignment="1">
      <alignment horizontal="center"/>
    </xf>
    <xf numFmtId="0" fontId="96" fillId="0" borderId="25" xfId="587" applyNumberFormat="1" applyFont="1" applyFill="1" applyBorder="1" applyAlignment="1">
      <alignment horizontal="center" vertical="center" wrapText="1"/>
    </xf>
    <xf numFmtId="0" fontId="96" fillId="0" borderId="21" xfId="587" applyNumberFormat="1" applyFont="1" applyFill="1" applyBorder="1" applyAlignment="1">
      <alignment horizontal="center" vertical="center" wrapText="1"/>
    </xf>
    <xf numFmtId="0" fontId="112" fillId="0" borderId="25" xfId="0" applyFont="1" applyBorder="1" applyAlignment="1">
      <alignment horizontal="center" vertical="center" wrapText="1"/>
    </xf>
    <xf numFmtId="0" fontId="112" fillId="0" borderId="21" xfId="0" applyFont="1" applyBorder="1" applyAlignment="1">
      <alignment horizontal="center" vertical="center" wrapText="1"/>
    </xf>
    <xf numFmtId="0" fontId="112" fillId="0" borderId="25" xfId="0" applyFont="1" applyBorder="1" applyAlignment="1">
      <alignment horizontal="center" vertical="center"/>
    </xf>
    <xf numFmtId="0" fontId="112" fillId="0" borderId="20" xfId="0" applyFont="1" applyBorder="1" applyAlignment="1">
      <alignment horizontal="center" vertical="center"/>
    </xf>
    <xf numFmtId="0" fontId="112" fillId="0" borderId="21" xfId="0" applyFont="1" applyBorder="1" applyAlignment="1">
      <alignment horizontal="center" vertical="center"/>
    </xf>
    <xf numFmtId="0" fontId="118" fillId="0" borderId="13" xfId="0" applyFont="1" applyBorder="1" applyAlignment="1">
      <alignment horizontal="center" vertical="center"/>
    </xf>
    <xf numFmtId="2" fontId="27" fillId="0" borderId="0" xfId="0" applyNumberFormat="1" applyFont="1" applyBorder="1" applyAlignment="1">
      <alignment horizontal="left" vertical="center" wrapText="1"/>
    </xf>
    <xf numFmtId="49" fontId="17" fillId="0" borderId="13" xfId="0" applyNumberFormat="1" applyFont="1" applyBorder="1" applyAlignment="1">
      <alignment horizontal="center" vertical="center" wrapText="1"/>
    </xf>
    <xf numFmtId="49" fontId="5" fillId="0" borderId="13" xfId="0" applyNumberFormat="1" applyFont="1" applyFill="1" applyBorder="1" applyAlignment="1">
      <alignment horizontal="center" vertical="center" wrapText="1"/>
    </xf>
    <xf numFmtId="49" fontId="17" fillId="0" borderId="13" xfId="0" applyNumberFormat="1" applyFont="1" applyFill="1" applyBorder="1" applyAlignment="1">
      <alignment horizontal="center" vertical="center" wrapText="1"/>
    </xf>
    <xf numFmtId="49" fontId="5" fillId="0" borderId="13" xfId="0" applyNumberFormat="1" applyFont="1" applyBorder="1" applyAlignment="1">
      <alignment horizontal="center" vertical="center" wrapText="1"/>
    </xf>
    <xf numFmtId="0" fontId="95" fillId="0" borderId="13" xfId="0" applyFont="1" applyBorder="1" applyAlignment="1">
      <alignment horizontal="center" vertical="center"/>
    </xf>
    <xf numFmtId="49" fontId="17" fillId="0" borderId="13" xfId="0" applyNumberFormat="1" applyFont="1" applyFill="1" applyBorder="1" applyAlignment="1">
      <alignment horizontal="center" vertical="center"/>
    </xf>
    <xf numFmtId="0" fontId="122" fillId="0" borderId="22" xfId="0" applyFont="1" applyBorder="1" applyAlignment="1">
      <alignment horizontal="left" wrapText="1"/>
    </xf>
    <xf numFmtId="0" fontId="122" fillId="0" borderId="16" xfId="0" applyFont="1" applyBorder="1" applyAlignment="1">
      <alignment horizontal="left" wrapText="1"/>
    </xf>
    <xf numFmtId="0" fontId="122" fillId="0" borderId="23" xfId="0" applyFont="1" applyBorder="1" applyAlignment="1">
      <alignment horizontal="left" wrapText="1"/>
    </xf>
    <xf numFmtId="0" fontId="110" fillId="0" borderId="13" xfId="0" applyFont="1" applyFill="1" applyBorder="1" applyAlignment="1">
      <alignment horizontal="center" vertical="center" wrapText="1"/>
    </xf>
    <xf numFmtId="0" fontId="104" fillId="0" borderId="0" xfId="0" applyFont="1" applyBorder="1" applyAlignment="1">
      <alignment horizontal="center"/>
    </xf>
    <xf numFmtId="17" fontId="104" fillId="0" borderId="0" xfId="0" applyNumberFormat="1" applyFont="1" applyBorder="1" applyAlignment="1">
      <alignment horizontal="center"/>
    </xf>
    <xf numFmtId="0" fontId="111" fillId="0" borderId="20" xfId="0" applyFont="1" applyFill="1" applyBorder="1" applyAlignment="1">
      <alignment horizontal="center" vertical="top" wrapText="1"/>
    </xf>
    <xf numFmtId="0" fontId="118" fillId="0" borderId="13" xfId="0" applyFont="1" applyFill="1" applyBorder="1" applyAlignment="1">
      <alignment horizontal="center" vertical="center" wrapText="1"/>
    </xf>
    <xf numFmtId="0" fontId="106" fillId="0" borderId="0" xfId="0" applyFont="1" applyBorder="1" applyAlignment="1">
      <alignment horizontal="center" vertical="center"/>
    </xf>
    <xf numFmtId="0" fontId="137" fillId="0" borderId="36" xfId="0" applyFont="1" applyFill="1" applyBorder="1" applyAlignment="1">
      <alignment horizontal="left" vertical="top" wrapText="1"/>
    </xf>
    <xf numFmtId="0" fontId="137" fillId="0" borderId="0" xfId="0" applyFont="1" applyFill="1" applyBorder="1" applyAlignment="1">
      <alignment horizontal="left" vertical="top" wrapText="1"/>
    </xf>
    <xf numFmtId="0" fontId="118" fillId="0" borderId="17" xfId="0" applyFont="1" applyFill="1" applyBorder="1" applyAlignment="1">
      <alignment horizontal="center" vertical="center" wrapText="1"/>
    </xf>
    <xf numFmtId="0" fontId="118" fillId="0" borderId="24" xfId="0" applyFont="1" applyFill="1" applyBorder="1" applyAlignment="1">
      <alignment horizontal="center" vertical="center" wrapText="1"/>
    </xf>
    <xf numFmtId="0" fontId="118" fillId="0" borderId="19" xfId="0" applyFont="1" applyFill="1" applyBorder="1" applyAlignment="1">
      <alignment horizontal="center" vertical="center" wrapText="1"/>
    </xf>
    <xf numFmtId="0" fontId="112" fillId="0" borderId="22" xfId="0" applyFont="1" applyBorder="1" applyAlignment="1">
      <alignment horizontal="center" wrapText="1"/>
    </xf>
    <xf numFmtId="0" fontId="112" fillId="0" borderId="16" xfId="0" applyFont="1" applyBorder="1" applyAlignment="1">
      <alignment horizontal="center" wrapText="1"/>
    </xf>
    <xf numFmtId="0" fontId="112" fillId="0" borderId="23" xfId="0" applyFont="1" applyBorder="1" applyAlignment="1">
      <alignment horizontal="center" wrapText="1"/>
    </xf>
    <xf numFmtId="0" fontId="110" fillId="0" borderId="13" xfId="0" applyFont="1" applyFill="1" applyBorder="1" applyAlignment="1">
      <alignment horizontal="center" vertical="top" wrapText="1"/>
    </xf>
    <xf numFmtId="0" fontId="111" fillId="0" borderId="13" xfId="0" applyFont="1" applyFill="1" applyBorder="1" applyAlignment="1">
      <alignment horizontal="left" vertical="top" wrapText="1"/>
    </xf>
    <xf numFmtId="49" fontId="104" fillId="0" borderId="0" xfId="0" applyNumberFormat="1" applyFont="1" applyBorder="1" applyAlignment="1">
      <alignment horizontal="center"/>
    </xf>
    <xf numFmtId="0" fontId="33" fillId="0" borderId="20" xfId="0" applyFont="1" applyBorder="1" applyAlignment="1">
      <alignment horizontal="center"/>
    </xf>
    <xf numFmtId="0" fontId="138" fillId="0" borderId="17" xfId="0" applyFont="1" applyFill="1" applyBorder="1" applyAlignment="1">
      <alignment horizontal="center" vertical="center" wrapText="1"/>
    </xf>
    <xf numFmtId="0" fontId="138" fillId="0" borderId="24" xfId="0" applyFont="1" applyFill="1" applyBorder="1" applyAlignment="1">
      <alignment horizontal="center" vertical="center" wrapText="1"/>
    </xf>
    <xf numFmtId="0" fontId="138" fillId="0" borderId="19" xfId="0" applyFont="1" applyFill="1" applyBorder="1" applyAlignment="1">
      <alignment horizontal="center" vertical="center" wrapText="1"/>
    </xf>
    <xf numFmtId="0" fontId="122" fillId="0" borderId="17" xfId="0" applyFont="1" applyBorder="1" applyAlignment="1">
      <alignment horizontal="left" vertical="center" wrapText="1"/>
    </xf>
    <xf numFmtId="0" fontId="27" fillId="0" borderId="25" xfId="0" applyFont="1" applyBorder="1" applyAlignment="1" applyProtection="1">
      <alignment horizontal="left"/>
    </xf>
    <xf numFmtId="0" fontId="27" fillId="0" borderId="20" xfId="0" applyFont="1" applyBorder="1" applyAlignment="1" applyProtection="1">
      <alignment horizontal="left"/>
    </xf>
    <xf numFmtId="0" fontId="138" fillId="0" borderId="13" xfId="0" applyFont="1" applyFill="1" applyBorder="1" applyAlignment="1">
      <alignment horizontal="center" vertical="center" wrapText="1"/>
    </xf>
    <xf numFmtId="0" fontId="111" fillId="0" borderId="13" xfId="0" applyFont="1" applyFill="1" applyBorder="1" applyAlignment="1">
      <alignment horizontal="center" vertical="center" wrapText="1"/>
    </xf>
    <xf numFmtId="0" fontId="111" fillId="0" borderId="13" xfId="0" applyFont="1" applyFill="1" applyBorder="1" applyAlignment="1">
      <alignment horizontal="left" vertical="center" wrapText="1"/>
    </xf>
    <xf numFmtId="176" fontId="106" fillId="0" borderId="13" xfId="586" applyNumberFormat="1" applyFont="1" applyBorder="1" applyAlignment="1">
      <alignment horizontal="center" vertical="center"/>
    </xf>
    <xf numFmtId="175" fontId="106" fillId="0" borderId="13" xfId="586" applyNumberFormat="1" applyFont="1" applyBorder="1" applyAlignment="1">
      <alignment horizontal="center" vertical="center" wrapText="1"/>
    </xf>
    <xf numFmtId="0" fontId="121" fillId="0" borderId="20" xfId="0" applyFont="1" applyBorder="1" applyAlignment="1">
      <alignment horizontal="center"/>
    </xf>
    <xf numFmtId="0" fontId="144" fillId="0" borderId="0" xfId="1333" applyFont="1" applyAlignment="1">
      <alignment vertical="top" wrapText="1"/>
    </xf>
    <xf numFmtId="0" fontId="144" fillId="0" borderId="0" xfId="1333" applyFont="1" applyFill="1" applyAlignment="1">
      <alignment vertical="top" wrapText="1"/>
    </xf>
    <xf numFmtId="0" fontId="2" fillId="0" borderId="0" xfId="1333" applyFont="1" applyAlignment="1">
      <alignment vertical="top" wrapText="1"/>
    </xf>
    <xf numFmtId="0" fontId="3" fillId="0" borderId="0" xfId="1333" applyFont="1" applyAlignment="1">
      <alignment vertical="top" wrapText="1"/>
    </xf>
    <xf numFmtId="0" fontId="144" fillId="0" borderId="0" xfId="1333" applyFont="1" applyAlignment="1">
      <alignment horizontal="left" vertical="center"/>
    </xf>
    <xf numFmtId="0" fontId="3" fillId="0" borderId="0" xfId="1333" applyFont="1" applyFill="1" applyAlignment="1">
      <alignment vertical="top"/>
    </xf>
    <xf numFmtId="0" fontId="3" fillId="0" borderId="0" xfId="1333" applyFont="1" applyAlignment="1">
      <alignment vertical="top"/>
    </xf>
    <xf numFmtId="0" fontId="3" fillId="0" borderId="0" xfId="1333" applyAlignment="1">
      <alignment vertical="top"/>
    </xf>
    <xf numFmtId="0" fontId="141" fillId="0" borderId="0" xfId="1249" applyFont="1" applyBorder="1" applyAlignment="1" applyProtection="1">
      <alignment horizontal="center" vertical="center"/>
    </xf>
    <xf numFmtId="0" fontId="3" fillId="0" borderId="0" xfId="1333" applyAlignment="1">
      <alignment vertical="top" wrapText="1"/>
    </xf>
    <xf numFmtId="0" fontId="27" fillId="0" borderId="0" xfId="0" applyFont="1" applyBorder="1" applyAlignment="1">
      <alignment horizontal="left" vertical="center" wrapText="1"/>
    </xf>
    <xf numFmtId="0" fontId="27" fillId="0" borderId="0" xfId="0" applyFont="1" applyAlignment="1">
      <alignment horizontal="center"/>
    </xf>
    <xf numFmtId="0" fontId="60" fillId="0" borderId="0" xfId="1335" applyFont="1" applyFill="1" applyAlignment="1" applyProtection="1">
      <alignment horizontal="right" vertical="top" wrapText="1" readingOrder="1"/>
      <protection locked="0"/>
    </xf>
    <xf numFmtId="0" fontId="5" fillId="0" borderId="0" xfId="1335" applyFill="1" applyAlignment="1">
      <alignment wrapText="1"/>
    </xf>
    <xf numFmtId="0" fontId="27" fillId="0" borderId="14" xfId="0" applyFont="1" applyBorder="1" applyAlignment="1">
      <alignment horizontal="left" vertical="top" wrapText="1"/>
    </xf>
    <xf numFmtId="0" fontId="95" fillId="0" borderId="13" xfId="0" applyFont="1" applyFill="1" applyBorder="1" applyAlignment="1">
      <alignment horizontal="left" vertical="center" wrapText="1"/>
    </xf>
    <xf numFmtId="0" fontId="5" fillId="0" borderId="0" xfId="0" applyFont="1" applyAlignment="1">
      <alignment horizontal="left" vertical="center" wrapText="1"/>
    </xf>
    <xf numFmtId="0" fontId="27" fillId="0" borderId="0" xfId="0" applyFont="1" applyBorder="1" applyAlignment="1" applyProtection="1">
      <alignment vertical="center" wrapText="1"/>
    </xf>
    <xf numFmtId="0" fontId="27" fillId="0" borderId="0" xfId="0" applyFont="1" applyBorder="1" applyAlignment="1">
      <alignment horizontal="left" vertical="center"/>
    </xf>
    <xf numFmtId="0" fontId="27" fillId="0" borderId="13" xfId="0" applyFont="1" applyBorder="1" applyAlignment="1" applyProtection="1">
      <alignment vertical="center" wrapText="1"/>
    </xf>
    <xf numFmtId="0" fontId="32" fillId="0" borderId="13" xfId="0" applyFont="1" applyFill="1" applyBorder="1" applyAlignment="1">
      <alignment horizontal="center" vertical="center"/>
    </xf>
    <xf numFmtId="0" fontId="27" fillId="0" borderId="13" xfId="0" applyFont="1" applyBorder="1" applyAlignment="1" applyProtection="1">
      <alignment horizontal="left" vertical="center" wrapText="1"/>
    </xf>
    <xf numFmtId="0" fontId="5" fillId="0" borderId="13" xfId="0" applyFont="1" applyFill="1" applyBorder="1" applyAlignment="1">
      <alignment horizontal="center" vertical="center"/>
    </xf>
    <xf numFmtId="0" fontId="5" fillId="0" borderId="13" xfId="0" applyFont="1" applyFill="1" applyBorder="1" applyAlignment="1">
      <alignment vertical="center" wrapText="1"/>
    </xf>
    <xf numFmtId="0" fontId="5" fillId="0" borderId="0" xfId="0" applyFont="1" applyFill="1" applyBorder="1" applyAlignment="1">
      <alignment horizontal="center" vertical="center"/>
    </xf>
    <xf numFmtId="0" fontId="5" fillId="0" borderId="22" xfId="0" applyFont="1" applyFill="1" applyBorder="1" applyAlignment="1">
      <alignment vertical="center" wrapText="1"/>
    </xf>
    <xf numFmtId="0" fontId="5" fillId="0" borderId="16" xfId="0" applyFont="1" applyFill="1" applyBorder="1" applyAlignment="1">
      <alignment vertical="center" wrapText="1"/>
    </xf>
    <xf numFmtId="0" fontId="5" fillId="0" borderId="23" xfId="0" applyFont="1" applyFill="1" applyBorder="1" applyAlignment="1">
      <alignment vertical="center" wrapText="1"/>
    </xf>
    <xf numFmtId="0" fontId="0" fillId="0" borderId="13" xfId="0" applyBorder="1" applyAlignment="1">
      <alignment horizontal="center"/>
    </xf>
    <xf numFmtId="0" fontId="5" fillId="0" borderId="13" xfId="0" applyFont="1" applyFill="1" applyBorder="1" applyAlignment="1">
      <alignment vertical="center"/>
    </xf>
    <xf numFmtId="0" fontId="5" fillId="0" borderId="22" xfId="0" applyFont="1" applyFill="1" applyBorder="1" applyAlignment="1"/>
    <xf numFmtId="0" fontId="5" fillId="0" borderId="16" xfId="0" applyFont="1" applyFill="1" applyBorder="1" applyAlignment="1"/>
    <xf numFmtId="0" fontId="5" fillId="0" borderId="23" xfId="0" applyFont="1" applyFill="1" applyBorder="1" applyAlignment="1"/>
    <xf numFmtId="0" fontId="114" fillId="0" borderId="0" xfId="0" applyFont="1" applyBorder="1" applyAlignment="1">
      <alignment horizontal="left" vertical="center" wrapText="1"/>
    </xf>
    <xf numFmtId="0" fontId="27" fillId="0" borderId="0" xfId="0" applyFont="1" applyBorder="1" applyAlignment="1">
      <alignment horizontal="center" vertical="center" wrapText="1"/>
    </xf>
    <xf numFmtId="0" fontId="114" fillId="0" borderId="0" xfId="0" applyFont="1" applyBorder="1" applyAlignment="1">
      <alignment horizontal="left" vertical="center"/>
    </xf>
    <xf numFmtId="0" fontId="114" fillId="0" borderId="0" xfId="0" applyFont="1" applyFill="1" applyBorder="1" applyAlignment="1">
      <alignment horizontal="left" vertical="center" wrapText="1"/>
    </xf>
    <xf numFmtId="0" fontId="27" fillId="0" borderId="0" xfId="0" applyFont="1" applyBorder="1" applyAlignment="1" applyProtection="1">
      <alignment horizontal="left" vertical="center" wrapText="1"/>
    </xf>
    <xf numFmtId="0" fontId="32" fillId="0" borderId="0" xfId="0" applyFont="1" applyFill="1" applyBorder="1" applyAlignment="1" applyProtection="1">
      <alignment horizontal="center" vertical="center"/>
    </xf>
    <xf numFmtId="0" fontId="32" fillId="0" borderId="20" xfId="0" applyFont="1" applyFill="1" applyBorder="1" applyAlignment="1" applyProtection="1">
      <alignment horizontal="center"/>
    </xf>
    <xf numFmtId="0" fontId="27" fillId="0" borderId="14" xfId="0" applyFont="1" applyBorder="1" applyAlignment="1" applyProtection="1">
      <alignment horizontal="left" vertical="center" wrapText="1"/>
    </xf>
    <xf numFmtId="0" fontId="27" fillId="0" borderId="14" xfId="0" applyFont="1" applyFill="1" applyBorder="1" applyAlignment="1">
      <alignment horizontal="left" vertical="center" wrapText="1"/>
    </xf>
    <xf numFmtId="167" fontId="32" fillId="0" borderId="0" xfId="0" applyNumberFormat="1" applyFont="1" applyFill="1" applyBorder="1" applyAlignment="1">
      <alignment horizontal="center"/>
    </xf>
    <xf numFmtId="0" fontId="32" fillId="0" borderId="13" xfId="0" applyFont="1" applyFill="1" applyBorder="1" applyAlignment="1">
      <alignment horizontal="center" vertical="center" wrapText="1"/>
    </xf>
    <xf numFmtId="0" fontId="27" fillId="0" borderId="0" xfId="0" applyFont="1" applyAlignment="1">
      <alignment horizontal="left" vertical="center" wrapText="1"/>
    </xf>
    <xf numFmtId="167" fontId="32" fillId="0" borderId="0" xfId="0" applyNumberFormat="1" applyFont="1" applyBorder="1" applyAlignment="1">
      <alignment horizontal="center" vertical="center"/>
    </xf>
    <xf numFmtId="0" fontId="32" fillId="0" borderId="20" xfId="0" applyFont="1" applyBorder="1" applyAlignment="1">
      <alignment horizontal="center" vertical="center"/>
    </xf>
    <xf numFmtId="0" fontId="27" fillId="0" borderId="14" xfId="0" applyFont="1" applyBorder="1" applyAlignment="1">
      <alignment vertical="center"/>
    </xf>
    <xf numFmtId="0" fontId="0" fillId="0" borderId="14" xfId="0" applyBorder="1" applyAlignment="1">
      <alignment vertical="center"/>
    </xf>
    <xf numFmtId="0" fontId="32" fillId="0" borderId="0" xfId="0" applyFont="1" applyFill="1" applyBorder="1" applyAlignment="1">
      <alignment horizontal="center" vertical="center"/>
    </xf>
    <xf numFmtId="167" fontId="32" fillId="0" borderId="0" xfId="0" applyNumberFormat="1" applyFont="1" applyFill="1" applyBorder="1" applyAlignment="1">
      <alignment horizontal="center" vertical="center"/>
    </xf>
    <xf numFmtId="167" fontId="32" fillId="0" borderId="20" xfId="0" applyNumberFormat="1" applyFont="1" applyFill="1" applyBorder="1" applyAlignment="1">
      <alignment horizontal="center" vertical="center"/>
    </xf>
    <xf numFmtId="0" fontId="27" fillId="0" borderId="0" xfId="0" applyFont="1" applyFill="1" applyBorder="1" applyAlignment="1">
      <alignment horizontal="left" vertical="center" wrapText="1"/>
    </xf>
    <xf numFmtId="0" fontId="27" fillId="0" borderId="14" xfId="0" applyFont="1" applyBorder="1" applyAlignment="1">
      <alignment horizontal="left" vertical="center" wrapText="1"/>
    </xf>
    <xf numFmtId="0" fontId="32" fillId="0" borderId="13" xfId="0" applyFont="1" applyBorder="1" applyAlignment="1">
      <alignment horizontal="left" vertical="center"/>
    </xf>
    <xf numFmtId="49" fontId="32" fillId="0" borderId="22" xfId="0" applyNumberFormat="1" applyFont="1" applyBorder="1" applyAlignment="1">
      <alignment horizontal="center" vertical="center" wrapText="1"/>
    </xf>
    <xf numFmtId="49" fontId="32" fillId="0" borderId="23" xfId="0" applyNumberFormat="1" applyFont="1" applyBorder="1" applyAlignment="1">
      <alignment horizontal="center" vertical="center" wrapText="1"/>
    </xf>
    <xf numFmtId="49" fontId="32" fillId="0" borderId="13" xfId="0" applyNumberFormat="1" applyFont="1" applyBorder="1" applyAlignment="1">
      <alignment horizontal="center" vertical="center" wrapText="1"/>
    </xf>
    <xf numFmtId="49" fontId="32" fillId="0" borderId="13" xfId="0" applyNumberFormat="1" applyFont="1" applyBorder="1" applyAlignment="1">
      <alignment horizontal="center" vertical="center"/>
    </xf>
  </cellXfs>
  <cellStyles count="1341">
    <cellStyle name="20% - Énfasis1" xfId="1" builtinId="30" customBuiltin="1"/>
    <cellStyle name="20% - Énfasis1 2" xfId="2"/>
    <cellStyle name="20% - Énfasis1 2 2" xfId="3"/>
    <cellStyle name="20% - Énfasis1 3" xfId="4"/>
    <cellStyle name="20% - Énfasis1 3 2" xfId="5"/>
    <cellStyle name="20% - Énfasis1 4" xfId="6"/>
    <cellStyle name="20% - Énfasis1 5" xfId="7"/>
    <cellStyle name="20% - Énfasis2" xfId="8" builtinId="34" customBuiltin="1"/>
    <cellStyle name="20% - Énfasis2 2" xfId="9"/>
    <cellStyle name="20% - Énfasis2 2 2" xfId="10"/>
    <cellStyle name="20% - Énfasis2 3" xfId="11"/>
    <cellStyle name="20% - Énfasis2 3 2" xfId="12"/>
    <cellStyle name="20% - Énfasis2 4" xfId="13"/>
    <cellStyle name="20% - Énfasis3" xfId="14" builtinId="38" customBuiltin="1"/>
    <cellStyle name="20% - Énfasis3 2" xfId="15"/>
    <cellStyle name="20% - Énfasis3 2 2" xfId="16"/>
    <cellStyle name="20% - Énfasis3 3" xfId="17"/>
    <cellStyle name="20% - Énfasis3 3 2" xfId="18"/>
    <cellStyle name="20% - Énfasis3 4" xfId="19"/>
    <cellStyle name="20% - Énfasis3 5" xfId="20"/>
    <cellStyle name="20% - Énfasis4" xfId="21" builtinId="42" customBuiltin="1"/>
    <cellStyle name="20% - Énfasis4 2" xfId="22"/>
    <cellStyle name="20% - Énfasis4 2 2" xfId="23"/>
    <cellStyle name="20% - Énfasis4 3" xfId="24"/>
    <cellStyle name="20% - Énfasis4 3 2" xfId="25"/>
    <cellStyle name="20% - Énfasis4 4" xfId="26"/>
    <cellStyle name="20% - Énfasis4 5" xfId="27"/>
    <cellStyle name="20% - Énfasis5" xfId="28" builtinId="46" customBuiltin="1"/>
    <cellStyle name="20% - Énfasis5 2" xfId="29"/>
    <cellStyle name="20% - Énfasis5 2 2" xfId="30"/>
    <cellStyle name="20% - Énfasis5 3" xfId="31"/>
    <cellStyle name="20% - Énfasis5 3 2" xfId="32"/>
    <cellStyle name="20% - Énfasis5 4" xfId="33"/>
    <cellStyle name="20% - Énfasis6" xfId="34" builtinId="50" customBuiltin="1"/>
    <cellStyle name="20% - Énfasis6 2" xfId="35"/>
    <cellStyle name="20% - Énfasis6 2 2" xfId="36"/>
    <cellStyle name="20% - Énfasis6 3" xfId="37"/>
    <cellStyle name="20% - Énfasis6 3 2" xfId="38"/>
    <cellStyle name="20% - Énfasis6 4" xfId="39"/>
    <cellStyle name="40% - Énfasis1" xfId="40" builtinId="31" customBuiltin="1"/>
    <cellStyle name="40% - Énfasis1 2" xfId="41"/>
    <cellStyle name="40% - Énfasis1 2 2" xfId="42"/>
    <cellStyle name="40% - Énfasis1 3" xfId="43"/>
    <cellStyle name="40% - Énfasis1 3 2" xfId="44"/>
    <cellStyle name="40% - Énfasis1 4" xfId="45"/>
    <cellStyle name="40% - Énfasis2" xfId="46" builtinId="35" customBuiltin="1"/>
    <cellStyle name="40% - Énfasis2 2" xfId="47"/>
    <cellStyle name="40% - Énfasis2 2 2" xfId="48"/>
    <cellStyle name="40% - Énfasis2 3" xfId="49"/>
    <cellStyle name="40% - Énfasis2 3 2" xfId="50"/>
    <cellStyle name="40% - Énfasis2 4" xfId="51"/>
    <cellStyle name="40% - Énfasis3" xfId="52" builtinId="39" customBuiltin="1"/>
    <cellStyle name="40% - Énfasis3 2" xfId="53"/>
    <cellStyle name="40% - Énfasis3 2 2" xfId="54"/>
    <cellStyle name="40% - Énfasis3 3" xfId="55"/>
    <cellStyle name="40% - Énfasis3 3 2" xfId="56"/>
    <cellStyle name="40% - Énfasis3 4" xfId="57"/>
    <cellStyle name="40% - Énfasis4" xfId="58" builtinId="43" customBuiltin="1"/>
    <cellStyle name="40% - Énfasis4 2" xfId="59"/>
    <cellStyle name="40% - Énfasis4 2 2" xfId="60"/>
    <cellStyle name="40% - Énfasis4 3" xfId="61"/>
    <cellStyle name="40% - Énfasis4 3 2" xfId="62"/>
    <cellStyle name="40% - Énfasis4 4" xfId="63"/>
    <cellStyle name="40% - Énfasis5" xfId="64" builtinId="47" customBuiltin="1"/>
    <cellStyle name="40% - Énfasis5 2" xfId="65"/>
    <cellStyle name="40% - Énfasis5 2 2" xfId="66"/>
    <cellStyle name="40% - Énfasis5 3" xfId="67"/>
    <cellStyle name="40% - Énfasis5 3 2" xfId="68"/>
    <cellStyle name="40% - Énfasis5 4" xfId="69"/>
    <cellStyle name="40% - Énfasis6" xfId="70" builtinId="51" customBuiltin="1"/>
    <cellStyle name="40% - Énfasis6 2" xfId="71"/>
    <cellStyle name="40% - Énfasis6 2 2" xfId="72"/>
    <cellStyle name="40% - Énfasis6 3" xfId="73"/>
    <cellStyle name="40% - Énfasis6 3 2" xfId="74"/>
    <cellStyle name="40% - Énfasis6 4" xfId="75"/>
    <cellStyle name="60% - Énfasis1" xfId="76" builtinId="32" customBuiltin="1"/>
    <cellStyle name="60% - Énfasis1 2" xfId="77"/>
    <cellStyle name="60% - Énfasis1 2 2" xfId="78"/>
    <cellStyle name="60% - Énfasis1 3" xfId="79"/>
    <cellStyle name="60% - Énfasis1 3 2" xfId="80"/>
    <cellStyle name="60% - Énfasis1 4" xfId="81"/>
    <cellStyle name="60% - Énfasis2" xfId="82" builtinId="36" customBuiltin="1"/>
    <cellStyle name="60% - Énfasis2 2" xfId="83"/>
    <cellStyle name="60% - Énfasis2 2 2" xfId="84"/>
    <cellStyle name="60% - Énfasis2 3" xfId="85"/>
    <cellStyle name="60% - Énfasis2 3 2" xfId="86"/>
    <cellStyle name="60% - Énfasis2 4" xfId="87"/>
    <cellStyle name="60% - Énfasis3" xfId="88" builtinId="40" customBuiltin="1"/>
    <cellStyle name="60% - Énfasis3 2" xfId="89"/>
    <cellStyle name="60% - Énfasis3 2 2" xfId="90"/>
    <cellStyle name="60% - Énfasis3 3" xfId="91"/>
    <cellStyle name="60% - Énfasis3 3 2" xfId="92"/>
    <cellStyle name="60% - Énfasis3 4" xfId="93"/>
    <cellStyle name="60% - Énfasis4" xfId="94" builtinId="44" customBuiltin="1"/>
    <cellStyle name="60% - Énfasis4 2" xfId="95"/>
    <cellStyle name="60% - Énfasis4 2 2" xfId="96"/>
    <cellStyle name="60% - Énfasis4 3" xfId="97"/>
    <cellStyle name="60% - Énfasis4 3 2" xfId="98"/>
    <cellStyle name="60% - Énfasis4 4" xfId="99"/>
    <cellStyle name="60% - Énfasis5" xfId="100" builtinId="48" customBuiltin="1"/>
    <cellStyle name="60% - Énfasis5 2" xfId="101"/>
    <cellStyle name="60% - Énfasis5 2 2" xfId="102"/>
    <cellStyle name="60% - Énfasis5 3" xfId="103"/>
    <cellStyle name="60% - Énfasis5 3 2" xfId="104"/>
    <cellStyle name="60% - Énfasis5 4" xfId="105"/>
    <cellStyle name="60% - Énfasis6" xfId="106" builtinId="52" customBuiltin="1"/>
    <cellStyle name="60% - Énfasis6 2" xfId="107"/>
    <cellStyle name="60% - Énfasis6 2 2" xfId="108"/>
    <cellStyle name="60% - Énfasis6 3" xfId="109"/>
    <cellStyle name="60% - Énfasis6 3 2" xfId="110"/>
    <cellStyle name="60% - Énfasis6 4" xfId="111"/>
    <cellStyle name="Buena 2" xfId="112"/>
    <cellStyle name="Buena 2 2" xfId="113"/>
    <cellStyle name="Buena 3" xfId="114"/>
    <cellStyle name="Buena 3 2" xfId="115"/>
    <cellStyle name="Buena 4" xfId="116"/>
    <cellStyle name="Cálculo" xfId="117" builtinId="22" customBuiltin="1"/>
    <cellStyle name="Cálculo 2" xfId="118"/>
    <cellStyle name="Cálculo 2 2" xfId="119"/>
    <cellStyle name="Cálculo 3" xfId="120"/>
    <cellStyle name="Cálculo 3 2" xfId="121"/>
    <cellStyle name="Cálculo 4" xfId="122"/>
    <cellStyle name="Celda de comprobación" xfId="123" builtinId="23" customBuiltin="1"/>
    <cellStyle name="Celda de comprobación 2" xfId="124"/>
    <cellStyle name="Celda de comprobación 2 2" xfId="125"/>
    <cellStyle name="Celda de comprobación 3" xfId="126"/>
    <cellStyle name="Celda de comprobación 3 2" xfId="127"/>
    <cellStyle name="Celda de comprobación 4" xfId="128"/>
    <cellStyle name="Celda vinculada" xfId="129" builtinId="24" customBuiltin="1"/>
    <cellStyle name="Celda vinculada 2" xfId="130"/>
    <cellStyle name="Celda vinculada 2 2" xfId="131"/>
    <cellStyle name="Celda vinculada 3" xfId="132"/>
    <cellStyle name="Celda vinculada 3 2" xfId="133"/>
    <cellStyle name="Celda vinculada 4" xfId="134"/>
    <cellStyle name="Currency 2" xfId="135"/>
    <cellStyle name="Currency 2 10" xfId="136"/>
    <cellStyle name="Currency 2 11" xfId="137"/>
    <cellStyle name="Currency 2 2" xfId="138"/>
    <cellStyle name="Currency 2 2 10" xfId="139"/>
    <cellStyle name="Currency 2 2 2" xfId="140"/>
    <cellStyle name="Currency 2 2 2 2" xfId="141"/>
    <cellStyle name="Currency 2 2 2 2 2" xfId="142"/>
    <cellStyle name="Currency 2 2 2 2 2 2" xfId="143"/>
    <cellStyle name="Currency 2 2 2 2 2 2 2" xfId="144"/>
    <cellStyle name="Currency 2 2 2 2 2 2 2 2" xfId="145"/>
    <cellStyle name="Currency 2 2 2 2 2 2 2 2 2" xfId="146"/>
    <cellStyle name="Currency 2 2 2 2 2 2 2 3" xfId="147"/>
    <cellStyle name="Currency 2 2 2 2 2 2 3" xfId="148"/>
    <cellStyle name="Currency 2 2 2 2 2 2 3 2" xfId="149"/>
    <cellStyle name="Currency 2 2 2 2 2 2 4" xfId="150"/>
    <cellStyle name="Currency 2 2 2 2 2 3" xfId="151"/>
    <cellStyle name="Currency 2 2 2 2 2 3 2" xfId="152"/>
    <cellStyle name="Currency 2 2 2 2 2 3 2 2" xfId="153"/>
    <cellStyle name="Currency 2 2 2 2 2 3 3" xfId="154"/>
    <cellStyle name="Currency 2 2 2 2 2 4" xfId="155"/>
    <cellStyle name="Currency 2 2 2 2 2 4 2" xfId="156"/>
    <cellStyle name="Currency 2 2 2 2 2 5" xfId="157"/>
    <cellStyle name="Currency 2 2 2 2 3" xfId="158"/>
    <cellStyle name="Currency 2 2 2 2 3 2" xfId="159"/>
    <cellStyle name="Currency 2 2 2 2 3 2 2" xfId="160"/>
    <cellStyle name="Currency 2 2 2 2 3 2 2 2" xfId="161"/>
    <cellStyle name="Currency 2 2 2 2 3 2 3" xfId="162"/>
    <cellStyle name="Currency 2 2 2 2 3 3" xfId="163"/>
    <cellStyle name="Currency 2 2 2 2 3 3 2" xfId="164"/>
    <cellStyle name="Currency 2 2 2 2 3 4" xfId="165"/>
    <cellStyle name="Currency 2 2 2 2 4" xfId="166"/>
    <cellStyle name="Currency 2 2 2 2 4 2" xfId="167"/>
    <cellStyle name="Currency 2 2 2 2 4 2 2" xfId="168"/>
    <cellStyle name="Currency 2 2 2 2 4 3" xfId="169"/>
    <cellStyle name="Currency 2 2 2 2 5" xfId="170"/>
    <cellStyle name="Currency 2 2 2 2 5 2" xfId="171"/>
    <cellStyle name="Currency 2 2 2 2 6" xfId="172"/>
    <cellStyle name="Currency 2 2 2 3" xfId="173"/>
    <cellStyle name="Currency 2 2 2 3 2" xfId="174"/>
    <cellStyle name="Currency 2 2 2 3 2 2" xfId="175"/>
    <cellStyle name="Currency 2 2 2 3 2 2 2" xfId="176"/>
    <cellStyle name="Currency 2 2 2 3 2 2 2 2" xfId="177"/>
    <cellStyle name="Currency 2 2 2 3 2 2 3" xfId="178"/>
    <cellStyle name="Currency 2 2 2 3 2 3" xfId="179"/>
    <cellStyle name="Currency 2 2 2 3 2 3 2" xfId="180"/>
    <cellStyle name="Currency 2 2 2 3 2 4" xfId="181"/>
    <cellStyle name="Currency 2 2 2 3 3" xfId="182"/>
    <cellStyle name="Currency 2 2 2 3 3 2" xfId="183"/>
    <cellStyle name="Currency 2 2 2 3 3 2 2" xfId="184"/>
    <cellStyle name="Currency 2 2 2 3 3 3" xfId="185"/>
    <cellStyle name="Currency 2 2 2 3 4" xfId="186"/>
    <cellStyle name="Currency 2 2 2 3 4 2" xfId="187"/>
    <cellStyle name="Currency 2 2 2 3 5" xfId="188"/>
    <cellStyle name="Currency 2 2 2 4" xfId="189"/>
    <cellStyle name="Currency 2 2 2 4 2" xfId="190"/>
    <cellStyle name="Currency 2 2 2 4 2 2" xfId="191"/>
    <cellStyle name="Currency 2 2 2 4 2 2 2" xfId="192"/>
    <cellStyle name="Currency 2 2 2 4 2 3" xfId="193"/>
    <cellStyle name="Currency 2 2 2 4 3" xfId="194"/>
    <cellStyle name="Currency 2 2 2 4 3 2" xfId="195"/>
    <cellStyle name="Currency 2 2 2 4 4" xfId="196"/>
    <cellStyle name="Currency 2 2 2 5" xfId="197"/>
    <cellStyle name="Currency 2 2 2 5 2" xfId="198"/>
    <cellStyle name="Currency 2 2 2 5 2 2" xfId="199"/>
    <cellStyle name="Currency 2 2 2 5 3" xfId="200"/>
    <cellStyle name="Currency 2 2 2 6" xfId="201"/>
    <cellStyle name="Currency 2 2 2 6 2" xfId="202"/>
    <cellStyle name="Currency 2 2 2 7" xfId="203"/>
    <cellStyle name="Currency 2 2 2 8" xfId="204"/>
    <cellStyle name="Currency 2 2 3" xfId="205"/>
    <cellStyle name="Currency 2 2 3 2" xfId="206"/>
    <cellStyle name="Currency 2 2 3 2 2" xfId="207"/>
    <cellStyle name="Currency 2 2 3 2 2 2" xfId="208"/>
    <cellStyle name="Currency 2 2 3 2 2 2 2" xfId="209"/>
    <cellStyle name="Currency 2 2 3 2 2 2 2 2" xfId="210"/>
    <cellStyle name="Currency 2 2 3 2 2 2 2 2 2" xfId="211"/>
    <cellStyle name="Currency 2 2 3 2 2 2 2 3" xfId="212"/>
    <cellStyle name="Currency 2 2 3 2 2 2 3" xfId="213"/>
    <cellStyle name="Currency 2 2 3 2 2 2 3 2" xfId="214"/>
    <cellStyle name="Currency 2 2 3 2 2 2 4" xfId="215"/>
    <cellStyle name="Currency 2 2 3 2 2 3" xfId="216"/>
    <cellStyle name="Currency 2 2 3 2 2 3 2" xfId="217"/>
    <cellStyle name="Currency 2 2 3 2 2 3 2 2" xfId="218"/>
    <cellStyle name="Currency 2 2 3 2 2 3 3" xfId="219"/>
    <cellStyle name="Currency 2 2 3 2 2 4" xfId="220"/>
    <cellStyle name="Currency 2 2 3 2 2 4 2" xfId="221"/>
    <cellStyle name="Currency 2 2 3 2 2 5" xfId="222"/>
    <cellStyle name="Currency 2 2 3 2 3" xfId="223"/>
    <cellStyle name="Currency 2 2 3 2 3 2" xfId="224"/>
    <cellStyle name="Currency 2 2 3 2 3 2 2" xfId="225"/>
    <cellStyle name="Currency 2 2 3 2 3 2 2 2" xfId="226"/>
    <cellStyle name="Currency 2 2 3 2 3 2 3" xfId="227"/>
    <cellStyle name="Currency 2 2 3 2 3 3" xfId="228"/>
    <cellStyle name="Currency 2 2 3 2 3 3 2" xfId="229"/>
    <cellStyle name="Currency 2 2 3 2 3 4" xfId="230"/>
    <cellStyle name="Currency 2 2 3 2 4" xfId="231"/>
    <cellStyle name="Currency 2 2 3 2 4 2" xfId="232"/>
    <cellStyle name="Currency 2 2 3 2 4 2 2" xfId="233"/>
    <cellStyle name="Currency 2 2 3 2 4 3" xfId="234"/>
    <cellStyle name="Currency 2 2 3 2 5" xfId="235"/>
    <cellStyle name="Currency 2 2 3 2 5 2" xfId="236"/>
    <cellStyle name="Currency 2 2 3 2 6" xfId="237"/>
    <cellStyle name="Currency 2 2 3 3" xfId="238"/>
    <cellStyle name="Currency 2 2 3 3 2" xfId="239"/>
    <cellStyle name="Currency 2 2 3 3 2 2" xfId="240"/>
    <cellStyle name="Currency 2 2 3 3 2 2 2" xfId="241"/>
    <cellStyle name="Currency 2 2 3 3 2 2 2 2" xfId="242"/>
    <cellStyle name="Currency 2 2 3 3 2 2 3" xfId="243"/>
    <cellStyle name="Currency 2 2 3 3 2 3" xfId="244"/>
    <cellStyle name="Currency 2 2 3 3 2 3 2" xfId="245"/>
    <cellStyle name="Currency 2 2 3 3 2 4" xfId="246"/>
    <cellStyle name="Currency 2 2 3 3 3" xfId="247"/>
    <cellStyle name="Currency 2 2 3 3 3 2" xfId="248"/>
    <cellStyle name="Currency 2 2 3 3 3 2 2" xfId="249"/>
    <cellStyle name="Currency 2 2 3 3 3 3" xfId="250"/>
    <cellStyle name="Currency 2 2 3 3 4" xfId="251"/>
    <cellStyle name="Currency 2 2 3 3 4 2" xfId="252"/>
    <cellStyle name="Currency 2 2 3 3 5" xfId="253"/>
    <cellStyle name="Currency 2 2 3 4" xfId="254"/>
    <cellStyle name="Currency 2 2 3 4 2" xfId="255"/>
    <cellStyle name="Currency 2 2 3 4 2 2" xfId="256"/>
    <cellStyle name="Currency 2 2 3 4 2 2 2" xfId="257"/>
    <cellStyle name="Currency 2 2 3 4 2 3" xfId="258"/>
    <cellStyle name="Currency 2 2 3 4 3" xfId="259"/>
    <cellStyle name="Currency 2 2 3 4 3 2" xfId="260"/>
    <cellStyle name="Currency 2 2 3 4 4" xfId="261"/>
    <cellStyle name="Currency 2 2 3 5" xfId="262"/>
    <cellStyle name="Currency 2 2 3 5 2" xfId="263"/>
    <cellStyle name="Currency 2 2 3 5 2 2" xfId="264"/>
    <cellStyle name="Currency 2 2 3 5 3" xfId="265"/>
    <cellStyle name="Currency 2 2 3 6" xfId="266"/>
    <cellStyle name="Currency 2 2 3 6 2" xfId="267"/>
    <cellStyle name="Currency 2 2 3 7" xfId="268"/>
    <cellStyle name="Currency 2 2 3 8" xfId="269"/>
    <cellStyle name="Currency 2 2 4" xfId="270"/>
    <cellStyle name="Currency 2 2 4 2" xfId="271"/>
    <cellStyle name="Currency 2 2 4 2 2" xfId="272"/>
    <cellStyle name="Currency 2 2 4 2 2 2" xfId="273"/>
    <cellStyle name="Currency 2 2 4 2 2 2 2" xfId="274"/>
    <cellStyle name="Currency 2 2 4 2 2 2 2 2" xfId="275"/>
    <cellStyle name="Currency 2 2 4 2 2 2 3" xfId="276"/>
    <cellStyle name="Currency 2 2 4 2 2 3" xfId="277"/>
    <cellStyle name="Currency 2 2 4 2 2 3 2" xfId="278"/>
    <cellStyle name="Currency 2 2 4 2 2 4" xfId="279"/>
    <cellStyle name="Currency 2 2 4 2 3" xfId="280"/>
    <cellStyle name="Currency 2 2 4 2 3 2" xfId="281"/>
    <cellStyle name="Currency 2 2 4 2 3 2 2" xfId="282"/>
    <cellStyle name="Currency 2 2 4 2 3 3" xfId="283"/>
    <cellStyle name="Currency 2 2 4 2 4" xfId="284"/>
    <cellStyle name="Currency 2 2 4 2 4 2" xfId="285"/>
    <cellStyle name="Currency 2 2 4 2 5" xfId="286"/>
    <cellStyle name="Currency 2 2 4 3" xfId="287"/>
    <cellStyle name="Currency 2 2 4 3 2" xfId="288"/>
    <cellStyle name="Currency 2 2 4 3 2 2" xfId="289"/>
    <cellStyle name="Currency 2 2 4 3 2 2 2" xfId="290"/>
    <cellStyle name="Currency 2 2 4 3 2 3" xfId="291"/>
    <cellStyle name="Currency 2 2 4 3 3" xfId="292"/>
    <cellStyle name="Currency 2 2 4 3 3 2" xfId="293"/>
    <cellStyle name="Currency 2 2 4 3 4" xfId="294"/>
    <cellStyle name="Currency 2 2 4 4" xfId="295"/>
    <cellStyle name="Currency 2 2 4 4 2" xfId="296"/>
    <cellStyle name="Currency 2 2 4 4 2 2" xfId="297"/>
    <cellStyle name="Currency 2 2 4 4 3" xfId="298"/>
    <cellStyle name="Currency 2 2 4 5" xfId="299"/>
    <cellStyle name="Currency 2 2 4 5 2" xfId="300"/>
    <cellStyle name="Currency 2 2 4 6" xfId="301"/>
    <cellStyle name="Currency 2 2 5" xfId="302"/>
    <cellStyle name="Currency 2 2 5 2" xfId="303"/>
    <cellStyle name="Currency 2 2 5 2 2" xfId="304"/>
    <cellStyle name="Currency 2 2 5 2 2 2" xfId="305"/>
    <cellStyle name="Currency 2 2 5 2 2 2 2" xfId="306"/>
    <cellStyle name="Currency 2 2 5 2 2 3" xfId="307"/>
    <cellStyle name="Currency 2 2 5 2 3" xfId="308"/>
    <cellStyle name="Currency 2 2 5 2 3 2" xfId="309"/>
    <cellStyle name="Currency 2 2 5 2 4" xfId="310"/>
    <cellStyle name="Currency 2 2 5 3" xfId="311"/>
    <cellStyle name="Currency 2 2 5 3 2" xfId="312"/>
    <cellStyle name="Currency 2 2 5 3 2 2" xfId="313"/>
    <cellStyle name="Currency 2 2 5 3 3" xfId="314"/>
    <cellStyle name="Currency 2 2 5 4" xfId="315"/>
    <cellStyle name="Currency 2 2 5 4 2" xfId="316"/>
    <cellStyle name="Currency 2 2 5 5" xfId="317"/>
    <cellStyle name="Currency 2 2 6" xfId="318"/>
    <cellStyle name="Currency 2 2 6 2" xfId="319"/>
    <cellStyle name="Currency 2 2 6 2 2" xfId="320"/>
    <cellStyle name="Currency 2 2 6 2 2 2" xfId="321"/>
    <cellStyle name="Currency 2 2 6 2 3" xfId="322"/>
    <cellStyle name="Currency 2 2 6 3" xfId="323"/>
    <cellStyle name="Currency 2 2 6 3 2" xfId="324"/>
    <cellStyle name="Currency 2 2 6 4" xfId="325"/>
    <cellStyle name="Currency 2 2 7" xfId="326"/>
    <cellStyle name="Currency 2 2 7 2" xfId="327"/>
    <cellStyle name="Currency 2 2 7 2 2" xfId="328"/>
    <cellStyle name="Currency 2 2 7 3" xfId="329"/>
    <cellStyle name="Currency 2 2 8" xfId="330"/>
    <cellStyle name="Currency 2 2 8 2" xfId="331"/>
    <cellStyle name="Currency 2 2 9" xfId="332"/>
    <cellStyle name="Currency 2 3" xfId="333"/>
    <cellStyle name="Currency 2 3 2" xfId="334"/>
    <cellStyle name="Currency 2 3 2 2" xfId="335"/>
    <cellStyle name="Currency 2 3 2 2 2" xfId="336"/>
    <cellStyle name="Currency 2 3 2 2 2 2" xfId="337"/>
    <cellStyle name="Currency 2 3 2 2 2 2 2" xfId="338"/>
    <cellStyle name="Currency 2 3 2 2 2 2 2 2" xfId="339"/>
    <cellStyle name="Currency 2 3 2 2 2 2 3" xfId="340"/>
    <cellStyle name="Currency 2 3 2 2 2 3" xfId="341"/>
    <cellStyle name="Currency 2 3 2 2 2 3 2" xfId="342"/>
    <cellStyle name="Currency 2 3 2 2 2 4" xfId="343"/>
    <cellStyle name="Currency 2 3 2 2 3" xfId="344"/>
    <cellStyle name="Currency 2 3 2 2 3 2" xfId="345"/>
    <cellStyle name="Currency 2 3 2 2 3 2 2" xfId="346"/>
    <cellStyle name="Currency 2 3 2 2 3 3" xfId="347"/>
    <cellStyle name="Currency 2 3 2 2 4" xfId="348"/>
    <cellStyle name="Currency 2 3 2 2 4 2" xfId="349"/>
    <cellStyle name="Currency 2 3 2 2 5" xfId="350"/>
    <cellStyle name="Currency 2 3 2 3" xfId="351"/>
    <cellStyle name="Currency 2 3 2 3 2" xfId="352"/>
    <cellStyle name="Currency 2 3 2 3 2 2" xfId="353"/>
    <cellStyle name="Currency 2 3 2 3 2 2 2" xfId="354"/>
    <cellStyle name="Currency 2 3 2 3 2 3" xfId="355"/>
    <cellStyle name="Currency 2 3 2 3 3" xfId="356"/>
    <cellStyle name="Currency 2 3 2 3 3 2" xfId="357"/>
    <cellStyle name="Currency 2 3 2 3 4" xfId="358"/>
    <cellStyle name="Currency 2 3 2 4" xfId="359"/>
    <cellStyle name="Currency 2 3 2 4 2" xfId="360"/>
    <cellStyle name="Currency 2 3 2 4 2 2" xfId="361"/>
    <cellStyle name="Currency 2 3 2 4 3" xfId="362"/>
    <cellStyle name="Currency 2 3 2 5" xfId="363"/>
    <cellStyle name="Currency 2 3 2 5 2" xfId="364"/>
    <cellStyle name="Currency 2 3 2 6" xfId="365"/>
    <cellStyle name="Currency 2 3 3" xfId="366"/>
    <cellStyle name="Currency 2 3 3 2" xfId="367"/>
    <cellStyle name="Currency 2 3 3 2 2" xfId="368"/>
    <cellStyle name="Currency 2 3 3 2 2 2" xfId="369"/>
    <cellStyle name="Currency 2 3 3 2 2 2 2" xfId="370"/>
    <cellStyle name="Currency 2 3 3 2 2 3" xfId="371"/>
    <cellStyle name="Currency 2 3 3 2 3" xfId="372"/>
    <cellStyle name="Currency 2 3 3 2 3 2" xfId="373"/>
    <cellStyle name="Currency 2 3 3 2 4" xfId="374"/>
    <cellStyle name="Currency 2 3 3 3" xfId="375"/>
    <cellStyle name="Currency 2 3 3 3 2" xfId="376"/>
    <cellStyle name="Currency 2 3 3 3 2 2" xfId="377"/>
    <cellStyle name="Currency 2 3 3 3 3" xfId="378"/>
    <cellStyle name="Currency 2 3 3 4" xfId="379"/>
    <cellStyle name="Currency 2 3 3 4 2" xfId="380"/>
    <cellStyle name="Currency 2 3 3 5" xfId="381"/>
    <cellStyle name="Currency 2 3 4" xfId="382"/>
    <cellStyle name="Currency 2 3 4 2" xfId="383"/>
    <cellStyle name="Currency 2 3 4 2 2" xfId="384"/>
    <cellStyle name="Currency 2 3 4 2 2 2" xfId="385"/>
    <cellStyle name="Currency 2 3 4 2 3" xfId="386"/>
    <cellStyle name="Currency 2 3 4 3" xfId="387"/>
    <cellStyle name="Currency 2 3 4 3 2" xfId="388"/>
    <cellStyle name="Currency 2 3 4 4" xfId="389"/>
    <cellStyle name="Currency 2 3 5" xfId="390"/>
    <cellStyle name="Currency 2 3 5 2" xfId="391"/>
    <cellStyle name="Currency 2 3 5 2 2" xfId="392"/>
    <cellStyle name="Currency 2 3 5 3" xfId="393"/>
    <cellStyle name="Currency 2 3 6" xfId="394"/>
    <cellStyle name="Currency 2 3 6 2" xfId="395"/>
    <cellStyle name="Currency 2 3 7" xfId="396"/>
    <cellStyle name="Currency 2 3 8" xfId="397"/>
    <cellStyle name="Currency 2 4" xfId="398"/>
    <cellStyle name="Currency 2 4 2" xfId="399"/>
    <cellStyle name="Currency 2 4 2 2" xfId="400"/>
    <cellStyle name="Currency 2 4 2 2 2" xfId="401"/>
    <cellStyle name="Currency 2 4 2 2 2 2" xfId="402"/>
    <cellStyle name="Currency 2 4 2 2 2 2 2" xfId="403"/>
    <cellStyle name="Currency 2 4 2 2 2 2 2 2" xfId="404"/>
    <cellStyle name="Currency 2 4 2 2 2 2 3" xfId="405"/>
    <cellStyle name="Currency 2 4 2 2 2 3" xfId="406"/>
    <cellStyle name="Currency 2 4 2 2 2 3 2" xfId="407"/>
    <cellStyle name="Currency 2 4 2 2 2 4" xfId="408"/>
    <cellStyle name="Currency 2 4 2 2 3" xfId="409"/>
    <cellStyle name="Currency 2 4 2 2 3 2" xfId="410"/>
    <cellStyle name="Currency 2 4 2 2 3 2 2" xfId="411"/>
    <cellStyle name="Currency 2 4 2 2 3 3" xfId="412"/>
    <cellStyle name="Currency 2 4 2 2 4" xfId="413"/>
    <cellStyle name="Currency 2 4 2 2 4 2" xfId="414"/>
    <cellStyle name="Currency 2 4 2 2 5" xfId="415"/>
    <cellStyle name="Currency 2 4 2 3" xfId="416"/>
    <cellStyle name="Currency 2 4 2 3 2" xfId="417"/>
    <cellStyle name="Currency 2 4 2 3 2 2" xfId="418"/>
    <cellStyle name="Currency 2 4 2 3 2 2 2" xfId="419"/>
    <cellStyle name="Currency 2 4 2 3 2 3" xfId="420"/>
    <cellStyle name="Currency 2 4 2 3 3" xfId="421"/>
    <cellStyle name="Currency 2 4 2 3 3 2" xfId="422"/>
    <cellStyle name="Currency 2 4 2 3 4" xfId="423"/>
    <cellStyle name="Currency 2 4 2 4" xfId="424"/>
    <cellStyle name="Currency 2 4 2 4 2" xfId="425"/>
    <cellStyle name="Currency 2 4 2 4 2 2" xfId="426"/>
    <cellStyle name="Currency 2 4 2 4 3" xfId="427"/>
    <cellStyle name="Currency 2 4 2 5" xfId="428"/>
    <cellStyle name="Currency 2 4 2 5 2" xfId="429"/>
    <cellStyle name="Currency 2 4 2 6" xfId="430"/>
    <cellStyle name="Currency 2 4 3" xfId="431"/>
    <cellStyle name="Currency 2 4 3 2" xfId="432"/>
    <cellStyle name="Currency 2 4 3 2 2" xfId="433"/>
    <cellStyle name="Currency 2 4 3 2 2 2" xfId="434"/>
    <cellStyle name="Currency 2 4 3 2 2 2 2" xfId="435"/>
    <cellStyle name="Currency 2 4 3 2 2 3" xfId="436"/>
    <cellStyle name="Currency 2 4 3 2 3" xfId="437"/>
    <cellStyle name="Currency 2 4 3 2 3 2" xfId="438"/>
    <cellStyle name="Currency 2 4 3 2 4" xfId="439"/>
    <cellStyle name="Currency 2 4 3 3" xfId="440"/>
    <cellStyle name="Currency 2 4 3 3 2" xfId="441"/>
    <cellStyle name="Currency 2 4 3 3 2 2" xfId="442"/>
    <cellStyle name="Currency 2 4 3 3 3" xfId="443"/>
    <cellStyle name="Currency 2 4 3 4" xfId="444"/>
    <cellStyle name="Currency 2 4 3 4 2" xfId="445"/>
    <cellStyle name="Currency 2 4 3 5" xfId="446"/>
    <cellStyle name="Currency 2 4 4" xfId="447"/>
    <cellStyle name="Currency 2 4 4 2" xfId="448"/>
    <cellStyle name="Currency 2 4 4 2 2" xfId="449"/>
    <cellStyle name="Currency 2 4 4 2 2 2" xfId="450"/>
    <cellStyle name="Currency 2 4 4 2 3" xfId="451"/>
    <cellStyle name="Currency 2 4 4 3" xfId="452"/>
    <cellStyle name="Currency 2 4 4 3 2" xfId="453"/>
    <cellStyle name="Currency 2 4 4 4" xfId="454"/>
    <cellStyle name="Currency 2 4 5" xfId="455"/>
    <cellStyle name="Currency 2 4 5 2" xfId="456"/>
    <cellStyle name="Currency 2 4 5 2 2" xfId="457"/>
    <cellStyle name="Currency 2 4 5 3" xfId="458"/>
    <cellStyle name="Currency 2 4 6" xfId="459"/>
    <cellStyle name="Currency 2 4 6 2" xfId="460"/>
    <cellStyle name="Currency 2 4 7" xfId="461"/>
    <cellStyle name="Currency 2 4 8" xfId="462"/>
    <cellStyle name="Currency 2 5" xfId="463"/>
    <cellStyle name="Currency 2 5 2" xfId="464"/>
    <cellStyle name="Currency 2 5 2 2" xfId="465"/>
    <cellStyle name="Currency 2 5 2 2 2" xfId="466"/>
    <cellStyle name="Currency 2 5 2 2 2 2" xfId="467"/>
    <cellStyle name="Currency 2 5 2 2 2 2 2" xfId="468"/>
    <cellStyle name="Currency 2 5 2 2 2 3" xfId="469"/>
    <cellStyle name="Currency 2 5 2 2 3" xfId="470"/>
    <cellStyle name="Currency 2 5 2 2 3 2" xfId="471"/>
    <cellStyle name="Currency 2 5 2 2 4" xfId="472"/>
    <cellStyle name="Currency 2 5 2 3" xfId="473"/>
    <cellStyle name="Currency 2 5 2 3 2" xfId="474"/>
    <cellStyle name="Currency 2 5 2 3 2 2" xfId="475"/>
    <cellStyle name="Currency 2 5 2 3 3" xfId="476"/>
    <cellStyle name="Currency 2 5 2 4" xfId="477"/>
    <cellStyle name="Currency 2 5 2 4 2" xfId="478"/>
    <cellStyle name="Currency 2 5 2 5" xfId="479"/>
    <cellStyle name="Currency 2 5 3" xfId="480"/>
    <cellStyle name="Currency 2 5 3 2" xfId="481"/>
    <cellStyle name="Currency 2 5 3 2 2" xfId="482"/>
    <cellStyle name="Currency 2 5 3 2 2 2" xfId="483"/>
    <cellStyle name="Currency 2 5 3 2 3" xfId="484"/>
    <cellStyle name="Currency 2 5 3 3" xfId="485"/>
    <cellStyle name="Currency 2 5 3 3 2" xfId="486"/>
    <cellStyle name="Currency 2 5 3 4" xfId="487"/>
    <cellStyle name="Currency 2 5 4" xfId="488"/>
    <cellStyle name="Currency 2 5 4 2" xfId="489"/>
    <cellStyle name="Currency 2 5 4 2 2" xfId="490"/>
    <cellStyle name="Currency 2 5 4 3" xfId="491"/>
    <cellStyle name="Currency 2 5 5" xfId="492"/>
    <cellStyle name="Currency 2 5 5 2" xfId="493"/>
    <cellStyle name="Currency 2 5 6" xfId="494"/>
    <cellStyle name="Currency 2 6" xfId="495"/>
    <cellStyle name="Currency 2 6 2" xfId="496"/>
    <cellStyle name="Currency 2 6 2 2" xfId="497"/>
    <cellStyle name="Currency 2 6 2 2 2" xfId="498"/>
    <cellStyle name="Currency 2 6 2 2 2 2" xfId="499"/>
    <cellStyle name="Currency 2 6 2 2 3" xfId="500"/>
    <cellStyle name="Currency 2 6 2 3" xfId="501"/>
    <cellStyle name="Currency 2 6 2 3 2" xfId="502"/>
    <cellStyle name="Currency 2 6 2 4" xfId="503"/>
    <cellStyle name="Currency 2 6 3" xfId="504"/>
    <cellStyle name="Currency 2 6 3 2" xfId="505"/>
    <cellStyle name="Currency 2 6 3 2 2" xfId="506"/>
    <cellStyle name="Currency 2 6 3 3" xfId="507"/>
    <cellStyle name="Currency 2 6 4" xfId="508"/>
    <cellStyle name="Currency 2 6 4 2" xfId="509"/>
    <cellStyle name="Currency 2 6 5" xfId="510"/>
    <cellStyle name="Currency 2 7" xfId="511"/>
    <cellStyle name="Currency 2 7 2" xfId="512"/>
    <cellStyle name="Currency 2 7 2 2" xfId="513"/>
    <cellStyle name="Currency 2 7 2 2 2" xfId="514"/>
    <cellStyle name="Currency 2 7 2 3" xfId="515"/>
    <cellStyle name="Currency 2 7 3" xfId="516"/>
    <cellStyle name="Currency 2 7 3 2" xfId="517"/>
    <cellStyle name="Currency 2 7 4" xfId="518"/>
    <cellStyle name="Currency 2 8" xfId="519"/>
    <cellStyle name="Currency 2 8 2" xfId="520"/>
    <cellStyle name="Currency 2 8 2 2" xfId="521"/>
    <cellStyle name="Currency 2 8 3" xfId="522"/>
    <cellStyle name="Currency 2 9" xfId="523"/>
    <cellStyle name="Currency 2 9 2" xfId="524"/>
    <cellStyle name="Encabezado 4" xfId="525" builtinId="19" customBuiltin="1"/>
    <cellStyle name="Encabezado 4 2" xfId="526"/>
    <cellStyle name="Encabezado 4 2 2" xfId="527"/>
    <cellStyle name="Encabezado 4 3" xfId="528"/>
    <cellStyle name="Encabezado 4 3 2" xfId="529"/>
    <cellStyle name="Encabezado 4 4" xfId="530"/>
    <cellStyle name="Énfasis1" xfId="531" builtinId="29" customBuiltin="1"/>
    <cellStyle name="Énfasis1 2" xfId="532"/>
    <cellStyle name="Énfasis1 2 2" xfId="533"/>
    <cellStyle name="Énfasis1 3" xfId="534"/>
    <cellStyle name="Énfasis1 3 2" xfId="535"/>
    <cellStyle name="Énfasis1 4" xfId="536"/>
    <cellStyle name="Énfasis2" xfId="537" builtinId="33" customBuiltin="1"/>
    <cellStyle name="Énfasis2 2" xfId="538"/>
    <cellStyle name="Énfasis2 2 2" xfId="539"/>
    <cellStyle name="Énfasis2 3" xfId="540"/>
    <cellStyle name="Énfasis2 3 2" xfId="541"/>
    <cellStyle name="Énfasis2 4" xfId="542"/>
    <cellStyle name="Énfasis3" xfId="543" builtinId="37" customBuiltin="1"/>
    <cellStyle name="Énfasis3 2" xfId="544"/>
    <cellStyle name="Énfasis3 2 2" xfId="545"/>
    <cellStyle name="Énfasis3 3" xfId="546"/>
    <cellStyle name="Énfasis3 3 2" xfId="547"/>
    <cellStyle name="Énfasis3 4" xfId="548"/>
    <cellStyle name="Énfasis4" xfId="549" builtinId="41" customBuiltin="1"/>
    <cellStyle name="Énfasis4 2" xfId="550"/>
    <cellStyle name="Énfasis4 2 2" xfId="551"/>
    <cellStyle name="Énfasis4 3" xfId="552"/>
    <cellStyle name="Énfasis4 3 2" xfId="553"/>
    <cellStyle name="Énfasis4 4" xfId="554"/>
    <cellStyle name="Énfasis5" xfId="555" builtinId="45" customBuiltin="1"/>
    <cellStyle name="Énfasis5 2" xfId="556"/>
    <cellStyle name="Énfasis5 2 2" xfId="557"/>
    <cellStyle name="Énfasis5 3" xfId="558"/>
    <cellStyle name="Énfasis5 3 2" xfId="559"/>
    <cellStyle name="Énfasis5 4" xfId="560"/>
    <cellStyle name="Énfasis6" xfId="561" builtinId="49" customBuiltin="1"/>
    <cellStyle name="Énfasis6 2" xfId="562"/>
    <cellStyle name="Énfasis6 2 2" xfId="563"/>
    <cellStyle name="Énfasis6 3" xfId="564"/>
    <cellStyle name="Énfasis6 3 2" xfId="565"/>
    <cellStyle name="Énfasis6 4" xfId="566"/>
    <cellStyle name="Entrada" xfId="567" builtinId="20" customBuiltin="1"/>
    <cellStyle name="Entrada 2" xfId="568"/>
    <cellStyle name="Entrada 2 2" xfId="569"/>
    <cellStyle name="Entrada 3" xfId="570"/>
    <cellStyle name="Entrada 3 2" xfId="571"/>
    <cellStyle name="Entrada 4" xfId="572"/>
    <cellStyle name="Excel Built-in Normal" xfId="573"/>
    <cellStyle name="Hipervínculo" xfId="574" builtinId="8"/>
    <cellStyle name="Hipervínculo 2" xfId="575"/>
    <cellStyle name="Hipervínculo 2 2" xfId="576"/>
    <cellStyle name="Hipervínculo 3" xfId="577"/>
    <cellStyle name="Hipervínculo 4" xfId="578"/>
    <cellStyle name="Hipervínculo 5" xfId="579"/>
    <cellStyle name="Hipervínculo 6" xfId="1317"/>
    <cellStyle name="Incorrecto" xfId="580" builtinId="27" customBuiltin="1"/>
    <cellStyle name="Incorrecto 2" xfId="581"/>
    <cellStyle name="Incorrecto 2 2" xfId="582"/>
    <cellStyle name="Incorrecto 3" xfId="583"/>
    <cellStyle name="Incorrecto 3 2" xfId="584"/>
    <cellStyle name="Incorrecto 4" xfId="585"/>
    <cellStyle name="Millares" xfId="586" builtinId="3"/>
    <cellStyle name="Millares [0]" xfId="587" builtinId="6"/>
    <cellStyle name="Millares [0] 2" xfId="588"/>
    <cellStyle name="Millares [0] 2 2" xfId="589"/>
    <cellStyle name="Millares [0] 2 2 2" xfId="590"/>
    <cellStyle name="Millares [0] 2 3" xfId="591"/>
    <cellStyle name="Millares [0] 3" xfId="592"/>
    <cellStyle name="Millares [0] 4" xfId="593"/>
    <cellStyle name="Millares [0] 4 2" xfId="594"/>
    <cellStyle name="Millares [0] 5" xfId="595"/>
    <cellStyle name="Millares 10" xfId="596"/>
    <cellStyle name="Millares 11" xfId="597"/>
    <cellStyle name="Millares 12" xfId="598"/>
    <cellStyle name="Millares 13" xfId="599"/>
    <cellStyle name="Millares 14" xfId="600"/>
    <cellStyle name="Millares 15" xfId="601"/>
    <cellStyle name="Millares 16" xfId="602"/>
    <cellStyle name="Millares 17" xfId="603"/>
    <cellStyle name="Millares 18" xfId="604"/>
    <cellStyle name="Millares 19" xfId="605"/>
    <cellStyle name="Millares 2" xfId="606"/>
    <cellStyle name="Millares 2 2" xfId="607"/>
    <cellStyle name="Millares 2 2 2" xfId="608"/>
    <cellStyle name="Millares 2 2 3" xfId="609"/>
    <cellStyle name="Millares 2 3" xfId="610"/>
    <cellStyle name="Millares 2 4" xfId="611"/>
    <cellStyle name="Millares 20" xfId="612"/>
    <cellStyle name="Millares 21" xfId="613"/>
    <cellStyle name="Millares 22" xfId="614"/>
    <cellStyle name="Millares 3" xfId="615"/>
    <cellStyle name="Millares 3 2" xfId="616"/>
    <cellStyle name="Millares 4" xfId="617"/>
    <cellStyle name="Millares 5" xfId="618"/>
    <cellStyle name="Millares 6" xfId="619"/>
    <cellStyle name="Millares 7" xfId="620"/>
    <cellStyle name="Millares 8" xfId="621"/>
    <cellStyle name="Millares 9" xfId="622"/>
    <cellStyle name="Neutral" xfId="623" builtinId="28" customBuiltin="1"/>
    <cellStyle name="Neutral 2" xfId="624"/>
    <cellStyle name="Neutral 2 2" xfId="625"/>
    <cellStyle name="Neutral 3" xfId="626"/>
    <cellStyle name="Neutral 3 2" xfId="627"/>
    <cellStyle name="Neutral 4" xfId="628"/>
    <cellStyle name="No-definido" xfId="629"/>
    <cellStyle name="No-definido 2" xfId="630"/>
    <cellStyle name="Normal" xfId="0" builtinId="0"/>
    <cellStyle name="Normal 10" xfId="631"/>
    <cellStyle name="Normal 10 2" xfId="1333"/>
    <cellStyle name="Normal 10 3" xfId="1339"/>
    <cellStyle name="Normal 11" xfId="632"/>
    <cellStyle name="Normal 12" xfId="633"/>
    <cellStyle name="Normal 13" xfId="634"/>
    <cellStyle name="Normal 13 2" xfId="1335"/>
    <cellStyle name="Normal 14" xfId="635"/>
    <cellStyle name="Normal 15" xfId="636"/>
    <cellStyle name="Normal 16" xfId="637"/>
    <cellStyle name="Normal 17" xfId="638"/>
    <cellStyle name="Normal 17 2" xfId="1336"/>
    <cellStyle name="Normal 18" xfId="639"/>
    <cellStyle name="Normal 18 2" xfId="1334"/>
    <cellStyle name="Normal 19" xfId="640"/>
    <cellStyle name="Normal 19 2" xfId="1338"/>
    <cellStyle name="Normal 2" xfId="641"/>
    <cellStyle name="Normal 2 2" xfId="642"/>
    <cellStyle name="Normal 2 2 2" xfId="643"/>
    <cellStyle name="Normal 2 2 2 2" xfId="644"/>
    <cellStyle name="Normal 2 2 2 3" xfId="645"/>
    <cellStyle name="Normal 2 2 3" xfId="646"/>
    <cellStyle name="Normal 2 3" xfId="647"/>
    <cellStyle name="Normal 2 3 2" xfId="648"/>
    <cellStyle name="Normal 2 3 2 2" xfId="1319"/>
    <cellStyle name="Normal 2 3 3" xfId="1320"/>
    <cellStyle name="Normal 2 3 4" xfId="1318"/>
    <cellStyle name="Normal 2 4" xfId="649"/>
    <cellStyle name="Normal 2 4 2" xfId="650"/>
    <cellStyle name="Normal 2 4 3" xfId="1321"/>
    <cellStyle name="Normal 2 5" xfId="651"/>
    <cellStyle name="Normal 2 5 2" xfId="652"/>
    <cellStyle name="Normal 2 5 3" xfId="1322"/>
    <cellStyle name="Normal 20" xfId="653"/>
    <cellStyle name="Normal 20 2" xfId="1337"/>
    <cellStyle name="Normal 21" xfId="654"/>
    <cellStyle name="Normal 22" xfId="655"/>
    <cellStyle name="Normal 23" xfId="1316"/>
    <cellStyle name="Normal 24" xfId="1332"/>
    <cellStyle name="Normal 25" xfId="1340"/>
    <cellStyle name="Normal 3" xfId="656"/>
    <cellStyle name="Normal 3 2" xfId="657"/>
    <cellStyle name="Normal 3 2 2" xfId="658"/>
    <cellStyle name="Normal 3 2 2 2" xfId="1325"/>
    <cellStyle name="Normal 3 2 3" xfId="1326"/>
    <cellStyle name="Normal 3 2 4" xfId="1324"/>
    <cellStyle name="Normal 3 3" xfId="659"/>
    <cellStyle name="Normal 3 3 2" xfId="1327"/>
    <cellStyle name="Normal 3 4" xfId="1328"/>
    <cellStyle name="Normal 3 5" xfId="1323"/>
    <cellStyle name="Normal 4" xfId="660"/>
    <cellStyle name="Normal 4 10" xfId="661"/>
    <cellStyle name="Normal 4 11" xfId="662"/>
    <cellStyle name="Normal 4 12" xfId="1329"/>
    <cellStyle name="Normal 4 2" xfId="663"/>
    <cellStyle name="Normal 4 2 10" xfId="664"/>
    <cellStyle name="Normal 4 2 2" xfId="665"/>
    <cellStyle name="Normal 4 2 2 2" xfId="666"/>
    <cellStyle name="Normal 4 2 2 2 2" xfId="667"/>
    <cellStyle name="Normal 4 2 2 2 2 2" xfId="668"/>
    <cellStyle name="Normal 4 2 2 2 2 2 2" xfId="669"/>
    <cellStyle name="Normal 4 2 2 2 2 2 2 2" xfId="670"/>
    <cellStyle name="Normal 4 2 2 2 2 2 2 2 2" xfId="671"/>
    <cellStyle name="Normal 4 2 2 2 2 2 2 3" xfId="672"/>
    <cellStyle name="Normal 4 2 2 2 2 2 3" xfId="673"/>
    <cellStyle name="Normal 4 2 2 2 2 2 3 2" xfId="674"/>
    <cellStyle name="Normal 4 2 2 2 2 2 4" xfId="675"/>
    <cellStyle name="Normal 4 2 2 2 2 3" xfId="676"/>
    <cellStyle name="Normal 4 2 2 2 2 3 2" xfId="677"/>
    <cellStyle name="Normal 4 2 2 2 2 3 2 2" xfId="678"/>
    <cellStyle name="Normal 4 2 2 2 2 3 3" xfId="679"/>
    <cellStyle name="Normal 4 2 2 2 2 4" xfId="680"/>
    <cellStyle name="Normal 4 2 2 2 2 4 2" xfId="681"/>
    <cellStyle name="Normal 4 2 2 2 2 5" xfId="682"/>
    <cellStyle name="Normal 4 2 2 2 3" xfId="683"/>
    <cellStyle name="Normal 4 2 2 2 3 2" xfId="684"/>
    <cellStyle name="Normal 4 2 2 2 3 2 2" xfId="685"/>
    <cellStyle name="Normal 4 2 2 2 3 2 2 2" xfId="686"/>
    <cellStyle name="Normal 4 2 2 2 3 2 3" xfId="687"/>
    <cellStyle name="Normal 4 2 2 2 3 3" xfId="688"/>
    <cellStyle name="Normal 4 2 2 2 3 3 2" xfId="689"/>
    <cellStyle name="Normal 4 2 2 2 3 4" xfId="690"/>
    <cellStyle name="Normal 4 2 2 2 4" xfId="691"/>
    <cellStyle name="Normal 4 2 2 2 4 2" xfId="692"/>
    <cellStyle name="Normal 4 2 2 2 4 2 2" xfId="693"/>
    <cellStyle name="Normal 4 2 2 2 4 3" xfId="694"/>
    <cellStyle name="Normal 4 2 2 2 5" xfId="695"/>
    <cellStyle name="Normal 4 2 2 2 5 2" xfId="696"/>
    <cellStyle name="Normal 4 2 2 2 6" xfId="697"/>
    <cellStyle name="Normal 4 2 2 3" xfId="698"/>
    <cellStyle name="Normal 4 2 2 3 2" xfId="699"/>
    <cellStyle name="Normal 4 2 2 3 2 2" xfId="700"/>
    <cellStyle name="Normal 4 2 2 3 2 2 2" xfId="701"/>
    <cellStyle name="Normal 4 2 2 3 2 2 2 2" xfId="702"/>
    <cellStyle name="Normal 4 2 2 3 2 2 3" xfId="703"/>
    <cellStyle name="Normal 4 2 2 3 2 3" xfId="704"/>
    <cellStyle name="Normal 4 2 2 3 2 3 2" xfId="705"/>
    <cellStyle name="Normal 4 2 2 3 2 4" xfId="706"/>
    <cellStyle name="Normal 4 2 2 3 3" xfId="707"/>
    <cellStyle name="Normal 4 2 2 3 3 2" xfId="708"/>
    <cellStyle name="Normal 4 2 2 3 3 2 2" xfId="709"/>
    <cellStyle name="Normal 4 2 2 3 3 3" xfId="710"/>
    <cellStyle name="Normal 4 2 2 3 4" xfId="711"/>
    <cellStyle name="Normal 4 2 2 3 4 2" xfId="712"/>
    <cellStyle name="Normal 4 2 2 3 5" xfId="713"/>
    <cellStyle name="Normal 4 2 2 4" xfId="714"/>
    <cellStyle name="Normal 4 2 2 4 2" xfId="715"/>
    <cellStyle name="Normal 4 2 2 4 2 2" xfId="716"/>
    <cellStyle name="Normal 4 2 2 4 2 2 2" xfId="717"/>
    <cellStyle name="Normal 4 2 2 4 2 3" xfId="718"/>
    <cellStyle name="Normal 4 2 2 4 3" xfId="719"/>
    <cellStyle name="Normal 4 2 2 4 3 2" xfId="720"/>
    <cellStyle name="Normal 4 2 2 4 4" xfId="721"/>
    <cellStyle name="Normal 4 2 2 5" xfId="722"/>
    <cellStyle name="Normal 4 2 2 5 2" xfId="723"/>
    <cellStyle name="Normal 4 2 2 5 2 2" xfId="724"/>
    <cellStyle name="Normal 4 2 2 5 3" xfId="725"/>
    <cellStyle name="Normal 4 2 2 6" xfId="726"/>
    <cellStyle name="Normal 4 2 2 6 2" xfId="727"/>
    <cellStyle name="Normal 4 2 2 7" xfId="728"/>
    <cellStyle name="Normal 4 2 3" xfId="729"/>
    <cellStyle name="Normal 4 2 3 2" xfId="730"/>
    <cellStyle name="Normal 4 2 3 2 2" xfId="731"/>
    <cellStyle name="Normal 4 2 3 2 2 2" xfId="732"/>
    <cellStyle name="Normal 4 2 3 2 2 2 2" xfId="733"/>
    <cellStyle name="Normal 4 2 3 2 2 2 2 2" xfId="734"/>
    <cellStyle name="Normal 4 2 3 2 2 2 2 2 2" xfId="735"/>
    <cellStyle name="Normal 4 2 3 2 2 2 2 3" xfId="736"/>
    <cellStyle name="Normal 4 2 3 2 2 2 3" xfId="737"/>
    <cellStyle name="Normal 4 2 3 2 2 2 3 2" xfId="738"/>
    <cellStyle name="Normal 4 2 3 2 2 2 4" xfId="739"/>
    <cellStyle name="Normal 4 2 3 2 2 3" xfId="740"/>
    <cellStyle name="Normal 4 2 3 2 2 3 2" xfId="741"/>
    <cellStyle name="Normal 4 2 3 2 2 3 2 2" xfId="742"/>
    <cellStyle name="Normal 4 2 3 2 2 3 3" xfId="743"/>
    <cellStyle name="Normal 4 2 3 2 2 4" xfId="744"/>
    <cellStyle name="Normal 4 2 3 2 2 4 2" xfId="745"/>
    <cellStyle name="Normal 4 2 3 2 2 5" xfId="746"/>
    <cellStyle name="Normal 4 2 3 2 3" xfId="747"/>
    <cellStyle name="Normal 4 2 3 2 3 2" xfId="748"/>
    <cellStyle name="Normal 4 2 3 2 3 2 2" xfId="749"/>
    <cellStyle name="Normal 4 2 3 2 3 2 2 2" xfId="750"/>
    <cellStyle name="Normal 4 2 3 2 3 2 3" xfId="751"/>
    <cellStyle name="Normal 4 2 3 2 3 3" xfId="752"/>
    <cellStyle name="Normal 4 2 3 2 3 3 2" xfId="753"/>
    <cellStyle name="Normal 4 2 3 2 3 4" xfId="754"/>
    <cellStyle name="Normal 4 2 3 2 4" xfId="755"/>
    <cellStyle name="Normal 4 2 3 2 4 2" xfId="756"/>
    <cellStyle name="Normal 4 2 3 2 4 2 2" xfId="757"/>
    <cellStyle name="Normal 4 2 3 2 4 3" xfId="758"/>
    <cellStyle name="Normal 4 2 3 2 5" xfId="759"/>
    <cellStyle name="Normal 4 2 3 2 5 2" xfId="760"/>
    <cellStyle name="Normal 4 2 3 2 6" xfId="761"/>
    <cellStyle name="Normal 4 2 3 3" xfId="762"/>
    <cellStyle name="Normal 4 2 3 3 2" xfId="763"/>
    <cellStyle name="Normal 4 2 3 3 2 2" xfId="764"/>
    <cellStyle name="Normal 4 2 3 3 2 2 2" xfId="765"/>
    <cellStyle name="Normal 4 2 3 3 2 2 2 2" xfId="766"/>
    <cellStyle name="Normal 4 2 3 3 2 2 3" xfId="767"/>
    <cellStyle name="Normal 4 2 3 3 2 3" xfId="768"/>
    <cellStyle name="Normal 4 2 3 3 2 3 2" xfId="769"/>
    <cellStyle name="Normal 4 2 3 3 2 4" xfId="770"/>
    <cellStyle name="Normal 4 2 3 3 3" xfId="771"/>
    <cellStyle name="Normal 4 2 3 3 3 2" xfId="772"/>
    <cellStyle name="Normal 4 2 3 3 3 2 2" xfId="773"/>
    <cellStyle name="Normal 4 2 3 3 3 3" xfId="774"/>
    <cellStyle name="Normal 4 2 3 3 4" xfId="775"/>
    <cellStyle name="Normal 4 2 3 3 4 2" xfId="776"/>
    <cellStyle name="Normal 4 2 3 3 5" xfId="777"/>
    <cellStyle name="Normal 4 2 3 4" xfId="778"/>
    <cellStyle name="Normal 4 2 3 4 2" xfId="779"/>
    <cellStyle name="Normal 4 2 3 4 2 2" xfId="780"/>
    <cellStyle name="Normal 4 2 3 4 2 2 2" xfId="781"/>
    <cellStyle name="Normal 4 2 3 4 2 3" xfId="782"/>
    <cellStyle name="Normal 4 2 3 4 3" xfId="783"/>
    <cellStyle name="Normal 4 2 3 4 3 2" xfId="784"/>
    <cellStyle name="Normal 4 2 3 4 4" xfId="785"/>
    <cellStyle name="Normal 4 2 3 5" xfId="786"/>
    <cellStyle name="Normal 4 2 3 5 2" xfId="787"/>
    <cellStyle name="Normal 4 2 3 5 2 2" xfId="788"/>
    <cellStyle name="Normal 4 2 3 5 3" xfId="789"/>
    <cellStyle name="Normal 4 2 3 6" xfId="790"/>
    <cellStyle name="Normal 4 2 3 6 2" xfId="791"/>
    <cellStyle name="Normal 4 2 3 7" xfId="792"/>
    <cellStyle name="Normal 4 2 4" xfId="793"/>
    <cellStyle name="Normal 4 2 4 2" xfId="794"/>
    <cellStyle name="Normal 4 2 4 2 2" xfId="795"/>
    <cellStyle name="Normal 4 2 4 2 2 2" xfId="796"/>
    <cellStyle name="Normal 4 2 4 2 2 2 2" xfId="797"/>
    <cellStyle name="Normal 4 2 4 2 2 2 2 2" xfId="798"/>
    <cellStyle name="Normal 4 2 4 2 2 2 3" xfId="799"/>
    <cellStyle name="Normal 4 2 4 2 2 3" xfId="800"/>
    <cellStyle name="Normal 4 2 4 2 2 3 2" xfId="801"/>
    <cellStyle name="Normal 4 2 4 2 2 4" xfId="802"/>
    <cellStyle name="Normal 4 2 4 2 3" xfId="803"/>
    <cellStyle name="Normal 4 2 4 2 3 2" xfId="804"/>
    <cellStyle name="Normal 4 2 4 2 3 2 2" xfId="805"/>
    <cellStyle name="Normal 4 2 4 2 3 3" xfId="806"/>
    <cellStyle name="Normal 4 2 4 2 4" xfId="807"/>
    <cellStyle name="Normal 4 2 4 2 4 2" xfId="808"/>
    <cellStyle name="Normal 4 2 4 2 5" xfId="809"/>
    <cellStyle name="Normal 4 2 4 3" xfId="810"/>
    <cellStyle name="Normal 4 2 4 3 2" xfId="811"/>
    <cellStyle name="Normal 4 2 4 3 2 2" xfId="812"/>
    <cellStyle name="Normal 4 2 4 3 2 2 2" xfId="813"/>
    <cellStyle name="Normal 4 2 4 3 2 3" xfId="814"/>
    <cellStyle name="Normal 4 2 4 3 3" xfId="815"/>
    <cellStyle name="Normal 4 2 4 3 3 2" xfId="816"/>
    <cellStyle name="Normal 4 2 4 3 4" xfId="817"/>
    <cellStyle name="Normal 4 2 4 4" xfId="818"/>
    <cellStyle name="Normal 4 2 4 4 2" xfId="819"/>
    <cellStyle name="Normal 4 2 4 4 2 2" xfId="820"/>
    <cellStyle name="Normal 4 2 4 4 3" xfId="821"/>
    <cellStyle name="Normal 4 2 4 5" xfId="822"/>
    <cellStyle name="Normal 4 2 4 5 2" xfId="823"/>
    <cellStyle name="Normal 4 2 4 6" xfId="824"/>
    <cellStyle name="Normal 4 2 5" xfId="825"/>
    <cellStyle name="Normal 4 2 5 2" xfId="826"/>
    <cellStyle name="Normal 4 2 5 2 2" xfId="827"/>
    <cellStyle name="Normal 4 2 5 2 2 2" xfId="828"/>
    <cellStyle name="Normal 4 2 5 2 2 2 2" xfId="829"/>
    <cellStyle name="Normal 4 2 5 2 2 3" xfId="830"/>
    <cellStyle name="Normal 4 2 5 2 3" xfId="831"/>
    <cellStyle name="Normal 4 2 5 2 3 2" xfId="832"/>
    <cellStyle name="Normal 4 2 5 2 4" xfId="833"/>
    <cellStyle name="Normal 4 2 5 3" xfId="834"/>
    <cellStyle name="Normal 4 2 5 3 2" xfId="835"/>
    <cellStyle name="Normal 4 2 5 3 2 2" xfId="836"/>
    <cellStyle name="Normal 4 2 5 3 3" xfId="837"/>
    <cellStyle name="Normal 4 2 5 4" xfId="838"/>
    <cellStyle name="Normal 4 2 5 4 2" xfId="839"/>
    <cellStyle name="Normal 4 2 5 5" xfId="840"/>
    <cellStyle name="Normal 4 2 6" xfId="841"/>
    <cellStyle name="Normal 4 2 6 2" xfId="842"/>
    <cellStyle name="Normal 4 2 6 2 2" xfId="843"/>
    <cellStyle name="Normal 4 2 6 2 2 2" xfId="844"/>
    <cellStyle name="Normal 4 2 6 2 3" xfId="845"/>
    <cellStyle name="Normal 4 2 6 3" xfId="846"/>
    <cellStyle name="Normal 4 2 6 3 2" xfId="847"/>
    <cellStyle name="Normal 4 2 6 4" xfId="848"/>
    <cellStyle name="Normal 4 2 7" xfId="849"/>
    <cellStyle name="Normal 4 2 7 2" xfId="850"/>
    <cellStyle name="Normal 4 2 7 2 2" xfId="851"/>
    <cellStyle name="Normal 4 2 7 3" xfId="852"/>
    <cellStyle name="Normal 4 2 8" xfId="853"/>
    <cellStyle name="Normal 4 2 8 2" xfId="854"/>
    <cellStyle name="Normal 4 2 9" xfId="855"/>
    <cellStyle name="Normal 4 3" xfId="856"/>
    <cellStyle name="Normal 4 3 2" xfId="857"/>
    <cellStyle name="Normal 4 3 2 2" xfId="858"/>
    <cellStyle name="Normal 4 3 2 2 2" xfId="859"/>
    <cellStyle name="Normal 4 3 2 2 2 2" xfId="860"/>
    <cellStyle name="Normal 4 3 2 2 2 2 2" xfId="861"/>
    <cellStyle name="Normal 4 3 2 2 2 2 2 2" xfId="862"/>
    <cellStyle name="Normal 4 3 2 2 2 2 3" xfId="863"/>
    <cellStyle name="Normal 4 3 2 2 2 3" xfId="864"/>
    <cellStyle name="Normal 4 3 2 2 2 3 2" xfId="865"/>
    <cellStyle name="Normal 4 3 2 2 2 4" xfId="866"/>
    <cellStyle name="Normal 4 3 2 2 3" xfId="867"/>
    <cellStyle name="Normal 4 3 2 2 3 2" xfId="868"/>
    <cellStyle name="Normal 4 3 2 2 3 2 2" xfId="869"/>
    <cellStyle name="Normal 4 3 2 2 3 3" xfId="870"/>
    <cellStyle name="Normal 4 3 2 2 4" xfId="871"/>
    <cellStyle name="Normal 4 3 2 2 4 2" xfId="872"/>
    <cellStyle name="Normal 4 3 2 2 5" xfId="873"/>
    <cellStyle name="Normal 4 3 2 3" xfId="874"/>
    <cellStyle name="Normal 4 3 2 3 2" xfId="875"/>
    <cellStyle name="Normal 4 3 2 3 2 2" xfId="876"/>
    <cellStyle name="Normal 4 3 2 3 2 2 2" xfId="877"/>
    <cellStyle name="Normal 4 3 2 3 2 3" xfId="878"/>
    <cellStyle name="Normal 4 3 2 3 3" xfId="879"/>
    <cellStyle name="Normal 4 3 2 3 3 2" xfId="880"/>
    <cellStyle name="Normal 4 3 2 3 4" xfId="881"/>
    <cellStyle name="Normal 4 3 2 4" xfId="882"/>
    <cellStyle name="Normal 4 3 2 4 2" xfId="883"/>
    <cellStyle name="Normal 4 3 2 4 2 2" xfId="884"/>
    <cellStyle name="Normal 4 3 2 4 3" xfId="885"/>
    <cellStyle name="Normal 4 3 2 5" xfId="886"/>
    <cellStyle name="Normal 4 3 2 5 2" xfId="887"/>
    <cellStyle name="Normal 4 3 2 6" xfId="888"/>
    <cellStyle name="Normal 4 3 3" xfId="889"/>
    <cellStyle name="Normal 4 3 3 2" xfId="890"/>
    <cellStyle name="Normal 4 3 3 2 2" xfId="891"/>
    <cellStyle name="Normal 4 3 3 2 2 2" xfId="892"/>
    <cellStyle name="Normal 4 3 3 2 2 2 2" xfId="893"/>
    <cellStyle name="Normal 4 3 3 2 2 3" xfId="894"/>
    <cellStyle name="Normal 4 3 3 2 3" xfId="895"/>
    <cellStyle name="Normal 4 3 3 2 3 2" xfId="896"/>
    <cellStyle name="Normal 4 3 3 2 4" xfId="897"/>
    <cellStyle name="Normal 4 3 3 3" xfId="898"/>
    <cellStyle name="Normal 4 3 3 3 2" xfId="899"/>
    <cellStyle name="Normal 4 3 3 3 2 2" xfId="900"/>
    <cellStyle name="Normal 4 3 3 3 3" xfId="901"/>
    <cellStyle name="Normal 4 3 3 4" xfId="902"/>
    <cellStyle name="Normal 4 3 3 4 2" xfId="903"/>
    <cellStyle name="Normal 4 3 3 5" xfId="904"/>
    <cellStyle name="Normal 4 3 4" xfId="905"/>
    <cellStyle name="Normal 4 3 4 2" xfId="906"/>
    <cellStyle name="Normal 4 3 4 2 2" xfId="907"/>
    <cellStyle name="Normal 4 3 4 2 2 2" xfId="908"/>
    <cellStyle name="Normal 4 3 4 2 3" xfId="909"/>
    <cellStyle name="Normal 4 3 4 3" xfId="910"/>
    <cellStyle name="Normal 4 3 4 3 2" xfId="911"/>
    <cellStyle name="Normal 4 3 4 4" xfId="912"/>
    <cellStyle name="Normal 4 3 5" xfId="913"/>
    <cellStyle name="Normal 4 3 5 2" xfId="914"/>
    <cellStyle name="Normal 4 3 5 2 2" xfId="915"/>
    <cellStyle name="Normal 4 3 5 3" xfId="916"/>
    <cellStyle name="Normal 4 3 6" xfId="917"/>
    <cellStyle name="Normal 4 3 6 2" xfId="918"/>
    <cellStyle name="Normal 4 3 7" xfId="919"/>
    <cellStyle name="Normal 4 4" xfId="920"/>
    <cellStyle name="Normal 4 4 2" xfId="921"/>
    <cellStyle name="Normal 4 4 2 2" xfId="922"/>
    <cellStyle name="Normal 4 4 2 2 2" xfId="923"/>
    <cellStyle name="Normal 4 4 2 2 2 2" xfId="924"/>
    <cellStyle name="Normal 4 4 2 2 2 2 2" xfId="925"/>
    <cellStyle name="Normal 4 4 2 2 2 2 2 2" xfId="926"/>
    <cellStyle name="Normal 4 4 2 2 2 2 3" xfId="927"/>
    <cellStyle name="Normal 4 4 2 2 2 3" xfId="928"/>
    <cellStyle name="Normal 4 4 2 2 2 3 2" xfId="929"/>
    <cellStyle name="Normal 4 4 2 2 2 4" xfId="930"/>
    <cellStyle name="Normal 4 4 2 2 3" xfId="931"/>
    <cellStyle name="Normal 4 4 2 2 3 2" xfId="932"/>
    <cellStyle name="Normal 4 4 2 2 3 2 2" xfId="933"/>
    <cellStyle name="Normal 4 4 2 2 3 3" xfId="934"/>
    <cellStyle name="Normal 4 4 2 2 4" xfId="935"/>
    <cellStyle name="Normal 4 4 2 2 4 2" xfId="936"/>
    <cellStyle name="Normal 4 4 2 2 5" xfId="937"/>
    <cellStyle name="Normal 4 4 2 3" xfId="938"/>
    <cellStyle name="Normal 4 4 2 3 2" xfId="939"/>
    <cellStyle name="Normal 4 4 2 3 2 2" xfId="940"/>
    <cellStyle name="Normal 4 4 2 3 2 2 2" xfId="941"/>
    <cellStyle name="Normal 4 4 2 3 2 3" xfId="942"/>
    <cellStyle name="Normal 4 4 2 3 3" xfId="943"/>
    <cellStyle name="Normal 4 4 2 3 3 2" xfId="944"/>
    <cellStyle name="Normal 4 4 2 3 4" xfId="945"/>
    <cellStyle name="Normal 4 4 2 4" xfId="946"/>
    <cellStyle name="Normal 4 4 2 4 2" xfId="947"/>
    <cellStyle name="Normal 4 4 2 4 2 2" xfId="948"/>
    <cellStyle name="Normal 4 4 2 4 3" xfId="949"/>
    <cellStyle name="Normal 4 4 2 5" xfId="950"/>
    <cellStyle name="Normal 4 4 2 5 2" xfId="951"/>
    <cellStyle name="Normal 4 4 2 6" xfId="952"/>
    <cellStyle name="Normal 4 4 3" xfId="953"/>
    <cellStyle name="Normal 4 4 3 2" xfId="954"/>
    <cellStyle name="Normal 4 4 3 2 2" xfId="955"/>
    <cellStyle name="Normal 4 4 3 2 2 2" xfId="956"/>
    <cellStyle name="Normal 4 4 3 2 2 2 2" xfId="957"/>
    <cellStyle name="Normal 4 4 3 2 2 3" xfId="958"/>
    <cellStyle name="Normal 4 4 3 2 3" xfId="959"/>
    <cellStyle name="Normal 4 4 3 2 3 2" xfId="960"/>
    <cellStyle name="Normal 4 4 3 2 4" xfId="961"/>
    <cellStyle name="Normal 4 4 3 3" xfId="962"/>
    <cellStyle name="Normal 4 4 3 3 2" xfId="963"/>
    <cellStyle name="Normal 4 4 3 3 2 2" xfId="964"/>
    <cellStyle name="Normal 4 4 3 3 3" xfId="965"/>
    <cellStyle name="Normal 4 4 3 4" xfId="966"/>
    <cellStyle name="Normal 4 4 3 4 2" xfId="967"/>
    <cellStyle name="Normal 4 4 3 5" xfId="968"/>
    <cellStyle name="Normal 4 4 4" xfId="969"/>
    <cellStyle name="Normal 4 4 4 2" xfId="970"/>
    <cellStyle name="Normal 4 4 4 2 2" xfId="971"/>
    <cellStyle name="Normal 4 4 4 2 2 2" xfId="972"/>
    <cellStyle name="Normal 4 4 4 2 3" xfId="973"/>
    <cellStyle name="Normal 4 4 4 3" xfId="974"/>
    <cellStyle name="Normal 4 4 4 3 2" xfId="975"/>
    <cellStyle name="Normal 4 4 4 4" xfId="976"/>
    <cellStyle name="Normal 4 4 5" xfId="977"/>
    <cellStyle name="Normal 4 4 5 2" xfId="978"/>
    <cellStyle name="Normal 4 4 5 2 2" xfId="979"/>
    <cellStyle name="Normal 4 4 5 3" xfId="980"/>
    <cellStyle name="Normal 4 4 6" xfId="981"/>
    <cellStyle name="Normal 4 4 6 2" xfId="982"/>
    <cellStyle name="Normal 4 4 7" xfId="983"/>
    <cellStyle name="Normal 4 5" xfId="984"/>
    <cellStyle name="Normal 4 5 2" xfId="985"/>
    <cellStyle name="Normal 4 5 2 2" xfId="986"/>
    <cellStyle name="Normal 4 5 2 2 2" xfId="987"/>
    <cellStyle name="Normal 4 5 2 2 2 2" xfId="988"/>
    <cellStyle name="Normal 4 5 2 2 2 2 2" xfId="989"/>
    <cellStyle name="Normal 4 5 2 2 2 3" xfId="990"/>
    <cellStyle name="Normal 4 5 2 2 3" xfId="991"/>
    <cellStyle name="Normal 4 5 2 2 3 2" xfId="992"/>
    <cellStyle name="Normal 4 5 2 2 4" xfId="993"/>
    <cellStyle name="Normal 4 5 2 3" xfId="994"/>
    <cellStyle name="Normal 4 5 2 3 2" xfId="995"/>
    <cellStyle name="Normal 4 5 2 3 2 2" xfId="996"/>
    <cellStyle name="Normal 4 5 2 3 3" xfId="997"/>
    <cellStyle name="Normal 4 5 2 4" xfId="998"/>
    <cellStyle name="Normal 4 5 2 4 2" xfId="999"/>
    <cellStyle name="Normal 4 5 2 5" xfId="1000"/>
    <cellStyle name="Normal 4 5 3" xfId="1001"/>
    <cellStyle name="Normal 4 5 3 2" xfId="1002"/>
    <cellStyle name="Normal 4 5 3 2 2" xfId="1003"/>
    <cellStyle name="Normal 4 5 3 2 2 2" xfId="1004"/>
    <cellStyle name="Normal 4 5 3 2 3" xfId="1005"/>
    <cellStyle name="Normal 4 5 3 3" xfId="1006"/>
    <cellStyle name="Normal 4 5 3 3 2" xfId="1007"/>
    <cellStyle name="Normal 4 5 3 4" xfId="1008"/>
    <cellStyle name="Normal 4 5 4" xfId="1009"/>
    <cellStyle name="Normal 4 5 4 2" xfId="1010"/>
    <cellStyle name="Normal 4 5 4 2 2" xfId="1011"/>
    <cellStyle name="Normal 4 5 4 3" xfId="1012"/>
    <cellStyle name="Normal 4 5 5" xfId="1013"/>
    <cellStyle name="Normal 4 5 5 2" xfId="1014"/>
    <cellStyle name="Normal 4 5 6" xfId="1015"/>
    <cellStyle name="Normal 4 5 7" xfId="1016"/>
    <cellStyle name="Normal 4 6" xfId="1017"/>
    <cellStyle name="Normal 4 6 2" xfId="1018"/>
    <cellStyle name="Normal 4 6 2 2" xfId="1019"/>
    <cellStyle name="Normal 4 6 2 2 2" xfId="1020"/>
    <cellStyle name="Normal 4 6 2 2 2 2" xfId="1021"/>
    <cellStyle name="Normal 4 6 2 2 3" xfId="1022"/>
    <cellStyle name="Normal 4 6 2 3" xfId="1023"/>
    <cellStyle name="Normal 4 6 2 3 2" xfId="1024"/>
    <cellStyle name="Normal 4 6 2 4" xfId="1025"/>
    <cellStyle name="Normal 4 6 3" xfId="1026"/>
    <cellStyle name="Normal 4 6 3 2" xfId="1027"/>
    <cellStyle name="Normal 4 6 3 2 2" xfId="1028"/>
    <cellStyle name="Normal 4 6 3 3" xfId="1029"/>
    <cellStyle name="Normal 4 6 4" xfId="1030"/>
    <cellStyle name="Normal 4 6 4 2" xfId="1031"/>
    <cellStyle name="Normal 4 6 5" xfId="1032"/>
    <cellStyle name="Normal 4 7" xfId="1033"/>
    <cellStyle name="Normal 4 7 2" xfId="1034"/>
    <cellStyle name="Normal 4 7 2 2" xfId="1035"/>
    <cellStyle name="Normal 4 7 2 2 2" xfId="1036"/>
    <cellStyle name="Normal 4 7 2 3" xfId="1037"/>
    <cellStyle name="Normal 4 7 3" xfId="1038"/>
    <cellStyle name="Normal 4 7 3 2" xfId="1039"/>
    <cellStyle name="Normal 4 7 4" xfId="1040"/>
    <cellStyle name="Normal 4 8" xfId="1041"/>
    <cellStyle name="Normal 4 8 2" xfId="1042"/>
    <cellStyle name="Normal 4 8 2 2" xfId="1043"/>
    <cellStyle name="Normal 4 8 3" xfId="1044"/>
    <cellStyle name="Normal 4 9" xfId="1045"/>
    <cellStyle name="Normal 4 9 2" xfId="1046"/>
    <cellStyle name="Normal 5" xfId="1047"/>
    <cellStyle name="Normal 5 10" xfId="1048"/>
    <cellStyle name="Normal 5 2" xfId="1049"/>
    <cellStyle name="Normal 5 2 2" xfId="1050"/>
    <cellStyle name="Normal 5 2 2 2" xfId="1051"/>
    <cellStyle name="Normal 5 2 2 2 2" xfId="1052"/>
    <cellStyle name="Normal 5 2 2 2 2 2" xfId="1053"/>
    <cellStyle name="Normal 5 2 2 2 2 2 2" xfId="1054"/>
    <cellStyle name="Normal 5 2 2 2 2 2 2 2" xfId="1055"/>
    <cellStyle name="Normal 5 2 2 2 2 2 3" xfId="1056"/>
    <cellStyle name="Normal 5 2 2 2 2 3" xfId="1057"/>
    <cellStyle name="Normal 5 2 2 2 2 3 2" xfId="1058"/>
    <cellStyle name="Normal 5 2 2 2 2 4" xfId="1059"/>
    <cellStyle name="Normal 5 2 2 2 3" xfId="1060"/>
    <cellStyle name="Normal 5 2 2 2 3 2" xfId="1061"/>
    <cellStyle name="Normal 5 2 2 2 3 2 2" xfId="1062"/>
    <cellStyle name="Normal 5 2 2 2 3 3" xfId="1063"/>
    <cellStyle name="Normal 5 2 2 2 4" xfId="1064"/>
    <cellStyle name="Normal 5 2 2 2 4 2" xfId="1065"/>
    <cellStyle name="Normal 5 2 2 2 5" xfId="1066"/>
    <cellStyle name="Normal 5 2 2 3" xfId="1067"/>
    <cellStyle name="Normal 5 2 2 3 2" xfId="1068"/>
    <cellStyle name="Normal 5 2 2 3 2 2" xfId="1069"/>
    <cellStyle name="Normal 5 2 2 3 2 2 2" xfId="1070"/>
    <cellStyle name="Normal 5 2 2 3 2 3" xfId="1071"/>
    <cellStyle name="Normal 5 2 2 3 3" xfId="1072"/>
    <cellStyle name="Normal 5 2 2 3 3 2" xfId="1073"/>
    <cellStyle name="Normal 5 2 2 3 4" xfId="1074"/>
    <cellStyle name="Normal 5 2 2 4" xfId="1075"/>
    <cellStyle name="Normal 5 2 2 4 2" xfId="1076"/>
    <cellStyle name="Normal 5 2 2 4 2 2" xfId="1077"/>
    <cellStyle name="Normal 5 2 2 4 3" xfId="1078"/>
    <cellStyle name="Normal 5 2 2 5" xfId="1079"/>
    <cellStyle name="Normal 5 2 2 5 2" xfId="1080"/>
    <cellStyle name="Normal 5 2 2 6" xfId="1081"/>
    <cellStyle name="Normal 5 2 3" xfId="1082"/>
    <cellStyle name="Normal 5 2 3 2" xfId="1083"/>
    <cellStyle name="Normal 5 2 3 2 2" xfId="1084"/>
    <cellStyle name="Normal 5 2 3 2 2 2" xfId="1085"/>
    <cellStyle name="Normal 5 2 3 2 2 2 2" xfId="1086"/>
    <cellStyle name="Normal 5 2 3 2 2 3" xfId="1087"/>
    <cellStyle name="Normal 5 2 3 2 3" xfId="1088"/>
    <cellStyle name="Normal 5 2 3 2 3 2" xfId="1089"/>
    <cellStyle name="Normal 5 2 3 2 4" xfId="1090"/>
    <cellStyle name="Normal 5 2 3 3" xfId="1091"/>
    <cellStyle name="Normal 5 2 3 3 2" xfId="1092"/>
    <cellStyle name="Normal 5 2 3 3 2 2" xfId="1093"/>
    <cellStyle name="Normal 5 2 3 3 3" xfId="1094"/>
    <cellStyle name="Normal 5 2 3 4" xfId="1095"/>
    <cellStyle name="Normal 5 2 3 4 2" xfId="1096"/>
    <cellStyle name="Normal 5 2 3 5" xfId="1097"/>
    <cellStyle name="Normal 5 2 4" xfId="1098"/>
    <cellStyle name="Normal 5 2 4 2" xfId="1099"/>
    <cellStyle name="Normal 5 2 4 2 2" xfId="1100"/>
    <cellStyle name="Normal 5 2 4 2 2 2" xfId="1101"/>
    <cellStyle name="Normal 5 2 4 2 3" xfId="1102"/>
    <cellStyle name="Normal 5 2 4 3" xfId="1103"/>
    <cellStyle name="Normal 5 2 4 3 2" xfId="1104"/>
    <cellStyle name="Normal 5 2 4 4" xfId="1105"/>
    <cellStyle name="Normal 5 2 5" xfId="1106"/>
    <cellStyle name="Normal 5 2 5 2" xfId="1107"/>
    <cellStyle name="Normal 5 2 5 2 2" xfId="1108"/>
    <cellStyle name="Normal 5 2 5 3" xfId="1109"/>
    <cellStyle name="Normal 5 2 6" xfId="1110"/>
    <cellStyle name="Normal 5 2 6 2" xfId="1111"/>
    <cellStyle name="Normal 5 2 7" xfId="1112"/>
    <cellStyle name="Normal 5 3" xfId="1113"/>
    <cellStyle name="Normal 5 3 2" xfId="1114"/>
    <cellStyle name="Normal 5 3 2 2" xfId="1115"/>
    <cellStyle name="Normal 5 3 2 2 2" xfId="1116"/>
    <cellStyle name="Normal 5 3 2 2 2 2" xfId="1117"/>
    <cellStyle name="Normal 5 3 2 2 2 2 2" xfId="1118"/>
    <cellStyle name="Normal 5 3 2 2 2 2 2 2" xfId="1119"/>
    <cellStyle name="Normal 5 3 2 2 2 2 3" xfId="1120"/>
    <cellStyle name="Normal 5 3 2 2 2 3" xfId="1121"/>
    <cellStyle name="Normal 5 3 2 2 2 3 2" xfId="1122"/>
    <cellStyle name="Normal 5 3 2 2 2 4" xfId="1123"/>
    <cellStyle name="Normal 5 3 2 2 3" xfId="1124"/>
    <cellStyle name="Normal 5 3 2 2 3 2" xfId="1125"/>
    <cellStyle name="Normal 5 3 2 2 3 2 2" xfId="1126"/>
    <cellStyle name="Normal 5 3 2 2 3 3" xfId="1127"/>
    <cellStyle name="Normal 5 3 2 2 4" xfId="1128"/>
    <cellStyle name="Normal 5 3 2 2 4 2" xfId="1129"/>
    <cellStyle name="Normal 5 3 2 2 5" xfId="1130"/>
    <cellStyle name="Normal 5 3 2 3" xfId="1131"/>
    <cellStyle name="Normal 5 3 2 3 2" xfId="1132"/>
    <cellStyle name="Normal 5 3 2 3 2 2" xfId="1133"/>
    <cellStyle name="Normal 5 3 2 3 2 2 2" xfId="1134"/>
    <cellStyle name="Normal 5 3 2 3 2 3" xfId="1135"/>
    <cellStyle name="Normal 5 3 2 3 3" xfId="1136"/>
    <cellStyle name="Normal 5 3 2 3 3 2" xfId="1137"/>
    <cellStyle name="Normal 5 3 2 3 4" xfId="1138"/>
    <cellStyle name="Normal 5 3 2 4" xfId="1139"/>
    <cellStyle name="Normal 5 3 2 4 2" xfId="1140"/>
    <cellStyle name="Normal 5 3 2 4 2 2" xfId="1141"/>
    <cellStyle name="Normal 5 3 2 4 3" xfId="1142"/>
    <cellStyle name="Normal 5 3 2 5" xfId="1143"/>
    <cellStyle name="Normal 5 3 2 5 2" xfId="1144"/>
    <cellStyle name="Normal 5 3 2 6" xfId="1145"/>
    <cellStyle name="Normal 5 3 3" xfId="1146"/>
    <cellStyle name="Normal 5 3 3 2" xfId="1147"/>
    <cellStyle name="Normal 5 3 3 2 2" xfId="1148"/>
    <cellStyle name="Normal 5 3 3 2 2 2" xfId="1149"/>
    <cellStyle name="Normal 5 3 3 2 2 2 2" xfId="1150"/>
    <cellStyle name="Normal 5 3 3 2 2 3" xfId="1151"/>
    <cellStyle name="Normal 5 3 3 2 3" xfId="1152"/>
    <cellStyle name="Normal 5 3 3 2 3 2" xfId="1153"/>
    <cellStyle name="Normal 5 3 3 2 4" xfId="1154"/>
    <cellStyle name="Normal 5 3 3 3" xfId="1155"/>
    <cellStyle name="Normal 5 3 3 3 2" xfId="1156"/>
    <cellStyle name="Normal 5 3 3 3 2 2" xfId="1157"/>
    <cellStyle name="Normal 5 3 3 3 3" xfId="1158"/>
    <cellStyle name="Normal 5 3 3 4" xfId="1159"/>
    <cellStyle name="Normal 5 3 3 4 2" xfId="1160"/>
    <cellStyle name="Normal 5 3 3 5" xfId="1161"/>
    <cellStyle name="Normal 5 3 4" xfId="1162"/>
    <cellStyle name="Normal 5 3 4 2" xfId="1163"/>
    <cellStyle name="Normal 5 3 4 2 2" xfId="1164"/>
    <cellStyle name="Normal 5 3 4 2 2 2" xfId="1165"/>
    <cellStyle name="Normal 5 3 4 2 3" xfId="1166"/>
    <cellStyle name="Normal 5 3 4 3" xfId="1167"/>
    <cellStyle name="Normal 5 3 4 3 2" xfId="1168"/>
    <cellStyle name="Normal 5 3 4 4" xfId="1169"/>
    <cellStyle name="Normal 5 3 5" xfId="1170"/>
    <cellStyle name="Normal 5 3 5 2" xfId="1171"/>
    <cellStyle name="Normal 5 3 5 2 2" xfId="1172"/>
    <cellStyle name="Normal 5 3 5 3" xfId="1173"/>
    <cellStyle name="Normal 5 3 6" xfId="1174"/>
    <cellStyle name="Normal 5 3 6 2" xfId="1175"/>
    <cellStyle name="Normal 5 3 7" xfId="1176"/>
    <cellStyle name="Normal 5 4" xfId="1177"/>
    <cellStyle name="Normal 5 4 2" xfId="1178"/>
    <cellStyle name="Normal 5 4 2 2" xfId="1179"/>
    <cellStyle name="Normal 5 4 2 2 2" xfId="1180"/>
    <cellStyle name="Normal 5 4 2 2 2 2" xfId="1181"/>
    <cellStyle name="Normal 5 4 2 2 2 2 2" xfId="1182"/>
    <cellStyle name="Normal 5 4 2 2 2 3" xfId="1183"/>
    <cellStyle name="Normal 5 4 2 2 3" xfId="1184"/>
    <cellStyle name="Normal 5 4 2 2 3 2" xfId="1185"/>
    <cellStyle name="Normal 5 4 2 2 4" xfId="1186"/>
    <cellStyle name="Normal 5 4 2 3" xfId="1187"/>
    <cellStyle name="Normal 5 4 2 3 2" xfId="1188"/>
    <cellStyle name="Normal 5 4 2 3 2 2" xfId="1189"/>
    <cellStyle name="Normal 5 4 2 3 3" xfId="1190"/>
    <cellStyle name="Normal 5 4 2 4" xfId="1191"/>
    <cellStyle name="Normal 5 4 2 4 2" xfId="1192"/>
    <cellStyle name="Normal 5 4 2 5" xfId="1193"/>
    <cellStyle name="Normal 5 4 3" xfId="1194"/>
    <cellStyle name="Normal 5 4 3 2" xfId="1195"/>
    <cellStyle name="Normal 5 4 3 2 2" xfId="1196"/>
    <cellStyle name="Normal 5 4 3 2 2 2" xfId="1197"/>
    <cellStyle name="Normal 5 4 3 2 3" xfId="1198"/>
    <cellStyle name="Normal 5 4 3 3" xfId="1199"/>
    <cellStyle name="Normal 5 4 3 3 2" xfId="1200"/>
    <cellStyle name="Normal 5 4 3 4" xfId="1201"/>
    <cellStyle name="Normal 5 4 4" xfId="1202"/>
    <cellStyle name="Normal 5 4 4 2" xfId="1203"/>
    <cellStyle name="Normal 5 4 4 2 2" xfId="1204"/>
    <cellStyle name="Normal 5 4 4 3" xfId="1205"/>
    <cellStyle name="Normal 5 4 5" xfId="1206"/>
    <cellStyle name="Normal 5 4 5 2" xfId="1207"/>
    <cellStyle name="Normal 5 4 6" xfId="1208"/>
    <cellStyle name="Normal 5 4 7" xfId="1209"/>
    <cellStyle name="Normal 5 5" xfId="1210"/>
    <cellStyle name="Normal 5 5 2" xfId="1211"/>
    <cellStyle name="Normal 5 5 2 2" xfId="1212"/>
    <cellStyle name="Normal 5 5 2 2 2" xfId="1213"/>
    <cellStyle name="Normal 5 5 2 2 2 2" xfId="1214"/>
    <cellStyle name="Normal 5 5 2 2 3" xfId="1215"/>
    <cellStyle name="Normal 5 5 2 3" xfId="1216"/>
    <cellStyle name="Normal 5 5 2 3 2" xfId="1217"/>
    <cellStyle name="Normal 5 5 2 4" xfId="1218"/>
    <cellStyle name="Normal 5 5 3" xfId="1219"/>
    <cellStyle name="Normal 5 5 3 2" xfId="1220"/>
    <cellStyle name="Normal 5 5 3 2 2" xfId="1221"/>
    <cellStyle name="Normal 5 5 3 3" xfId="1222"/>
    <cellStyle name="Normal 5 5 4" xfId="1223"/>
    <cellStyle name="Normal 5 5 4 2" xfId="1224"/>
    <cellStyle name="Normal 5 5 5" xfId="1225"/>
    <cellStyle name="Normal 5 6" xfId="1226"/>
    <cellStyle name="Normal 5 6 2" xfId="1227"/>
    <cellStyle name="Normal 5 6 2 2" xfId="1228"/>
    <cellStyle name="Normal 5 6 2 2 2" xfId="1229"/>
    <cellStyle name="Normal 5 6 2 3" xfId="1230"/>
    <cellStyle name="Normal 5 6 3" xfId="1231"/>
    <cellStyle name="Normal 5 6 3 2" xfId="1232"/>
    <cellStyle name="Normal 5 6 4" xfId="1233"/>
    <cellStyle name="Normal 5 7" xfId="1234"/>
    <cellStyle name="Normal 5 7 2" xfId="1235"/>
    <cellStyle name="Normal 5 7 2 2" xfId="1236"/>
    <cellStyle name="Normal 5 7 3" xfId="1237"/>
    <cellStyle name="Normal 5 8" xfId="1238"/>
    <cellStyle name="Normal 5 8 2" xfId="1239"/>
    <cellStyle name="Normal 5 9" xfId="1240"/>
    <cellStyle name="Normal 6" xfId="1241"/>
    <cellStyle name="Normal 6 2" xfId="1242"/>
    <cellStyle name="Normal 7" xfId="1243"/>
    <cellStyle name="Normal 7 2" xfId="1244"/>
    <cellStyle name="Normal 8" xfId="1245"/>
    <cellStyle name="Normal 8 2" xfId="1246"/>
    <cellStyle name="Normal 9" xfId="1247"/>
    <cellStyle name="Normal 9 2" xfId="1248"/>
    <cellStyle name="Normal_indice" xfId="1249"/>
    <cellStyle name="Notas" xfId="1250" builtinId="10" customBuiltin="1"/>
    <cellStyle name="Notas 2" xfId="1251"/>
    <cellStyle name="Notas 2 2" xfId="1252"/>
    <cellStyle name="Notas 3" xfId="1253"/>
    <cellStyle name="Notas 3 2" xfId="1254"/>
    <cellStyle name="Notas 4" xfId="1255"/>
    <cellStyle name="Percent 2" xfId="1330"/>
    <cellStyle name="Percent 2 2" xfId="1331"/>
    <cellStyle name="Porcentaje" xfId="1256" builtinId="5"/>
    <cellStyle name="Porcentaje 2" xfId="1257"/>
    <cellStyle name="Porcentaje 2 2" xfId="1258"/>
    <cellStyle name="Porcentaje 3" xfId="1259"/>
    <cellStyle name="Porcentaje 4" xfId="1260"/>
    <cellStyle name="Porcentaje 5" xfId="1261"/>
    <cellStyle name="Porcentual 2" xfId="1262"/>
    <cellStyle name="Porcentual 2 2" xfId="1263"/>
    <cellStyle name="Porcentual 2 3" xfId="1264"/>
    <cellStyle name="Porcentual 2 4" xfId="1265"/>
    <cellStyle name="Porcentual 2 5" xfId="1266"/>
    <cellStyle name="Porcentual 3" xfId="1267"/>
    <cellStyle name="Salida" xfId="1268" builtinId="21" customBuiltin="1"/>
    <cellStyle name="Salida 2" xfId="1269"/>
    <cellStyle name="Salida 2 2" xfId="1270"/>
    <cellStyle name="Salida 3" xfId="1271"/>
    <cellStyle name="Salida 3 2" xfId="1272"/>
    <cellStyle name="Salida 4" xfId="1273"/>
    <cellStyle name="ss22" xfId="1315"/>
    <cellStyle name="Texto de advertencia" xfId="1274" builtinId="11" customBuiltin="1"/>
    <cellStyle name="Texto de advertencia 2" xfId="1275"/>
    <cellStyle name="Texto de advertencia 2 2" xfId="1276"/>
    <cellStyle name="Texto de advertencia 3" xfId="1277"/>
    <cellStyle name="Texto de advertencia 3 2" xfId="1278"/>
    <cellStyle name="Texto de advertencia 4" xfId="1279"/>
    <cellStyle name="Texto explicativo" xfId="1280" builtinId="53" customBuiltin="1"/>
    <cellStyle name="Texto explicativo 2" xfId="1281"/>
    <cellStyle name="Texto explicativo 2 2" xfId="1282"/>
    <cellStyle name="Texto explicativo 3" xfId="1283"/>
    <cellStyle name="Texto explicativo 3 2" xfId="1284"/>
    <cellStyle name="Texto explicativo 4" xfId="1285"/>
    <cellStyle name="Título" xfId="1286" builtinId="15" customBuiltin="1"/>
    <cellStyle name="Título 1 2" xfId="1287"/>
    <cellStyle name="Título 1 2 2" xfId="1288"/>
    <cellStyle name="Título 1 3" xfId="1289"/>
    <cellStyle name="Título 1 3 2" xfId="1290"/>
    <cellStyle name="Título 1 4" xfId="1291"/>
    <cellStyle name="Título 2" xfId="1292" builtinId="17" customBuiltin="1"/>
    <cellStyle name="Título 2 2" xfId="1293"/>
    <cellStyle name="Título 2 2 2" xfId="1294"/>
    <cellStyle name="Título 2 3" xfId="1295"/>
    <cellStyle name="Título 2 3 2" xfId="1296"/>
    <cellStyle name="Título 2 4" xfId="1297"/>
    <cellStyle name="Título 3" xfId="1298" builtinId="18" customBuiltin="1"/>
    <cellStyle name="Título 3 2" xfId="1299"/>
    <cellStyle name="Título 3 2 2" xfId="1300"/>
    <cellStyle name="Título 3 3" xfId="1301"/>
    <cellStyle name="Título 3 3 2" xfId="1302"/>
    <cellStyle name="Título 3 4" xfId="1303"/>
    <cellStyle name="Título 4" xfId="1304"/>
    <cellStyle name="Título 4 2" xfId="1305"/>
    <cellStyle name="Título 5" xfId="1306"/>
    <cellStyle name="Título 5 2" xfId="1307"/>
    <cellStyle name="Título 6" xfId="1308"/>
    <cellStyle name="Total" xfId="1309" builtinId="25" customBuiltin="1"/>
    <cellStyle name="Total 2" xfId="1310"/>
    <cellStyle name="Total 2 2" xfId="1311"/>
    <cellStyle name="Total 3" xfId="1312"/>
    <cellStyle name="Total 3 2" xfId="1313"/>
    <cellStyle name="Total 4" xfId="131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77933C"/>
      <rgbColor rgb="00800080"/>
      <rgbColor rgb="0050794B"/>
      <rgbColor rgb="00C0C0C0"/>
      <rgbColor rgb="00808080"/>
      <rgbColor rgb="009999FF"/>
      <rgbColor rgb="00993366"/>
      <rgbColor rgb="00FFFFCC"/>
      <rgbColor rgb="00CCFFFF"/>
      <rgbColor rgb="00695185"/>
      <rgbColor rgb="00FF8080"/>
      <rgbColor rgb="008064A2"/>
      <rgbColor rgb="00C6D9F1"/>
      <rgbColor rgb="00FDEADA"/>
      <rgbColor rgb="00F79646"/>
      <rgbColor rgb="00C3D69B"/>
      <rgbColor rgb="008EB4E3"/>
      <rgbColor rgb="00A6A6A6"/>
      <rgbColor rgb="00E46C0A"/>
      <rgbColor rgb="007F7F7F"/>
      <rgbColor rgb="002A34FE"/>
      <rgbColor rgb="004BACC6"/>
      <rgbColor rgb="00E3E3E3"/>
      <rgbColor rgb="00CCFFCC"/>
      <rgbColor rgb="00FFFF99"/>
      <rgbColor rgb="0099CCFF"/>
      <rgbColor rgb="00FF99CC"/>
      <rgbColor rgb="00D99694"/>
      <rgbColor rgb="00D9D9D9"/>
      <rgbColor rgb="004F81BD"/>
      <rgbColor rgb="002FCCCF"/>
      <rgbColor rgb="0099CC00"/>
      <rgbColor rgb="00FFCC00"/>
      <rgbColor rgb="00FF9900"/>
      <rgbColor rgb="00FF6600"/>
      <rgbColor rgb="00666699"/>
      <rgbColor rgb="00969696"/>
      <rgbColor rgb="0017375E"/>
      <rgbColor rgb="00299867"/>
      <rgbColor rgb="0092D050"/>
      <rgbColor rgb="00595959"/>
      <rgbColor rgb="00993300"/>
      <rgbColor rgb="007030A0"/>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1.xml"/><Relationship Id="rId1" Type="http://schemas.microsoft.com/office/2011/relationships/chartStyle" Target="style1.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1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chartUserShapes" Target="../drawings/drawing3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49.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chartUserShapes" Target="../drawings/drawing15.xml"/><Relationship Id="rId4" Type="http://schemas.openxmlformats.org/officeDocument/2006/relationships/image" Target="../media/image7.png"/></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image" Target="../media/image4.png"/></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1. Proyecciones de </a:t>
            </a:r>
            <a:r>
              <a:rPr lang="es-CL" sz="900" b="1" i="0" u="none" strike="noStrike" baseline="0">
                <a:solidFill>
                  <a:schemeClr val="tx1"/>
                </a:solidFill>
                <a:latin typeface="Arial"/>
                <a:cs typeface="Arial"/>
              </a:rPr>
              <a:t>la relación producción / demanda </a:t>
            </a:r>
            <a:r>
              <a:rPr lang="es-CL" sz="900" b="1" i="0" u="none" strike="noStrike" baseline="0">
                <a:solidFill>
                  <a:srgbClr val="000000"/>
                </a:solidFill>
                <a:latin typeface="Arial"/>
                <a:cs typeface="Arial"/>
              </a:rPr>
              <a:t>mundial de trigo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Temporada 2017/18 (millones de toneladas)</a:t>
            </a:r>
          </a:p>
        </c:rich>
      </c:tx>
      <c:layout>
        <c:manualLayout>
          <c:xMode val="edge"/>
          <c:yMode val="edge"/>
          <c:x val="0.11172092176260773"/>
          <c:y val="3.4414009724194311E-2"/>
        </c:manualLayout>
      </c:layout>
      <c:overlay val="0"/>
    </c:title>
    <c:autoTitleDeleted val="0"/>
    <c:plotArea>
      <c:layout>
        <c:manualLayout>
          <c:layoutTarget val="inner"/>
          <c:xMode val="edge"/>
          <c:yMode val="edge"/>
          <c:x val="9.7731405655891598E-2"/>
          <c:y val="0.25614788250478593"/>
          <c:w val="0.83769077702496564"/>
          <c:h val="0.46470206075725801"/>
        </c:manualLayout>
      </c:layout>
      <c:barChart>
        <c:barDir val="col"/>
        <c:grouping val="clustered"/>
        <c:varyColors val="0"/>
        <c:ser>
          <c:idx val="1"/>
          <c:order val="0"/>
          <c:tx>
            <c:strRef>
              <c:f>'4'!$C$5</c:f>
              <c:strCache>
                <c:ptCount val="1"/>
                <c:pt idx="0">
                  <c:v>Producción</c:v>
                </c:pt>
              </c:strCache>
            </c:strRef>
          </c:tx>
          <c:spPr>
            <a:pattFill prst="dkUpDiag">
              <a:fgClr>
                <a:srgbClr val="C00000"/>
              </a:fgClr>
              <a:bgClr>
                <a:schemeClr val="bg1"/>
              </a:bgClr>
            </a:pattFill>
          </c:spPr>
          <c:invertIfNegative val="0"/>
          <c:cat>
            <c:numRef>
              <c:f>'4'!$A$6:$A$17</c:f>
              <c:numCache>
                <c:formatCode>mmm\-yy</c:formatCode>
                <c:ptCount val="12"/>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numCache>
            </c:numRef>
          </c:cat>
          <c:val>
            <c:numRef>
              <c:f>'4'!$C$6:$C$17</c:f>
              <c:numCache>
                <c:formatCode>#,##0.0</c:formatCode>
                <c:ptCount val="12"/>
                <c:pt idx="0">
                  <c:v>737.83</c:v>
                </c:pt>
                <c:pt idx="1">
                  <c:v>739.53</c:v>
                </c:pt>
                <c:pt idx="2">
                  <c:v>737.83</c:v>
                </c:pt>
                <c:pt idx="3">
                  <c:v>743.18</c:v>
                </c:pt>
              </c:numCache>
            </c:numRef>
          </c:val>
          <c:extLst>
            <c:ext xmlns:c16="http://schemas.microsoft.com/office/drawing/2014/chart" uri="{C3380CC4-5D6E-409C-BE32-E72D297353CC}">
              <c16:uniqueId val="{00000000-3375-4A49-8F53-732EF2D9D01C}"/>
            </c:ext>
          </c:extLst>
        </c:ser>
        <c:ser>
          <c:idx val="0"/>
          <c:order val="1"/>
          <c:tx>
            <c:strRef>
              <c:f>'4'!$D$5</c:f>
              <c:strCache>
                <c:ptCount val="1"/>
                <c:pt idx="0">
                  <c:v>Demanda</c:v>
                </c:pt>
              </c:strCache>
            </c:strRef>
          </c:tx>
          <c:spPr>
            <a:ln>
              <a:prstDash val="sysDash"/>
            </a:ln>
          </c:spPr>
          <c:invertIfNegative val="0"/>
          <c:cat>
            <c:numRef>
              <c:f>'4'!$A$6:$A$17</c:f>
              <c:numCache>
                <c:formatCode>mmm\-yy</c:formatCode>
                <c:ptCount val="12"/>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numCache>
            </c:numRef>
          </c:cat>
          <c:val>
            <c:numRef>
              <c:f>'4'!$D$6:$D$17</c:f>
              <c:numCache>
                <c:formatCode>#,##0.0</c:formatCode>
                <c:ptCount val="12"/>
                <c:pt idx="0">
                  <c:v>734.89</c:v>
                </c:pt>
                <c:pt idx="1">
                  <c:v>734.77</c:v>
                </c:pt>
                <c:pt idx="2">
                  <c:v>735.28</c:v>
                </c:pt>
                <c:pt idx="3">
                  <c:v>737.05</c:v>
                </c:pt>
              </c:numCache>
            </c:numRef>
          </c:val>
          <c:extLst>
            <c:ext xmlns:c16="http://schemas.microsoft.com/office/drawing/2014/chart" uri="{C3380CC4-5D6E-409C-BE32-E72D297353CC}">
              <c16:uniqueId val="{00000001-3375-4A49-8F53-732EF2D9D01C}"/>
            </c:ext>
          </c:extLst>
        </c:ser>
        <c:dLbls>
          <c:showLegendKey val="0"/>
          <c:showVal val="0"/>
          <c:showCatName val="0"/>
          <c:showSerName val="0"/>
          <c:showPercent val="0"/>
          <c:showBubbleSize val="0"/>
        </c:dLbls>
        <c:gapWidth val="150"/>
        <c:axId val="-905459072"/>
        <c:axId val="-905462880"/>
      </c:barChart>
      <c:dateAx>
        <c:axId val="-905459072"/>
        <c:scaling>
          <c:orientation val="minMax"/>
        </c:scaling>
        <c:delete val="0"/>
        <c:axPos val="b"/>
        <c:numFmt formatCode="mmm/yy"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05462880"/>
        <c:crosses val="autoZero"/>
        <c:auto val="1"/>
        <c:lblOffset val="100"/>
        <c:baseTimeUnit val="months"/>
        <c:majorUnit val="1"/>
        <c:majorTimeUnit val="months"/>
      </c:dateAx>
      <c:valAx>
        <c:axId val="-905462880"/>
        <c:scaling>
          <c:orientation val="minMax"/>
          <c:min val="705"/>
        </c:scaling>
        <c:delete val="0"/>
        <c:axPos val="l"/>
        <c:majorGridlines/>
        <c:title>
          <c:tx>
            <c:rich>
              <a:bodyPr/>
              <a:lstStyle/>
              <a:p>
                <a:pPr>
                  <a:defRPr sz="900" b="0"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05459072"/>
        <c:crosses val="autoZero"/>
        <c:crossBetween val="between"/>
      </c:valAx>
    </c:plotArea>
    <c:legend>
      <c:legendPos val="r"/>
      <c:layout>
        <c:manualLayout>
          <c:xMode val="edge"/>
          <c:yMode val="edge"/>
          <c:x val="0.31748142341935764"/>
          <c:y val="0.81963013639688476"/>
          <c:w val="0.26349663305661447"/>
          <c:h val="6.3660599802073947E-2"/>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841443120"/>
        <c:axId val="-841442032"/>
      </c:barChart>
      <c:catAx>
        <c:axId val="-841443120"/>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841442032"/>
        <c:crosses val="autoZero"/>
        <c:auto val="1"/>
        <c:lblAlgn val="ctr"/>
        <c:lblOffset val="100"/>
        <c:tickMarkSkip val="1"/>
        <c:noMultiLvlLbl val="0"/>
      </c:catAx>
      <c:valAx>
        <c:axId val="-84144203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841443120"/>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841440944"/>
        <c:axId val="-841437136"/>
      </c:barChart>
      <c:catAx>
        <c:axId val="-84144094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841437136"/>
        <c:crosses val="autoZero"/>
        <c:auto val="1"/>
        <c:lblAlgn val="ctr"/>
        <c:lblOffset val="100"/>
        <c:tickMarkSkip val="1"/>
        <c:noMultiLvlLbl val="0"/>
      </c:catAx>
      <c:valAx>
        <c:axId val="-841437136"/>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841440944"/>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10. Evolución de los precios en los mercados de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 Estados Unidos, Argentina y Chile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mensuales nominales en $/kg)</a:t>
            </a:r>
          </a:p>
        </c:rich>
      </c:tx>
      <c:layout>
        <c:manualLayout>
          <c:xMode val="edge"/>
          <c:yMode val="edge"/>
          <c:x val="0.25670582975235351"/>
          <c:y val="3.3679018469148052E-2"/>
        </c:manualLayout>
      </c:layout>
      <c:overlay val="0"/>
      <c:spPr>
        <a:noFill/>
        <a:ln w="25400">
          <a:noFill/>
        </a:ln>
      </c:spPr>
    </c:title>
    <c:autoTitleDeleted val="0"/>
    <c:plotArea>
      <c:layout>
        <c:manualLayout>
          <c:layoutTarget val="inner"/>
          <c:xMode val="edge"/>
          <c:yMode val="edge"/>
          <c:x val="0.10506991035793359"/>
          <c:y val="0.18478718350117215"/>
          <c:w val="0.83313149867646341"/>
          <c:h val="0.38391331004884233"/>
        </c:manualLayout>
      </c:layout>
      <c:lineChart>
        <c:grouping val="standard"/>
        <c:varyColors val="0"/>
        <c:ser>
          <c:idx val="1"/>
          <c:order val="0"/>
          <c:tx>
            <c:strRef>
              <c:f>'20'!$C$5</c:f>
              <c:strCache>
                <c:ptCount val="1"/>
                <c:pt idx="0">
                  <c:v>CAI SRW Golfo</c:v>
                </c:pt>
              </c:strCache>
            </c:strRef>
          </c:tx>
          <c:spPr>
            <a:ln>
              <a:solidFill>
                <a:srgbClr val="FF0000"/>
              </a:solidFill>
              <a:prstDash val="solid"/>
            </a:ln>
          </c:spPr>
          <c:marker>
            <c:symbol val="star"/>
            <c:size val="5"/>
            <c:spPr>
              <a:ln>
                <a:solidFill>
                  <a:srgbClr val="FF0000"/>
                </a:solidFill>
                <a:prstDash val="solid"/>
              </a:ln>
            </c:spPr>
          </c:marker>
          <c:cat>
            <c:numRef>
              <c:f>'20'!$A$6:$A$15</c:f>
              <c:numCache>
                <c:formatCode>mmm\-yy</c:formatCode>
                <c:ptCount val="10"/>
                <c:pt idx="0">
                  <c:v>42614</c:v>
                </c:pt>
                <c:pt idx="1">
                  <c:v>42644</c:v>
                </c:pt>
                <c:pt idx="2">
                  <c:v>42675</c:v>
                </c:pt>
                <c:pt idx="3">
                  <c:v>42705</c:v>
                </c:pt>
                <c:pt idx="4">
                  <c:v>42736</c:v>
                </c:pt>
                <c:pt idx="5">
                  <c:v>42767</c:v>
                </c:pt>
                <c:pt idx="6">
                  <c:v>42795</c:v>
                </c:pt>
                <c:pt idx="7">
                  <c:v>42826</c:v>
                </c:pt>
                <c:pt idx="8">
                  <c:v>42856</c:v>
                </c:pt>
                <c:pt idx="9">
                  <c:v>42887</c:v>
                </c:pt>
              </c:numCache>
            </c:numRef>
          </c:cat>
          <c:val>
            <c:numRef>
              <c:f>'20'!$C$6:$C$15</c:f>
              <c:numCache>
                <c:formatCode>0.0</c:formatCode>
                <c:ptCount val="10"/>
                <c:pt idx="0">
                  <c:v>150.86202587345238</c:v>
                </c:pt>
                <c:pt idx="1">
                  <c:v>151.16613170302278</c:v>
                </c:pt>
                <c:pt idx="2">
                  <c:v>149.82797171130721</c:v>
                </c:pt>
                <c:pt idx="3">
                  <c:v>146.07263474197734</c:v>
                </c:pt>
                <c:pt idx="4">
                  <c:v>149.39492198001983</c:v>
                </c:pt>
                <c:pt idx="5">
                  <c:v>151.59248877460573</c:v>
                </c:pt>
                <c:pt idx="6">
                  <c:v>152.73554052097614</c:v>
                </c:pt>
                <c:pt idx="7">
                  <c:v>148.97961069105287</c:v>
                </c:pt>
                <c:pt idx="8">
                  <c:v>152.61119919407562</c:v>
                </c:pt>
                <c:pt idx="9">
                  <c:v>155.22999999999999</c:v>
                </c:pt>
              </c:numCache>
            </c:numRef>
          </c:val>
          <c:smooth val="0"/>
          <c:extLst>
            <c:ext xmlns:c16="http://schemas.microsoft.com/office/drawing/2014/chart" uri="{C3380CC4-5D6E-409C-BE32-E72D297353CC}">
              <c16:uniqueId val="{00000000-0F8C-44EF-AC51-00F8ED9AB5CB}"/>
            </c:ext>
          </c:extLst>
        </c:ser>
        <c:ser>
          <c:idx val="3"/>
          <c:order val="1"/>
          <c:tx>
            <c:strRef>
              <c:f>'20'!$D$5</c:f>
              <c:strCache>
                <c:ptCount val="1"/>
                <c:pt idx="0">
                  <c:v>Costo importación CIF trigo SRW</c:v>
                </c:pt>
              </c:strCache>
            </c:strRef>
          </c:tx>
          <c:spPr>
            <a:ln>
              <a:solidFill>
                <a:srgbClr val="0066FF"/>
              </a:solidFill>
            </a:ln>
          </c:spPr>
          <c:marker>
            <c:symbol val="triangle"/>
            <c:size val="8"/>
            <c:spPr>
              <a:solidFill>
                <a:srgbClr val="0066FF"/>
              </a:solidFill>
              <a:ln>
                <a:solidFill>
                  <a:srgbClr val="0066FF"/>
                </a:solidFill>
              </a:ln>
            </c:spPr>
          </c:marker>
          <c:cat>
            <c:numRef>
              <c:f>'20'!$A$6:$A$15</c:f>
              <c:numCache>
                <c:formatCode>mmm\-yy</c:formatCode>
                <c:ptCount val="10"/>
                <c:pt idx="0">
                  <c:v>42614</c:v>
                </c:pt>
                <c:pt idx="1">
                  <c:v>42644</c:v>
                </c:pt>
                <c:pt idx="2">
                  <c:v>42675</c:v>
                </c:pt>
                <c:pt idx="3">
                  <c:v>42705</c:v>
                </c:pt>
                <c:pt idx="4">
                  <c:v>42736</c:v>
                </c:pt>
                <c:pt idx="5">
                  <c:v>42767</c:v>
                </c:pt>
                <c:pt idx="6">
                  <c:v>42795</c:v>
                </c:pt>
                <c:pt idx="7">
                  <c:v>42826</c:v>
                </c:pt>
                <c:pt idx="8">
                  <c:v>42856</c:v>
                </c:pt>
                <c:pt idx="9">
                  <c:v>42887</c:v>
                </c:pt>
              </c:numCache>
            </c:numRef>
          </c:cat>
          <c:val>
            <c:numRef>
              <c:f>'20'!$D$6:$D$15</c:f>
              <c:numCache>
                <c:formatCode>0.0</c:formatCode>
                <c:ptCount val="10"/>
                <c:pt idx="1">
                  <c:v>157.30000000000001</c:v>
                </c:pt>
                <c:pt idx="3">
                  <c:v>142.6</c:v>
                </c:pt>
                <c:pt idx="9">
                  <c:v>139.5</c:v>
                </c:pt>
              </c:numCache>
            </c:numRef>
          </c:val>
          <c:smooth val="0"/>
          <c:extLst>
            <c:ext xmlns:c16="http://schemas.microsoft.com/office/drawing/2014/chart" uri="{C3380CC4-5D6E-409C-BE32-E72D297353CC}">
              <c16:uniqueId val="{00000001-0F8C-44EF-AC51-00F8ED9AB5CB}"/>
            </c:ext>
          </c:extLst>
        </c:ser>
        <c:ser>
          <c:idx val="4"/>
          <c:order val="2"/>
          <c:tx>
            <c:strRef>
              <c:f>'20'!$F$5</c:f>
              <c:strCache>
                <c:ptCount val="1"/>
                <c:pt idx="0">
                  <c:v>Precio promedio trigo intermedio RM</c:v>
                </c:pt>
              </c:strCache>
            </c:strRef>
          </c:tx>
          <c:spPr>
            <a:ln w="38100">
              <a:solidFill>
                <a:srgbClr val="FF0000"/>
              </a:solidFill>
              <a:prstDash val="sysDash"/>
            </a:ln>
          </c:spPr>
          <c:marker>
            <c:symbol val="none"/>
          </c:marker>
          <c:cat>
            <c:numRef>
              <c:f>'20'!$A$6:$A$15</c:f>
              <c:numCache>
                <c:formatCode>mmm\-yy</c:formatCode>
                <c:ptCount val="10"/>
                <c:pt idx="0">
                  <c:v>42614</c:v>
                </c:pt>
                <c:pt idx="1">
                  <c:v>42644</c:v>
                </c:pt>
                <c:pt idx="2">
                  <c:v>42675</c:v>
                </c:pt>
                <c:pt idx="3">
                  <c:v>42705</c:v>
                </c:pt>
                <c:pt idx="4">
                  <c:v>42736</c:v>
                </c:pt>
                <c:pt idx="5">
                  <c:v>42767</c:v>
                </c:pt>
                <c:pt idx="6">
                  <c:v>42795</c:v>
                </c:pt>
                <c:pt idx="7">
                  <c:v>42826</c:v>
                </c:pt>
                <c:pt idx="8">
                  <c:v>42856</c:v>
                </c:pt>
                <c:pt idx="9">
                  <c:v>42887</c:v>
                </c:pt>
              </c:numCache>
            </c:numRef>
          </c:cat>
          <c:val>
            <c:numRef>
              <c:f>'20'!$F$6:$F$15</c:f>
              <c:numCache>
                <c:formatCode>0.0</c:formatCode>
                <c:ptCount val="10"/>
                <c:pt idx="0">
                  <c:v>157</c:v>
                </c:pt>
                <c:pt idx="2">
                  <c:v>152.83333333333334</c:v>
                </c:pt>
                <c:pt idx="3">
                  <c:v>148.5</c:v>
                </c:pt>
                <c:pt idx="4">
                  <c:v>142.03225806451613</c:v>
                </c:pt>
                <c:pt idx="5">
                  <c:v>142.719298245614</c:v>
                </c:pt>
                <c:pt idx="6">
                  <c:v>145.87719298245614</c:v>
                </c:pt>
                <c:pt idx="7">
                  <c:v>155.54347826086956</c:v>
                </c:pt>
                <c:pt idx="8">
                  <c:v>156.875</c:v>
                </c:pt>
                <c:pt idx="9">
                  <c:v>157.19999999999999</c:v>
                </c:pt>
              </c:numCache>
            </c:numRef>
          </c:val>
          <c:smooth val="0"/>
          <c:extLst>
            <c:ext xmlns:c16="http://schemas.microsoft.com/office/drawing/2014/chart" uri="{C3380CC4-5D6E-409C-BE32-E72D297353CC}">
              <c16:uniqueId val="{00000002-0F8C-44EF-AC51-00F8ED9AB5CB}"/>
            </c:ext>
          </c:extLst>
        </c:ser>
        <c:ser>
          <c:idx val="0"/>
          <c:order val="3"/>
          <c:tx>
            <c:strRef>
              <c:f>'20'!$B$5</c:f>
              <c:strCache>
                <c:ptCount val="1"/>
                <c:pt idx="0">
                  <c:v>Trigo SRW n° 2, FOB Golfo, EE.UU.</c:v>
                </c:pt>
              </c:strCache>
            </c:strRef>
          </c:tx>
          <c:cat>
            <c:numRef>
              <c:f>'20'!$A$6:$A$15</c:f>
              <c:numCache>
                <c:formatCode>mmm\-yy</c:formatCode>
                <c:ptCount val="10"/>
                <c:pt idx="0">
                  <c:v>42614</c:v>
                </c:pt>
                <c:pt idx="1">
                  <c:v>42644</c:v>
                </c:pt>
                <c:pt idx="2">
                  <c:v>42675</c:v>
                </c:pt>
                <c:pt idx="3">
                  <c:v>42705</c:v>
                </c:pt>
                <c:pt idx="4">
                  <c:v>42736</c:v>
                </c:pt>
                <c:pt idx="5">
                  <c:v>42767</c:v>
                </c:pt>
                <c:pt idx="6">
                  <c:v>42795</c:v>
                </c:pt>
                <c:pt idx="7">
                  <c:v>42826</c:v>
                </c:pt>
                <c:pt idx="8">
                  <c:v>42856</c:v>
                </c:pt>
                <c:pt idx="9">
                  <c:v>42887</c:v>
                </c:pt>
              </c:numCache>
            </c:numRef>
          </c:cat>
          <c:val>
            <c:numRef>
              <c:f>'20'!$B$6:$B$15</c:f>
              <c:numCache>
                <c:formatCode>0.0</c:formatCode>
                <c:ptCount val="10"/>
                <c:pt idx="0">
                  <c:v>122.20663546633334</c:v>
                </c:pt>
                <c:pt idx="1">
                  <c:v>122.80924665500001</c:v>
                </c:pt>
                <c:pt idx="2">
                  <c:v>121.47253320133335</c:v>
                </c:pt>
                <c:pt idx="3">
                  <c:v>117.15685858193548</c:v>
                </c:pt>
                <c:pt idx="4">
                  <c:v>120.51080201161288</c:v>
                </c:pt>
                <c:pt idx="5">
                  <c:v>122.79</c:v>
                </c:pt>
                <c:pt idx="6">
                  <c:v>121.72</c:v>
                </c:pt>
                <c:pt idx="7">
                  <c:v>118.27</c:v>
                </c:pt>
                <c:pt idx="8">
                  <c:v>120.19</c:v>
                </c:pt>
                <c:pt idx="9">
                  <c:v>123.38</c:v>
                </c:pt>
              </c:numCache>
            </c:numRef>
          </c:val>
          <c:smooth val="0"/>
          <c:extLst>
            <c:ext xmlns:c16="http://schemas.microsoft.com/office/drawing/2014/chart" uri="{C3380CC4-5D6E-409C-BE32-E72D297353CC}">
              <c16:uniqueId val="{00000003-0F8C-44EF-AC51-00F8ED9AB5CB}"/>
            </c:ext>
          </c:extLst>
        </c:ser>
        <c:ser>
          <c:idx val="2"/>
          <c:order val="4"/>
          <c:tx>
            <c:strRef>
              <c:f>'20'!$E$5</c:f>
              <c:strCache>
                <c:ptCount val="1"/>
                <c:pt idx="0">
                  <c:v>CAI trigo panadero Argentina</c:v>
                </c:pt>
              </c:strCache>
            </c:strRef>
          </c:tx>
          <c:val>
            <c:numRef>
              <c:f>'20'!$E$6:$E$15</c:f>
              <c:numCache>
                <c:formatCode>0.0</c:formatCode>
                <c:ptCount val="10"/>
                <c:pt idx="0">
                  <c:v>161.51810935682582</c:v>
                </c:pt>
                <c:pt idx="1">
                  <c:v>147.99830994615044</c:v>
                </c:pt>
                <c:pt idx="2">
                  <c:v>143.29383738549058</c:v>
                </c:pt>
                <c:pt idx="3">
                  <c:v>139.54743969668885</c:v>
                </c:pt>
                <c:pt idx="4">
                  <c:v>143.7117103792074</c:v>
                </c:pt>
                <c:pt idx="5">
                  <c:v>145.4108603787698</c:v>
                </c:pt>
                <c:pt idx="6">
                  <c:v>152.49321151445972</c:v>
                </c:pt>
                <c:pt idx="7">
                  <c:v>151.53044349190355</c:v>
                </c:pt>
                <c:pt idx="8">
                  <c:v>155.76389326923834</c:v>
                </c:pt>
                <c:pt idx="9">
                  <c:v>155.52000000000001</c:v>
                </c:pt>
              </c:numCache>
            </c:numRef>
          </c:val>
          <c:smooth val="0"/>
          <c:extLst>
            <c:ext xmlns:c16="http://schemas.microsoft.com/office/drawing/2014/chart" uri="{C3380CC4-5D6E-409C-BE32-E72D297353CC}">
              <c16:uniqueId val="{00000004-0F8C-44EF-AC51-00F8ED9AB5CB}"/>
            </c:ext>
          </c:extLst>
        </c:ser>
        <c:ser>
          <c:idx val="5"/>
          <c:order val="5"/>
          <c:tx>
            <c:strRef>
              <c:f>'20'!$G$5</c:f>
              <c:strCache>
                <c:ptCount val="1"/>
                <c:pt idx="0">
                  <c:v>Costo importación CIF Trigo Pan Argentino</c:v>
                </c:pt>
              </c:strCache>
            </c:strRef>
          </c:tx>
          <c:val>
            <c:numRef>
              <c:f>'20'!$G$6:$G$15</c:f>
              <c:numCache>
                <c:formatCode>0.0</c:formatCode>
                <c:ptCount val="10"/>
                <c:pt idx="0">
                  <c:v>142.29925044661098</c:v>
                </c:pt>
                <c:pt idx="1">
                  <c:v>126.23920138486443</c:v>
                </c:pt>
                <c:pt idx="2">
                  <c:v>124.48616786972237</c:v>
                </c:pt>
                <c:pt idx="3">
                  <c:v>118.97724121107991</c:v>
                </c:pt>
                <c:pt idx="4">
                  <c:v>128.02315397371848</c:v>
                </c:pt>
                <c:pt idx="5">
                  <c:v>119.78098716025099</c:v>
                </c:pt>
                <c:pt idx="6">
                  <c:v>127.12964839635288</c:v>
                </c:pt>
                <c:pt idx="7">
                  <c:v>138.70515396552142</c:v>
                </c:pt>
                <c:pt idx="8">
                  <c:v>172.43787207556738</c:v>
                </c:pt>
                <c:pt idx="9">
                  <c:v>141.56558356470765</c:v>
                </c:pt>
              </c:numCache>
            </c:numRef>
          </c:val>
          <c:smooth val="0"/>
          <c:extLst>
            <c:ext xmlns:c16="http://schemas.microsoft.com/office/drawing/2014/chart" uri="{C3380CC4-5D6E-409C-BE32-E72D297353CC}">
              <c16:uniqueId val="{00000005-0F8C-44EF-AC51-00F8ED9AB5CB}"/>
            </c:ext>
          </c:extLst>
        </c:ser>
        <c:dLbls>
          <c:showLegendKey val="0"/>
          <c:showVal val="0"/>
          <c:showCatName val="0"/>
          <c:showSerName val="0"/>
          <c:showPercent val="0"/>
          <c:showBubbleSize val="0"/>
        </c:dLbls>
        <c:marker val="1"/>
        <c:smooth val="0"/>
        <c:axId val="-841440400"/>
        <c:axId val="-840051552"/>
      </c:lineChart>
      <c:catAx>
        <c:axId val="-841440400"/>
        <c:scaling>
          <c:orientation val="minMax"/>
        </c:scaling>
        <c:delete val="0"/>
        <c:axPos val="b"/>
        <c:numFmt formatCode="mmm/yy" sourceLinked="0"/>
        <c:majorTickMark val="out"/>
        <c:minorTickMark val="none"/>
        <c:tickLblPos val="low"/>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840051552"/>
        <c:crosses val="autoZero"/>
        <c:auto val="0"/>
        <c:lblAlgn val="ctr"/>
        <c:lblOffset val="100"/>
        <c:noMultiLvlLbl val="1"/>
      </c:catAx>
      <c:valAx>
        <c:axId val="-840051552"/>
        <c:scaling>
          <c:orientation val="minMax"/>
          <c:max val="185"/>
          <c:min val="11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 kilo</a:t>
                </a:r>
              </a:p>
            </c:rich>
          </c:tx>
          <c:layout>
            <c:manualLayout>
              <c:xMode val="edge"/>
              <c:yMode val="edge"/>
              <c:x val="2.1857804052096013E-2"/>
              <c:y val="0.36269383649878412"/>
            </c:manualLayout>
          </c:layout>
          <c:overlay val="0"/>
          <c:spPr>
            <a:noFill/>
            <a:ln w="25400">
              <a:noFill/>
            </a:ln>
          </c:spPr>
        </c:title>
        <c:numFmt formatCode="#,##0_ ;\-#,##0\ "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841440400"/>
        <c:crosses val="autoZero"/>
        <c:crossBetween val="between"/>
      </c:valAx>
      <c:spPr>
        <a:solidFill>
          <a:srgbClr val="FFFFFF"/>
        </a:solidFill>
        <a:ln w="12700">
          <a:solidFill>
            <a:srgbClr val="808080"/>
          </a:solidFill>
          <a:prstDash val="solid"/>
        </a:ln>
      </c:spPr>
    </c:plotArea>
    <c:legend>
      <c:legendPos val="r"/>
      <c:layout>
        <c:manualLayout>
          <c:xMode val="edge"/>
          <c:yMode val="edge"/>
          <c:x val="2.7388658436622866E-2"/>
          <c:y val="0.71514470140051389"/>
          <c:w val="0.93623968139629232"/>
          <c:h val="0.20101101535536403"/>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CL" sz="1400" b="0" i="0" u="none" strike="noStrike" kern="1200" spc="0" baseline="0">
                <a:solidFill>
                  <a:srgbClr val="000000"/>
                </a:solidFill>
                <a:latin typeface="+mn-lt"/>
                <a:ea typeface="Arial MT"/>
                <a:cs typeface="Arial MT"/>
              </a:defRPr>
            </a:pPr>
            <a:r>
              <a:rPr lang="es-CL" sz="900" b="1" i="0" u="none" strike="noStrike" baseline="0">
                <a:effectLst/>
                <a:latin typeface="+mn-lt"/>
              </a:rPr>
              <a:t>Gráfico Nº 11. </a:t>
            </a:r>
            <a:r>
              <a:rPr lang="es-CL" sz="900" b="1" i="0" u="none" strike="noStrike" kern="1200" baseline="0">
                <a:solidFill>
                  <a:srgbClr val="000000"/>
                </a:solidFill>
                <a:latin typeface="+mn-lt"/>
                <a:ea typeface="Arial MT"/>
                <a:cs typeface="Arial MT"/>
              </a:rPr>
              <a:t>Evolución de los precios del trigo HRW en el mercado de futuros de Kansas desde el   3 de enero de 2017 hasta el 14 de agosto de 2017 </a:t>
            </a:r>
          </a:p>
          <a:p>
            <a:pPr algn="ctr" rtl="0">
              <a:defRPr lang="es-CL" sz="1400">
                <a:solidFill>
                  <a:srgbClr val="000000"/>
                </a:solidFill>
                <a:ea typeface="Arial MT"/>
                <a:cs typeface="Arial MT"/>
              </a:defRPr>
            </a:pPr>
            <a:r>
              <a:rPr lang="es-CL" sz="900" b="1" i="0" u="none" strike="noStrike" kern="1200" baseline="0">
                <a:solidFill>
                  <a:srgbClr val="000000"/>
                </a:solidFill>
                <a:latin typeface="+mn-lt"/>
                <a:ea typeface="Arial MT"/>
                <a:cs typeface="Arial MT"/>
              </a:rPr>
              <a:t>(precios diarios en USD/tonelada)</a:t>
            </a:r>
          </a:p>
        </c:rich>
      </c:tx>
      <c:layout>
        <c:manualLayout>
          <c:xMode val="edge"/>
          <c:yMode val="edge"/>
          <c:x val="0.12700126370105233"/>
          <c:y val="2.4248838360625777E-2"/>
        </c:manualLayout>
      </c:layout>
      <c:overlay val="0"/>
      <c:spPr>
        <a:noFill/>
        <a:ln>
          <a:noFill/>
        </a:ln>
        <a:effectLst/>
      </c:spPr>
      <c:txPr>
        <a:bodyPr rot="0" spcFirstLastPara="1" vertOverflow="ellipsis" vert="horz" wrap="square" anchor="ctr" anchorCtr="1"/>
        <a:lstStyle/>
        <a:p>
          <a:pPr algn="ctr" rtl="0">
            <a:defRPr lang="es-CL" sz="1400" b="0" i="0" u="none" strike="noStrike" kern="1200" spc="0" baseline="0">
              <a:solidFill>
                <a:srgbClr val="000000"/>
              </a:solidFill>
              <a:latin typeface="+mn-lt"/>
              <a:ea typeface="Arial MT"/>
              <a:cs typeface="Arial MT"/>
            </a:defRPr>
          </a:pPr>
          <a:endParaRPr lang="es-CL"/>
        </a:p>
      </c:txPr>
    </c:title>
    <c:autoTitleDeleted val="0"/>
    <c:plotArea>
      <c:layout>
        <c:manualLayout>
          <c:layoutTarget val="inner"/>
          <c:xMode val="edge"/>
          <c:yMode val="edge"/>
          <c:x val="6.0010330034046946E-2"/>
          <c:y val="0.16832040610417454"/>
          <c:w val="0.88949744735723291"/>
          <c:h val="0.46026962390020421"/>
        </c:manualLayout>
      </c:layout>
      <c:lineChart>
        <c:grouping val="standard"/>
        <c:varyColors val="0"/>
        <c:ser>
          <c:idx val="0"/>
          <c:order val="1"/>
          <c:tx>
            <c:strRef>
              <c:f>'21'!$V$1</c:f>
              <c:strCache>
                <c:ptCount val="1"/>
                <c:pt idx="0">
                  <c:v>Dic-17</c:v>
                </c:pt>
              </c:strCache>
            </c:strRef>
          </c:tx>
          <c:spPr>
            <a:ln w="28575" cap="rnd">
              <a:solidFill>
                <a:schemeClr val="accent1"/>
              </a:solidFill>
              <a:round/>
            </a:ln>
            <a:effectLst/>
          </c:spPr>
          <c:marker>
            <c:symbol val="none"/>
          </c:marker>
          <c:cat>
            <c:strRef>
              <c:f>'21'!$U$2:$U$44</c:f>
              <c:strCache>
                <c:ptCount val="43"/>
                <c:pt idx="0">
                  <c:v>3 de enero de 2017</c:v>
                </c:pt>
                <c:pt idx="1">
                  <c:v>6 de enero de 2017</c:v>
                </c:pt>
                <c:pt idx="2">
                  <c:v>9 de enero de 2017</c:v>
                </c:pt>
                <c:pt idx="3">
                  <c:v>11 de enero de 2017</c:v>
                </c:pt>
                <c:pt idx="4">
                  <c:v>13 de enero de 2017</c:v>
                </c:pt>
                <c:pt idx="5">
                  <c:v>18 de enero de 2017</c:v>
                </c:pt>
                <c:pt idx="6">
                  <c:v>20 de enero de 2017</c:v>
                </c:pt>
                <c:pt idx="7">
                  <c:v>23 de enero de 2017</c:v>
                </c:pt>
                <c:pt idx="8">
                  <c:v>25 de enero de 2017</c:v>
                </c:pt>
                <c:pt idx="9">
                  <c:v>27 de enero de 2017</c:v>
                </c:pt>
                <c:pt idx="10">
                  <c:v>30 de enero de 2017</c:v>
                </c:pt>
                <c:pt idx="11">
                  <c:v>1 de febrero de 2017</c:v>
                </c:pt>
                <c:pt idx="12">
                  <c:v>3 de febrero de 2017</c:v>
                </c:pt>
                <c:pt idx="13">
                  <c:v>6 de febrero de 2017</c:v>
                </c:pt>
                <c:pt idx="14">
                  <c:v>8 de febrero de 2017</c:v>
                </c:pt>
                <c:pt idx="15">
                  <c:v>10 de febrero de 2017</c:v>
                </c:pt>
                <c:pt idx="16">
                  <c:v>17 de febrero de 2017</c:v>
                </c:pt>
                <c:pt idx="17">
                  <c:v>23 de febrero de 2017</c:v>
                </c:pt>
                <c:pt idx="18">
                  <c:v>2 de marzo de 2017</c:v>
                </c:pt>
                <c:pt idx="19">
                  <c:v>9 de marzo de 2017</c:v>
                </c:pt>
                <c:pt idx="20">
                  <c:v>16 de marzo de 2017</c:v>
                </c:pt>
                <c:pt idx="21">
                  <c:v>23 de marzo de 2017</c:v>
                </c:pt>
                <c:pt idx="22">
                  <c:v>30 de marzo de 2017</c:v>
                </c:pt>
                <c:pt idx="23">
                  <c:v>6 de abril de 2017</c:v>
                </c:pt>
                <c:pt idx="24">
                  <c:v>13 de abril de 2017</c:v>
                </c:pt>
                <c:pt idx="25">
                  <c:v>21 de abril de 2017</c:v>
                </c:pt>
                <c:pt idx="26">
                  <c:v>25 de abril de 2017</c:v>
                </c:pt>
                <c:pt idx="27">
                  <c:v>2 de mayo de 2017</c:v>
                </c:pt>
                <c:pt idx="28">
                  <c:v>9 de mayo de 2017</c:v>
                </c:pt>
                <c:pt idx="29">
                  <c:v>16 de mayo de 2017</c:v>
                </c:pt>
                <c:pt idx="30">
                  <c:v>23 de mayo de 2017</c:v>
                </c:pt>
                <c:pt idx="31">
                  <c:v>30 de mayo de 2017</c:v>
                </c:pt>
                <c:pt idx="32">
                  <c:v>6 de junio de 2017</c:v>
                </c:pt>
                <c:pt idx="33">
                  <c:v>13 de junio de 2017</c:v>
                </c:pt>
                <c:pt idx="34">
                  <c:v>20 de junio de 2017</c:v>
                </c:pt>
                <c:pt idx="35">
                  <c:v>27 de junio de 2017</c:v>
                </c:pt>
                <c:pt idx="36">
                  <c:v>5 de julio de 2017</c:v>
                </c:pt>
                <c:pt idx="37">
                  <c:v>12 de julio de 2017</c:v>
                </c:pt>
                <c:pt idx="38">
                  <c:v>19 de julio de 2017</c:v>
                </c:pt>
                <c:pt idx="39">
                  <c:v>24 de julio de 2017</c:v>
                </c:pt>
                <c:pt idx="40">
                  <c:v>31 de julio de 2017</c:v>
                </c:pt>
                <c:pt idx="41">
                  <c:v>7 de agosto de 2017</c:v>
                </c:pt>
                <c:pt idx="42">
                  <c:v>14 de agosto de 2017</c:v>
                </c:pt>
              </c:strCache>
            </c:strRef>
          </c:cat>
          <c:val>
            <c:numRef>
              <c:f>'21'!$V$2:$V$44</c:f>
              <c:numCache>
                <c:formatCode>_-* #,##0_-;\-* #,##0_-;_-* \-??_-;_-@_-</c:formatCode>
                <c:ptCount val="43"/>
                <c:pt idx="0">
                  <c:v>172.32936000000001</c:v>
                </c:pt>
                <c:pt idx="1">
                  <c:v>179.21886000000001</c:v>
                </c:pt>
                <c:pt idx="2">
                  <c:v>181.42349999999999</c:v>
                </c:pt>
                <c:pt idx="3">
                  <c:v>179.31</c:v>
                </c:pt>
                <c:pt idx="4">
                  <c:v>185.09789999999998</c:v>
                </c:pt>
                <c:pt idx="5">
                  <c:v>187.11882</c:v>
                </c:pt>
                <c:pt idx="6">
                  <c:v>183.90371999999999</c:v>
                </c:pt>
                <c:pt idx="7">
                  <c:v>184.73045999999999</c:v>
                </c:pt>
                <c:pt idx="8">
                  <c:v>182.34209999999999</c:v>
                </c:pt>
                <c:pt idx="9">
                  <c:v>181.23978</c:v>
                </c:pt>
                <c:pt idx="10">
                  <c:v>178.30026000000001</c:v>
                </c:pt>
                <c:pt idx="11">
                  <c:v>183.99557999999999</c:v>
                </c:pt>
                <c:pt idx="12">
                  <c:v>184.27115999999998</c:v>
                </c:pt>
                <c:pt idx="13">
                  <c:v>182.43395999999998</c:v>
                </c:pt>
                <c:pt idx="14" formatCode="General">
                  <c:v>184.45488</c:v>
                </c:pt>
                <c:pt idx="15" formatCode="General">
                  <c:v>190.05833999999999</c:v>
                </c:pt>
                <c:pt idx="16" formatCode="General">
                  <c:v>189.13973999999999</c:v>
                </c:pt>
                <c:pt idx="17" formatCode="General">
                  <c:v>189.96647999999999</c:v>
                </c:pt>
                <c:pt idx="18" formatCode="General">
                  <c:v>189.23159999999999</c:v>
                </c:pt>
                <c:pt idx="19" formatCode="General">
                  <c:v>186.65951999999999</c:v>
                </c:pt>
                <c:pt idx="20" formatCode="General">
                  <c:v>181.97466</c:v>
                </c:pt>
                <c:pt idx="21" formatCode="General">
                  <c:v>175.26888</c:v>
                </c:pt>
                <c:pt idx="22" formatCode="General">
                  <c:v>172.32936000000001</c:v>
                </c:pt>
                <c:pt idx="23" formatCode="General">
                  <c:v>173.79911999999999</c:v>
                </c:pt>
                <c:pt idx="24" formatCode="General">
                  <c:v>176.55491999999998</c:v>
                </c:pt>
                <c:pt idx="25" formatCode="General">
                  <c:v>169.20612</c:v>
                </c:pt>
                <c:pt idx="26" formatCode="General">
                  <c:v>171.22703999999999</c:v>
                </c:pt>
                <c:pt idx="27" formatCode="General">
                  <c:v>185.28162</c:v>
                </c:pt>
                <c:pt idx="28" formatCode="General">
                  <c:v>176.46305999999998</c:v>
                </c:pt>
                <c:pt idx="29" formatCode="General">
                  <c:v>171.31889999999999</c:v>
                </c:pt>
                <c:pt idx="30" formatCode="General">
                  <c:v>174.16656</c:v>
                </c:pt>
                <c:pt idx="31" formatCode="General">
                  <c:v>175.08516</c:v>
                </c:pt>
                <c:pt idx="32" formatCode="General">
                  <c:v>176.73864</c:v>
                </c:pt>
                <c:pt idx="33" formatCode="General">
                  <c:v>183.07697999999999</c:v>
                </c:pt>
                <c:pt idx="34" formatCode="General">
                  <c:v>190.24205999999998</c:v>
                </c:pt>
                <c:pt idx="35" formatCode="General">
                  <c:v>184.27115999999998</c:v>
                </c:pt>
                <c:pt idx="36" formatCode="General">
                  <c:v>218.35121999999998</c:v>
                </c:pt>
                <c:pt idx="37" formatCode="General">
                  <c:v>209.62451999999999</c:v>
                </c:pt>
                <c:pt idx="38" formatCode="General">
                  <c:v>193.54901999999998</c:v>
                </c:pt>
                <c:pt idx="39" formatCode="General">
                  <c:v>189.04787999999999</c:v>
                </c:pt>
                <c:pt idx="40" formatCode="General">
                  <c:v>184.45488</c:v>
                </c:pt>
                <c:pt idx="41" formatCode="General">
                  <c:v>181.69907999999998</c:v>
                </c:pt>
                <c:pt idx="42" formatCode="General">
                  <c:v>170.58401999999998</c:v>
                </c:pt>
              </c:numCache>
            </c:numRef>
          </c:val>
          <c:smooth val="0"/>
          <c:extLst>
            <c:ext xmlns:c16="http://schemas.microsoft.com/office/drawing/2014/chart" uri="{C3380CC4-5D6E-409C-BE32-E72D297353CC}">
              <c16:uniqueId val="{00000002-FE17-46C2-9DBC-C8325F9D0125}"/>
            </c:ext>
          </c:extLst>
        </c:ser>
        <c:ser>
          <c:idx val="2"/>
          <c:order val="2"/>
          <c:tx>
            <c:strRef>
              <c:f>'21'!$W$1</c:f>
              <c:strCache>
                <c:ptCount val="1"/>
                <c:pt idx="0">
                  <c:v>Jul-18</c:v>
                </c:pt>
              </c:strCache>
            </c:strRef>
          </c:tx>
          <c:spPr>
            <a:ln w="28575" cap="rnd">
              <a:solidFill>
                <a:schemeClr val="accent3"/>
              </a:solidFill>
              <a:round/>
            </a:ln>
            <a:effectLst/>
          </c:spPr>
          <c:marker>
            <c:symbol val="none"/>
          </c:marker>
          <c:cat>
            <c:strRef>
              <c:f>'21'!$U$2:$U$44</c:f>
              <c:strCache>
                <c:ptCount val="43"/>
                <c:pt idx="0">
                  <c:v>3 de enero de 2017</c:v>
                </c:pt>
                <c:pt idx="1">
                  <c:v>6 de enero de 2017</c:v>
                </c:pt>
                <c:pt idx="2">
                  <c:v>9 de enero de 2017</c:v>
                </c:pt>
                <c:pt idx="3">
                  <c:v>11 de enero de 2017</c:v>
                </c:pt>
                <c:pt idx="4">
                  <c:v>13 de enero de 2017</c:v>
                </c:pt>
                <c:pt idx="5">
                  <c:v>18 de enero de 2017</c:v>
                </c:pt>
                <c:pt idx="6">
                  <c:v>20 de enero de 2017</c:v>
                </c:pt>
                <c:pt idx="7">
                  <c:v>23 de enero de 2017</c:v>
                </c:pt>
                <c:pt idx="8">
                  <c:v>25 de enero de 2017</c:v>
                </c:pt>
                <c:pt idx="9">
                  <c:v>27 de enero de 2017</c:v>
                </c:pt>
                <c:pt idx="10">
                  <c:v>30 de enero de 2017</c:v>
                </c:pt>
                <c:pt idx="11">
                  <c:v>1 de febrero de 2017</c:v>
                </c:pt>
                <c:pt idx="12">
                  <c:v>3 de febrero de 2017</c:v>
                </c:pt>
                <c:pt idx="13">
                  <c:v>6 de febrero de 2017</c:v>
                </c:pt>
                <c:pt idx="14">
                  <c:v>8 de febrero de 2017</c:v>
                </c:pt>
                <c:pt idx="15">
                  <c:v>10 de febrero de 2017</c:v>
                </c:pt>
                <c:pt idx="16">
                  <c:v>17 de febrero de 2017</c:v>
                </c:pt>
                <c:pt idx="17">
                  <c:v>23 de febrero de 2017</c:v>
                </c:pt>
                <c:pt idx="18">
                  <c:v>2 de marzo de 2017</c:v>
                </c:pt>
                <c:pt idx="19">
                  <c:v>9 de marzo de 2017</c:v>
                </c:pt>
                <c:pt idx="20">
                  <c:v>16 de marzo de 2017</c:v>
                </c:pt>
                <c:pt idx="21">
                  <c:v>23 de marzo de 2017</c:v>
                </c:pt>
                <c:pt idx="22">
                  <c:v>30 de marzo de 2017</c:v>
                </c:pt>
                <c:pt idx="23">
                  <c:v>6 de abril de 2017</c:v>
                </c:pt>
                <c:pt idx="24">
                  <c:v>13 de abril de 2017</c:v>
                </c:pt>
                <c:pt idx="25">
                  <c:v>21 de abril de 2017</c:v>
                </c:pt>
                <c:pt idx="26">
                  <c:v>25 de abril de 2017</c:v>
                </c:pt>
                <c:pt idx="27">
                  <c:v>2 de mayo de 2017</c:v>
                </c:pt>
                <c:pt idx="28">
                  <c:v>9 de mayo de 2017</c:v>
                </c:pt>
                <c:pt idx="29">
                  <c:v>16 de mayo de 2017</c:v>
                </c:pt>
                <c:pt idx="30">
                  <c:v>23 de mayo de 2017</c:v>
                </c:pt>
                <c:pt idx="31">
                  <c:v>30 de mayo de 2017</c:v>
                </c:pt>
                <c:pt idx="32">
                  <c:v>6 de junio de 2017</c:v>
                </c:pt>
                <c:pt idx="33">
                  <c:v>13 de junio de 2017</c:v>
                </c:pt>
                <c:pt idx="34">
                  <c:v>20 de junio de 2017</c:v>
                </c:pt>
                <c:pt idx="35">
                  <c:v>27 de junio de 2017</c:v>
                </c:pt>
                <c:pt idx="36">
                  <c:v>5 de julio de 2017</c:v>
                </c:pt>
                <c:pt idx="37">
                  <c:v>12 de julio de 2017</c:v>
                </c:pt>
                <c:pt idx="38">
                  <c:v>19 de julio de 2017</c:v>
                </c:pt>
                <c:pt idx="39">
                  <c:v>24 de julio de 2017</c:v>
                </c:pt>
                <c:pt idx="40">
                  <c:v>31 de julio de 2017</c:v>
                </c:pt>
                <c:pt idx="41">
                  <c:v>7 de agosto de 2017</c:v>
                </c:pt>
                <c:pt idx="42">
                  <c:v>14 de agosto de 2017</c:v>
                </c:pt>
              </c:strCache>
            </c:strRef>
          </c:cat>
          <c:val>
            <c:numRef>
              <c:f>'21'!$W$2:$W$44</c:f>
              <c:numCache>
                <c:formatCode>General</c:formatCode>
                <c:ptCount val="43"/>
                <c:pt idx="0">
                  <c:v>181.14792</c:v>
                </c:pt>
                <c:pt idx="1">
                  <c:v>187.57811999999998</c:v>
                </c:pt>
                <c:pt idx="2">
                  <c:v>188.86416</c:v>
                </c:pt>
                <c:pt idx="3">
                  <c:v>186.38</c:v>
                </c:pt>
                <c:pt idx="4">
                  <c:v>188.7723</c:v>
                </c:pt>
                <c:pt idx="5">
                  <c:v>192.44669999999999</c:v>
                </c:pt>
                <c:pt idx="6">
                  <c:v>190.51764</c:v>
                </c:pt>
                <c:pt idx="7">
                  <c:v>191.16066000000001</c:v>
                </c:pt>
                <c:pt idx="8">
                  <c:v>189.23159999999999</c:v>
                </c:pt>
                <c:pt idx="9">
                  <c:v>189.32345999999998</c:v>
                </c:pt>
                <c:pt idx="10">
                  <c:v>186.56765999999999</c:v>
                </c:pt>
                <c:pt idx="11">
                  <c:v>191.89553999999998</c:v>
                </c:pt>
                <c:pt idx="12">
                  <c:v>192.53855999999999</c:v>
                </c:pt>
                <c:pt idx="13">
                  <c:v>190.42578</c:v>
                </c:pt>
                <c:pt idx="14">
                  <c:v>192.90600000000001</c:v>
                </c:pt>
                <c:pt idx="15">
                  <c:v>197.03969999999998</c:v>
                </c:pt>
                <c:pt idx="16">
                  <c:v>194.10017999999999</c:v>
                </c:pt>
                <c:pt idx="17">
                  <c:v>192.35484</c:v>
                </c:pt>
                <c:pt idx="18">
                  <c:v>194.65134</c:v>
                </c:pt>
                <c:pt idx="19">
                  <c:v>193.18158</c:v>
                </c:pt>
                <c:pt idx="20">
                  <c:v>190.88507999999999</c:v>
                </c:pt>
                <c:pt idx="21">
                  <c:v>185.74091999999999</c:v>
                </c:pt>
                <c:pt idx="22">
                  <c:v>182.34209999999999</c:v>
                </c:pt>
                <c:pt idx="23">
                  <c:v>185.64905999999999</c:v>
                </c:pt>
                <c:pt idx="24">
                  <c:v>188.58858000000001</c:v>
                </c:pt>
                <c:pt idx="25">
                  <c:v>181.8828</c:v>
                </c:pt>
                <c:pt idx="26">
                  <c:v>185.37348</c:v>
                </c:pt>
                <c:pt idx="27">
                  <c:v>196.12109999999998</c:v>
                </c:pt>
                <c:pt idx="28">
                  <c:v>189.78276</c:v>
                </c:pt>
                <c:pt idx="29">
                  <c:v>184.82231999999999</c:v>
                </c:pt>
                <c:pt idx="30">
                  <c:v>187.57811999999998</c:v>
                </c:pt>
                <c:pt idx="31">
                  <c:v>188.40485999999999</c:v>
                </c:pt>
                <c:pt idx="32">
                  <c:v>189.6909</c:v>
                </c:pt>
                <c:pt idx="33">
                  <c:v>194.83506</c:v>
                </c:pt>
                <c:pt idx="34">
                  <c:v>201.44898000000001</c:v>
                </c:pt>
                <c:pt idx="35">
                  <c:v>194.83506</c:v>
                </c:pt>
                <c:pt idx="36">
                  <c:v>227.44535999999999</c:v>
                </c:pt>
                <c:pt idx="37">
                  <c:v>222.11748</c:v>
                </c:pt>
                <c:pt idx="38">
                  <c:v>208.33848</c:v>
                </c:pt>
                <c:pt idx="39">
                  <c:v>205.12338</c:v>
                </c:pt>
                <c:pt idx="40">
                  <c:v>200.80596</c:v>
                </c:pt>
                <c:pt idx="41">
                  <c:v>198.69317999999998</c:v>
                </c:pt>
                <c:pt idx="42">
                  <c:v>188.68044</c:v>
                </c:pt>
              </c:numCache>
            </c:numRef>
          </c:val>
          <c:smooth val="0"/>
          <c:extLst xmlns:c15="http://schemas.microsoft.com/office/drawing/2012/chart">
            <c:ext xmlns:c16="http://schemas.microsoft.com/office/drawing/2014/chart" uri="{C3380CC4-5D6E-409C-BE32-E72D297353CC}">
              <c16:uniqueId val="{00000003-FE17-46C2-9DBC-C8325F9D0125}"/>
            </c:ext>
          </c:extLst>
        </c:ser>
        <c:dLbls>
          <c:showLegendKey val="0"/>
          <c:showVal val="0"/>
          <c:showCatName val="0"/>
          <c:showSerName val="0"/>
          <c:showPercent val="0"/>
          <c:showBubbleSize val="0"/>
        </c:dLbls>
        <c:smooth val="0"/>
        <c:axId val="-840046112"/>
        <c:axId val="-840041760"/>
        <c:extLst>
          <c:ext xmlns:c15="http://schemas.microsoft.com/office/drawing/2012/chart" uri="{02D57815-91ED-43cb-92C2-25804820EDAC}">
            <c15:filteredLineSeries>
              <c15:ser>
                <c:idx val="1"/>
                <c:order val="0"/>
                <c:tx>
                  <c:strRef>
                    <c:extLst>
                      <c:ext uri="{02D57815-91ED-43cb-92C2-25804820EDAC}">
                        <c15:formulaRef>
                          <c15:sqref>'19'!#REF!</c15:sqref>
                        </c15:formulaRef>
                      </c:ext>
                    </c:extLst>
                    <c:strCache>
                      <c:ptCount val="1"/>
                      <c:pt idx="0">
                        <c:v>#REF!</c:v>
                      </c:pt>
                    </c:strCache>
                  </c:strRef>
                </c:tx>
                <c:spPr>
                  <a:ln w="28575" cap="rnd">
                    <a:solidFill>
                      <a:schemeClr val="accent2"/>
                    </a:solidFill>
                    <a:round/>
                  </a:ln>
                  <a:effectLst/>
                </c:spPr>
                <c:marker>
                  <c:symbol val="none"/>
                </c:marker>
                <c:cat>
                  <c:strRef>
                    <c:extLst>
                      <c:ext uri="{02D57815-91ED-43cb-92C2-25804820EDAC}">
                        <c15:formulaRef>
                          <c15:sqref>'21'!$U$2:$U$44</c15:sqref>
                        </c15:formulaRef>
                      </c:ext>
                    </c:extLst>
                    <c:strCache>
                      <c:ptCount val="43"/>
                      <c:pt idx="0">
                        <c:v>3 de enero de 2017</c:v>
                      </c:pt>
                      <c:pt idx="1">
                        <c:v>6 de enero de 2017</c:v>
                      </c:pt>
                      <c:pt idx="2">
                        <c:v>9 de enero de 2017</c:v>
                      </c:pt>
                      <c:pt idx="3">
                        <c:v>11 de enero de 2017</c:v>
                      </c:pt>
                      <c:pt idx="4">
                        <c:v>13 de enero de 2017</c:v>
                      </c:pt>
                      <c:pt idx="5">
                        <c:v>18 de enero de 2017</c:v>
                      </c:pt>
                      <c:pt idx="6">
                        <c:v>20 de enero de 2017</c:v>
                      </c:pt>
                      <c:pt idx="7">
                        <c:v>23 de enero de 2017</c:v>
                      </c:pt>
                      <c:pt idx="8">
                        <c:v>25 de enero de 2017</c:v>
                      </c:pt>
                      <c:pt idx="9">
                        <c:v>27 de enero de 2017</c:v>
                      </c:pt>
                      <c:pt idx="10">
                        <c:v>30 de enero de 2017</c:v>
                      </c:pt>
                      <c:pt idx="11">
                        <c:v>1 de febrero de 2017</c:v>
                      </c:pt>
                      <c:pt idx="12">
                        <c:v>3 de febrero de 2017</c:v>
                      </c:pt>
                      <c:pt idx="13">
                        <c:v>6 de febrero de 2017</c:v>
                      </c:pt>
                      <c:pt idx="14">
                        <c:v>8 de febrero de 2017</c:v>
                      </c:pt>
                      <c:pt idx="15">
                        <c:v>10 de febrero de 2017</c:v>
                      </c:pt>
                      <c:pt idx="16">
                        <c:v>17 de febrero de 2017</c:v>
                      </c:pt>
                      <c:pt idx="17">
                        <c:v>23 de febrero de 2017</c:v>
                      </c:pt>
                      <c:pt idx="18">
                        <c:v>2 de marzo de 2017</c:v>
                      </c:pt>
                      <c:pt idx="19">
                        <c:v>9 de marzo de 2017</c:v>
                      </c:pt>
                      <c:pt idx="20">
                        <c:v>16 de marzo de 2017</c:v>
                      </c:pt>
                      <c:pt idx="21">
                        <c:v>23 de marzo de 2017</c:v>
                      </c:pt>
                      <c:pt idx="22">
                        <c:v>30 de marzo de 2017</c:v>
                      </c:pt>
                      <c:pt idx="23">
                        <c:v>6 de abril de 2017</c:v>
                      </c:pt>
                      <c:pt idx="24">
                        <c:v>13 de abril de 2017</c:v>
                      </c:pt>
                      <c:pt idx="25">
                        <c:v>21 de abril de 2017</c:v>
                      </c:pt>
                      <c:pt idx="26">
                        <c:v>25 de abril de 2017</c:v>
                      </c:pt>
                      <c:pt idx="27">
                        <c:v>2 de mayo de 2017</c:v>
                      </c:pt>
                      <c:pt idx="28">
                        <c:v>9 de mayo de 2017</c:v>
                      </c:pt>
                      <c:pt idx="29">
                        <c:v>16 de mayo de 2017</c:v>
                      </c:pt>
                      <c:pt idx="30">
                        <c:v>23 de mayo de 2017</c:v>
                      </c:pt>
                      <c:pt idx="31">
                        <c:v>30 de mayo de 2017</c:v>
                      </c:pt>
                      <c:pt idx="32">
                        <c:v>6 de junio de 2017</c:v>
                      </c:pt>
                      <c:pt idx="33">
                        <c:v>13 de junio de 2017</c:v>
                      </c:pt>
                      <c:pt idx="34">
                        <c:v>20 de junio de 2017</c:v>
                      </c:pt>
                      <c:pt idx="35">
                        <c:v>27 de junio de 2017</c:v>
                      </c:pt>
                      <c:pt idx="36">
                        <c:v>5 de julio de 2017</c:v>
                      </c:pt>
                      <c:pt idx="37">
                        <c:v>12 de julio de 2017</c:v>
                      </c:pt>
                      <c:pt idx="38">
                        <c:v>19 de julio de 2017</c:v>
                      </c:pt>
                      <c:pt idx="39">
                        <c:v>24 de julio de 2017</c:v>
                      </c:pt>
                      <c:pt idx="40">
                        <c:v>31 de julio de 2017</c:v>
                      </c:pt>
                      <c:pt idx="41">
                        <c:v>7 de agosto de 2017</c:v>
                      </c:pt>
                      <c:pt idx="42">
                        <c:v>14 de agosto de 2017</c:v>
                      </c:pt>
                    </c:strCache>
                  </c:strRef>
                </c:cat>
                <c:val>
                  <c:numRef>
                    <c:extLst>
                      <c:ext uri="{02D57815-91ED-43cb-92C2-25804820EDAC}">
                        <c15:formulaRef>
                          <c15:sqref>'19'!#REF!</c15:sqref>
                        </c15:formulaRef>
                      </c:ext>
                    </c:extLst>
                    <c:numCache>
                      <c:formatCode>General</c:formatCode>
                      <c:ptCount val="1"/>
                      <c:pt idx="0">
                        <c:v>1</c:v>
                      </c:pt>
                    </c:numCache>
                  </c:numRef>
                </c:val>
                <c:smooth val="0"/>
                <c:extLst>
                  <c:ext xmlns:c16="http://schemas.microsoft.com/office/drawing/2014/chart" uri="{C3380CC4-5D6E-409C-BE32-E72D297353CC}">
                    <c16:uniqueId val="{00000000-FE17-46C2-9DBC-C8325F9D0125}"/>
                  </c:ext>
                </c:extLst>
              </c15:ser>
            </c15:filteredLineSeries>
          </c:ext>
        </c:extLst>
      </c:lineChart>
      <c:catAx>
        <c:axId val="-840046112"/>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s-CL"/>
                  <a:t>Fecha</a:t>
                </a:r>
              </a:p>
            </c:rich>
          </c:tx>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s-CL" sz="900" b="0" i="0" u="none" strike="noStrike" kern="1200" baseline="0">
                <a:solidFill>
                  <a:srgbClr val="000000"/>
                </a:solidFill>
                <a:latin typeface="Arial"/>
                <a:ea typeface="Arial"/>
                <a:cs typeface="Arial"/>
              </a:defRPr>
            </a:pPr>
            <a:endParaRPr lang="es-CL"/>
          </a:p>
        </c:txPr>
        <c:crossAx val="-840041760"/>
        <c:crosses val="autoZero"/>
        <c:auto val="1"/>
        <c:lblAlgn val="ctr"/>
        <c:lblOffset val="100"/>
        <c:tickLblSkip val="6"/>
        <c:tickMarkSkip val="20"/>
        <c:noMultiLvlLbl val="0"/>
      </c:catAx>
      <c:valAx>
        <c:axId val="-840041760"/>
        <c:scaling>
          <c:orientation val="minMax"/>
          <c:max val="230"/>
          <c:min val="1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s-CL"/>
                  <a:t>USD/ton</a:t>
                </a:r>
              </a:p>
            </c:rich>
          </c:tx>
          <c:layout>
            <c:manualLayout>
              <c:xMode val="edge"/>
              <c:yMode val="edge"/>
              <c:x val="2.0279146442742308E-3"/>
              <c:y val="0.3648034889350488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title>
        <c:numFmt formatCode="_-* #,##0_-;\-* #,##0_-;_-* \-??_-;_-@_-" sourceLinked="1"/>
        <c:majorTickMark val="none"/>
        <c:minorTickMark val="none"/>
        <c:tickLblPos val="nextTo"/>
        <c:spPr>
          <a:noFill/>
          <a:ln>
            <a:noFill/>
          </a:ln>
          <a:effectLst/>
        </c:spPr>
        <c:txPr>
          <a:bodyPr rot="-60000000" spcFirstLastPara="1" vertOverflow="ellipsis" vert="horz" wrap="square" anchor="ctr" anchorCtr="1"/>
          <a:lstStyle/>
          <a:p>
            <a:pPr algn="ctr">
              <a:defRPr lang="es-CL" sz="900" b="0" i="0" u="none" strike="noStrike" kern="1200" baseline="0">
                <a:solidFill>
                  <a:srgbClr val="000000"/>
                </a:solidFill>
                <a:latin typeface="Arial"/>
                <a:ea typeface="Arial"/>
                <a:cs typeface="Arial"/>
              </a:defRPr>
            </a:pPr>
            <a:endParaRPr lang="es-CL"/>
          </a:p>
        </c:txPr>
        <c:crossAx val="-840046112"/>
        <c:crosses val="autoZero"/>
        <c:crossBetween val="midCat"/>
      </c:valAx>
      <c:spPr>
        <a:noFill/>
        <a:ln>
          <a:noFill/>
        </a:ln>
        <a:effectLst/>
      </c:spPr>
    </c:plotArea>
    <c:legend>
      <c:legendPos val="t"/>
      <c:layout>
        <c:manualLayout>
          <c:xMode val="edge"/>
          <c:yMode val="edge"/>
          <c:x val="0.40657135337757577"/>
          <c:y val="0.18409083756616754"/>
          <c:w val="0.35151936315176896"/>
          <c:h val="5.339513601277112E-2"/>
        </c:manualLayout>
      </c:layout>
      <c:overlay val="0"/>
      <c:spPr>
        <a:noFill/>
        <a:ln>
          <a:noFill/>
        </a:ln>
        <a:effectLst/>
      </c:spPr>
      <c:txPr>
        <a:bodyPr rot="0" spcFirstLastPara="1" vertOverflow="ellipsis" vert="horz" wrap="square" anchor="ctr" anchorCtr="1"/>
        <a:lstStyle/>
        <a:p>
          <a:pPr algn="ctr">
            <a:defRPr lang="es-CL" sz="825" b="0" i="0" u="none" strike="noStrike" kern="1200"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s-CL"/>
    </a:p>
  </c:txPr>
  <c:printSettings>
    <c:headerFooter/>
    <c:pageMargins b="0.75" l="0.7" r="0.7" t="0.75" header="0.3" footer="0.3"/>
    <c:pageSetup orientation="portrait"/>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 1. Proyecciones de producción y demanda mundial de maíz </a:t>
            </a:r>
          </a:p>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Temporada 2017/18 (millones de toneladas)</a:t>
            </a:r>
          </a:p>
        </c:rich>
      </c:tx>
      <c:layout>
        <c:manualLayout>
          <c:xMode val="edge"/>
          <c:yMode val="edge"/>
          <c:x val="0.14053637422061036"/>
          <c:y val="7.8498337707786525E-2"/>
        </c:manualLayout>
      </c:layout>
      <c:overlay val="0"/>
    </c:title>
    <c:autoTitleDeleted val="0"/>
    <c:plotArea>
      <c:layout>
        <c:manualLayout>
          <c:layoutTarget val="inner"/>
          <c:xMode val="edge"/>
          <c:yMode val="edge"/>
          <c:x val="9.7731405655891598E-2"/>
          <c:y val="0.25614788250478593"/>
          <c:w val="0.83769077702496564"/>
          <c:h val="0.46470206075725801"/>
        </c:manualLayout>
      </c:layout>
      <c:barChart>
        <c:barDir val="col"/>
        <c:grouping val="clustered"/>
        <c:varyColors val="0"/>
        <c:ser>
          <c:idx val="1"/>
          <c:order val="0"/>
          <c:tx>
            <c:strRef>
              <c:f>'26'!$D$5</c:f>
              <c:strCache>
                <c:ptCount val="1"/>
                <c:pt idx="0">
                  <c:v>Producción</c:v>
                </c:pt>
              </c:strCache>
            </c:strRef>
          </c:tx>
          <c:spPr>
            <a:pattFill prst="dkUpDiag">
              <a:fgClr>
                <a:srgbClr val="C00000"/>
              </a:fgClr>
              <a:bgClr>
                <a:schemeClr val="bg1"/>
              </a:bgClr>
            </a:pattFill>
          </c:spPr>
          <c:invertIfNegative val="0"/>
          <c:cat>
            <c:numRef>
              <c:f>'26'!$B$6:$B$17</c:f>
              <c:numCache>
                <c:formatCode>mmm\-yy</c:formatCode>
                <c:ptCount val="12"/>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numCache>
            </c:numRef>
          </c:cat>
          <c:val>
            <c:numRef>
              <c:f>'26'!$D$6:$D$17</c:f>
              <c:numCache>
                <c:formatCode>#,##0.0</c:formatCode>
                <c:ptCount val="12"/>
                <c:pt idx="0">
                  <c:v>1033.6600000000001</c:v>
                </c:pt>
                <c:pt idx="1">
                  <c:v>1031.8599999999999</c:v>
                </c:pt>
                <c:pt idx="2">
                  <c:v>1036.9000000000001</c:v>
                </c:pt>
                <c:pt idx="3">
                  <c:v>1033.47</c:v>
                </c:pt>
              </c:numCache>
            </c:numRef>
          </c:val>
          <c:extLst>
            <c:ext xmlns:c16="http://schemas.microsoft.com/office/drawing/2014/chart" uri="{C3380CC4-5D6E-409C-BE32-E72D297353CC}">
              <c16:uniqueId val="{00000000-7DB4-45C4-B6C2-986534EFA413}"/>
            </c:ext>
          </c:extLst>
        </c:ser>
        <c:ser>
          <c:idx val="0"/>
          <c:order val="1"/>
          <c:tx>
            <c:strRef>
              <c:f>'26'!$E$5</c:f>
              <c:strCache>
                <c:ptCount val="1"/>
                <c:pt idx="0">
                  <c:v>Demanda</c:v>
                </c:pt>
              </c:strCache>
            </c:strRef>
          </c:tx>
          <c:spPr>
            <a:ln>
              <a:prstDash val="sysDash"/>
            </a:ln>
          </c:spPr>
          <c:invertIfNegative val="0"/>
          <c:cat>
            <c:numRef>
              <c:f>'26'!$B$6:$B$17</c:f>
              <c:numCache>
                <c:formatCode>mmm\-yy</c:formatCode>
                <c:ptCount val="12"/>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numCache>
            </c:numRef>
          </c:cat>
          <c:val>
            <c:numRef>
              <c:f>'26'!$E$6:$E$17</c:f>
              <c:numCache>
                <c:formatCode>#,##0.0</c:formatCode>
                <c:ptCount val="12"/>
                <c:pt idx="0">
                  <c:v>1062.3</c:v>
                </c:pt>
                <c:pt idx="1">
                  <c:v>1062.1199999999999</c:v>
                </c:pt>
                <c:pt idx="2">
                  <c:v>1063.5999999999999</c:v>
                </c:pt>
                <c:pt idx="3">
                  <c:v>1061.22</c:v>
                </c:pt>
              </c:numCache>
            </c:numRef>
          </c:val>
          <c:extLst>
            <c:ext xmlns:c16="http://schemas.microsoft.com/office/drawing/2014/chart" uri="{C3380CC4-5D6E-409C-BE32-E72D297353CC}">
              <c16:uniqueId val="{00000001-7DB4-45C4-B6C2-986534EFA413}"/>
            </c:ext>
          </c:extLst>
        </c:ser>
        <c:dLbls>
          <c:showLegendKey val="0"/>
          <c:showVal val="0"/>
          <c:showCatName val="0"/>
          <c:showSerName val="0"/>
          <c:showPercent val="0"/>
          <c:showBubbleSize val="0"/>
        </c:dLbls>
        <c:gapWidth val="150"/>
        <c:axId val="-1708112752"/>
        <c:axId val="-1708110576"/>
      </c:barChart>
      <c:dateAx>
        <c:axId val="-1708112752"/>
        <c:scaling>
          <c:orientation val="minMax"/>
        </c:scaling>
        <c:delete val="0"/>
        <c:axPos val="b"/>
        <c:numFmt formatCode="mmm/yy"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1708110576"/>
        <c:crosses val="autoZero"/>
        <c:auto val="0"/>
        <c:lblOffset val="100"/>
        <c:baseTimeUnit val="months"/>
        <c:majorUnit val="1"/>
        <c:majorTimeUnit val="months"/>
        <c:minorUnit val="1"/>
        <c:minorTimeUnit val="months"/>
      </c:dateAx>
      <c:valAx>
        <c:axId val="-1708110576"/>
        <c:scaling>
          <c:orientation val="minMax"/>
          <c:min val="960"/>
        </c:scaling>
        <c:delete val="0"/>
        <c:axPos val="l"/>
        <c:majorGridlines/>
        <c:title>
          <c:tx>
            <c:rich>
              <a:bodyPr/>
              <a:lstStyle/>
              <a:p>
                <a:pPr>
                  <a:defRPr sz="1000" b="0"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1708112752"/>
        <c:crosses val="autoZero"/>
        <c:crossBetween val="between"/>
      </c:valAx>
    </c:plotArea>
    <c:legend>
      <c:legendPos val="r"/>
      <c:layout>
        <c:manualLayout>
          <c:xMode val="edge"/>
          <c:yMode val="edge"/>
          <c:x val="0.30869078768554242"/>
          <c:y val="0.82758775153105857"/>
          <c:w val="0.27885926160311875"/>
          <c:h val="6.3660542432195988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 2. Producción y demanda mundial de maíz </a:t>
            </a:r>
          </a:p>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 a agosto de 2017 (millones de toneladas)</a:t>
            </a:r>
          </a:p>
        </c:rich>
      </c:tx>
      <c:layout>
        <c:manualLayout>
          <c:xMode val="edge"/>
          <c:yMode val="edge"/>
          <c:x val="0.23422957592855959"/>
          <c:y val="3.5465425312401988E-2"/>
        </c:manualLayout>
      </c:layout>
      <c:overlay val="0"/>
    </c:title>
    <c:autoTitleDeleted val="0"/>
    <c:plotArea>
      <c:layout>
        <c:manualLayout>
          <c:layoutTarget val="inner"/>
          <c:xMode val="edge"/>
          <c:yMode val="edge"/>
          <c:x val="9.755509345964912E-2"/>
          <c:y val="0.16669885329009321"/>
          <c:w val="0.83860729878718454"/>
          <c:h val="0.59006594722441741"/>
        </c:manualLayout>
      </c:layout>
      <c:lineChart>
        <c:grouping val="standard"/>
        <c:varyColors val="0"/>
        <c:ser>
          <c:idx val="1"/>
          <c:order val="0"/>
          <c:tx>
            <c:strRef>
              <c:f>'27'!$D$5</c:f>
              <c:strCache>
                <c:ptCount val="1"/>
                <c:pt idx="0">
                  <c:v>Producción</c:v>
                </c:pt>
              </c:strCache>
            </c:strRef>
          </c:tx>
          <c:marker>
            <c:symbol val="circle"/>
            <c:size val="5"/>
          </c:marker>
          <c:dLbls>
            <c:dLbl>
              <c:idx val="0"/>
              <c:layout>
                <c:manualLayout>
                  <c:x val="-4.0021112145693226E-2"/>
                  <c:y val="-4.795618814674210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41-4EF9-ADF2-3EEC10CFBDEF}"/>
                </c:ext>
              </c:extLst>
            </c:dLbl>
            <c:dLbl>
              <c:idx val="1"/>
              <c:layout>
                <c:manualLayout>
                  <c:x val="-5.2700838001121984E-2"/>
                  <c:y val="-7.276467390351261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41-4EF9-ADF2-3EEC10CFBDEF}"/>
                </c:ext>
              </c:extLst>
            </c:dLbl>
            <c:dLbl>
              <c:idx val="2"/>
              <c:layout>
                <c:manualLayout>
                  <c:x val="-6.722396663607233E-2"/>
                  <c:y val="-6.259259259259258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941-4EF9-ADF2-3EEC10CFBDEF}"/>
                </c:ext>
              </c:extLst>
            </c:dLbl>
            <c:dLbl>
              <c:idx val="3"/>
              <c:layout>
                <c:manualLayout>
                  <c:x val="-6.1301225383636936E-2"/>
                  <c:y val="-8.557451151939340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941-4EF9-ADF2-3EEC10CFBDEF}"/>
                </c:ext>
              </c:extLst>
            </c:dLbl>
            <c:dLbl>
              <c:idx val="4"/>
              <c:layout>
                <c:manualLayout>
                  <c:x val="-3.7097361686388934E-2"/>
                  <c:y val="-7.637093804254423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941-4EF9-ADF2-3EEC10CFBDEF}"/>
                </c:ext>
              </c:extLst>
            </c:dLbl>
            <c:dLbl>
              <c:idx val="5"/>
              <c:layout>
                <c:manualLayout>
                  <c:x val="-3.7794831379464183E-2"/>
                  <c:y val="-8.338661798682971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941-4EF9-ADF2-3EEC10CFBDEF}"/>
                </c:ext>
              </c:extLst>
            </c:dLbl>
            <c:dLbl>
              <c:idx val="6"/>
              <c:layout>
                <c:manualLayout>
                  <c:x val="-6.368226977762742E-2"/>
                  <c:y val="-5.266586468358121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941-4EF9-ADF2-3EEC10CFBDEF}"/>
                </c:ext>
              </c:extLst>
            </c:dLbl>
            <c:dLbl>
              <c:idx val="7"/>
              <c:layout>
                <c:manualLayout>
                  <c:x val="-5.3169734151329244E-2"/>
                  <c:y val="-5.555555555555560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941-4EF9-ADF2-3EEC10CFBDEF}"/>
                </c:ext>
              </c:extLst>
            </c:dLbl>
            <c:dLbl>
              <c:idx val="8"/>
              <c:layout>
                <c:manualLayout>
                  <c:x val="-4.3136654362326769E-2"/>
                  <c:y val="4.4775241192740206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941-4EF9-ADF2-3EEC10CFBDEF}"/>
                </c:ext>
              </c:extLst>
            </c:dLbl>
            <c:spPr>
              <a:ln w="19050">
                <a:solidFill>
                  <a:srgbClr val="C00000"/>
                </a:solid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'27'!$B$6:$B$14</c:f>
              <c:strCache>
                <c:ptCount val="9"/>
                <c:pt idx="0">
                  <c:v>2009/2010</c:v>
                </c:pt>
                <c:pt idx="1">
                  <c:v>2010/2011</c:v>
                </c:pt>
                <c:pt idx="2">
                  <c:v>2011/2012</c:v>
                </c:pt>
                <c:pt idx="3">
                  <c:v>2012/2013</c:v>
                </c:pt>
                <c:pt idx="4">
                  <c:v>2013/14</c:v>
                </c:pt>
                <c:pt idx="5">
                  <c:v>2014/2015</c:v>
                </c:pt>
                <c:pt idx="6">
                  <c:v>2015/2016</c:v>
                </c:pt>
                <c:pt idx="7">
                  <c:v>2016/2017 estimado</c:v>
                </c:pt>
                <c:pt idx="8">
                  <c:v>2017/18 proyectado</c:v>
                </c:pt>
              </c:strCache>
            </c:strRef>
          </c:cat>
          <c:val>
            <c:numRef>
              <c:f>'27'!$D$6:$D$14</c:f>
              <c:numCache>
                <c:formatCode>#,##0.0</c:formatCode>
                <c:ptCount val="9"/>
                <c:pt idx="0">
                  <c:v>824.94</c:v>
                </c:pt>
                <c:pt idx="1">
                  <c:v>835.38</c:v>
                </c:pt>
                <c:pt idx="2">
                  <c:v>888.16300000000001</c:v>
                </c:pt>
                <c:pt idx="3">
                  <c:v>867.96600000000001</c:v>
                </c:pt>
                <c:pt idx="4">
                  <c:v>990.47</c:v>
                </c:pt>
                <c:pt idx="5">
                  <c:v>1015.57</c:v>
                </c:pt>
                <c:pt idx="6">
                  <c:v>968.06</c:v>
                </c:pt>
                <c:pt idx="7">
                  <c:v>1070.51</c:v>
                </c:pt>
                <c:pt idx="8">
                  <c:v>1033.47</c:v>
                </c:pt>
              </c:numCache>
            </c:numRef>
          </c:val>
          <c:smooth val="0"/>
          <c:extLst>
            <c:ext xmlns:c16="http://schemas.microsoft.com/office/drawing/2014/chart" uri="{C3380CC4-5D6E-409C-BE32-E72D297353CC}">
              <c16:uniqueId val="{00000009-D941-4EF9-ADF2-3EEC10CFBDEF}"/>
            </c:ext>
          </c:extLst>
        </c:ser>
        <c:ser>
          <c:idx val="0"/>
          <c:order val="1"/>
          <c:tx>
            <c:strRef>
              <c:f>'27'!$E$5</c:f>
              <c:strCache>
                <c:ptCount val="1"/>
                <c:pt idx="0">
                  <c:v>Demanda</c:v>
                </c:pt>
              </c:strCache>
            </c:strRef>
          </c:tx>
          <c:spPr>
            <a:ln>
              <a:prstDash val="sysDash"/>
            </a:ln>
          </c:spPr>
          <c:dLbls>
            <c:dLbl>
              <c:idx val="0"/>
              <c:layout>
                <c:manualLayout>
                  <c:x val="-6.0091923471267935E-3"/>
                  <c:y val="5.8572097879191667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941-4EF9-ADF2-3EEC10CFBDEF}"/>
                </c:ext>
              </c:extLst>
            </c:dLbl>
            <c:dLbl>
              <c:idx val="1"/>
              <c:layout>
                <c:manualLayout>
                  <c:x val="-4.4719783496928386E-3"/>
                  <c:y val="4.0552057941532361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941-4EF9-ADF2-3EEC10CFBDEF}"/>
                </c:ext>
              </c:extLst>
            </c:dLbl>
            <c:dLbl>
              <c:idx val="2"/>
              <c:layout>
                <c:manualLayout>
                  <c:x val="-2.703202195145207E-2"/>
                  <c:y val="7.2147725143941605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941-4EF9-ADF2-3EEC10CFBDEF}"/>
                </c:ext>
              </c:extLst>
            </c:dLbl>
            <c:dLbl>
              <c:idx val="3"/>
              <c:layout>
                <c:manualLayout>
                  <c:x val="-4.73548770944489E-3"/>
                  <c:y val="6.683864405590726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941-4EF9-ADF2-3EEC10CFBDEF}"/>
                </c:ext>
              </c:extLst>
            </c:dLbl>
            <c:dLbl>
              <c:idx val="4"/>
              <c:layout>
                <c:manualLayout>
                  <c:x val="-2.858188416630273E-2"/>
                  <c:y val="7.120631221386505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941-4EF9-ADF2-3EEC10CFBDEF}"/>
                </c:ext>
              </c:extLst>
            </c:dLbl>
            <c:dLbl>
              <c:idx val="5"/>
              <c:layout>
                <c:manualLayout>
                  <c:x val="-4.1025641025641033E-2"/>
                  <c:y val="6.193078324225872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941-4EF9-ADF2-3EEC10CFBDEF}"/>
                </c:ext>
              </c:extLst>
            </c:dLbl>
            <c:dLbl>
              <c:idx val="6"/>
              <c:layout>
                <c:manualLayout>
                  <c:x val="-1.6719993831754001E-2"/>
                  <c:y val="8.451151289830419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941-4EF9-ADF2-3EEC10CFBDEF}"/>
                </c:ext>
              </c:extLst>
            </c:dLbl>
            <c:dLbl>
              <c:idx val="7"/>
              <c:layout>
                <c:manualLayout>
                  <c:x val="-3.2297109749020315E-2"/>
                  <c:y val="6.022559584171550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941-4EF9-ADF2-3EEC10CFBDEF}"/>
                </c:ext>
              </c:extLst>
            </c:dLbl>
            <c:dLbl>
              <c:idx val="8"/>
              <c:layout>
                <c:manualLayout>
                  <c:x val="-3.3636941971513359E-2"/>
                  <c:y val="-4.432241339324240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941-4EF9-ADF2-3EEC10CFBDEF}"/>
                </c:ext>
              </c:extLst>
            </c:dLbl>
            <c:spPr>
              <a:ln w="25400">
                <a:solidFill>
                  <a:schemeClr val="accent1"/>
                </a:solidFill>
                <a:prstDash val="sysDash"/>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'27'!$B$6:$B$14</c:f>
              <c:strCache>
                <c:ptCount val="9"/>
                <c:pt idx="0">
                  <c:v>2009/2010</c:v>
                </c:pt>
                <c:pt idx="1">
                  <c:v>2010/2011</c:v>
                </c:pt>
                <c:pt idx="2">
                  <c:v>2011/2012</c:v>
                </c:pt>
                <c:pt idx="3">
                  <c:v>2012/2013</c:v>
                </c:pt>
                <c:pt idx="4">
                  <c:v>2013/14</c:v>
                </c:pt>
                <c:pt idx="5">
                  <c:v>2014/2015</c:v>
                </c:pt>
                <c:pt idx="6">
                  <c:v>2015/2016</c:v>
                </c:pt>
                <c:pt idx="7">
                  <c:v>2016/2017 estimado</c:v>
                </c:pt>
                <c:pt idx="8">
                  <c:v>2017/18 proyectado</c:v>
                </c:pt>
              </c:strCache>
            </c:strRef>
          </c:cat>
          <c:val>
            <c:numRef>
              <c:f>'27'!$E$6:$E$14</c:f>
              <c:numCache>
                <c:formatCode>#,##0.0</c:formatCode>
                <c:ptCount val="9"/>
                <c:pt idx="0">
                  <c:v>825.77</c:v>
                </c:pt>
                <c:pt idx="1">
                  <c:v>851.95</c:v>
                </c:pt>
                <c:pt idx="2">
                  <c:v>883.69299999999998</c:v>
                </c:pt>
                <c:pt idx="3">
                  <c:v>864.69399999999996</c:v>
                </c:pt>
                <c:pt idx="4">
                  <c:v>948.85</c:v>
                </c:pt>
                <c:pt idx="5">
                  <c:v>980.58</c:v>
                </c:pt>
                <c:pt idx="6">
                  <c:v>965.1</c:v>
                </c:pt>
                <c:pt idx="7">
                  <c:v>1055.4100000000001</c:v>
                </c:pt>
                <c:pt idx="8">
                  <c:v>1061.22</c:v>
                </c:pt>
              </c:numCache>
            </c:numRef>
          </c:val>
          <c:smooth val="0"/>
          <c:extLst>
            <c:ext xmlns:c16="http://schemas.microsoft.com/office/drawing/2014/chart" uri="{C3380CC4-5D6E-409C-BE32-E72D297353CC}">
              <c16:uniqueId val="{00000013-D941-4EF9-ADF2-3EEC10CFBDEF}"/>
            </c:ext>
          </c:extLst>
        </c:ser>
        <c:dLbls>
          <c:showLegendKey val="0"/>
          <c:showVal val="0"/>
          <c:showCatName val="0"/>
          <c:showSerName val="0"/>
          <c:showPercent val="0"/>
          <c:showBubbleSize val="0"/>
        </c:dLbls>
        <c:drop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dropLines>
        <c:marker val="1"/>
        <c:smooth val="0"/>
        <c:axId val="-1708106224"/>
        <c:axId val="-1708117648"/>
      </c:lineChart>
      <c:lineChart>
        <c:grouping val="standard"/>
        <c:varyColors val="0"/>
        <c:ser>
          <c:idx val="2"/>
          <c:order val="2"/>
          <c:tx>
            <c:strRef>
              <c:f>'27'!$G$5</c:f>
              <c:strCache>
                <c:ptCount val="1"/>
                <c:pt idx="0">
                  <c:v>Relación stock final/consumo</c:v>
                </c:pt>
              </c:strCache>
            </c:strRef>
          </c:tx>
          <c:val>
            <c:numRef>
              <c:f>'27'!$G$6:$G$14</c:f>
              <c:numCache>
                <c:formatCode>0.0%</c:formatCode>
                <c:ptCount val="9"/>
                <c:pt idx="0">
                  <c:v>0.17756760357000134</c:v>
                </c:pt>
                <c:pt idx="1">
                  <c:v>0.15266154117025646</c:v>
                </c:pt>
                <c:pt idx="2">
                  <c:v>0.15223386402291292</c:v>
                </c:pt>
                <c:pt idx="3">
                  <c:v>0.1593627341001557</c:v>
                </c:pt>
                <c:pt idx="4">
                  <c:v>0.18446540549085735</c:v>
                </c:pt>
                <c:pt idx="5">
                  <c:v>0.21392441208264495</c:v>
                </c:pt>
                <c:pt idx="6">
                  <c:v>0.22004973577867579</c:v>
                </c:pt>
                <c:pt idx="7">
                  <c:v>0.21660776380743027</c:v>
                </c:pt>
                <c:pt idx="8">
                  <c:v>0.18928214696292947</c:v>
                </c:pt>
              </c:numCache>
            </c:numRef>
          </c:val>
          <c:smooth val="0"/>
          <c:extLst>
            <c:ext xmlns:c16="http://schemas.microsoft.com/office/drawing/2014/chart" uri="{C3380CC4-5D6E-409C-BE32-E72D297353CC}">
              <c16:uniqueId val="{00000014-D941-4EF9-ADF2-3EEC10CFBDEF}"/>
            </c:ext>
          </c:extLst>
        </c:ser>
        <c:dLbls>
          <c:showLegendKey val="0"/>
          <c:showVal val="0"/>
          <c:showCatName val="0"/>
          <c:showSerName val="0"/>
          <c:showPercent val="0"/>
          <c:showBubbleSize val="0"/>
        </c:dLbls>
        <c:marker val="1"/>
        <c:smooth val="0"/>
        <c:axId val="-1708111664"/>
        <c:axId val="-1708108400"/>
      </c:lineChart>
      <c:catAx>
        <c:axId val="-1708106224"/>
        <c:scaling>
          <c:orientation val="minMax"/>
        </c:scaling>
        <c:delete val="0"/>
        <c:axPos val="b"/>
        <c:numFmt formatCode="General" sourceLinked="1"/>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1708117648"/>
        <c:crosses val="autoZero"/>
        <c:auto val="1"/>
        <c:lblAlgn val="ctr"/>
        <c:lblOffset val="100"/>
        <c:noMultiLvlLbl val="0"/>
      </c:catAx>
      <c:valAx>
        <c:axId val="-1708117648"/>
        <c:scaling>
          <c:orientation val="minMax"/>
          <c:min val="700"/>
        </c:scaling>
        <c:delete val="0"/>
        <c:axPos val="l"/>
        <c:title>
          <c:tx>
            <c:rich>
              <a:bodyPr/>
              <a:lstStyle/>
              <a:p>
                <a:pPr>
                  <a:defRPr sz="1000" b="0" i="0" u="none" strike="noStrike" baseline="0">
                    <a:solidFill>
                      <a:srgbClr val="000000"/>
                    </a:solidFill>
                    <a:latin typeface="Arial"/>
                    <a:ea typeface="Arial"/>
                    <a:cs typeface="Arial"/>
                  </a:defRPr>
                </a:pPr>
                <a:r>
                  <a:rPr lang="es-CL"/>
                  <a:t>Millones de toneladas</a:t>
                </a:r>
              </a:p>
            </c:rich>
          </c:tx>
          <c:layout>
            <c:manualLayout>
              <c:xMode val="edge"/>
              <c:yMode val="edge"/>
              <c:x val="1.4598725820065444E-2"/>
              <c:y val="0.27147724458970934"/>
            </c:manualLayout>
          </c:layout>
          <c:overlay val="0"/>
        </c:title>
        <c:numFmt formatCode="#,##0" sourceLinked="0"/>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L"/>
          </a:p>
        </c:txPr>
        <c:crossAx val="-1708106224"/>
        <c:crosses val="autoZero"/>
        <c:crossBetween val="between"/>
      </c:valAx>
      <c:catAx>
        <c:axId val="-1708111664"/>
        <c:scaling>
          <c:orientation val="minMax"/>
        </c:scaling>
        <c:delete val="1"/>
        <c:axPos val="b"/>
        <c:majorTickMark val="out"/>
        <c:minorTickMark val="none"/>
        <c:tickLblPos val="nextTo"/>
        <c:crossAx val="-1708108400"/>
        <c:crosses val="autoZero"/>
        <c:auto val="1"/>
        <c:lblAlgn val="ctr"/>
        <c:lblOffset val="100"/>
        <c:noMultiLvlLbl val="0"/>
      </c:catAx>
      <c:valAx>
        <c:axId val="-1708108400"/>
        <c:scaling>
          <c:orientation val="minMax"/>
          <c:max val="0.4"/>
          <c:min val="0.12000000000000001"/>
        </c:scaling>
        <c:delete val="0"/>
        <c:axPos val="r"/>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1708111664"/>
        <c:crosses val="max"/>
        <c:crossBetween val="between"/>
      </c:valAx>
    </c:plotArea>
    <c:legend>
      <c:legendPos val="r"/>
      <c:layout>
        <c:manualLayout>
          <c:xMode val="edge"/>
          <c:yMode val="edge"/>
          <c:x val="4.7696108471022625E-2"/>
          <c:y val="0.85879859357202992"/>
          <c:w val="0.86202365673453807"/>
          <c:h val="7.5795242575810162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3. Evolución de la superficie sembrada (miles de hectáreas), producción nacional de maíz para consumo (miles de toneladas) y rendimiento (qqm/ha) </a:t>
            </a:r>
          </a:p>
        </c:rich>
      </c:tx>
      <c:layout>
        <c:manualLayout>
          <c:xMode val="edge"/>
          <c:yMode val="edge"/>
          <c:x val="0.12371244379950996"/>
          <c:y val="2.9564153943122701E-2"/>
        </c:manualLayout>
      </c:layout>
      <c:overlay val="0"/>
      <c:spPr>
        <a:noFill/>
        <a:ln w="25400">
          <a:noFill/>
        </a:ln>
      </c:spPr>
    </c:title>
    <c:autoTitleDeleted val="0"/>
    <c:plotArea>
      <c:layout>
        <c:manualLayout>
          <c:layoutTarget val="inner"/>
          <c:xMode val="edge"/>
          <c:yMode val="edge"/>
          <c:x val="0.1695959880014998"/>
          <c:y val="0.2408820488348048"/>
          <c:w val="0.64760264341957263"/>
          <c:h val="0.42437840431236418"/>
        </c:manualLayout>
      </c:layout>
      <c:barChart>
        <c:barDir val="col"/>
        <c:grouping val="clustered"/>
        <c:varyColors val="0"/>
        <c:ser>
          <c:idx val="1"/>
          <c:order val="0"/>
          <c:tx>
            <c:strRef>
              <c:f>'29'!$D$5</c:f>
              <c:strCache>
                <c:ptCount val="1"/>
                <c:pt idx="0">
                  <c:v>Producción (miles de toneladas)</c:v>
                </c:pt>
              </c:strCache>
            </c:strRef>
          </c:tx>
          <c:spPr>
            <a:solidFill>
              <a:srgbClr val="C0504D"/>
            </a:solidFill>
            <a:ln w="25400">
              <a:noFill/>
            </a:ln>
          </c:spPr>
          <c:invertIfNegative val="0"/>
          <c:cat>
            <c:strRef>
              <c:f>'29'!$B$6:$B$12</c:f>
              <c:strCache>
                <c:ptCount val="7"/>
                <c:pt idx="0">
                  <c:v>2010/11</c:v>
                </c:pt>
                <c:pt idx="1">
                  <c:v>2011/12</c:v>
                </c:pt>
                <c:pt idx="2">
                  <c:v>2012/13</c:v>
                </c:pt>
                <c:pt idx="3">
                  <c:v>2013/14</c:v>
                </c:pt>
                <c:pt idx="4">
                  <c:v>2014/15</c:v>
                </c:pt>
                <c:pt idx="5">
                  <c:v>2015/16</c:v>
                </c:pt>
                <c:pt idx="6">
                  <c:v>2016/17</c:v>
                </c:pt>
              </c:strCache>
            </c:strRef>
          </c:cat>
          <c:val>
            <c:numRef>
              <c:f>'29'!$D$6:$D$12</c:f>
              <c:numCache>
                <c:formatCode>_(* #,##0_);_(* \(#,##0\);_(* "-"_);_(@_)</c:formatCode>
                <c:ptCount val="7"/>
                <c:pt idx="0">
                  <c:v>1379.6980000000001</c:v>
                </c:pt>
                <c:pt idx="1">
                  <c:v>1413.644</c:v>
                </c:pt>
                <c:pt idx="2">
                  <c:v>1411.057</c:v>
                </c:pt>
                <c:pt idx="3">
                  <c:v>1115.732</c:v>
                </c:pt>
                <c:pt idx="4">
                  <c:v>1517.8920000000001</c:v>
                </c:pt>
                <c:pt idx="5">
                  <c:v>1149.0391</c:v>
                </c:pt>
                <c:pt idx="6">
                  <c:v>1039.675</c:v>
                </c:pt>
              </c:numCache>
            </c:numRef>
          </c:val>
          <c:extLst>
            <c:ext xmlns:c16="http://schemas.microsoft.com/office/drawing/2014/chart" uri="{C3380CC4-5D6E-409C-BE32-E72D297353CC}">
              <c16:uniqueId val="{00000000-6C67-497A-9F9E-F927F43204D3}"/>
            </c:ext>
          </c:extLst>
        </c:ser>
        <c:dLbls>
          <c:showLegendKey val="0"/>
          <c:showVal val="0"/>
          <c:showCatName val="0"/>
          <c:showSerName val="0"/>
          <c:showPercent val="0"/>
          <c:showBubbleSize val="0"/>
        </c:dLbls>
        <c:gapWidth val="150"/>
        <c:axId val="-1765637824"/>
        <c:axId val="-1640997936"/>
      </c:barChart>
      <c:lineChart>
        <c:grouping val="standard"/>
        <c:varyColors val="0"/>
        <c:ser>
          <c:idx val="0"/>
          <c:order val="1"/>
          <c:tx>
            <c:strRef>
              <c:f>'29'!$C$5</c:f>
              <c:strCache>
                <c:ptCount val="1"/>
                <c:pt idx="0">
                  <c:v>Superficie (miles de hectáreas)</c:v>
                </c:pt>
              </c:strCache>
            </c:strRef>
          </c:tx>
          <c:spPr>
            <a:ln w="25400">
              <a:solidFill>
                <a:srgbClr val="4F81BD"/>
              </a:solidFill>
              <a:prstDash val="solid"/>
            </a:ln>
          </c:spPr>
          <c:marker>
            <c:symbol val="none"/>
          </c:marker>
          <c:cat>
            <c:strRef>
              <c:f>'29'!$B$6:$B$12</c:f>
              <c:strCache>
                <c:ptCount val="7"/>
                <c:pt idx="0">
                  <c:v>2010/11</c:v>
                </c:pt>
                <c:pt idx="1">
                  <c:v>2011/12</c:v>
                </c:pt>
                <c:pt idx="2">
                  <c:v>2012/13</c:v>
                </c:pt>
                <c:pt idx="3">
                  <c:v>2013/14</c:v>
                </c:pt>
                <c:pt idx="4">
                  <c:v>2014/15</c:v>
                </c:pt>
                <c:pt idx="5">
                  <c:v>2015/16</c:v>
                </c:pt>
                <c:pt idx="6">
                  <c:v>2016/17</c:v>
                </c:pt>
              </c:strCache>
            </c:strRef>
          </c:cat>
          <c:val>
            <c:numRef>
              <c:f>'29'!$C$6:$C$12</c:f>
              <c:numCache>
                <c:formatCode>_(* #,##0_);_(* \(#,##0\);_(* "-"_);_(@_)</c:formatCode>
                <c:ptCount val="7"/>
                <c:pt idx="0">
                  <c:v>102.54600000000001</c:v>
                </c:pt>
                <c:pt idx="1">
                  <c:v>110.233</c:v>
                </c:pt>
                <c:pt idx="2">
                  <c:v>106.34699999999999</c:v>
                </c:pt>
                <c:pt idx="3">
                  <c:v>92.378</c:v>
                </c:pt>
                <c:pt idx="4">
                  <c:v>117.6</c:v>
                </c:pt>
                <c:pt idx="5">
                  <c:v>92.536000000000001</c:v>
                </c:pt>
                <c:pt idx="6">
                  <c:v>86.421000000000006</c:v>
                </c:pt>
              </c:numCache>
            </c:numRef>
          </c:val>
          <c:smooth val="0"/>
          <c:extLst>
            <c:ext xmlns:c16="http://schemas.microsoft.com/office/drawing/2014/chart" uri="{C3380CC4-5D6E-409C-BE32-E72D297353CC}">
              <c16:uniqueId val="{00000001-6C67-497A-9F9E-F927F43204D3}"/>
            </c:ext>
          </c:extLst>
        </c:ser>
        <c:ser>
          <c:idx val="2"/>
          <c:order val="2"/>
          <c:tx>
            <c:strRef>
              <c:f>'29'!$E$5</c:f>
              <c:strCache>
                <c:ptCount val="1"/>
                <c:pt idx="0">
                  <c:v>Rendimiento 
(qqm/ha)</c:v>
                </c:pt>
              </c:strCache>
            </c:strRef>
          </c:tx>
          <c:marker>
            <c:symbol val="none"/>
          </c:marker>
          <c:cat>
            <c:strRef>
              <c:f>'29'!$B$6:$B$12</c:f>
              <c:strCache>
                <c:ptCount val="7"/>
                <c:pt idx="0">
                  <c:v>2010/11</c:v>
                </c:pt>
                <c:pt idx="1">
                  <c:v>2011/12</c:v>
                </c:pt>
                <c:pt idx="2">
                  <c:v>2012/13</c:v>
                </c:pt>
                <c:pt idx="3">
                  <c:v>2013/14</c:v>
                </c:pt>
                <c:pt idx="4">
                  <c:v>2014/15</c:v>
                </c:pt>
                <c:pt idx="5">
                  <c:v>2015/16</c:v>
                </c:pt>
                <c:pt idx="6">
                  <c:v>2016/17</c:v>
                </c:pt>
              </c:strCache>
            </c:strRef>
          </c:cat>
          <c:val>
            <c:numRef>
              <c:f>'29'!$E$6:$E$12</c:f>
              <c:numCache>
                <c:formatCode>_(* #,##0.0_);_(* \(#,##0.0\);_(* "-"_);_(@_)</c:formatCode>
                <c:ptCount val="7"/>
                <c:pt idx="0">
                  <c:v>134.54430206931522</c:v>
                </c:pt>
                <c:pt idx="1">
                  <c:v>128.24145219671061</c:v>
                </c:pt>
                <c:pt idx="2">
                  <c:v>132.68423180719719</c:v>
                </c:pt>
                <c:pt idx="3">
                  <c:v>120.77897334863279</c:v>
                </c:pt>
                <c:pt idx="4">
                  <c:v>129.07244897959185</c:v>
                </c:pt>
                <c:pt idx="5">
                  <c:v>124.1721167977868</c:v>
                </c:pt>
                <c:pt idx="6">
                  <c:v>120.30351419215236</c:v>
                </c:pt>
              </c:numCache>
            </c:numRef>
          </c:val>
          <c:smooth val="0"/>
          <c:extLst>
            <c:ext xmlns:c16="http://schemas.microsoft.com/office/drawing/2014/chart" uri="{C3380CC4-5D6E-409C-BE32-E72D297353CC}">
              <c16:uniqueId val="{00000002-6C67-497A-9F9E-F927F43204D3}"/>
            </c:ext>
          </c:extLst>
        </c:ser>
        <c:dLbls>
          <c:showLegendKey val="0"/>
          <c:showVal val="0"/>
          <c:showCatName val="0"/>
          <c:showSerName val="0"/>
          <c:showPercent val="0"/>
          <c:showBubbleSize val="0"/>
        </c:dLbls>
        <c:marker val="1"/>
        <c:smooth val="0"/>
        <c:axId val="-1641006640"/>
        <c:axId val="-1641005008"/>
      </c:lineChart>
      <c:catAx>
        <c:axId val="-1765637824"/>
        <c:scaling>
          <c:orientation val="minMax"/>
        </c:scaling>
        <c:delete val="0"/>
        <c:axPos val="b"/>
        <c:numFmt formatCode="d/m/yy;@" sourceLinked="0"/>
        <c:majorTickMark val="none"/>
        <c:minorTickMark val="none"/>
        <c:tickLblPos val="nextTo"/>
        <c:spPr>
          <a:noFill/>
          <a:ln w="9525" cap="flat" cmpd="sng" algn="ctr">
            <a:solidFill>
              <a:schemeClr val="tx1">
                <a:lumMod val="15000"/>
                <a:lumOff val="85000"/>
              </a:schemeClr>
            </a:solidFill>
            <a:round/>
          </a:ln>
          <a:effectLst/>
        </c:spPr>
        <c:txPr>
          <a:bodyPr rot="-960000" vert="horz"/>
          <a:lstStyle/>
          <a:p>
            <a:pPr>
              <a:defRPr sz="900" b="0" i="0" u="none" strike="noStrike" baseline="0">
                <a:solidFill>
                  <a:srgbClr val="000000"/>
                </a:solidFill>
                <a:latin typeface="Arial"/>
                <a:ea typeface="Arial"/>
                <a:cs typeface="Arial"/>
              </a:defRPr>
            </a:pPr>
            <a:endParaRPr lang="es-CL"/>
          </a:p>
        </c:txPr>
        <c:crossAx val="-1640997936"/>
        <c:crosses val="autoZero"/>
        <c:auto val="1"/>
        <c:lblAlgn val="ctr"/>
        <c:lblOffset val="100"/>
        <c:tickLblSkip val="1"/>
        <c:noMultiLvlLbl val="0"/>
      </c:catAx>
      <c:valAx>
        <c:axId val="-164099793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Arial"/>
                    <a:ea typeface="Arial"/>
                    <a:cs typeface="Arial"/>
                  </a:defRPr>
                </a:pPr>
                <a:r>
                  <a:rPr lang="es-CL" sz="900"/>
                  <a:t>Producción (miles de toneladas)</a:t>
                </a:r>
              </a:p>
            </c:rich>
          </c:tx>
          <c:layout>
            <c:manualLayout>
              <c:xMode val="edge"/>
              <c:yMode val="edge"/>
              <c:x val="5.3140963119791294E-2"/>
              <c:y val="9.2068222654963824E-2"/>
            </c:manualLayout>
          </c:layout>
          <c:overlay val="0"/>
          <c:spPr>
            <a:noFill/>
            <a:ln w="25400">
              <a:noFill/>
            </a:ln>
          </c:spPr>
        </c:title>
        <c:numFmt formatCode="#,##0" sourceLinked="0"/>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1765637824"/>
        <c:crosses val="autoZero"/>
        <c:crossBetween val="between"/>
      </c:valAx>
      <c:catAx>
        <c:axId val="-1641006640"/>
        <c:scaling>
          <c:orientation val="minMax"/>
        </c:scaling>
        <c:delete val="1"/>
        <c:axPos val="b"/>
        <c:numFmt formatCode="General" sourceLinked="1"/>
        <c:majorTickMark val="out"/>
        <c:minorTickMark val="none"/>
        <c:tickLblPos val="nextTo"/>
        <c:crossAx val="-1641005008"/>
        <c:crosses val="autoZero"/>
        <c:auto val="1"/>
        <c:lblAlgn val="ctr"/>
        <c:lblOffset val="100"/>
        <c:noMultiLvlLbl val="0"/>
      </c:catAx>
      <c:valAx>
        <c:axId val="-1641005008"/>
        <c:scaling>
          <c:orientation val="minMax"/>
        </c:scaling>
        <c:delete val="0"/>
        <c:axPos val="r"/>
        <c:title>
          <c:tx>
            <c:rich>
              <a:bodyPr/>
              <a:lstStyle/>
              <a:p>
                <a:pPr>
                  <a:defRPr sz="900" b="0" i="0" u="none" strike="noStrike" baseline="0">
                    <a:solidFill>
                      <a:srgbClr val="000000"/>
                    </a:solidFill>
                    <a:latin typeface="Arial"/>
                    <a:ea typeface="Arial"/>
                    <a:cs typeface="Arial"/>
                  </a:defRPr>
                </a:pPr>
                <a:r>
                  <a:rPr lang="es-CL" sz="900"/>
                  <a:t>Superficie (miles de ha) y </a:t>
                </a:r>
              </a:p>
              <a:p>
                <a:pPr>
                  <a:defRPr sz="900" b="0" i="0" u="none" strike="noStrike" baseline="0">
                    <a:solidFill>
                      <a:srgbClr val="000000"/>
                    </a:solidFill>
                    <a:latin typeface="Arial"/>
                    <a:ea typeface="Arial"/>
                    <a:cs typeface="Arial"/>
                  </a:defRPr>
                </a:pPr>
                <a:r>
                  <a:rPr lang="es-CL" sz="900"/>
                  <a:t>rendimiento (qqm/ha)</a:t>
                </a:r>
              </a:p>
            </c:rich>
          </c:tx>
          <c:layout>
            <c:manualLayout>
              <c:xMode val="edge"/>
              <c:yMode val="edge"/>
              <c:x val="0.88533064048812082"/>
              <c:y val="0.18049831799194116"/>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1641006640"/>
        <c:crosses val="max"/>
        <c:crossBetween val="between"/>
      </c:valAx>
      <c:spPr>
        <a:noFill/>
        <a:ln w="25400">
          <a:noFill/>
        </a:ln>
      </c:spPr>
    </c:plotArea>
    <c:legend>
      <c:legendPos val="r"/>
      <c:layout>
        <c:manualLayout>
          <c:xMode val="edge"/>
          <c:yMode val="edge"/>
          <c:x val="3.2355898694481369E-2"/>
          <c:y val="0.79220842113045731"/>
          <c:w val="0.8836263291861931"/>
          <c:h val="0.14285703534370031"/>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4. Producción, importación y consumo aparente de maíz grano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2008 - 2016</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23327553427950143"/>
          <c:y val="4.3585460908295556E-5"/>
        </c:manualLayout>
      </c:layout>
      <c:overlay val="0"/>
      <c:spPr>
        <a:noFill/>
        <a:ln w="25400">
          <a:noFill/>
        </a:ln>
      </c:spPr>
    </c:title>
    <c:autoTitleDeleted val="0"/>
    <c:plotArea>
      <c:layout>
        <c:manualLayout>
          <c:layoutTarget val="inner"/>
          <c:xMode val="edge"/>
          <c:yMode val="edge"/>
          <c:x val="0.11627906976744186"/>
          <c:y val="0.14402173913043681"/>
          <c:w val="0.81121751025991751"/>
          <c:h val="0.5838196710907424"/>
        </c:manualLayout>
      </c:layout>
      <c:barChart>
        <c:barDir val="col"/>
        <c:grouping val="stacked"/>
        <c:varyColors val="0"/>
        <c:ser>
          <c:idx val="0"/>
          <c:order val="0"/>
          <c:tx>
            <c:strRef>
              <c:f>'33'!$C$6</c:f>
              <c:strCache>
                <c:ptCount val="1"/>
                <c:pt idx="0">
                  <c:v>Producción</c:v>
                </c:pt>
              </c:strCache>
            </c:strRef>
          </c:tx>
          <c:invertIfNegative val="0"/>
          <c:cat>
            <c:numRef>
              <c:f>'33'!$B$7:$B$15</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'33'!$C$7:$C$15</c:f>
              <c:numCache>
                <c:formatCode>#,##0_);\(#,##0\)</c:formatCode>
                <c:ptCount val="9"/>
                <c:pt idx="0">
                  <c:v>1293088.2000000002</c:v>
                </c:pt>
                <c:pt idx="1">
                  <c:v>1261215.3</c:v>
                </c:pt>
                <c:pt idx="2">
                  <c:v>1292649.96</c:v>
                </c:pt>
                <c:pt idx="3">
                  <c:v>1379698.1595000001</c:v>
                </c:pt>
                <c:pt idx="4">
                  <c:v>1413644</c:v>
                </c:pt>
                <c:pt idx="5">
                  <c:v>1411057.0441826645</c:v>
                </c:pt>
                <c:pt idx="6">
                  <c:v>1115732</c:v>
                </c:pt>
                <c:pt idx="7">
                  <c:v>1517892</c:v>
                </c:pt>
                <c:pt idx="8">
                  <c:v>1149039.1000000001</c:v>
                </c:pt>
              </c:numCache>
            </c:numRef>
          </c:val>
          <c:extLst>
            <c:ext xmlns:c16="http://schemas.microsoft.com/office/drawing/2014/chart" uri="{C3380CC4-5D6E-409C-BE32-E72D297353CC}">
              <c16:uniqueId val="{00000000-8D12-4F61-9E21-922C806DC041}"/>
            </c:ext>
          </c:extLst>
        </c:ser>
        <c:ser>
          <c:idx val="2"/>
          <c:order val="1"/>
          <c:tx>
            <c:strRef>
              <c:f>'33'!$E$6</c:f>
              <c:strCache>
                <c:ptCount val="1"/>
                <c:pt idx="0">
                  <c:v>Importación</c:v>
                </c:pt>
              </c:strCache>
            </c:strRef>
          </c:tx>
          <c:invertIfNegative val="0"/>
          <c:cat>
            <c:numRef>
              <c:f>'33'!$B$7:$B$15</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'33'!$E$7:$E$15</c:f>
              <c:numCache>
                <c:formatCode>#,##0_);\(#,##0\)</c:formatCode>
                <c:ptCount val="9"/>
                <c:pt idx="0">
                  <c:v>1438072.6</c:v>
                </c:pt>
                <c:pt idx="1">
                  <c:v>739969.29500000027</c:v>
                </c:pt>
                <c:pt idx="2">
                  <c:v>596478.2009999993</c:v>
                </c:pt>
                <c:pt idx="3">
                  <c:v>666016.16</c:v>
                </c:pt>
                <c:pt idx="4">
                  <c:v>873303.59099999967</c:v>
                </c:pt>
                <c:pt idx="5">
                  <c:v>1092901.9909999999</c:v>
                </c:pt>
                <c:pt idx="6">
                  <c:v>1410364.561</c:v>
                </c:pt>
                <c:pt idx="7">
                  <c:v>1528818.3489999999</c:v>
                </c:pt>
                <c:pt idx="8">
                  <c:v>1462676.1939999999</c:v>
                </c:pt>
              </c:numCache>
            </c:numRef>
          </c:val>
          <c:extLst>
            <c:ext xmlns:c16="http://schemas.microsoft.com/office/drawing/2014/chart" uri="{C3380CC4-5D6E-409C-BE32-E72D297353CC}">
              <c16:uniqueId val="{00000001-8D12-4F61-9E21-922C806DC041}"/>
            </c:ext>
          </c:extLst>
        </c:ser>
        <c:dLbls>
          <c:showLegendKey val="0"/>
          <c:showVal val="0"/>
          <c:showCatName val="0"/>
          <c:showSerName val="0"/>
          <c:showPercent val="0"/>
          <c:showBubbleSize val="0"/>
        </c:dLbls>
        <c:gapWidth val="150"/>
        <c:overlap val="100"/>
        <c:axId val="-1640996304"/>
        <c:axId val="-1640997392"/>
      </c:barChart>
      <c:lineChart>
        <c:grouping val="standard"/>
        <c:varyColors val="0"/>
        <c:ser>
          <c:idx val="5"/>
          <c:order val="2"/>
          <c:tx>
            <c:strRef>
              <c:f>'33'!$G$6</c:f>
              <c:strCache>
                <c:ptCount val="1"/>
                <c:pt idx="0">
                  <c:v>Consumo aparente</c:v>
                </c:pt>
              </c:strCache>
            </c:strRef>
          </c:tx>
          <c:marker>
            <c:symbol val="none"/>
          </c:marker>
          <c:cat>
            <c:numRef>
              <c:f>'33'!$B$7:$B$14</c:f>
              <c:numCache>
                <c:formatCode>General</c:formatCode>
                <c:ptCount val="8"/>
                <c:pt idx="0">
                  <c:v>2008</c:v>
                </c:pt>
                <c:pt idx="1">
                  <c:v>2009</c:v>
                </c:pt>
                <c:pt idx="2">
                  <c:v>2010</c:v>
                </c:pt>
                <c:pt idx="3">
                  <c:v>2011</c:v>
                </c:pt>
                <c:pt idx="4">
                  <c:v>2012</c:v>
                </c:pt>
                <c:pt idx="5">
                  <c:v>2013</c:v>
                </c:pt>
                <c:pt idx="6">
                  <c:v>2014</c:v>
                </c:pt>
                <c:pt idx="7">
                  <c:v>2015</c:v>
                </c:pt>
              </c:numCache>
            </c:numRef>
          </c:cat>
          <c:val>
            <c:numRef>
              <c:f>'33'!$G$7:$G$15</c:f>
              <c:numCache>
                <c:formatCode>#,##0_);\(#,##0\)</c:formatCode>
                <c:ptCount val="9"/>
                <c:pt idx="0">
                  <c:v>2731160.8000000003</c:v>
                </c:pt>
                <c:pt idx="1">
                  <c:v>2001184.5950000002</c:v>
                </c:pt>
                <c:pt idx="2">
                  <c:v>1889128.1609999994</c:v>
                </c:pt>
                <c:pt idx="3">
                  <c:v>2045714.3195000002</c:v>
                </c:pt>
                <c:pt idx="4">
                  <c:v>2286947.5909999995</c:v>
                </c:pt>
                <c:pt idx="5">
                  <c:v>2503959.0351826642</c:v>
                </c:pt>
                <c:pt idx="6">
                  <c:v>2526096.5609999998</c:v>
                </c:pt>
                <c:pt idx="7">
                  <c:v>3046710.3489999999</c:v>
                </c:pt>
                <c:pt idx="8">
                  <c:v>2611715.2939999998</c:v>
                </c:pt>
              </c:numCache>
            </c:numRef>
          </c:val>
          <c:smooth val="0"/>
          <c:extLst>
            <c:ext xmlns:c16="http://schemas.microsoft.com/office/drawing/2014/chart" uri="{C3380CC4-5D6E-409C-BE32-E72D297353CC}">
              <c16:uniqueId val="{00000002-8D12-4F61-9E21-922C806DC041}"/>
            </c:ext>
          </c:extLst>
        </c:ser>
        <c:dLbls>
          <c:showLegendKey val="0"/>
          <c:showVal val="0"/>
          <c:showCatName val="0"/>
          <c:showSerName val="0"/>
          <c:showPercent val="0"/>
          <c:showBubbleSize val="0"/>
        </c:dLbls>
        <c:marker val="1"/>
        <c:smooth val="0"/>
        <c:axId val="-1640996304"/>
        <c:axId val="-1640997392"/>
      </c:lineChart>
      <c:catAx>
        <c:axId val="-164099630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640997392"/>
        <c:crosses val="autoZero"/>
        <c:auto val="1"/>
        <c:lblAlgn val="ctr"/>
        <c:lblOffset val="100"/>
        <c:tickLblSkip val="1"/>
        <c:tickMarkSkip val="1"/>
        <c:noMultiLvlLbl val="0"/>
      </c:catAx>
      <c:valAx>
        <c:axId val="-1640997392"/>
        <c:scaling>
          <c:orientation val="minMax"/>
          <c:min val="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2.2501758489989671E-2"/>
              <c:y val="0.2774295040043071"/>
            </c:manualLayout>
          </c:layout>
          <c:overlay val="0"/>
          <c:spPr>
            <a:noFill/>
            <a:ln w="25400">
              <a:noFill/>
            </a:ln>
          </c:spPr>
        </c:title>
        <c:numFmt formatCode="#,##0.0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640996304"/>
        <c:crosses val="autoZero"/>
        <c:crossBetween val="between"/>
        <c:dispUnits>
          <c:builtInUnit val="millions"/>
        </c:dispUnits>
      </c:valAx>
      <c:spPr>
        <a:noFill/>
        <a:ln w="25400">
          <a:noFill/>
        </a:ln>
      </c:spPr>
    </c:plotArea>
    <c:legend>
      <c:legendPos val="b"/>
      <c:layout>
        <c:manualLayout>
          <c:xMode val="edge"/>
          <c:yMode val="edge"/>
          <c:x val="9.0322476918562825E-3"/>
          <c:y val="0.81995800524934381"/>
          <c:w val="0.97161399235509038"/>
          <c:h val="6.6298576314324342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Gráfico N</a:t>
            </a:r>
            <a:r>
              <a:rPr lang="es-CL" sz="1000" b="1" i="0" u="none" strike="noStrike" baseline="0">
                <a:solidFill>
                  <a:srgbClr val="000000"/>
                </a:solidFill>
                <a:latin typeface="Arial MT"/>
                <a:cs typeface="Arial"/>
              </a:rPr>
              <a:t>°</a:t>
            </a:r>
            <a:r>
              <a:rPr lang="es-CL" sz="1000" b="1" i="0" u="none" strike="noStrike" baseline="0">
                <a:solidFill>
                  <a:srgbClr val="000000"/>
                </a:solidFill>
                <a:latin typeface="Arial"/>
                <a:cs typeface="Arial"/>
              </a:rPr>
              <a:t> 5. Chile. Evolución mensual de las importaciones de maíz</a:t>
            </a:r>
          </a:p>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Período  2013 - 2017</a:t>
            </a:r>
          </a:p>
          <a:p>
            <a:pPr>
              <a:defRPr sz="1400" b="0" i="0" u="none" strike="noStrike" baseline="0">
                <a:solidFill>
                  <a:srgbClr val="000000"/>
                </a:solidFill>
                <a:latin typeface="Arial MT"/>
                <a:ea typeface="Arial MT"/>
                <a:cs typeface="Arial MT"/>
              </a:defRPr>
            </a:pPr>
            <a:endParaRPr lang="es-CL" sz="1000" b="1" i="0" u="none" strike="noStrike" baseline="0">
              <a:solidFill>
                <a:srgbClr val="000000"/>
              </a:solidFill>
              <a:latin typeface="Arial"/>
              <a:cs typeface="Arial"/>
            </a:endParaRPr>
          </a:p>
        </c:rich>
      </c:tx>
      <c:layout>
        <c:manualLayout>
          <c:xMode val="edge"/>
          <c:yMode val="edge"/>
          <c:x val="0.1709303003791193"/>
          <c:y val="2.4088953737012902E-2"/>
        </c:manualLayout>
      </c:layout>
      <c:overlay val="0"/>
      <c:spPr>
        <a:noFill/>
        <a:ln w="25400">
          <a:noFill/>
        </a:ln>
      </c:spPr>
    </c:title>
    <c:autoTitleDeleted val="0"/>
    <c:plotArea>
      <c:layout>
        <c:manualLayout>
          <c:layoutTarget val="inner"/>
          <c:xMode val="edge"/>
          <c:yMode val="edge"/>
          <c:x val="0.15234293549473241"/>
          <c:y val="0.14402176121173707"/>
          <c:w val="0.81121751025991751"/>
          <c:h val="0.59279845936417708"/>
        </c:manualLayout>
      </c:layout>
      <c:barChart>
        <c:barDir val="col"/>
        <c:grouping val="clustered"/>
        <c:varyColors val="0"/>
        <c:ser>
          <c:idx val="0"/>
          <c:order val="0"/>
          <c:tx>
            <c:strRef>
              <c:f>'34'!$C$6</c:f>
              <c:strCache>
                <c:ptCount val="1"/>
                <c:pt idx="0">
                  <c:v>2014</c:v>
                </c:pt>
              </c:strCache>
            </c:strRef>
          </c:tx>
          <c:spPr>
            <a:pattFill prst="pct60">
              <a:fgClr>
                <a:srgbClr val="0070C0"/>
              </a:fgClr>
              <a:bgClr>
                <a:schemeClr val="bg1"/>
              </a:bgClr>
            </a:pattFill>
            <a:ln>
              <a:solidFill>
                <a:srgbClr val="0070C0"/>
              </a:solidFill>
            </a:ln>
          </c:spPr>
          <c:invertIfNegative val="0"/>
          <c:cat>
            <c:strRef>
              <c:f>'34'!$B$7:$B$18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'34'!$C$7:$C$18</c:f>
              <c:numCache>
                <c:formatCode>#,##0</c:formatCode>
                <c:ptCount val="12"/>
                <c:pt idx="0">
                  <c:v>138606.98700000002</c:v>
                </c:pt>
                <c:pt idx="1">
                  <c:v>131884.67100000006</c:v>
                </c:pt>
                <c:pt idx="2">
                  <c:v>117161.11200000001</c:v>
                </c:pt>
                <c:pt idx="3">
                  <c:v>26344.279000000006</c:v>
                </c:pt>
                <c:pt idx="4">
                  <c:v>17379.217000000004</c:v>
                </c:pt>
                <c:pt idx="5">
                  <c:v>254.80900000000003</c:v>
                </c:pt>
                <c:pt idx="6">
                  <c:v>157937.78099999996</c:v>
                </c:pt>
                <c:pt idx="7">
                  <c:v>120339.09800000001</c:v>
                </c:pt>
                <c:pt idx="8">
                  <c:v>179568.13099999999</c:v>
                </c:pt>
                <c:pt idx="9">
                  <c:v>175663.88400000002</c:v>
                </c:pt>
                <c:pt idx="10">
                  <c:v>204875.19300000003</c:v>
                </c:pt>
                <c:pt idx="11">
                  <c:v>140349.39899999998</c:v>
                </c:pt>
              </c:numCache>
            </c:numRef>
          </c:val>
          <c:extLst>
            <c:ext xmlns:c16="http://schemas.microsoft.com/office/drawing/2014/chart" uri="{C3380CC4-5D6E-409C-BE32-E72D297353CC}">
              <c16:uniqueId val="{00000000-BFCC-4322-BCF7-01A59BF99D1A}"/>
            </c:ext>
          </c:extLst>
        </c:ser>
        <c:ser>
          <c:idx val="1"/>
          <c:order val="1"/>
          <c:tx>
            <c:strRef>
              <c:f>'34'!$D$6</c:f>
              <c:strCache>
                <c:ptCount val="1"/>
                <c:pt idx="0">
                  <c:v>2015</c:v>
                </c:pt>
              </c:strCache>
            </c:strRef>
          </c:tx>
          <c:spPr>
            <a:pattFill prst="ltUpDiag">
              <a:fgClr>
                <a:srgbClr val="C00000"/>
              </a:fgClr>
              <a:bgClr>
                <a:schemeClr val="bg1"/>
              </a:bgClr>
            </a:pattFill>
            <a:ln>
              <a:solidFill>
                <a:srgbClr val="C00000"/>
              </a:solidFill>
            </a:ln>
          </c:spPr>
          <c:invertIfNegative val="0"/>
          <c:cat>
            <c:strRef>
              <c:f>'34'!$B$7:$B$18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'34'!$D$7:$D$18</c:f>
              <c:numCache>
                <c:formatCode>#,##0</c:formatCode>
                <c:ptCount val="12"/>
                <c:pt idx="0">
                  <c:v>308490.23399999988</c:v>
                </c:pt>
                <c:pt idx="1">
                  <c:v>122186.094</c:v>
                </c:pt>
                <c:pt idx="2">
                  <c:v>55381.612000000001</c:v>
                </c:pt>
                <c:pt idx="3">
                  <c:v>251.14200000000002</c:v>
                </c:pt>
                <c:pt idx="4">
                  <c:v>111.13100000000001</c:v>
                </c:pt>
                <c:pt idx="5">
                  <c:v>14427.304</c:v>
                </c:pt>
                <c:pt idx="6">
                  <c:v>121675.68000000001</c:v>
                </c:pt>
                <c:pt idx="7">
                  <c:v>190260.16100000005</c:v>
                </c:pt>
                <c:pt idx="8">
                  <c:v>180943.77100000004</c:v>
                </c:pt>
                <c:pt idx="9">
                  <c:v>230423.932</c:v>
                </c:pt>
                <c:pt idx="10">
                  <c:v>125526.66399999999</c:v>
                </c:pt>
                <c:pt idx="11">
                  <c:v>179140.62400000001</c:v>
                </c:pt>
              </c:numCache>
            </c:numRef>
          </c:val>
          <c:extLst>
            <c:ext xmlns:c16="http://schemas.microsoft.com/office/drawing/2014/chart" uri="{C3380CC4-5D6E-409C-BE32-E72D297353CC}">
              <c16:uniqueId val="{00000001-BFCC-4322-BCF7-01A59BF99D1A}"/>
            </c:ext>
          </c:extLst>
        </c:ser>
        <c:ser>
          <c:idx val="2"/>
          <c:order val="2"/>
          <c:tx>
            <c:strRef>
              <c:f>'34'!$E$6</c:f>
              <c:strCache>
                <c:ptCount val="1"/>
                <c:pt idx="0">
                  <c:v>2016</c:v>
                </c:pt>
              </c:strCache>
            </c:strRef>
          </c:tx>
          <c:invertIfNegative val="0"/>
          <c:cat>
            <c:strRef>
              <c:f>'34'!$B$7:$B$18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'34'!$E$7:$E$18</c:f>
              <c:numCache>
                <c:formatCode>#,##0</c:formatCode>
                <c:ptCount val="12"/>
                <c:pt idx="0">
                  <c:v>71063.398000000001</c:v>
                </c:pt>
                <c:pt idx="1">
                  <c:v>147048.473</c:v>
                </c:pt>
                <c:pt idx="2">
                  <c:v>86832.453999999998</c:v>
                </c:pt>
                <c:pt idx="3">
                  <c:v>12275.09</c:v>
                </c:pt>
                <c:pt idx="4">
                  <c:v>45601.582999999999</c:v>
                </c:pt>
                <c:pt idx="5">
                  <c:v>149229.326</c:v>
                </c:pt>
                <c:pt idx="6">
                  <c:v>106233.986</c:v>
                </c:pt>
                <c:pt idx="7">
                  <c:v>272112.70600000001</c:v>
                </c:pt>
                <c:pt idx="8">
                  <c:v>112910.19100000001</c:v>
                </c:pt>
                <c:pt idx="9">
                  <c:v>199786.717</c:v>
                </c:pt>
                <c:pt idx="10">
                  <c:v>105208.44500000001</c:v>
                </c:pt>
                <c:pt idx="11">
                  <c:v>154373.82500000001</c:v>
                </c:pt>
              </c:numCache>
            </c:numRef>
          </c:val>
          <c:extLst>
            <c:ext xmlns:c16="http://schemas.microsoft.com/office/drawing/2014/chart" uri="{C3380CC4-5D6E-409C-BE32-E72D297353CC}">
              <c16:uniqueId val="{00000002-BFCC-4322-BCF7-01A59BF99D1A}"/>
            </c:ext>
          </c:extLst>
        </c:ser>
        <c:ser>
          <c:idx val="3"/>
          <c:order val="3"/>
          <c:tx>
            <c:strRef>
              <c:f>'34'!$F$6</c:f>
              <c:strCache>
                <c:ptCount val="1"/>
                <c:pt idx="0">
                  <c:v>2017</c:v>
                </c:pt>
              </c:strCache>
            </c:strRef>
          </c:tx>
          <c:invertIfNegative val="0"/>
          <c:cat>
            <c:strRef>
              <c:f>'34'!$B$7:$B$18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'34'!$F$7:$F$18</c:f>
              <c:numCache>
                <c:formatCode>#,##0</c:formatCode>
                <c:ptCount val="12"/>
                <c:pt idx="0">
                  <c:v>123573.572</c:v>
                </c:pt>
                <c:pt idx="1">
                  <c:v>122237.484</c:v>
                </c:pt>
                <c:pt idx="2">
                  <c:v>35503.595999999998</c:v>
                </c:pt>
                <c:pt idx="3">
                  <c:v>7254.9740000000002</c:v>
                </c:pt>
                <c:pt idx="4">
                  <c:v>31633.142</c:v>
                </c:pt>
                <c:pt idx="5">
                  <c:v>50358</c:v>
                </c:pt>
                <c:pt idx="6">
                  <c:v>187878</c:v>
                </c:pt>
              </c:numCache>
            </c:numRef>
          </c:val>
          <c:extLst>
            <c:ext xmlns:c16="http://schemas.microsoft.com/office/drawing/2014/chart" uri="{C3380CC4-5D6E-409C-BE32-E72D297353CC}">
              <c16:uniqueId val="{00000003-BFCC-4322-BCF7-01A59BF99D1A}"/>
            </c:ext>
          </c:extLst>
        </c:ser>
        <c:dLbls>
          <c:showLegendKey val="0"/>
          <c:showVal val="0"/>
          <c:showCatName val="0"/>
          <c:showSerName val="0"/>
          <c:showPercent val="0"/>
          <c:showBubbleSize val="0"/>
        </c:dLbls>
        <c:gapWidth val="150"/>
        <c:axId val="-1641001200"/>
        <c:axId val="-1640994128"/>
      </c:barChart>
      <c:catAx>
        <c:axId val="-1641001200"/>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1640994128"/>
        <c:crosses val="autoZero"/>
        <c:auto val="1"/>
        <c:lblAlgn val="ctr"/>
        <c:lblOffset val="100"/>
        <c:tickLblSkip val="1"/>
        <c:tickMarkSkip val="1"/>
        <c:noMultiLvlLbl val="0"/>
      </c:catAx>
      <c:valAx>
        <c:axId val="-1640994128"/>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Toneladas</a:t>
                </a:r>
              </a:p>
            </c:rich>
          </c:tx>
          <c:layout>
            <c:manualLayout>
              <c:xMode val="edge"/>
              <c:yMode val="edge"/>
              <c:x val="2.6988199245047421E-2"/>
              <c:y val="0.34942584253645609"/>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641001200"/>
        <c:crosses val="autoZero"/>
        <c:crossBetween val="between"/>
      </c:valAx>
      <c:spPr>
        <a:noFill/>
        <a:ln w="25400">
          <a:noFill/>
        </a:ln>
      </c:spPr>
    </c:plotArea>
    <c:legend>
      <c:legendPos val="r"/>
      <c:layout>
        <c:manualLayout>
          <c:xMode val="edge"/>
          <c:yMode val="edge"/>
          <c:x val="0.21934600897892459"/>
          <c:y val="0.8606820792768316"/>
          <c:w val="0.64986383744285492"/>
          <c:h val="8.9783233964763953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 6. Chile. Participación por país de origen en las importaciones de maíz  </a:t>
            </a:r>
          </a:p>
          <a:p>
            <a:pPr>
              <a:defRPr sz="10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2017  (%)</a:t>
            </a:r>
          </a:p>
        </c:rich>
      </c:tx>
      <c:layout>
        <c:manualLayout>
          <c:xMode val="edge"/>
          <c:yMode val="edge"/>
          <c:x val="0.13391970108539927"/>
          <c:y val="4.3665881970939208E-2"/>
        </c:manualLayout>
      </c:layout>
      <c:overlay val="1"/>
    </c:title>
    <c:autoTitleDeleted val="0"/>
    <c:plotArea>
      <c:layout>
        <c:manualLayout>
          <c:layoutTarget val="inner"/>
          <c:xMode val="edge"/>
          <c:yMode val="edge"/>
          <c:x val="0"/>
          <c:y val="0.33512309584839406"/>
          <c:w val="0.97089603382910805"/>
          <c:h val="0.46595767579264064"/>
        </c:manualLayout>
      </c:layout>
      <c:pieChart>
        <c:varyColors val="1"/>
        <c:ser>
          <c:idx val="0"/>
          <c:order val="0"/>
          <c:dPt>
            <c:idx val="0"/>
            <c:bubble3D val="0"/>
            <c:spPr>
              <a:blipFill>
                <a:blip xmlns:r="http://schemas.openxmlformats.org/officeDocument/2006/relationships" r:embed="rId1"/>
                <a:stretch>
                  <a:fillRect/>
                </a:stretch>
              </a:blipFill>
            </c:spPr>
            <c:pictureOptions>
              <c:pictureFormat val="stretch"/>
            </c:pictureOptions>
            <c:extLst>
              <c:ext xmlns:c16="http://schemas.microsoft.com/office/drawing/2014/chart" uri="{C3380CC4-5D6E-409C-BE32-E72D297353CC}">
                <c16:uniqueId val="{00000001-BBFD-468D-9D9A-4FC5BD2C54C3}"/>
              </c:ext>
            </c:extLst>
          </c:dPt>
          <c:dPt>
            <c:idx val="1"/>
            <c:bubble3D val="0"/>
            <c:spPr>
              <a:blipFill>
                <a:blip xmlns:r="http://schemas.openxmlformats.org/officeDocument/2006/relationships" r:embed="rId2"/>
                <a:stretch>
                  <a:fillRect/>
                </a:stretch>
              </a:blipFill>
            </c:spPr>
            <c:pictureOptions>
              <c:pictureFormat val="stretch"/>
            </c:pictureOptions>
            <c:extLst>
              <c:ext xmlns:c16="http://schemas.microsoft.com/office/drawing/2014/chart" uri="{C3380CC4-5D6E-409C-BE32-E72D297353CC}">
                <c16:uniqueId val="{00000003-BBFD-468D-9D9A-4FC5BD2C54C3}"/>
              </c:ext>
            </c:extLst>
          </c:dPt>
          <c:dPt>
            <c:idx val="2"/>
            <c:bubble3D val="0"/>
            <c:explosion val="17"/>
            <c:spPr>
              <a:blipFill>
                <a:blip xmlns:r="http://schemas.openxmlformats.org/officeDocument/2006/relationships" r:embed="rId3"/>
                <a:stretch>
                  <a:fillRect/>
                </a:stretch>
              </a:blipFill>
            </c:spPr>
            <c:pictureOptions>
              <c:pictureFormat val="stretch"/>
            </c:pictureOptions>
            <c:extLst>
              <c:ext xmlns:c16="http://schemas.microsoft.com/office/drawing/2014/chart" uri="{C3380CC4-5D6E-409C-BE32-E72D297353CC}">
                <c16:uniqueId val="{00000005-BBFD-468D-9D9A-4FC5BD2C54C3}"/>
              </c:ext>
            </c:extLst>
          </c:dPt>
          <c:dLbls>
            <c:dLbl>
              <c:idx val="2"/>
              <c:layout>
                <c:manualLayout>
                  <c:x val="-6.5987384764677345E-2"/>
                  <c:y val="-9.1638029782359891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BFD-468D-9D9A-4FC5BD2C54C3}"/>
                </c:ext>
              </c:extLst>
            </c:dLbl>
            <c:spPr>
              <a:solidFill>
                <a:sysClr val="window" lastClr="FFFFFF"/>
              </a:solidFill>
              <a:ln>
                <a:solidFill>
                  <a:sysClr val="windowText" lastClr="000000">
                    <a:lumMod val="65000"/>
                    <a:lumOff val="35000"/>
                  </a:sysClr>
                </a:solidFill>
              </a:ln>
              <a:effectLst/>
            </c:sp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extLst>
                <c:ext xmlns:c15="http://schemas.microsoft.com/office/drawing/2012/chart" uri="{02D57815-91ED-43cb-92C2-25804820EDAC}">
                  <c15:fullRef>
                    <c15:sqref>'35'!$M$10:$P$10</c15:sqref>
                  </c15:fullRef>
                </c:ext>
              </c:extLst>
              <c:f>'35'!$M$10:$O$10</c:f>
              <c:strCache>
                <c:ptCount val="3"/>
                <c:pt idx="0">
                  <c:v>Argentina</c:v>
                </c:pt>
                <c:pt idx="1">
                  <c:v>Estados Unidos</c:v>
                </c:pt>
                <c:pt idx="2">
                  <c:v>Paraguay</c:v>
                </c:pt>
              </c:strCache>
            </c:strRef>
          </c:cat>
          <c:val>
            <c:numRef>
              <c:extLst>
                <c:ext xmlns:c15="http://schemas.microsoft.com/office/drawing/2012/chart" uri="{02D57815-91ED-43cb-92C2-25804820EDAC}">
                  <c15:fullRef>
                    <c15:sqref>'35'!$M$11:$P$11</c15:sqref>
                  </c15:fullRef>
                </c:ext>
              </c:extLst>
              <c:f>'35'!$M$11:$O$11</c:f>
              <c:numCache>
                <c:formatCode>0.0%</c:formatCode>
                <c:ptCount val="3"/>
                <c:pt idx="0">
                  <c:v>0.57511993866443034</c:v>
                </c:pt>
                <c:pt idx="1">
                  <c:v>0.42238159582788853</c:v>
                </c:pt>
                <c:pt idx="2">
                  <c:v>1.0027957084813282E-4</c:v>
                </c:pt>
              </c:numCache>
            </c:numRef>
          </c:val>
          <c:extLst>
            <c:ext xmlns:c15="http://schemas.microsoft.com/office/drawing/2012/chart" uri="{02D57815-91ED-43cb-92C2-25804820EDAC}">
              <c15:categoryFilterExceptions>
                <c15:categoryFilterException>
                  <c15:sqref>'35'!$P$11</c15:sqref>
                  <c15:spPr xmlns:c15="http://schemas.microsoft.com/office/drawing/2012/chart">
                    <a:solidFill>
                      <a:srgbClr val="0070C0"/>
                    </a:solidFill>
                  </c15:spPr>
                  <c15:bubble3D val="0"/>
                  <c15:dLbl>
                    <c:idx val="2"/>
                    <c:layout>
                      <c:manualLayout>
                        <c:x val="-1.3585638039786511E-2"/>
                        <c:y val="-5.4982817869415807E-2"/>
                      </c:manualLayout>
                    </c:layout>
                    <c:dLblPos val="bestFit"/>
                    <c:showLegendKey val="0"/>
                    <c:showVal val="0"/>
                    <c:showCatName val="1"/>
                    <c:showSerName val="0"/>
                    <c:showPercent val="1"/>
                    <c:showBubbleSize val="0"/>
                    <c:extLst xmlns:c16="http://schemas.microsoft.com/office/drawing/2014/chart">
                      <c:ext uri="{CE6537A1-D6FC-4f65-9D91-7224C49458BB}"/>
                      <c:ext xmlns:c16="http://schemas.microsoft.com/office/drawing/2014/chart" uri="{C3380CC4-5D6E-409C-BE32-E72D297353CC}">
                        <c16:uniqueId val="{00000007-69EB-4C6E-959E-D064C8C0D519}"/>
                      </c:ext>
                    </c:extLst>
                  </c15:dLbl>
                </c15:categoryFilterException>
              </c15:categoryFilterExceptions>
            </c:ext>
            <c:ext xmlns:c16="http://schemas.microsoft.com/office/drawing/2014/chart" uri="{C3380CC4-5D6E-409C-BE32-E72D297353CC}">
              <c16:uniqueId val="{00000006-BBFD-468D-9D9A-4FC5BD2C54C3}"/>
            </c:ext>
          </c:extLst>
        </c:ser>
        <c:dLbls>
          <c:showLegendKey val="0"/>
          <c:showVal val="0"/>
          <c:showCatName val="0"/>
          <c:showSerName val="0"/>
          <c:showPercent val="0"/>
          <c:showBubbleSize val="0"/>
          <c:showLeaderLines val="0"/>
        </c:dLbls>
        <c:firstSliceAng val="0"/>
      </c:pieChart>
      <c:spPr>
        <a:noFill/>
        <a:ln w="25400">
          <a:noFill/>
        </a:ln>
      </c:spPr>
    </c:plotArea>
    <c:plotVisOnly val="0"/>
    <c:dispBlanksAs val="gap"/>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2. Relación entre producción y demanda mundial de trigo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a agosto de 2017 (millones de toneladas)</a:t>
            </a:r>
          </a:p>
        </c:rich>
      </c:tx>
      <c:layout>
        <c:manualLayout>
          <c:xMode val="edge"/>
          <c:yMode val="edge"/>
          <c:x val="0.19374671013441064"/>
          <c:y val="3.5256353825337046E-2"/>
        </c:manualLayout>
      </c:layout>
      <c:overlay val="0"/>
    </c:title>
    <c:autoTitleDeleted val="0"/>
    <c:plotArea>
      <c:layout>
        <c:manualLayout>
          <c:layoutTarget val="inner"/>
          <c:xMode val="edge"/>
          <c:yMode val="edge"/>
          <c:x val="9.7731405655891598E-2"/>
          <c:y val="0.21214358320816834"/>
          <c:w val="0.79502705903165127"/>
          <c:h val="0.51634250264171511"/>
        </c:manualLayout>
      </c:layout>
      <c:lineChart>
        <c:grouping val="standard"/>
        <c:varyColors val="0"/>
        <c:ser>
          <c:idx val="1"/>
          <c:order val="0"/>
          <c:tx>
            <c:strRef>
              <c:f>'5'!$C$5</c:f>
              <c:strCache>
                <c:ptCount val="1"/>
                <c:pt idx="0">
                  <c:v>Producción</c:v>
                </c:pt>
              </c:strCache>
            </c:strRef>
          </c:tx>
          <c:marker>
            <c:symbol val="circle"/>
            <c:size val="5"/>
          </c:marker>
          <c:dLbls>
            <c:dLbl>
              <c:idx val="0"/>
              <c:layout>
                <c:manualLayout>
                  <c:x val="-5.4879410906969982E-2"/>
                  <c:y val="-7.112022455526401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15-4E64-924F-2768772520E4}"/>
                </c:ext>
              </c:extLst>
            </c:dLbl>
            <c:dLbl>
              <c:idx val="1"/>
              <c:layout>
                <c:manualLayout>
                  <c:x val="-5.5607028288130647E-2"/>
                  <c:y val="-5.7689195100612427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D15-4E64-924F-2768772520E4}"/>
                </c:ext>
              </c:extLst>
            </c:dLbl>
            <c:dLbl>
              <c:idx val="2"/>
              <c:layout>
                <c:manualLayout>
                  <c:x val="-4.0265091863517094E-2"/>
                  <c:y val="-5.3536380869058077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D15-4E64-924F-2768772520E4}"/>
                </c:ext>
              </c:extLst>
            </c:dLbl>
            <c:dLbl>
              <c:idx val="3"/>
              <c:layout>
                <c:manualLayout>
                  <c:x val="-3.4688033197181847E-2"/>
                  <c:y val="6.247733144610713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D15-4E64-924F-2768772520E4}"/>
                </c:ext>
              </c:extLst>
            </c:dLbl>
            <c:dLbl>
              <c:idx val="4"/>
              <c:layout>
                <c:manualLayout>
                  <c:x val="-3.709733669811225E-2"/>
                  <c:y val="-9.3059958414289157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D15-4E64-924F-2768772520E4}"/>
                </c:ext>
              </c:extLst>
            </c:dLbl>
            <c:dLbl>
              <c:idx val="5"/>
              <c:layout>
                <c:manualLayout>
                  <c:x val="-3.8432850639199739E-2"/>
                  <c:y val="8.013350109892393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D15-4E64-924F-2768772520E4}"/>
                </c:ext>
              </c:extLst>
            </c:dLbl>
            <c:dLbl>
              <c:idx val="6"/>
              <c:layout>
                <c:manualLayout>
                  <c:x val="-4.8208515602216458E-2"/>
                  <c:y val="-4.80362350539515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D15-4E64-924F-2768772520E4}"/>
                </c:ext>
              </c:extLst>
            </c:dLbl>
            <c:dLbl>
              <c:idx val="7"/>
              <c:layout>
                <c:manualLayout>
                  <c:x val="-3.3333333333333333E-2"/>
                  <c:y val="-4.629629629629629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D15-4E64-924F-2768772520E4}"/>
                </c:ext>
              </c:extLst>
            </c:dLbl>
            <c:dLbl>
              <c:idx val="8"/>
              <c:layout>
                <c:manualLayout>
                  <c:x val="-3.888888888888889E-2"/>
                  <c:y val="-5.555555555555558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D15-4E64-924F-2768772520E4}"/>
                </c:ext>
              </c:extLst>
            </c:dLbl>
            <c:spPr>
              <a:ln w="19050">
                <a:solidFill>
                  <a:srgbClr val="C00000"/>
                </a:solid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'5'!$A$6:$A$14</c:f>
              <c:strCache>
                <c:ptCount val="9"/>
                <c:pt idx="0">
                  <c:v>2009/10</c:v>
                </c:pt>
                <c:pt idx="1">
                  <c:v>2010/11</c:v>
                </c:pt>
                <c:pt idx="2">
                  <c:v>2011/12</c:v>
                </c:pt>
                <c:pt idx="3">
                  <c:v>2012/13</c:v>
                </c:pt>
                <c:pt idx="4">
                  <c:v>2013/14</c:v>
                </c:pt>
                <c:pt idx="5">
                  <c:v>2014/15 </c:v>
                </c:pt>
                <c:pt idx="6">
                  <c:v>2015/16 </c:v>
                </c:pt>
                <c:pt idx="7">
                  <c:v>2016/17 estimado</c:v>
                </c:pt>
                <c:pt idx="8">
                  <c:v>2017/18 proyectado</c:v>
                </c:pt>
              </c:strCache>
            </c:strRef>
          </c:cat>
          <c:val>
            <c:numRef>
              <c:f>'5'!$C$6:$C$14</c:f>
              <c:numCache>
                <c:formatCode>#,##0.0</c:formatCode>
                <c:ptCount val="9"/>
                <c:pt idx="0">
                  <c:v>686.81</c:v>
                </c:pt>
                <c:pt idx="1">
                  <c:v>649.70899999999995</c:v>
                </c:pt>
                <c:pt idx="2">
                  <c:v>695.95</c:v>
                </c:pt>
                <c:pt idx="3">
                  <c:v>658.649</c:v>
                </c:pt>
                <c:pt idx="4">
                  <c:v>715.36</c:v>
                </c:pt>
                <c:pt idx="5">
                  <c:v>728.26</c:v>
                </c:pt>
                <c:pt idx="6">
                  <c:v>737</c:v>
                </c:pt>
                <c:pt idx="7">
                  <c:v>755</c:v>
                </c:pt>
                <c:pt idx="8">
                  <c:v>743.18</c:v>
                </c:pt>
              </c:numCache>
            </c:numRef>
          </c:val>
          <c:smooth val="0"/>
          <c:extLst>
            <c:ext xmlns:c16="http://schemas.microsoft.com/office/drawing/2014/chart" uri="{C3380CC4-5D6E-409C-BE32-E72D297353CC}">
              <c16:uniqueId val="{00000009-ED15-4E64-924F-2768772520E4}"/>
            </c:ext>
          </c:extLst>
        </c:ser>
        <c:ser>
          <c:idx val="0"/>
          <c:order val="1"/>
          <c:tx>
            <c:strRef>
              <c:f>'5'!$D$5</c:f>
              <c:strCache>
                <c:ptCount val="1"/>
                <c:pt idx="0">
                  <c:v>Demanda</c:v>
                </c:pt>
              </c:strCache>
            </c:strRef>
          </c:tx>
          <c:spPr>
            <a:ln>
              <a:prstDash val="sysDash"/>
            </a:ln>
          </c:spPr>
          <c:dLbls>
            <c:dLbl>
              <c:idx val="0"/>
              <c:layout>
                <c:manualLayout>
                  <c:x val="-1.5300816564596092E-2"/>
                  <c:y val="5.1596675415572966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D15-4E64-924F-2768772520E4}"/>
                </c:ext>
              </c:extLst>
            </c:dLbl>
            <c:dLbl>
              <c:idx val="1"/>
              <c:layout>
                <c:manualLayout>
                  <c:x val="-2.7098133566637504E-2"/>
                  <c:y val="5.503098571011957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D15-4E64-924F-2768772520E4}"/>
                </c:ext>
              </c:extLst>
            </c:dLbl>
            <c:dLbl>
              <c:idx val="2"/>
              <c:layout>
                <c:manualLayout>
                  <c:x val="-2.1300670749489648E-2"/>
                  <c:y val="3.948417906095071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D15-4E64-924F-2768772520E4}"/>
                </c:ext>
              </c:extLst>
            </c:dLbl>
            <c:dLbl>
              <c:idx val="3"/>
              <c:layout>
                <c:manualLayout>
                  <c:x val="-4.4116797900262468E-2"/>
                  <c:y val="-6.616141732283464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D15-4E64-924F-2768772520E4}"/>
                </c:ext>
              </c:extLst>
            </c:dLbl>
            <c:dLbl>
              <c:idx val="4"/>
              <c:layout>
                <c:manualLayout>
                  <c:x val="-3.9743657042869709E-2"/>
                  <c:y val="8.507910469524643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D15-4E64-924F-2768772520E4}"/>
                </c:ext>
              </c:extLst>
            </c:dLbl>
            <c:dLbl>
              <c:idx val="5"/>
              <c:layout>
                <c:manualLayout>
                  <c:x val="-4.2877515310586242E-2"/>
                  <c:y val="-7.695793234179065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D15-4E64-924F-2768772520E4}"/>
                </c:ext>
              </c:extLst>
            </c:dLbl>
            <c:dLbl>
              <c:idx val="6"/>
              <c:layout>
                <c:manualLayout>
                  <c:x val="-4.3304899387576555E-2"/>
                  <c:y val="5.3506488772236807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D15-4E64-924F-2768772520E4}"/>
                </c:ext>
              </c:extLst>
            </c:dLbl>
            <c:dLbl>
              <c:idx val="7"/>
              <c:layout>
                <c:manualLayout>
                  <c:x val="-3.3333333333333333E-2"/>
                  <c:y val="6.018518518518514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D15-4E64-924F-2768772520E4}"/>
                </c:ext>
              </c:extLst>
            </c:dLbl>
            <c:dLbl>
              <c:idx val="8"/>
              <c:layout>
                <c:manualLayout>
                  <c:x val="-2.592592592592606E-2"/>
                  <c:y val="5.555555555555555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D15-4E64-924F-2768772520E4}"/>
                </c:ext>
              </c:extLst>
            </c:dLbl>
            <c:spPr>
              <a:ln w="25400">
                <a:solidFill>
                  <a:schemeClr val="accent1"/>
                </a:solidFill>
                <a:prstDash val="sysDash"/>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'5'!$A$6:$A$14</c:f>
              <c:strCache>
                <c:ptCount val="9"/>
                <c:pt idx="0">
                  <c:v>2009/10</c:v>
                </c:pt>
                <c:pt idx="1">
                  <c:v>2010/11</c:v>
                </c:pt>
                <c:pt idx="2">
                  <c:v>2011/12</c:v>
                </c:pt>
                <c:pt idx="3">
                  <c:v>2012/13</c:v>
                </c:pt>
                <c:pt idx="4">
                  <c:v>2013/14</c:v>
                </c:pt>
                <c:pt idx="5">
                  <c:v>2014/15 </c:v>
                </c:pt>
                <c:pt idx="6">
                  <c:v>2015/16 </c:v>
                </c:pt>
                <c:pt idx="7">
                  <c:v>2016/17 estimado</c:v>
                </c:pt>
                <c:pt idx="8">
                  <c:v>2017/18 proyectado</c:v>
                </c:pt>
              </c:strCache>
            </c:strRef>
          </c:cat>
          <c:val>
            <c:numRef>
              <c:f>'5'!$D$6:$D$14</c:f>
              <c:numCache>
                <c:formatCode>#,##0.0</c:formatCode>
                <c:ptCount val="9"/>
                <c:pt idx="0">
                  <c:v>652.72</c:v>
                </c:pt>
                <c:pt idx="1">
                  <c:v>653.76199999999994</c:v>
                </c:pt>
                <c:pt idx="2">
                  <c:v>697.43299999999999</c:v>
                </c:pt>
                <c:pt idx="3">
                  <c:v>679.38300000000004</c:v>
                </c:pt>
                <c:pt idx="4">
                  <c:v>698.33</c:v>
                </c:pt>
                <c:pt idx="5">
                  <c:v>705.74</c:v>
                </c:pt>
                <c:pt idx="6">
                  <c:v>712.08</c:v>
                </c:pt>
                <c:pt idx="7">
                  <c:v>739.29</c:v>
                </c:pt>
                <c:pt idx="8">
                  <c:v>737.05</c:v>
                </c:pt>
              </c:numCache>
            </c:numRef>
          </c:val>
          <c:smooth val="0"/>
          <c:extLst>
            <c:ext xmlns:c16="http://schemas.microsoft.com/office/drawing/2014/chart" uri="{C3380CC4-5D6E-409C-BE32-E72D297353CC}">
              <c16:uniqueId val="{00000013-ED15-4E64-924F-2768772520E4}"/>
            </c:ext>
          </c:extLst>
        </c:ser>
        <c:dLbls>
          <c:showLegendKey val="0"/>
          <c:showVal val="0"/>
          <c:showCatName val="0"/>
          <c:showSerName val="0"/>
          <c:showPercent val="0"/>
          <c:showBubbleSize val="0"/>
        </c:dLbls>
        <c:drop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dropLines>
        <c:marker val="1"/>
        <c:smooth val="0"/>
        <c:axId val="-905466144"/>
        <c:axId val="-905460160"/>
      </c:lineChart>
      <c:lineChart>
        <c:grouping val="standard"/>
        <c:varyColors val="0"/>
        <c:ser>
          <c:idx val="2"/>
          <c:order val="2"/>
          <c:tx>
            <c:strRef>
              <c:f>'5'!$G$5</c:f>
              <c:strCache>
                <c:ptCount val="1"/>
                <c:pt idx="0">
                  <c:v>Relación existencias finales/consumo</c:v>
                </c:pt>
              </c:strCache>
            </c:strRef>
          </c:tx>
          <c:cat>
            <c:strRef>
              <c:f>'5'!$A$6:$A$14</c:f>
              <c:strCache>
                <c:ptCount val="9"/>
                <c:pt idx="0">
                  <c:v>2009/10</c:v>
                </c:pt>
                <c:pt idx="1">
                  <c:v>2010/11</c:v>
                </c:pt>
                <c:pt idx="2">
                  <c:v>2011/12</c:v>
                </c:pt>
                <c:pt idx="3">
                  <c:v>2012/13</c:v>
                </c:pt>
                <c:pt idx="4">
                  <c:v>2013/14</c:v>
                </c:pt>
                <c:pt idx="5">
                  <c:v>2014/15 </c:v>
                </c:pt>
                <c:pt idx="6">
                  <c:v>2015/16 </c:v>
                </c:pt>
                <c:pt idx="7">
                  <c:v>2016/17 estimado</c:v>
                </c:pt>
                <c:pt idx="8">
                  <c:v>2017/18 proyectado</c:v>
                </c:pt>
              </c:strCache>
            </c:strRef>
          </c:cat>
          <c:val>
            <c:numRef>
              <c:f>'5'!$G$6:$G$14</c:f>
              <c:numCache>
                <c:formatCode>0%</c:formatCode>
                <c:ptCount val="9"/>
                <c:pt idx="0">
                  <c:v>0.3112820198553744</c:v>
                </c:pt>
                <c:pt idx="1">
                  <c:v>0.30458637852918957</c:v>
                </c:pt>
                <c:pt idx="2">
                  <c:v>0.28338779495664818</c:v>
                </c:pt>
                <c:pt idx="3">
                  <c:v>0.26039803763120356</c:v>
                </c:pt>
                <c:pt idx="4">
                  <c:v>0.27793450088067245</c:v>
                </c:pt>
                <c:pt idx="5">
                  <c:v>0.30776206534984551</c:v>
                </c:pt>
                <c:pt idx="6">
                  <c:v>0.34043927648578809</c:v>
                </c:pt>
                <c:pt idx="7">
                  <c:v>0.34974096768521151</c:v>
                </c:pt>
                <c:pt idx="8">
                  <c:v>0.35912081948307445</c:v>
                </c:pt>
              </c:numCache>
            </c:numRef>
          </c:val>
          <c:smooth val="0"/>
          <c:extLst>
            <c:ext xmlns:c16="http://schemas.microsoft.com/office/drawing/2014/chart" uri="{C3380CC4-5D6E-409C-BE32-E72D297353CC}">
              <c16:uniqueId val="{00000014-ED15-4E64-924F-2768772520E4}"/>
            </c:ext>
          </c:extLst>
        </c:ser>
        <c:dLbls>
          <c:showLegendKey val="0"/>
          <c:showVal val="0"/>
          <c:showCatName val="0"/>
          <c:showSerName val="0"/>
          <c:showPercent val="0"/>
          <c:showBubbleSize val="0"/>
        </c:dLbls>
        <c:marker val="1"/>
        <c:smooth val="0"/>
        <c:axId val="-905453088"/>
        <c:axId val="-905457984"/>
      </c:lineChart>
      <c:catAx>
        <c:axId val="-905466144"/>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05460160"/>
        <c:crosses val="autoZero"/>
        <c:auto val="1"/>
        <c:lblAlgn val="ctr"/>
        <c:lblOffset val="100"/>
        <c:noMultiLvlLbl val="0"/>
      </c:catAx>
      <c:valAx>
        <c:axId val="-905460160"/>
        <c:scaling>
          <c:orientation val="minMax"/>
          <c:max val="760"/>
          <c:min val="550"/>
        </c:scaling>
        <c:delete val="0"/>
        <c:axPos val="l"/>
        <c:title>
          <c:tx>
            <c:rich>
              <a:bodyPr/>
              <a:lstStyle/>
              <a:p>
                <a:pPr>
                  <a:defRPr sz="900" b="0"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05466144"/>
        <c:crosses val="autoZero"/>
        <c:crossBetween val="between"/>
      </c:valAx>
      <c:catAx>
        <c:axId val="-905453088"/>
        <c:scaling>
          <c:orientation val="minMax"/>
        </c:scaling>
        <c:delete val="1"/>
        <c:axPos val="b"/>
        <c:numFmt formatCode="General" sourceLinked="1"/>
        <c:majorTickMark val="out"/>
        <c:minorTickMark val="none"/>
        <c:tickLblPos val="nextTo"/>
        <c:crossAx val="-905457984"/>
        <c:crosses val="autoZero"/>
        <c:auto val="1"/>
        <c:lblAlgn val="ctr"/>
        <c:lblOffset val="100"/>
        <c:noMultiLvlLbl val="0"/>
      </c:catAx>
      <c:valAx>
        <c:axId val="-905457984"/>
        <c:scaling>
          <c:orientation val="minMax"/>
          <c:max val="0.5"/>
          <c:min val="0.2"/>
        </c:scaling>
        <c:delete val="0"/>
        <c:axPos val="r"/>
        <c:title>
          <c:tx>
            <c:rich>
              <a:bodyPr/>
              <a:lstStyle/>
              <a:p>
                <a:pPr>
                  <a:defRPr sz="900" b="0" i="0" u="none" strike="noStrike" baseline="0">
                    <a:solidFill>
                      <a:srgbClr val="000000"/>
                    </a:solidFill>
                    <a:latin typeface="Arial"/>
                    <a:ea typeface="Arial"/>
                    <a:cs typeface="Arial"/>
                  </a:defRPr>
                </a:pPr>
                <a:r>
                  <a:rPr lang="es-CL"/>
                  <a:t>Porcentaje</a:t>
                </a:r>
              </a:p>
            </c:rich>
          </c:tx>
          <c:layout>
            <c:manualLayout>
              <c:xMode val="edge"/>
              <c:yMode val="edge"/>
              <c:x val="0.96012231620978594"/>
              <c:y val="0.40684533998467587"/>
            </c:manualLayout>
          </c:layout>
          <c:overlay val="0"/>
        </c:title>
        <c:numFmt formatCode="0%"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05453088"/>
        <c:crosses val="max"/>
        <c:crossBetween val="between"/>
      </c:valAx>
    </c:plotArea>
    <c:legend>
      <c:legendPos val="r"/>
      <c:layout>
        <c:manualLayout>
          <c:xMode val="edge"/>
          <c:yMode val="edge"/>
          <c:x val="5.8795394729716566E-2"/>
          <c:y val="0.79812719062291138"/>
          <c:w val="0.80238957062966842"/>
          <c:h val="0.15169560326698295"/>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Gráfico Nº 7. Chile. Volumen de Importaciones de maíz y productos sustitutos</a:t>
            </a:r>
          </a:p>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2016 - 2017</a:t>
            </a:r>
          </a:p>
        </c:rich>
      </c:tx>
      <c:layout>
        <c:manualLayout>
          <c:xMode val="edge"/>
          <c:yMode val="edge"/>
          <c:x val="0.13394673459935155"/>
          <c:y val="2.8161417322834642E-2"/>
        </c:manualLayout>
      </c:layout>
      <c:overlay val="0"/>
      <c:spPr>
        <a:noFill/>
        <a:ln w="25400">
          <a:noFill/>
        </a:ln>
      </c:spPr>
    </c:title>
    <c:autoTitleDeleted val="0"/>
    <c:plotArea>
      <c:layout>
        <c:manualLayout>
          <c:layoutTarget val="inner"/>
          <c:xMode val="edge"/>
          <c:yMode val="edge"/>
          <c:x val="0.16047167537310217"/>
          <c:y val="0.22847419072615927"/>
          <c:w val="0.6701496062992186"/>
          <c:h val="0.48361198600174976"/>
        </c:manualLayout>
      </c:layout>
      <c:barChart>
        <c:barDir val="col"/>
        <c:grouping val="clustered"/>
        <c:varyColors val="0"/>
        <c:ser>
          <c:idx val="0"/>
          <c:order val="0"/>
          <c:tx>
            <c:strRef>
              <c:f>'36'!$C$7</c:f>
              <c:strCache>
                <c:ptCount val="1"/>
                <c:pt idx="0">
                  <c:v>Maíz grano</c:v>
                </c:pt>
              </c:strCache>
            </c:strRef>
          </c:tx>
          <c:spPr>
            <a:solidFill>
              <a:srgbClr val="FFCC00"/>
            </a:solidFill>
            <a:ln w="25400">
              <a:solidFill>
                <a:srgbClr val="FFC000"/>
              </a:solidFill>
              <a:prstDash val="solid"/>
            </a:ln>
          </c:spPr>
          <c:invertIfNegative val="0"/>
          <c:cat>
            <c:strRef>
              <c:f>'36'!$B$14:$B$15</c:f>
              <c:strCache>
                <c:ptCount val="2"/>
                <c:pt idx="0">
                  <c:v>A jul 2016</c:v>
                </c:pt>
                <c:pt idx="1">
                  <c:v>A jul 2017</c:v>
                </c:pt>
              </c:strCache>
            </c:strRef>
          </c:cat>
          <c:val>
            <c:numRef>
              <c:f>'36'!$C$14:$C$15</c:f>
              <c:numCache>
                <c:formatCode>#,##0</c:formatCode>
                <c:ptCount val="2"/>
                <c:pt idx="0">
                  <c:v>618284.31000000006</c:v>
                </c:pt>
                <c:pt idx="1">
                  <c:v>558439.31799999997</c:v>
                </c:pt>
              </c:numCache>
            </c:numRef>
          </c:val>
          <c:extLst>
            <c:ext xmlns:c16="http://schemas.microsoft.com/office/drawing/2014/chart" uri="{C3380CC4-5D6E-409C-BE32-E72D297353CC}">
              <c16:uniqueId val="{00000000-D7E2-4C07-B6E9-E1F50DDCF19D}"/>
            </c:ext>
          </c:extLst>
        </c:ser>
        <c:ser>
          <c:idx val="1"/>
          <c:order val="1"/>
          <c:tx>
            <c:strRef>
              <c:f>'36'!$D$7</c:f>
              <c:strCache>
                <c:ptCount val="1"/>
                <c:pt idx="0">
                  <c:v>Maíz partido</c:v>
                </c:pt>
              </c:strCache>
            </c:strRef>
          </c:tx>
          <c:spPr>
            <a:pattFill prst="dkDnDiag">
              <a:fgClr>
                <a:schemeClr val="accent3">
                  <a:lumMod val="75000"/>
                </a:schemeClr>
              </a:fgClr>
              <a:bgClr>
                <a:schemeClr val="bg1"/>
              </a:bgClr>
            </a:pattFill>
            <a:ln w="25400">
              <a:solidFill>
                <a:schemeClr val="accent3">
                  <a:lumMod val="75000"/>
                </a:schemeClr>
              </a:solidFill>
              <a:prstDash val="solid"/>
            </a:ln>
          </c:spPr>
          <c:invertIfNegative val="0"/>
          <c:cat>
            <c:strRef>
              <c:f>'36'!$B$14:$B$15</c:f>
              <c:strCache>
                <c:ptCount val="2"/>
                <c:pt idx="0">
                  <c:v>A jul 2016</c:v>
                </c:pt>
                <c:pt idx="1">
                  <c:v>A jul 2017</c:v>
                </c:pt>
              </c:strCache>
            </c:strRef>
          </c:cat>
          <c:val>
            <c:numRef>
              <c:f>'36'!$D$14:$D$15</c:f>
              <c:numCache>
                <c:formatCode>#,##0</c:formatCode>
                <c:ptCount val="2"/>
                <c:pt idx="0">
                  <c:v>15566.14</c:v>
                </c:pt>
                <c:pt idx="1">
                  <c:v>2712.4270000000001</c:v>
                </c:pt>
              </c:numCache>
            </c:numRef>
          </c:val>
          <c:extLst>
            <c:ext xmlns:c16="http://schemas.microsoft.com/office/drawing/2014/chart" uri="{C3380CC4-5D6E-409C-BE32-E72D297353CC}">
              <c16:uniqueId val="{00000001-D7E2-4C07-B6E9-E1F50DDCF19D}"/>
            </c:ext>
          </c:extLst>
        </c:ser>
        <c:ser>
          <c:idx val="5"/>
          <c:order val="2"/>
          <c:tx>
            <c:strRef>
              <c:f>'36'!$E$7</c:f>
              <c:strCache>
                <c:ptCount val="1"/>
                <c:pt idx="0">
                  <c:v>Sorgo</c:v>
                </c:pt>
              </c:strCache>
            </c:strRef>
          </c:tx>
          <c:spPr>
            <a:solidFill>
              <a:srgbClr val="FF0000"/>
            </a:solidFill>
            <a:ln>
              <a:solidFill>
                <a:srgbClr val="FF0000"/>
              </a:solidFill>
            </a:ln>
          </c:spPr>
          <c:invertIfNegative val="0"/>
          <c:cat>
            <c:strRef>
              <c:f>'36'!$B$14:$B$15</c:f>
              <c:strCache>
                <c:ptCount val="2"/>
                <c:pt idx="0">
                  <c:v>A jul 2016</c:v>
                </c:pt>
                <c:pt idx="1">
                  <c:v>A jul 2017</c:v>
                </c:pt>
              </c:strCache>
            </c:strRef>
          </c:cat>
          <c:val>
            <c:numRef>
              <c:f>'36'!$E$14:$E$15</c:f>
              <c:numCache>
                <c:formatCode>#,##0</c:formatCode>
                <c:ptCount val="2"/>
                <c:pt idx="0">
                  <c:v>11082.164000000001</c:v>
                </c:pt>
                <c:pt idx="1">
                  <c:v>25576.216</c:v>
                </c:pt>
              </c:numCache>
            </c:numRef>
          </c:val>
          <c:extLst>
            <c:ext xmlns:c16="http://schemas.microsoft.com/office/drawing/2014/chart" uri="{C3380CC4-5D6E-409C-BE32-E72D297353CC}">
              <c16:uniqueId val="{00000002-D7E2-4C07-B6E9-E1F50DDCF19D}"/>
            </c:ext>
          </c:extLst>
        </c:ser>
        <c:ser>
          <c:idx val="2"/>
          <c:order val="3"/>
          <c:tx>
            <c:strRef>
              <c:f>'36'!$F$7</c:f>
              <c:strCache>
                <c:ptCount val="1"/>
                <c:pt idx="0">
                  <c:v>Alimentos preparados</c:v>
                </c:pt>
              </c:strCache>
            </c:strRef>
          </c:tx>
          <c:spPr>
            <a:pattFill prst="divot">
              <a:fgClr>
                <a:srgbClr val="00B0F0"/>
              </a:fgClr>
              <a:bgClr>
                <a:schemeClr val="bg1"/>
              </a:bgClr>
            </a:pattFill>
            <a:ln>
              <a:solidFill>
                <a:srgbClr val="00B0F0"/>
              </a:solidFill>
            </a:ln>
          </c:spPr>
          <c:invertIfNegative val="0"/>
          <c:cat>
            <c:strRef>
              <c:f>'36'!$B$14:$B$15</c:f>
              <c:strCache>
                <c:ptCount val="2"/>
                <c:pt idx="0">
                  <c:v>A jul 2016</c:v>
                </c:pt>
                <c:pt idx="1">
                  <c:v>A jul 2017</c:v>
                </c:pt>
              </c:strCache>
            </c:strRef>
          </c:cat>
          <c:val>
            <c:numRef>
              <c:f>'36'!$F$14:$F$15</c:f>
              <c:numCache>
                <c:formatCode>#,##0</c:formatCode>
                <c:ptCount val="2"/>
                <c:pt idx="0">
                  <c:v>220626.04</c:v>
                </c:pt>
                <c:pt idx="1">
                  <c:v>126866.626</c:v>
                </c:pt>
              </c:numCache>
            </c:numRef>
          </c:val>
          <c:extLst>
            <c:ext xmlns:c16="http://schemas.microsoft.com/office/drawing/2014/chart" uri="{C3380CC4-5D6E-409C-BE32-E72D297353CC}">
              <c16:uniqueId val="{00000003-D7E2-4C07-B6E9-E1F50DDCF19D}"/>
            </c:ext>
          </c:extLst>
        </c:ser>
        <c:dLbls>
          <c:showLegendKey val="0"/>
          <c:showVal val="0"/>
          <c:showCatName val="0"/>
          <c:showSerName val="0"/>
          <c:showPercent val="0"/>
          <c:showBubbleSize val="0"/>
        </c:dLbls>
        <c:gapWidth val="150"/>
        <c:axId val="-1641008272"/>
        <c:axId val="-1640995760"/>
      </c:barChart>
      <c:catAx>
        <c:axId val="-1641008272"/>
        <c:scaling>
          <c:orientation val="minMax"/>
        </c:scaling>
        <c:delete val="0"/>
        <c:axPos val="b"/>
        <c:numFmt formatCode="General" sourceLinked="1"/>
        <c:majorTickMark val="out"/>
        <c:minorTickMark val="none"/>
        <c:tickLblPos val="low"/>
        <c:spPr>
          <a:ln w="3175">
            <a:solidFill>
              <a:srgbClr val="000000"/>
            </a:solidFill>
            <a:prstDash val="solid"/>
          </a:ln>
        </c:spPr>
        <c:txPr>
          <a:bodyPr rot="-1440000" vert="horz"/>
          <a:lstStyle/>
          <a:p>
            <a:pPr>
              <a:defRPr sz="900" b="0" i="0" u="none" strike="noStrike" baseline="0">
                <a:solidFill>
                  <a:srgbClr val="000000"/>
                </a:solidFill>
                <a:latin typeface="Arial"/>
                <a:ea typeface="Arial"/>
                <a:cs typeface="Arial"/>
              </a:defRPr>
            </a:pPr>
            <a:endParaRPr lang="es-CL"/>
          </a:p>
        </c:txPr>
        <c:crossAx val="-1640995760"/>
        <c:crosses val="autoZero"/>
        <c:auto val="1"/>
        <c:lblAlgn val="ctr"/>
        <c:lblOffset val="100"/>
        <c:tickLblSkip val="1"/>
        <c:tickMarkSkip val="1"/>
        <c:noMultiLvlLbl val="0"/>
      </c:catAx>
      <c:valAx>
        <c:axId val="-1640995760"/>
        <c:scaling>
          <c:orientation val="minMax"/>
        </c:scaling>
        <c:delete val="0"/>
        <c:axPos val="l"/>
        <c:majorGridlines>
          <c:spPr>
            <a:ln w="3175">
              <a:solidFill>
                <a:srgbClr val="000000"/>
              </a:solidFill>
              <a:prstDash val="solid"/>
            </a:ln>
          </c:spPr>
        </c:majorGridlines>
        <c:title>
          <c:tx>
            <c:rich>
              <a:bodyPr/>
              <a:lstStyle/>
              <a:p>
                <a:pPr>
                  <a:defRPr sz="1000" b="0" i="0" u="none" strike="noStrike" baseline="0">
                    <a:solidFill>
                      <a:srgbClr val="000000"/>
                    </a:solidFill>
                    <a:latin typeface="Arial"/>
                    <a:ea typeface="Arial"/>
                    <a:cs typeface="Arial"/>
                  </a:defRPr>
                </a:pPr>
                <a:r>
                  <a:rPr lang="es-CL"/>
                  <a:t>Miles de  toneladas</a:t>
                </a:r>
              </a:p>
            </c:rich>
          </c:tx>
          <c:layout>
            <c:manualLayout>
              <c:xMode val="edge"/>
              <c:yMode val="edge"/>
              <c:x val="6.8238999536822609E-2"/>
              <c:y val="0.29053428150541005"/>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641008272"/>
        <c:crosses val="autoZero"/>
        <c:crossBetween val="between"/>
        <c:dispUnits>
          <c:builtInUnit val="thousands"/>
        </c:dispUnits>
      </c:valAx>
      <c:spPr>
        <a:solidFill>
          <a:srgbClr val="FFFFFF"/>
        </a:solidFill>
        <a:ln w="12700">
          <a:solidFill>
            <a:srgbClr val="808080"/>
          </a:solidFill>
          <a:prstDash val="solid"/>
        </a:ln>
      </c:spPr>
    </c:plotArea>
    <c:legend>
      <c:legendPos val="r"/>
      <c:layout>
        <c:manualLayout>
          <c:xMode val="edge"/>
          <c:yMode val="edge"/>
          <c:x val="0.82938289331480619"/>
          <c:y val="0.2641401021453515"/>
          <c:w val="0.1518664554222704"/>
          <c:h val="0.42045445830606187"/>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8. Costo promedio ponderado de las importaciones de maíz y sus sustitutos</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2011 - 2017</a:t>
            </a:r>
          </a:p>
        </c:rich>
      </c:tx>
      <c:layout>
        <c:manualLayout>
          <c:xMode val="edge"/>
          <c:yMode val="edge"/>
          <c:x val="0.13567773907779601"/>
          <c:y val="3.1802610039598708E-2"/>
        </c:manualLayout>
      </c:layout>
      <c:overlay val="0"/>
      <c:spPr>
        <a:noFill/>
        <a:ln w="25400">
          <a:noFill/>
        </a:ln>
      </c:spPr>
    </c:title>
    <c:autoTitleDeleted val="0"/>
    <c:plotArea>
      <c:layout>
        <c:manualLayout>
          <c:layoutTarget val="inner"/>
          <c:xMode val="edge"/>
          <c:yMode val="edge"/>
          <c:x val="0.10369250099244202"/>
          <c:y val="0.22350631085790112"/>
          <c:w val="0.81840938557379128"/>
          <c:h val="0.48769794057874427"/>
        </c:manualLayout>
      </c:layout>
      <c:lineChart>
        <c:grouping val="standard"/>
        <c:varyColors val="0"/>
        <c:ser>
          <c:idx val="0"/>
          <c:order val="0"/>
          <c:tx>
            <c:strRef>
              <c:f>'37'!$D$7</c:f>
              <c:strCache>
                <c:ptCount val="1"/>
                <c:pt idx="0">
                  <c:v>Maíz grano</c:v>
                </c:pt>
              </c:strCache>
            </c:strRef>
          </c:tx>
          <c:spPr>
            <a:ln w="38100">
              <a:solidFill>
                <a:srgbClr val="FFC000"/>
              </a:solidFill>
              <a:prstDash val="solid"/>
            </a:ln>
          </c:spPr>
          <c:marker>
            <c:symbol val="none"/>
          </c:marker>
          <c:cat>
            <c:strRef>
              <c:f>'37'!$C$8:$C$14</c:f>
              <c:strCache>
                <c:ptCount val="7"/>
                <c:pt idx="0">
                  <c:v>2011</c:v>
                </c:pt>
                <c:pt idx="1">
                  <c:v>2012</c:v>
                </c:pt>
                <c:pt idx="2">
                  <c:v>2013</c:v>
                </c:pt>
                <c:pt idx="3">
                  <c:v>2014</c:v>
                </c:pt>
                <c:pt idx="4">
                  <c:v>2015</c:v>
                </c:pt>
                <c:pt idx="5">
                  <c:v>2016</c:v>
                </c:pt>
                <c:pt idx="6">
                  <c:v>Jul-17</c:v>
                </c:pt>
              </c:strCache>
            </c:strRef>
          </c:cat>
          <c:val>
            <c:numRef>
              <c:f>'37'!$D$8:$D$14</c:f>
              <c:numCache>
                <c:formatCode>#,##0</c:formatCode>
                <c:ptCount val="7"/>
                <c:pt idx="0">
                  <c:v>319.27184469518005</c:v>
                </c:pt>
                <c:pt idx="1">
                  <c:v>297.46442780858808</c:v>
                </c:pt>
                <c:pt idx="2">
                  <c:v>253.42735238918613</c:v>
                </c:pt>
                <c:pt idx="3">
                  <c:v>219.00299436125709</c:v>
                </c:pt>
                <c:pt idx="4">
                  <c:v>194.08519605621245</c:v>
                </c:pt>
                <c:pt idx="5">
                  <c:v>191</c:v>
                </c:pt>
                <c:pt idx="6">
                  <c:v>188</c:v>
                </c:pt>
              </c:numCache>
            </c:numRef>
          </c:val>
          <c:smooth val="0"/>
          <c:extLst>
            <c:ext xmlns:c16="http://schemas.microsoft.com/office/drawing/2014/chart" uri="{C3380CC4-5D6E-409C-BE32-E72D297353CC}">
              <c16:uniqueId val="{00000000-5029-4C2F-B505-AA61EA14803C}"/>
            </c:ext>
          </c:extLst>
        </c:ser>
        <c:ser>
          <c:idx val="1"/>
          <c:order val="1"/>
          <c:tx>
            <c:strRef>
              <c:f>'37'!$E$7</c:f>
              <c:strCache>
                <c:ptCount val="1"/>
                <c:pt idx="0">
                  <c:v>Maíz partido</c:v>
                </c:pt>
              </c:strCache>
            </c:strRef>
          </c:tx>
          <c:spPr>
            <a:ln w="38100">
              <a:solidFill>
                <a:srgbClr val="00B050"/>
              </a:solidFill>
              <a:prstDash val="solid"/>
            </a:ln>
          </c:spPr>
          <c:marker>
            <c:symbol val="star"/>
            <c:size val="5"/>
          </c:marker>
          <c:cat>
            <c:strRef>
              <c:f>'37'!$C$8:$C$14</c:f>
              <c:strCache>
                <c:ptCount val="7"/>
                <c:pt idx="0">
                  <c:v>2011</c:v>
                </c:pt>
                <c:pt idx="1">
                  <c:v>2012</c:v>
                </c:pt>
                <c:pt idx="2">
                  <c:v>2013</c:v>
                </c:pt>
                <c:pt idx="3">
                  <c:v>2014</c:v>
                </c:pt>
                <c:pt idx="4">
                  <c:v>2015</c:v>
                </c:pt>
                <c:pt idx="5">
                  <c:v>2016</c:v>
                </c:pt>
                <c:pt idx="6">
                  <c:v>Jul-17</c:v>
                </c:pt>
              </c:strCache>
            </c:strRef>
          </c:cat>
          <c:val>
            <c:numRef>
              <c:f>'37'!$E$8:$E$14</c:f>
              <c:numCache>
                <c:formatCode>#,##0</c:formatCode>
                <c:ptCount val="7"/>
                <c:pt idx="0">
                  <c:v>279.44541261305238</c:v>
                </c:pt>
                <c:pt idx="1">
                  <c:v>261.43472860634398</c:v>
                </c:pt>
                <c:pt idx="2">
                  <c:v>249.37785155363915</c:v>
                </c:pt>
                <c:pt idx="3">
                  <c:v>219.4995176299407</c:v>
                </c:pt>
                <c:pt idx="4">
                  <c:v>190.27359341016816</c:v>
                </c:pt>
                <c:pt idx="5">
                  <c:v>207</c:v>
                </c:pt>
                <c:pt idx="6">
                  <c:v>319</c:v>
                </c:pt>
              </c:numCache>
            </c:numRef>
          </c:val>
          <c:smooth val="0"/>
          <c:extLst>
            <c:ext xmlns:c16="http://schemas.microsoft.com/office/drawing/2014/chart" uri="{C3380CC4-5D6E-409C-BE32-E72D297353CC}">
              <c16:uniqueId val="{00000001-5029-4C2F-B505-AA61EA14803C}"/>
            </c:ext>
          </c:extLst>
        </c:ser>
        <c:ser>
          <c:idx val="5"/>
          <c:order val="2"/>
          <c:tx>
            <c:strRef>
              <c:f>'37'!$F$7</c:f>
              <c:strCache>
                <c:ptCount val="1"/>
                <c:pt idx="0">
                  <c:v>Sorgo</c:v>
                </c:pt>
              </c:strCache>
            </c:strRef>
          </c:tx>
          <c:spPr>
            <a:ln>
              <a:solidFill>
                <a:srgbClr val="FF0000"/>
              </a:solidFill>
            </a:ln>
          </c:spPr>
          <c:marker>
            <c:symbol val="circle"/>
            <c:size val="5"/>
          </c:marker>
          <c:cat>
            <c:strRef>
              <c:f>'37'!$C$8:$C$14</c:f>
              <c:strCache>
                <c:ptCount val="7"/>
                <c:pt idx="0">
                  <c:v>2011</c:v>
                </c:pt>
                <c:pt idx="1">
                  <c:v>2012</c:v>
                </c:pt>
                <c:pt idx="2">
                  <c:v>2013</c:v>
                </c:pt>
                <c:pt idx="3">
                  <c:v>2014</c:v>
                </c:pt>
                <c:pt idx="4">
                  <c:v>2015</c:v>
                </c:pt>
                <c:pt idx="5">
                  <c:v>2016</c:v>
                </c:pt>
                <c:pt idx="6">
                  <c:v>Jul-17</c:v>
                </c:pt>
              </c:strCache>
            </c:strRef>
          </c:cat>
          <c:val>
            <c:numRef>
              <c:f>'37'!$F$8:$F$14</c:f>
              <c:numCache>
                <c:formatCode>#,##0</c:formatCode>
                <c:ptCount val="7"/>
                <c:pt idx="0">
                  <c:v>253.54029869714284</c:v>
                </c:pt>
                <c:pt idx="1">
                  <c:v>234.9956199193042</c:v>
                </c:pt>
                <c:pt idx="2">
                  <c:v>243.06452006031054</c:v>
                </c:pt>
                <c:pt idx="3">
                  <c:v>183.38222341385179</c:v>
                </c:pt>
                <c:pt idx="4">
                  <c:v>157.55825875454391</c:v>
                </c:pt>
                <c:pt idx="5">
                  <c:v>186</c:v>
                </c:pt>
                <c:pt idx="6">
                  <c:v>171</c:v>
                </c:pt>
              </c:numCache>
            </c:numRef>
          </c:val>
          <c:smooth val="0"/>
          <c:extLst>
            <c:ext xmlns:c16="http://schemas.microsoft.com/office/drawing/2014/chart" uri="{C3380CC4-5D6E-409C-BE32-E72D297353CC}">
              <c16:uniqueId val="{00000002-5029-4C2F-B505-AA61EA14803C}"/>
            </c:ext>
          </c:extLst>
        </c:ser>
        <c:dLbls>
          <c:showLegendKey val="0"/>
          <c:showVal val="0"/>
          <c:showCatName val="0"/>
          <c:showSerName val="0"/>
          <c:showPercent val="0"/>
          <c:showBubbleSize val="0"/>
        </c:dLbls>
        <c:smooth val="0"/>
        <c:axId val="-1640993584"/>
        <c:axId val="-1641007184"/>
      </c:lineChart>
      <c:catAx>
        <c:axId val="-1640993584"/>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900" b="0" i="0" u="none" strike="noStrike" baseline="0">
                <a:solidFill>
                  <a:srgbClr val="000000"/>
                </a:solidFill>
                <a:latin typeface="Arial"/>
                <a:ea typeface="Arial"/>
                <a:cs typeface="Arial"/>
              </a:defRPr>
            </a:pPr>
            <a:endParaRPr lang="es-CL"/>
          </a:p>
        </c:txPr>
        <c:crossAx val="-1641007184"/>
        <c:crosses val="autoZero"/>
        <c:auto val="1"/>
        <c:lblAlgn val="ctr"/>
        <c:lblOffset val="100"/>
        <c:tickLblSkip val="1"/>
        <c:tickMarkSkip val="1"/>
        <c:noMultiLvlLbl val="0"/>
      </c:catAx>
      <c:valAx>
        <c:axId val="-1641007184"/>
        <c:scaling>
          <c:orientation val="minMax"/>
          <c:max val="330"/>
          <c:min val="15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USD / tonelada CIF</a:t>
                </a:r>
              </a:p>
            </c:rich>
          </c:tx>
          <c:layout>
            <c:manualLayout>
              <c:xMode val="edge"/>
              <c:yMode val="edge"/>
              <c:x val="1.6234476714507073E-2"/>
              <c:y val="0.28314046110089897"/>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640993584"/>
        <c:crosses val="autoZero"/>
        <c:crossBetween val="between"/>
      </c:valAx>
      <c:spPr>
        <a:solidFill>
          <a:srgbClr val="FFFFFF"/>
        </a:solidFill>
        <a:ln w="12700">
          <a:solidFill>
            <a:srgbClr val="808080"/>
          </a:solidFill>
          <a:prstDash val="solid"/>
        </a:ln>
      </c:spPr>
    </c:plotArea>
    <c:legend>
      <c:legendPos val="r"/>
      <c:layout>
        <c:manualLayout>
          <c:xMode val="edge"/>
          <c:yMode val="edge"/>
          <c:x val="0.1610952245427153"/>
          <c:y val="0.8105431178469461"/>
          <c:w val="0.60130555969660415"/>
          <c:h val="0.11180078099993596"/>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9. Evolución del precio promedio nacional ($/qqm) </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Años: 2012 - 2017</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27631217191601054"/>
          <c:y val="1.1020341207349082E-2"/>
        </c:manualLayout>
      </c:layout>
      <c:overlay val="0"/>
      <c:spPr>
        <a:noFill/>
        <a:ln w="25400">
          <a:noFill/>
        </a:ln>
      </c:spPr>
    </c:title>
    <c:autoTitleDeleted val="0"/>
    <c:plotArea>
      <c:layout>
        <c:manualLayout>
          <c:layoutTarget val="inner"/>
          <c:xMode val="edge"/>
          <c:yMode val="edge"/>
          <c:x val="0.15912970283315397"/>
          <c:y val="0.14402173913043675"/>
          <c:w val="0.79028995698947646"/>
          <c:h val="0.63224637681160001"/>
        </c:manualLayout>
      </c:layout>
      <c:lineChart>
        <c:grouping val="standard"/>
        <c:varyColors val="0"/>
        <c:ser>
          <c:idx val="0"/>
          <c:order val="0"/>
          <c:tx>
            <c:strRef>
              <c:f>'38'!$C$6</c:f>
              <c:strCache>
                <c:ptCount val="1"/>
                <c:pt idx="0">
                  <c:v>2012</c:v>
                </c:pt>
              </c:strCache>
            </c:strRef>
          </c:tx>
          <c:spPr>
            <a:ln w="38100">
              <a:solidFill>
                <a:srgbClr val="008000"/>
              </a:solidFill>
              <a:prstDash val="solid"/>
            </a:ln>
          </c:spPr>
          <c:marker>
            <c:symbol val="diamond"/>
            <c:size val="9"/>
            <c:spPr>
              <a:solidFill>
                <a:srgbClr val="008000"/>
              </a:solidFill>
              <a:ln>
                <a:solidFill>
                  <a:srgbClr val="008000"/>
                </a:solidFill>
                <a:prstDash val="solid"/>
              </a:ln>
            </c:spPr>
          </c:marker>
          <c:cat>
            <c:strRef>
              <c:f>'38'!$B$7:$B$18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'38'!$C$7:$C$18</c:f>
              <c:numCache>
                <c:formatCode>@</c:formatCode>
                <c:ptCount val="12"/>
                <c:pt idx="0" formatCode="_-* #,##0_-;\-* #,##0_-;_-* \-??_-;_-@_-">
                  <c:v>14031.578947368422</c:v>
                </c:pt>
                <c:pt idx="3" formatCode="_-* #,##0_-;\-* #,##0_-;_-* \-??_-;_-@_-">
                  <c:v>12984.905660377359</c:v>
                </c:pt>
                <c:pt idx="4" formatCode="_-* #,##0_-;\-* #,##0_-;_-* \-??_-;_-@_-">
                  <c:v>12735.849056603774</c:v>
                </c:pt>
                <c:pt idx="5" formatCode="_-* #,##0_-;\-* #,##0_-;_-* \-??_-;_-@_-">
                  <c:v>12493.023255813954</c:v>
                </c:pt>
                <c:pt idx="6" formatCode="_-* #,##0_-;\-* #,##0_-;_-* \-??_-;_-@_-">
                  <c:v>12807.407407407407</c:v>
                </c:pt>
                <c:pt idx="7" formatCode="_-* #,##0_-;\-* #,##0_-;_-* \-??_-;_-@_-">
                  <c:v>14766.666666666666</c:v>
                </c:pt>
                <c:pt idx="8" formatCode="_-* #,##0_-;\-* #,##0_-;_-* \-??_-;_-@_-">
                  <c:v>15500</c:v>
                </c:pt>
                <c:pt idx="11" formatCode="_-* #,##0_-;\-* #,##0_-;_-* \-??_-;_-@_-">
                  <c:v>14575</c:v>
                </c:pt>
              </c:numCache>
            </c:numRef>
          </c:val>
          <c:smooth val="0"/>
          <c:extLst>
            <c:ext xmlns:c16="http://schemas.microsoft.com/office/drawing/2014/chart" uri="{C3380CC4-5D6E-409C-BE32-E72D297353CC}">
              <c16:uniqueId val="{00000000-335A-400B-811B-B5A6CF29961F}"/>
            </c:ext>
          </c:extLst>
        </c:ser>
        <c:ser>
          <c:idx val="1"/>
          <c:order val="1"/>
          <c:tx>
            <c:strRef>
              <c:f>'38'!$D$6</c:f>
              <c:strCache>
                <c:ptCount val="1"/>
                <c:pt idx="0">
                  <c:v>2013</c:v>
                </c:pt>
              </c:strCache>
            </c:strRef>
          </c:tx>
          <c:spPr>
            <a:ln w="38100">
              <a:solidFill>
                <a:srgbClr val="FF9900"/>
              </a:solidFill>
              <a:prstDash val="solid"/>
            </a:ln>
          </c:spPr>
          <c:marker>
            <c:symbol val="square"/>
            <c:size val="9"/>
            <c:spPr>
              <a:solidFill>
                <a:srgbClr val="FF9900"/>
              </a:solidFill>
              <a:ln>
                <a:solidFill>
                  <a:srgbClr val="FF9900"/>
                </a:solidFill>
                <a:prstDash val="solid"/>
              </a:ln>
            </c:spPr>
          </c:marker>
          <c:cat>
            <c:strRef>
              <c:f>'38'!$B$7:$B$18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'38'!$D$7:$D$18</c:f>
              <c:numCache>
                <c:formatCode>@</c:formatCode>
                <c:ptCount val="12"/>
                <c:pt idx="0" formatCode="_-* #,##0_-;\-* #,##0_-;_-* \-??_-;_-@_-">
                  <c:v>14600</c:v>
                </c:pt>
                <c:pt idx="2" formatCode="_-* #,##0_-;\-* #,##0_-;_-* \-??_-;_-@_-">
                  <c:v>14300</c:v>
                </c:pt>
                <c:pt idx="3" formatCode="_-* #,##0_-;\-* #,##0_-;_-* \-??_-;_-@_-">
                  <c:v>12615.625</c:v>
                </c:pt>
                <c:pt idx="4" formatCode="_-* #,##0_-;\-* #,##0_-;_-* \-??_-;_-@_-">
                  <c:v>12182.165605095541</c:v>
                </c:pt>
                <c:pt idx="5" formatCode="_-* #,##0_-;\-* #,##0_-;_-* \-??_-;_-@_-">
                  <c:v>12352.083333333334</c:v>
                </c:pt>
                <c:pt idx="6" formatCode="_-* #,##0_-;\-* #,##0_-;_-* \-??_-;_-@_-">
                  <c:v>12613.461538461539</c:v>
                </c:pt>
                <c:pt idx="7" formatCode="_-* #,##0_-;\-* #,##0_-;_-* \-??_-;_-@_-">
                  <c:v>12625</c:v>
                </c:pt>
                <c:pt idx="8" formatCode="_-* #,##0_-;\-* #,##0_-;_-* \-??_-;_-@_-">
                  <c:v>12480</c:v>
                </c:pt>
                <c:pt idx="9" formatCode="_-* #,##0_-;\-* #,##0_-;_-* \-??_-;_-@_-">
                  <c:v>12310</c:v>
                </c:pt>
                <c:pt idx="10" formatCode="_-* #,##0_-;\-* #,##0_-;_-* \-??_-;_-@_-">
                  <c:v>11987.5</c:v>
                </c:pt>
                <c:pt idx="11" formatCode="_-* #,##0_-;\-* #,##0_-;_-* \-??_-;_-@_-">
                  <c:v>11980</c:v>
                </c:pt>
              </c:numCache>
            </c:numRef>
          </c:val>
          <c:smooth val="0"/>
          <c:extLst>
            <c:ext xmlns:c16="http://schemas.microsoft.com/office/drawing/2014/chart" uri="{C3380CC4-5D6E-409C-BE32-E72D297353CC}">
              <c16:uniqueId val="{00000001-335A-400B-811B-B5A6CF29961F}"/>
            </c:ext>
          </c:extLst>
        </c:ser>
        <c:ser>
          <c:idx val="2"/>
          <c:order val="2"/>
          <c:tx>
            <c:strRef>
              <c:f>'38'!$E$6</c:f>
              <c:strCache>
                <c:ptCount val="1"/>
                <c:pt idx="0">
                  <c:v>2014</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'38'!$B$7:$B$18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'38'!$E$7:$E$18</c:f>
              <c:numCache>
                <c:formatCode>_-* #,##0_-;\-* #,##0_-;_-* \-??_-;_-@_-</c:formatCode>
                <c:ptCount val="12"/>
                <c:pt idx="0">
                  <c:v>12640</c:v>
                </c:pt>
                <c:pt idx="1">
                  <c:v>12800</c:v>
                </c:pt>
                <c:pt idx="2">
                  <c:v>13150</c:v>
                </c:pt>
                <c:pt idx="3">
                  <c:v>13426.582278481013</c:v>
                </c:pt>
                <c:pt idx="4">
                  <c:v>13513.063063063064</c:v>
                </c:pt>
                <c:pt idx="5">
                  <c:v>13093.406593406593</c:v>
                </c:pt>
                <c:pt idx="6">
                  <c:v>12700</c:v>
                </c:pt>
                <c:pt idx="7">
                  <c:v>12800</c:v>
                </c:pt>
                <c:pt idx="8">
                  <c:v>12763.636363636364</c:v>
                </c:pt>
                <c:pt idx="9">
                  <c:v>12828.571428571431</c:v>
                </c:pt>
              </c:numCache>
            </c:numRef>
          </c:val>
          <c:smooth val="0"/>
          <c:extLst>
            <c:ext xmlns:c16="http://schemas.microsoft.com/office/drawing/2014/chart" uri="{C3380CC4-5D6E-409C-BE32-E72D297353CC}">
              <c16:uniqueId val="{00000002-335A-400B-811B-B5A6CF29961F}"/>
            </c:ext>
          </c:extLst>
        </c:ser>
        <c:ser>
          <c:idx val="3"/>
          <c:order val="3"/>
          <c:tx>
            <c:strRef>
              <c:f>'38'!$F$6</c:f>
              <c:strCache>
                <c:ptCount val="1"/>
                <c:pt idx="0">
                  <c:v>2015</c:v>
                </c:pt>
              </c:strCache>
            </c:strRef>
          </c:tx>
          <c:spPr>
            <a:ln w="38100">
              <a:solidFill>
                <a:schemeClr val="accent2">
                  <a:lumMod val="75000"/>
                </a:schemeClr>
              </a:solidFill>
              <a:prstDash val="solid"/>
            </a:ln>
          </c:spPr>
          <c:marker>
            <c:symbol val="star"/>
            <c:size val="7"/>
            <c:spPr>
              <a:noFill/>
              <a:ln>
                <a:solidFill>
                  <a:schemeClr val="accent2">
                    <a:lumMod val="75000"/>
                  </a:schemeClr>
                </a:solidFill>
                <a:prstDash val="solid"/>
              </a:ln>
            </c:spPr>
          </c:marker>
          <c:cat>
            <c:strRef>
              <c:f>'38'!$B$7:$B$18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'38'!$F$7:$F$18</c:f>
              <c:numCache>
                <c:formatCode>@</c:formatCode>
                <c:ptCount val="12"/>
                <c:pt idx="0" formatCode="_-* #,##0_-;\-* #,##0_-;_-* \-??_-;_-@_-">
                  <c:v>12100</c:v>
                </c:pt>
                <c:pt idx="2" formatCode="_-* #,##0_-;\-* #,##0_-;_-* \-??_-;_-@_-">
                  <c:v>12100</c:v>
                </c:pt>
                <c:pt idx="3" formatCode="_-* #,##0_-;\-* #,##0_-;_-* \-??_-;_-@_-">
                  <c:v>12098.404255319148</c:v>
                </c:pt>
                <c:pt idx="4" formatCode="_-* #,##0_-;\-* #,##0_-;_-* \-??_-;_-@_-">
                  <c:v>11629.569892473119</c:v>
                </c:pt>
                <c:pt idx="5" formatCode="_-* #,##0_-;\-* #,##0_-;_-* \-??_-;_-@_-">
                  <c:v>11412.280701754386</c:v>
                </c:pt>
                <c:pt idx="6" formatCode="_-* #,##0_-;\-* #,##0_-;_-* \-??_-;_-@_-">
                  <c:v>11015.384615384615</c:v>
                </c:pt>
                <c:pt idx="7" formatCode="_-* #,##0_-;\-* #,##0_-;_-* \-??_-;_-@_-">
                  <c:v>11500</c:v>
                </c:pt>
                <c:pt idx="8" formatCode="_-* #,##0_-;\-* #,##0_-;_-* \-??_-;_-@_-">
                  <c:v>11875</c:v>
                </c:pt>
                <c:pt idx="9" formatCode="_-* #,##0_-;\-* #,##0_-;_-* \-??_-;_-@_-">
                  <c:v>12000</c:v>
                </c:pt>
                <c:pt idx="10" formatCode="_-* #,##0_-;\-* #,##0_-;_-* \-??_-;_-@_-">
                  <c:v>12000</c:v>
                </c:pt>
                <c:pt idx="11" formatCode="_-* #,##0_-;\-* #,##0_-;_-* \-??_-;_-@_-">
                  <c:v>12000</c:v>
                </c:pt>
              </c:numCache>
            </c:numRef>
          </c:val>
          <c:smooth val="0"/>
          <c:extLst>
            <c:ext xmlns:c16="http://schemas.microsoft.com/office/drawing/2014/chart" uri="{C3380CC4-5D6E-409C-BE32-E72D297353CC}">
              <c16:uniqueId val="{00000003-335A-400B-811B-B5A6CF29961F}"/>
            </c:ext>
          </c:extLst>
        </c:ser>
        <c:ser>
          <c:idx val="4"/>
          <c:order val="4"/>
          <c:tx>
            <c:strRef>
              <c:f>'38'!$G$6</c:f>
              <c:strCache>
                <c:ptCount val="1"/>
                <c:pt idx="0">
                  <c:v>2016</c:v>
                </c:pt>
              </c:strCache>
            </c:strRef>
          </c:tx>
          <c:spPr>
            <a:ln>
              <a:solidFill>
                <a:schemeClr val="tx1"/>
              </a:solidFill>
            </a:ln>
          </c:spPr>
          <c:marker>
            <c:symbol val="star"/>
            <c:size val="7"/>
            <c:spPr>
              <a:solidFill>
                <a:schemeClr val="bg1"/>
              </a:solidFill>
              <a:ln>
                <a:solidFill>
                  <a:sysClr val="windowText" lastClr="000000"/>
                </a:solidFill>
              </a:ln>
            </c:spPr>
          </c:marker>
          <c:cat>
            <c:strRef>
              <c:f>'38'!$B$7:$B$18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'38'!$G$7:$G$18</c:f>
              <c:numCache>
                <c:formatCode>_-* #,##0_-;\-* #,##0_-;_-* \-??_-;_-@_-</c:formatCode>
                <c:ptCount val="12"/>
                <c:pt idx="0">
                  <c:v>12000</c:v>
                </c:pt>
                <c:pt idx="1">
                  <c:v>12000</c:v>
                </c:pt>
                <c:pt idx="2">
                  <c:v>12131.25</c:v>
                </c:pt>
                <c:pt idx="3">
                  <c:v>12105.2</c:v>
                </c:pt>
                <c:pt idx="4">
                  <c:v>12468.198198198199</c:v>
                </c:pt>
                <c:pt idx="5">
                  <c:v>13282.824427480919</c:v>
                </c:pt>
                <c:pt idx="6">
                  <c:v>13322.461538461539</c:v>
                </c:pt>
                <c:pt idx="7">
                  <c:v>13260</c:v>
                </c:pt>
                <c:pt idx="8">
                  <c:v>13447.619047619048</c:v>
                </c:pt>
                <c:pt idx="9">
                  <c:v>13600</c:v>
                </c:pt>
                <c:pt idx="10">
                  <c:v>13600</c:v>
                </c:pt>
                <c:pt idx="11">
                  <c:v>13600</c:v>
                </c:pt>
              </c:numCache>
            </c:numRef>
          </c:val>
          <c:smooth val="0"/>
          <c:extLst>
            <c:ext xmlns:c16="http://schemas.microsoft.com/office/drawing/2014/chart" uri="{C3380CC4-5D6E-409C-BE32-E72D297353CC}">
              <c16:uniqueId val="{00000004-335A-400B-811B-B5A6CF29961F}"/>
            </c:ext>
          </c:extLst>
        </c:ser>
        <c:ser>
          <c:idx val="5"/>
          <c:order val="5"/>
          <c:tx>
            <c:strRef>
              <c:f>'38'!$H$6</c:f>
              <c:strCache>
                <c:ptCount val="1"/>
                <c:pt idx="0">
                  <c:v>2017</c:v>
                </c:pt>
              </c:strCache>
            </c:strRef>
          </c:tx>
          <c:spPr>
            <a:ln>
              <a:solidFill>
                <a:srgbClr val="FF0000"/>
              </a:solidFill>
            </a:ln>
          </c:spPr>
          <c:marker>
            <c:spPr>
              <a:solidFill>
                <a:srgbClr val="FFFF00"/>
              </a:solidFill>
            </c:spPr>
          </c:marker>
          <c:cat>
            <c:strRef>
              <c:f>'38'!$B$7:$B$18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'38'!$H$7:$H$18</c:f>
              <c:numCache>
                <c:formatCode>_-* #,##0_-;\-* #,##0_-;_-* \-??_-;_-@_-</c:formatCode>
                <c:ptCount val="12"/>
                <c:pt idx="0">
                  <c:v>13600</c:v>
                </c:pt>
                <c:pt idx="1">
                  <c:v>13560</c:v>
                </c:pt>
                <c:pt idx="2">
                  <c:v>13100</c:v>
                </c:pt>
                <c:pt idx="3">
                  <c:v>12795.192307692309</c:v>
                </c:pt>
                <c:pt idx="4">
                  <c:v>12685.576923076924</c:v>
                </c:pt>
                <c:pt idx="5">
                  <c:v>12812.676056338029</c:v>
                </c:pt>
                <c:pt idx="6">
                  <c:v>13130</c:v>
                </c:pt>
              </c:numCache>
            </c:numRef>
          </c:val>
          <c:smooth val="0"/>
          <c:extLst>
            <c:ext xmlns:c16="http://schemas.microsoft.com/office/drawing/2014/chart" uri="{C3380CC4-5D6E-409C-BE32-E72D297353CC}">
              <c16:uniqueId val="{00000005-335A-400B-811B-B5A6CF29961F}"/>
            </c:ext>
          </c:extLst>
        </c:ser>
        <c:dLbls>
          <c:showLegendKey val="0"/>
          <c:showVal val="0"/>
          <c:showCatName val="0"/>
          <c:showSerName val="0"/>
          <c:showPercent val="0"/>
          <c:showBubbleSize val="0"/>
        </c:dLbls>
        <c:marker val="1"/>
        <c:smooth val="0"/>
        <c:axId val="-1641003376"/>
        <c:axId val="-1641003920"/>
      </c:lineChart>
      <c:catAx>
        <c:axId val="-1641003376"/>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1641003920"/>
        <c:crosses val="autoZero"/>
        <c:auto val="1"/>
        <c:lblAlgn val="ctr"/>
        <c:lblOffset val="100"/>
        <c:tickLblSkip val="1"/>
        <c:tickMarkSkip val="1"/>
        <c:noMultiLvlLbl val="0"/>
      </c:catAx>
      <c:valAx>
        <c:axId val="-1641003920"/>
        <c:scaling>
          <c:orientation val="minMax"/>
          <c:max val="15800"/>
          <c:min val="110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sz="900"/>
                  <a:t>$/tonelada</a:t>
                </a:r>
              </a:p>
            </c:rich>
          </c:tx>
          <c:layout>
            <c:manualLayout>
              <c:xMode val="edge"/>
              <c:yMode val="edge"/>
              <c:x val="4.0470144356955381E-2"/>
              <c:y val="0.35822894297303748"/>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641003376"/>
        <c:crosses val="autoZero"/>
        <c:crossBetween val="between"/>
      </c:valAx>
      <c:spPr>
        <a:solidFill>
          <a:srgbClr val="FFFFFF"/>
        </a:solidFill>
        <a:ln w="12700">
          <a:solidFill>
            <a:srgbClr val="808080"/>
          </a:solidFill>
          <a:prstDash val="solid"/>
        </a:ln>
      </c:spPr>
    </c:plotArea>
    <c:legend>
      <c:legendPos val="r"/>
      <c:layout>
        <c:manualLayout>
          <c:xMode val="edge"/>
          <c:yMode val="edge"/>
          <c:x val="5.8583188465078227E-2"/>
          <c:y val="0.88139180926406535"/>
          <c:w val="0.91008163752258242"/>
          <c:h val="4.7034707253772012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span"/>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Gráfico Nº 10. Evolución de los precios del maíz y los costos alternativos de importaciones en los mercados de Argentina, Estados Unidos y Chile.</a:t>
            </a:r>
          </a:p>
          <a:p>
            <a:pPr algn="ct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(precios nominales mensuales en $/ton)</a:t>
            </a:r>
          </a:p>
        </c:rich>
      </c:tx>
      <c:layout>
        <c:manualLayout>
          <c:xMode val="edge"/>
          <c:yMode val="edge"/>
          <c:x val="0.11975488480606591"/>
          <c:y val="2.9722501304547615E-2"/>
        </c:manualLayout>
      </c:layout>
      <c:overlay val="0"/>
      <c:spPr>
        <a:noFill/>
        <a:ln w="25400">
          <a:noFill/>
        </a:ln>
      </c:spPr>
    </c:title>
    <c:autoTitleDeleted val="0"/>
    <c:plotArea>
      <c:layout>
        <c:manualLayout>
          <c:layoutTarget val="inner"/>
          <c:xMode val="edge"/>
          <c:yMode val="edge"/>
          <c:x val="0.13469953960672948"/>
          <c:y val="0.20852594024549406"/>
          <c:w val="0.63255963837853602"/>
          <c:h val="0.52296338551505295"/>
        </c:manualLayout>
      </c:layout>
      <c:lineChart>
        <c:grouping val="standard"/>
        <c:varyColors val="0"/>
        <c:ser>
          <c:idx val="2"/>
          <c:order val="0"/>
          <c:tx>
            <c:strRef>
              <c:f>'40'!$C$5</c:f>
              <c:strCache>
                <c:ptCount val="1"/>
                <c:pt idx="0">
                  <c:v>Maíz amarillo, FOB puerto argentino</c:v>
                </c:pt>
              </c:strCache>
            </c:strRef>
          </c:tx>
          <c:spPr>
            <a:ln>
              <a:solidFill>
                <a:srgbClr val="00B0F0"/>
              </a:solidFill>
            </a:ln>
          </c:spPr>
          <c:marker>
            <c:symbol val="circle"/>
            <c:size val="5"/>
            <c:spPr>
              <a:solidFill>
                <a:srgbClr val="00B0F0"/>
              </a:solidFill>
              <a:ln>
                <a:solidFill>
                  <a:srgbClr val="00B0F0"/>
                </a:solidFill>
              </a:ln>
            </c:spPr>
          </c:marker>
          <c:cat>
            <c:numRef>
              <c:f>'40'!$B$6:$B$18</c:f>
              <c:numCache>
                <c:formatCode>mmm/yyyy;@</c:formatCode>
                <c:ptCount val="13"/>
                <c:pt idx="0">
                  <c:v>42552</c:v>
                </c:pt>
                <c:pt idx="1">
                  <c:v>42583</c:v>
                </c:pt>
                <c:pt idx="2">
                  <c:v>42614</c:v>
                </c:pt>
                <c:pt idx="3">
                  <c:v>42644</c:v>
                </c:pt>
                <c:pt idx="4">
                  <c:v>42675</c:v>
                </c:pt>
                <c:pt idx="5">
                  <c:v>42705</c:v>
                </c:pt>
                <c:pt idx="6">
                  <c:v>42736</c:v>
                </c:pt>
                <c:pt idx="7">
                  <c:v>42767</c:v>
                </c:pt>
                <c:pt idx="8">
                  <c:v>42795</c:v>
                </c:pt>
                <c:pt idx="9">
                  <c:v>42826</c:v>
                </c:pt>
                <c:pt idx="10">
                  <c:v>42856</c:v>
                </c:pt>
                <c:pt idx="11">
                  <c:v>42887</c:v>
                </c:pt>
                <c:pt idx="12">
                  <c:v>42918</c:v>
                </c:pt>
              </c:numCache>
            </c:numRef>
          </c:cat>
          <c:val>
            <c:numRef>
              <c:f>'40'!$C$6:$C$18</c:f>
              <c:numCache>
                <c:formatCode>_-* #,##0_-;\-* #,##0_-;_-* \-_-;_-@_-</c:formatCode>
                <c:ptCount val="13"/>
                <c:pt idx="0">
                  <c:v>117869.42250000002</c:v>
                </c:pt>
                <c:pt idx="1">
                  <c:v>116999.09729999999</c:v>
                </c:pt>
                <c:pt idx="2">
                  <c:v>114095.0232</c:v>
                </c:pt>
                <c:pt idx="3">
                  <c:v>115953.628</c:v>
                </c:pt>
                <c:pt idx="4">
                  <c:v>117836.62800000001</c:v>
                </c:pt>
                <c:pt idx="5">
                  <c:v>120586.97447999998</c:v>
                </c:pt>
                <c:pt idx="6">
                  <c:v>121189.51510000002</c:v>
                </c:pt>
                <c:pt idx="7">
                  <c:v>117636.67689999999</c:v>
                </c:pt>
                <c:pt idx="8">
                  <c:v>108759.5575</c:v>
                </c:pt>
                <c:pt idx="9">
                  <c:v>107251.21679999998</c:v>
                </c:pt>
                <c:pt idx="10">
                  <c:v>108356.65889999999</c:v>
                </c:pt>
                <c:pt idx="11">
                  <c:v>103464.0825</c:v>
                </c:pt>
                <c:pt idx="12">
                  <c:v>99041.421600000001</c:v>
                </c:pt>
              </c:numCache>
            </c:numRef>
          </c:val>
          <c:smooth val="0"/>
          <c:extLst>
            <c:ext xmlns:c16="http://schemas.microsoft.com/office/drawing/2014/chart" uri="{C3380CC4-5D6E-409C-BE32-E72D297353CC}">
              <c16:uniqueId val="{00000000-E334-40D1-904A-D452BF66B36A}"/>
            </c:ext>
          </c:extLst>
        </c:ser>
        <c:ser>
          <c:idx val="1"/>
          <c:order val="1"/>
          <c:tx>
            <c:strRef>
              <c:f>'40'!$D$5</c:f>
              <c:strCache>
                <c:ptCount val="1"/>
                <c:pt idx="0">
                  <c:v>Maíz yellow N°2, FOB Golfo, EE.UU.</c:v>
                </c:pt>
              </c:strCache>
            </c:strRef>
          </c:tx>
          <c:spPr>
            <a:ln>
              <a:solidFill>
                <a:srgbClr val="00B050"/>
              </a:solidFill>
              <a:prstDash val="solid"/>
            </a:ln>
          </c:spPr>
          <c:marker>
            <c:symbol val="star"/>
            <c:size val="5"/>
            <c:spPr>
              <a:ln>
                <a:solidFill>
                  <a:srgbClr val="00B050"/>
                </a:solidFill>
                <a:prstDash val="solid"/>
              </a:ln>
            </c:spPr>
          </c:marker>
          <c:cat>
            <c:numRef>
              <c:f>'40'!$B$6:$B$18</c:f>
              <c:numCache>
                <c:formatCode>mmm/yyyy;@</c:formatCode>
                <c:ptCount val="13"/>
                <c:pt idx="0">
                  <c:v>42552</c:v>
                </c:pt>
                <c:pt idx="1">
                  <c:v>42583</c:v>
                </c:pt>
                <c:pt idx="2">
                  <c:v>42614</c:v>
                </c:pt>
                <c:pt idx="3">
                  <c:v>42644</c:v>
                </c:pt>
                <c:pt idx="4">
                  <c:v>42675</c:v>
                </c:pt>
                <c:pt idx="5">
                  <c:v>42705</c:v>
                </c:pt>
                <c:pt idx="6">
                  <c:v>42736</c:v>
                </c:pt>
                <c:pt idx="7">
                  <c:v>42767</c:v>
                </c:pt>
                <c:pt idx="8">
                  <c:v>42795</c:v>
                </c:pt>
                <c:pt idx="9">
                  <c:v>42826</c:v>
                </c:pt>
                <c:pt idx="10">
                  <c:v>42856</c:v>
                </c:pt>
                <c:pt idx="11">
                  <c:v>42887</c:v>
                </c:pt>
                <c:pt idx="12">
                  <c:v>42918</c:v>
                </c:pt>
              </c:numCache>
            </c:numRef>
          </c:cat>
          <c:val>
            <c:numRef>
              <c:f>'40'!$D$6:$D$18</c:f>
              <c:numCache>
                <c:formatCode>_-* #,##0_-;\-* #,##0_-;_-* \-_-;_-@_-</c:formatCode>
                <c:ptCount val="13"/>
                <c:pt idx="0">
                  <c:v>115127.35560000001</c:v>
                </c:pt>
                <c:pt idx="1">
                  <c:v>110548.56419999999</c:v>
                </c:pt>
                <c:pt idx="2">
                  <c:v>110216.96920000001</c:v>
                </c:pt>
                <c:pt idx="3">
                  <c:v>110728.57759999999</c:v>
                </c:pt>
                <c:pt idx="4">
                  <c:v>109596.7236</c:v>
                </c:pt>
                <c:pt idx="5">
                  <c:v>107821.34369999998</c:v>
                </c:pt>
                <c:pt idx="6">
                  <c:v>110580.06036</c:v>
                </c:pt>
                <c:pt idx="7">
                  <c:v>109937.4532</c:v>
                </c:pt>
                <c:pt idx="8">
                  <c:v>109585.245</c:v>
                </c:pt>
                <c:pt idx="9">
                  <c:v>105033.1737</c:v>
                </c:pt>
                <c:pt idx="10">
                  <c:v>108967.4782</c:v>
                </c:pt>
                <c:pt idx="11">
                  <c:v>108013.70849999999</c:v>
                </c:pt>
                <c:pt idx="12">
                  <c:v>108328.2003</c:v>
                </c:pt>
              </c:numCache>
            </c:numRef>
          </c:val>
          <c:smooth val="0"/>
          <c:extLst>
            <c:ext xmlns:c16="http://schemas.microsoft.com/office/drawing/2014/chart" uri="{C3380CC4-5D6E-409C-BE32-E72D297353CC}">
              <c16:uniqueId val="{00000001-E334-40D1-904A-D452BF66B36A}"/>
            </c:ext>
          </c:extLst>
        </c:ser>
        <c:ser>
          <c:idx val="0"/>
          <c:order val="2"/>
          <c:tx>
            <c:strRef>
              <c:f>'40'!$E$5</c:f>
              <c:strCache>
                <c:ptCount val="1"/>
                <c:pt idx="0">
                  <c:v>Precio maíz nacional</c:v>
                </c:pt>
              </c:strCache>
            </c:strRef>
          </c:tx>
          <c:spPr>
            <a:ln w="28575">
              <a:solidFill>
                <a:srgbClr val="FF0000"/>
              </a:solidFill>
              <a:prstDash val="solid"/>
            </a:ln>
          </c:spPr>
          <c:marker>
            <c:symbol val="none"/>
          </c:marker>
          <c:cat>
            <c:numRef>
              <c:f>'40'!$B$6:$B$18</c:f>
              <c:numCache>
                <c:formatCode>mmm/yyyy;@</c:formatCode>
                <c:ptCount val="13"/>
                <c:pt idx="0">
                  <c:v>42552</c:v>
                </c:pt>
                <c:pt idx="1">
                  <c:v>42583</c:v>
                </c:pt>
                <c:pt idx="2">
                  <c:v>42614</c:v>
                </c:pt>
                <c:pt idx="3">
                  <c:v>42644</c:v>
                </c:pt>
                <c:pt idx="4">
                  <c:v>42675</c:v>
                </c:pt>
                <c:pt idx="5">
                  <c:v>42705</c:v>
                </c:pt>
                <c:pt idx="6">
                  <c:v>42736</c:v>
                </c:pt>
                <c:pt idx="7">
                  <c:v>42767</c:v>
                </c:pt>
                <c:pt idx="8">
                  <c:v>42795</c:v>
                </c:pt>
                <c:pt idx="9">
                  <c:v>42826</c:v>
                </c:pt>
                <c:pt idx="10">
                  <c:v>42856</c:v>
                </c:pt>
                <c:pt idx="11">
                  <c:v>42887</c:v>
                </c:pt>
                <c:pt idx="12">
                  <c:v>42918</c:v>
                </c:pt>
              </c:numCache>
            </c:numRef>
          </c:cat>
          <c:val>
            <c:numRef>
              <c:f>'40'!$E$6:$E$18</c:f>
              <c:numCache>
                <c:formatCode>_-* #,##0_-;\-* #,##0_-;_-* \-_-;_-@_-</c:formatCode>
                <c:ptCount val="13"/>
                <c:pt idx="0">
                  <c:v>133224.61538461538</c:v>
                </c:pt>
                <c:pt idx="1">
                  <c:v>132600</c:v>
                </c:pt>
                <c:pt idx="2">
                  <c:v>134476.19047619047</c:v>
                </c:pt>
                <c:pt idx="3">
                  <c:v>136000</c:v>
                </c:pt>
                <c:pt idx="4">
                  <c:v>136000</c:v>
                </c:pt>
                <c:pt idx="5">
                  <c:v>136000</c:v>
                </c:pt>
                <c:pt idx="6">
                  <c:v>136000</c:v>
                </c:pt>
                <c:pt idx="7">
                  <c:v>135750</c:v>
                </c:pt>
                <c:pt idx="8">
                  <c:v>136450</c:v>
                </c:pt>
                <c:pt idx="9">
                  <c:v>128174.75728155338</c:v>
                </c:pt>
                <c:pt idx="10">
                  <c:v>126855.769230769</c:v>
                </c:pt>
                <c:pt idx="11">
                  <c:v>128271.739130435</c:v>
                </c:pt>
                <c:pt idx="12">
                  <c:v>131300</c:v>
                </c:pt>
              </c:numCache>
            </c:numRef>
          </c:val>
          <c:smooth val="0"/>
          <c:extLst>
            <c:ext xmlns:c16="http://schemas.microsoft.com/office/drawing/2014/chart" uri="{C3380CC4-5D6E-409C-BE32-E72D297353CC}">
              <c16:uniqueId val="{00000002-E334-40D1-904A-D452BF66B36A}"/>
            </c:ext>
          </c:extLst>
        </c:ser>
        <c:ser>
          <c:idx val="3"/>
          <c:order val="3"/>
          <c:tx>
            <c:strRef>
              <c:f>'40'!$F$5</c:f>
              <c:strCache>
                <c:ptCount val="1"/>
                <c:pt idx="0">
                  <c:v>Costo de importación desde Argentina (Odepa)</c:v>
                </c:pt>
              </c:strCache>
            </c:strRef>
          </c:tx>
          <c:spPr>
            <a:ln w="38100">
              <a:solidFill>
                <a:srgbClr val="00B0F0"/>
              </a:solidFill>
              <a:prstDash val="sysDot"/>
              <a:bevel/>
            </a:ln>
          </c:spPr>
          <c:marker>
            <c:symbol val="none"/>
          </c:marker>
          <c:cat>
            <c:numRef>
              <c:f>'40'!$B$6:$B$18</c:f>
              <c:numCache>
                <c:formatCode>mmm/yyyy;@</c:formatCode>
                <c:ptCount val="13"/>
                <c:pt idx="0">
                  <c:v>42552</c:v>
                </c:pt>
                <c:pt idx="1">
                  <c:v>42583</c:v>
                </c:pt>
                <c:pt idx="2">
                  <c:v>42614</c:v>
                </c:pt>
                <c:pt idx="3">
                  <c:v>42644</c:v>
                </c:pt>
                <c:pt idx="4">
                  <c:v>42675</c:v>
                </c:pt>
                <c:pt idx="5">
                  <c:v>42705</c:v>
                </c:pt>
                <c:pt idx="6">
                  <c:v>42736</c:v>
                </c:pt>
                <c:pt idx="7">
                  <c:v>42767</c:v>
                </c:pt>
                <c:pt idx="8">
                  <c:v>42795</c:v>
                </c:pt>
                <c:pt idx="9">
                  <c:v>42826</c:v>
                </c:pt>
                <c:pt idx="10">
                  <c:v>42856</c:v>
                </c:pt>
                <c:pt idx="11">
                  <c:v>42887</c:v>
                </c:pt>
                <c:pt idx="12">
                  <c:v>42918</c:v>
                </c:pt>
              </c:numCache>
            </c:numRef>
          </c:cat>
          <c:val>
            <c:numRef>
              <c:f>'40'!$F$6:$F$18</c:f>
              <c:numCache>
                <c:formatCode>_-* #,##0_-;\-* #,##0_-;_-* \-_-;_-@_-</c:formatCode>
                <c:ptCount val="13"/>
                <c:pt idx="0">
                  <c:v>140660</c:v>
                </c:pt>
                <c:pt idx="1">
                  <c:v>141600</c:v>
                </c:pt>
                <c:pt idx="2">
                  <c:v>135900</c:v>
                </c:pt>
                <c:pt idx="3">
                  <c:v>141150</c:v>
                </c:pt>
                <c:pt idx="4">
                  <c:v>141100</c:v>
                </c:pt>
                <c:pt idx="5">
                  <c:v>143707.90866559977</c:v>
                </c:pt>
                <c:pt idx="6">
                  <c:v>146212.49269081454</c:v>
                </c:pt>
                <c:pt idx="7">
                  <c:v>140965.45981211888</c:v>
                </c:pt>
                <c:pt idx="8">
                  <c:v>133821.77814745976</c:v>
                </c:pt>
                <c:pt idx="9">
                  <c:v>132532.58935041091</c:v>
                </c:pt>
                <c:pt idx="10">
                  <c:v>134595.05842157302</c:v>
                </c:pt>
                <c:pt idx="11">
                  <c:v>134319.53386580278</c:v>
                </c:pt>
              </c:numCache>
            </c:numRef>
          </c:val>
          <c:smooth val="0"/>
          <c:extLst>
            <c:ext xmlns:c16="http://schemas.microsoft.com/office/drawing/2014/chart" uri="{C3380CC4-5D6E-409C-BE32-E72D297353CC}">
              <c16:uniqueId val="{00000003-E334-40D1-904A-D452BF66B36A}"/>
            </c:ext>
          </c:extLst>
        </c:ser>
        <c:ser>
          <c:idx val="4"/>
          <c:order val="4"/>
          <c:tx>
            <c:strRef>
              <c:f>'40'!$G$5</c:f>
              <c:strCache>
                <c:ptCount val="1"/>
                <c:pt idx="0">
                  <c:v>Costo de importación desde EE.UU. (Odepa)</c:v>
                </c:pt>
              </c:strCache>
            </c:strRef>
          </c:tx>
          <c:spPr>
            <a:ln w="38100">
              <a:solidFill>
                <a:srgbClr val="00B050"/>
              </a:solidFill>
              <a:prstDash val="sysDash"/>
            </a:ln>
          </c:spPr>
          <c:marker>
            <c:symbol val="none"/>
          </c:marker>
          <c:cat>
            <c:numRef>
              <c:f>'40'!$B$6:$B$18</c:f>
              <c:numCache>
                <c:formatCode>mmm/yyyy;@</c:formatCode>
                <c:ptCount val="13"/>
                <c:pt idx="0">
                  <c:v>42552</c:v>
                </c:pt>
                <c:pt idx="1">
                  <c:v>42583</c:v>
                </c:pt>
                <c:pt idx="2">
                  <c:v>42614</c:v>
                </c:pt>
                <c:pt idx="3">
                  <c:v>42644</c:v>
                </c:pt>
                <c:pt idx="4">
                  <c:v>42675</c:v>
                </c:pt>
                <c:pt idx="5">
                  <c:v>42705</c:v>
                </c:pt>
                <c:pt idx="6">
                  <c:v>42736</c:v>
                </c:pt>
                <c:pt idx="7">
                  <c:v>42767</c:v>
                </c:pt>
                <c:pt idx="8">
                  <c:v>42795</c:v>
                </c:pt>
                <c:pt idx="9">
                  <c:v>42826</c:v>
                </c:pt>
                <c:pt idx="10">
                  <c:v>42856</c:v>
                </c:pt>
                <c:pt idx="11">
                  <c:v>42887</c:v>
                </c:pt>
                <c:pt idx="12">
                  <c:v>42918</c:v>
                </c:pt>
              </c:numCache>
            </c:numRef>
          </c:cat>
          <c:val>
            <c:numRef>
              <c:f>'40'!$G$6:$G$18</c:f>
              <c:numCache>
                <c:formatCode>_-* #,##0_-;\-* #,##0_-;_-* \-_-;_-@_-</c:formatCode>
                <c:ptCount val="13"/>
                <c:pt idx="0">
                  <c:v>138790</c:v>
                </c:pt>
                <c:pt idx="1">
                  <c:v>134900</c:v>
                </c:pt>
                <c:pt idx="2">
                  <c:v>135140</c:v>
                </c:pt>
                <c:pt idx="3">
                  <c:v>136350</c:v>
                </c:pt>
                <c:pt idx="4">
                  <c:v>134200</c:v>
                </c:pt>
                <c:pt idx="5">
                  <c:v>133726.07046490654</c:v>
                </c:pt>
                <c:pt idx="6">
                  <c:v>136891.11622030698</c:v>
                </c:pt>
                <c:pt idx="7">
                  <c:v>136349.26482801617</c:v>
                </c:pt>
                <c:pt idx="8">
                  <c:v>137549.14725054687</c:v>
                </c:pt>
                <c:pt idx="9">
                  <c:v>132899.11432110201</c:v>
                </c:pt>
                <c:pt idx="10">
                  <c:v>137509.93217299334</c:v>
                </c:pt>
                <c:pt idx="11">
                  <c:v>138114.41615938145</c:v>
                </c:pt>
              </c:numCache>
            </c:numRef>
          </c:val>
          <c:smooth val="0"/>
          <c:extLst>
            <c:ext xmlns:c16="http://schemas.microsoft.com/office/drawing/2014/chart" uri="{C3380CC4-5D6E-409C-BE32-E72D297353CC}">
              <c16:uniqueId val="{00000004-E334-40D1-904A-D452BF66B36A}"/>
            </c:ext>
          </c:extLst>
        </c:ser>
        <c:dLbls>
          <c:showLegendKey val="0"/>
          <c:showVal val="0"/>
          <c:showCatName val="0"/>
          <c:showSerName val="0"/>
          <c:showPercent val="0"/>
          <c:showBubbleSize val="0"/>
        </c:dLbls>
        <c:marker val="1"/>
        <c:smooth val="0"/>
        <c:axId val="-1641002288"/>
        <c:axId val="-1641001744"/>
      </c:lineChart>
      <c:dateAx>
        <c:axId val="-1641002288"/>
        <c:scaling>
          <c:orientation val="minMax"/>
        </c:scaling>
        <c:delete val="0"/>
        <c:axPos val="b"/>
        <c:numFmt formatCode="mmm/yyyy;@" sourceLinked="0"/>
        <c:majorTickMark val="out"/>
        <c:minorTickMark val="none"/>
        <c:tickLblPos val="low"/>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1641001744"/>
        <c:crosses val="autoZero"/>
        <c:auto val="0"/>
        <c:lblOffset val="100"/>
        <c:baseTimeUnit val="days"/>
        <c:majorUnit val="1"/>
        <c:majorTimeUnit val="months"/>
        <c:minorUnit val="1"/>
        <c:minorTimeUnit val="days"/>
      </c:dateAx>
      <c:valAx>
        <c:axId val="-1641001744"/>
        <c:scaling>
          <c:orientation val="minMax"/>
          <c:max val="155000"/>
          <c:min val="950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 ton</a:t>
                </a:r>
              </a:p>
            </c:rich>
          </c:tx>
          <c:layout>
            <c:manualLayout>
              <c:xMode val="edge"/>
              <c:yMode val="edge"/>
              <c:x val="2.1857684456109652E-2"/>
              <c:y val="0.36269414394417315"/>
            </c:manualLayout>
          </c:layout>
          <c:overlay val="0"/>
          <c:spPr>
            <a:noFill/>
            <a:ln w="25400">
              <a:noFill/>
            </a:ln>
          </c:spPr>
        </c:title>
        <c:numFmt formatCode="#,##0_ ;\-#,##0\ "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641002288"/>
        <c:crosses val="autoZero"/>
        <c:crossBetween val="between"/>
      </c:valAx>
      <c:spPr>
        <a:solidFill>
          <a:srgbClr val="FFFFFF"/>
        </a:solidFill>
        <a:ln w="12700">
          <a:solidFill>
            <a:srgbClr val="808080"/>
          </a:solidFill>
          <a:prstDash val="solid"/>
        </a:ln>
      </c:spPr>
    </c:plotArea>
    <c:legend>
      <c:legendPos val="r"/>
      <c:layout>
        <c:manualLayout>
          <c:xMode val="edge"/>
          <c:yMode val="edge"/>
          <c:x val="0.76321157771945169"/>
          <c:y val="0.18260925099496095"/>
          <c:w val="0.22315791776027996"/>
          <c:h val="0.76100531943892757"/>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horizontalDpi="-2" verticalDpi="-2"/>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lang="es-CL" sz="1400" b="0" i="0" u="none" strike="noStrike" kern="1200" spc="0" baseline="0">
                <a:solidFill>
                  <a:srgbClr val="000000"/>
                </a:solidFill>
                <a:latin typeface="Arial MT"/>
                <a:ea typeface="Arial MT"/>
                <a:cs typeface="Arial MT"/>
              </a:defRPr>
            </a:pPr>
            <a:r>
              <a:rPr lang="es-CL" sz="900" b="1" i="0" baseline="0">
                <a:effectLst/>
              </a:rPr>
              <a:t>Gráfico Nº 11. Evolución de los precios del maíz en el mercado de futuros de </a:t>
            </a:r>
            <a:r>
              <a:rPr lang="es-CL" sz="900" b="1" i="0" u="none" strike="noStrike" kern="1200" spc="0" baseline="0">
                <a:solidFill>
                  <a:srgbClr val="000000"/>
                </a:solidFill>
                <a:effectLst/>
                <a:latin typeface="Arial MT"/>
                <a:ea typeface="Arial MT"/>
                <a:cs typeface="Arial MT"/>
              </a:rPr>
              <a:t>Chicago desde el 20 de junio de 2016 hasta el 20 de junio de 2017 </a:t>
            </a:r>
          </a:p>
          <a:p>
            <a:pPr marL="0" marR="0" indent="0" algn="ctr" defTabSz="914400" rtl="0" eaLnBrk="1" fontAlgn="auto" latinLnBrk="0" hangingPunct="1">
              <a:lnSpc>
                <a:spcPct val="100000"/>
              </a:lnSpc>
              <a:spcBef>
                <a:spcPts val="0"/>
              </a:spcBef>
              <a:spcAft>
                <a:spcPts val="0"/>
              </a:spcAft>
              <a:buClrTx/>
              <a:buSzTx/>
              <a:buFontTx/>
              <a:buNone/>
              <a:tabLst/>
              <a:defRPr lang="es-CL" sz="1400">
                <a:solidFill>
                  <a:srgbClr val="000000"/>
                </a:solidFill>
                <a:latin typeface="Arial MT"/>
                <a:ea typeface="Arial MT"/>
                <a:cs typeface="Arial MT"/>
              </a:defRPr>
            </a:pPr>
            <a:r>
              <a:rPr lang="es-CL" sz="900" b="1" i="0" u="none" strike="noStrike" kern="1200" spc="0" baseline="0">
                <a:solidFill>
                  <a:srgbClr val="000000"/>
                </a:solidFill>
                <a:effectLst/>
                <a:latin typeface="Arial MT"/>
                <a:ea typeface="Arial MT"/>
                <a:cs typeface="Arial MT"/>
              </a:rPr>
              <a:t>(precios diarios en USD/tonelada)</a:t>
            </a:r>
          </a:p>
        </c:rich>
      </c:tx>
      <c:layout>
        <c:manualLayout>
          <c:xMode val="edge"/>
          <c:yMode val="edge"/>
          <c:x val="0.10393831553973905"/>
          <c:y val="1.2012864169504351E-2"/>
        </c:manualLayout>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lang="es-CL" sz="1400" b="0" i="0" u="none" strike="noStrike" kern="1200" spc="0" baseline="0">
              <a:solidFill>
                <a:srgbClr val="000000"/>
              </a:solidFill>
              <a:latin typeface="Arial MT"/>
              <a:ea typeface="Arial MT"/>
              <a:cs typeface="Arial MT"/>
            </a:defRPr>
          </a:pPr>
          <a:endParaRPr lang="es-CL"/>
        </a:p>
      </c:txPr>
    </c:title>
    <c:autoTitleDeleted val="0"/>
    <c:plotArea>
      <c:layout>
        <c:manualLayout>
          <c:layoutTarget val="inner"/>
          <c:xMode val="edge"/>
          <c:yMode val="edge"/>
          <c:x val="8.3688482310819837E-2"/>
          <c:y val="0.16832040610417454"/>
          <c:w val="0.86995297044723585"/>
          <c:h val="0.54017562113759621"/>
        </c:manualLayout>
      </c:layout>
      <c:lineChart>
        <c:grouping val="standard"/>
        <c:varyColors val="0"/>
        <c:ser>
          <c:idx val="1"/>
          <c:order val="0"/>
          <c:tx>
            <c:strRef>
              <c:f>'41'!$I$1</c:f>
              <c:strCache>
                <c:ptCount val="1"/>
                <c:pt idx="0">
                  <c:v>Jul-18</c:v>
                </c:pt>
              </c:strCache>
            </c:strRef>
          </c:tx>
          <c:spPr>
            <a:ln w="28575" cap="rnd">
              <a:solidFill>
                <a:schemeClr val="accent2"/>
              </a:solidFill>
              <a:round/>
            </a:ln>
            <a:effectLst/>
          </c:spPr>
          <c:marker>
            <c:symbol val="none"/>
          </c:marker>
          <c:cat>
            <c:strRef>
              <c:f>'41'!$G$2:$G$44</c:f>
              <c:strCache>
                <c:ptCount val="43"/>
                <c:pt idx="0">
                  <c:v>3 de enero de 2017</c:v>
                </c:pt>
                <c:pt idx="1">
                  <c:v>6 de enero de 2017</c:v>
                </c:pt>
                <c:pt idx="2">
                  <c:v>9 de enero de 2017</c:v>
                </c:pt>
                <c:pt idx="3">
                  <c:v>11 de enero de 2017</c:v>
                </c:pt>
                <c:pt idx="4">
                  <c:v>13 de enero de 2017</c:v>
                </c:pt>
                <c:pt idx="5">
                  <c:v>18 de enero de 2017</c:v>
                </c:pt>
                <c:pt idx="6">
                  <c:v>20 de enero de 2017</c:v>
                </c:pt>
                <c:pt idx="7">
                  <c:v>23 de enero de 2017</c:v>
                </c:pt>
                <c:pt idx="8">
                  <c:v>25 de enero de 2017</c:v>
                </c:pt>
                <c:pt idx="9">
                  <c:v>27 de enero de 2017</c:v>
                </c:pt>
                <c:pt idx="10">
                  <c:v>30 de enero de 2017</c:v>
                </c:pt>
                <c:pt idx="11">
                  <c:v>1 de febrero de 2017</c:v>
                </c:pt>
                <c:pt idx="12">
                  <c:v>3 de febrero de 2017</c:v>
                </c:pt>
                <c:pt idx="13">
                  <c:v>6 de febrero de 2017</c:v>
                </c:pt>
                <c:pt idx="14">
                  <c:v>8 de febrero de 2017</c:v>
                </c:pt>
                <c:pt idx="15">
                  <c:v>10 de febrero de 2017</c:v>
                </c:pt>
                <c:pt idx="16">
                  <c:v>17 de febrero de 2017</c:v>
                </c:pt>
                <c:pt idx="17">
                  <c:v>23 de febrero de 2017</c:v>
                </c:pt>
                <c:pt idx="18">
                  <c:v>2 de marzo de 2017</c:v>
                </c:pt>
                <c:pt idx="19">
                  <c:v>9 de marzo de 2017</c:v>
                </c:pt>
                <c:pt idx="20">
                  <c:v>16 de marzo de 2017</c:v>
                </c:pt>
                <c:pt idx="21">
                  <c:v>23 de marzo de 2017</c:v>
                </c:pt>
                <c:pt idx="22">
                  <c:v>30 de marzo de 2017</c:v>
                </c:pt>
                <c:pt idx="23">
                  <c:v>6 de abril de 2017</c:v>
                </c:pt>
                <c:pt idx="24">
                  <c:v>13 de abril de 2017</c:v>
                </c:pt>
                <c:pt idx="25">
                  <c:v>21 de abril de 2017</c:v>
                </c:pt>
                <c:pt idx="26">
                  <c:v>25 de abril de 2017</c:v>
                </c:pt>
                <c:pt idx="27">
                  <c:v>2 de mayo de 2017</c:v>
                </c:pt>
                <c:pt idx="28">
                  <c:v>9 de mayo de 2017</c:v>
                </c:pt>
                <c:pt idx="29">
                  <c:v>16 de mayo de 2017</c:v>
                </c:pt>
                <c:pt idx="30">
                  <c:v>23 de mayo de 2017</c:v>
                </c:pt>
                <c:pt idx="31">
                  <c:v>30 de mayo de 2017</c:v>
                </c:pt>
                <c:pt idx="32">
                  <c:v>6 de junio de 2017</c:v>
                </c:pt>
                <c:pt idx="33">
                  <c:v>13 de junio de 2017</c:v>
                </c:pt>
                <c:pt idx="34">
                  <c:v>20 de junio de 2017</c:v>
                </c:pt>
                <c:pt idx="35">
                  <c:v>27 de junio de 2017</c:v>
                </c:pt>
                <c:pt idx="36">
                  <c:v>5 de julio de 2017</c:v>
                </c:pt>
                <c:pt idx="37">
                  <c:v>12 de julio de 2017</c:v>
                </c:pt>
                <c:pt idx="38">
                  <c:v>19 de julio de 2017</c:v>
                </c:pt>
                <c:pt idx="39">
                  <c:v>24 de julio de 2017</c:v>
                </c:pt>
                <c:pt idx="40">
                  <c:v>31 de julio de 2017</c:v>
                </c:pt>
                <c:pt idx="41">
                  <c:v>7 de agosto de 2017</c:v>
                </c:pt>
                <c:pt idx="42">
                  <c:v>14 de agosto de 2017</c:v>
                </c:pt>
              </c:strCache>
            </c:strRef>
          </c:cat>
          <c:val>
            <c:numRef>
              <c:f>'41'!$I$2:$I$44</c:f>
              <c:numCache>
                <c:formatCode>General</c:formatCode>
                <c:ptCount val="43"/>
                <c:pt idx="0">
                  <c:v>158.35777999999999</c:v>
                </c:pt>
                <c:pt idx="1">
                  <c:v>158.94829999999999</c:v>
                </c:pt>
                <c:pt idx="2">
                  <c:v>159.73566</c:v>
                </c:pt>
                <c:pt idx="3">
                  <c:v>158.75</c:v>
                </c:pt>
                <c:pt idx="4">
                  <c:v>158.84987999999998</c:v>
                </c:pt>
                <c:pt idx="5">
                  <c:v>160.12933999999998</c:v>
                </c:pt>
                <c:pt idx="6">
                  <c:v>161.11354</c:v>
                </c:pt>
                <c:pt idx="7">
                  <c:v>160.91669999999999</c:v>
                </c:pt>
                <c:pt idx="8">
                  <c:v>160.32617999999999</c:v>
                </c:pt>
                <c:pt idx="9">
                  <c:v>158.75145999999998</c:v>
                </c:pt>
                <c:pt idx="10">
                  <c:v>157.47199999999998</c:v>
                </c:pt>
                <c:pt idx="11">
                  <c:v>161.31037999999998</c:v>
                </c:pt>
                <c:pt idx="12">
                  <c:v>160.22775999999999</c:v>
                </c:pt>
                <c:pt idx="13">
                  <c:v>160.22775999999999</c:v>
                </c:pt>
                <c:pt idx="14">
                  <c:v>162.58983999999998</c:v>
                </c:pt>
                <c:pt idx="15">
                  <c:v>162.88509999999999</c:v>
                </c:pt>
                <c:pt idx="16">
                  <c:v>160.91669999999999</c:v>
                </c:pt>
                <c:pt idx="17">
                  <c:v>160.12933999999998</c:v>
                </c:pt>
                <c:pt idx="18">
                  <c:v>162.78667999999999</c:v>
                </c:pt>
                <c:pt idx="19">
                  <c:v>159.04671999999999</c:v>
                </c:pt>
                <c:pt idx="20">
                  <c:v>159.44039999999998</c:v>
                </c:pt>
                <c:pt idx="21">
                  <c:v>156.48779999999999</c:v>
                </c:pt>
                <c:pt idx="22">
                  <c:v>157.07831999999999</c:v>
                </c:pt>
                <c:pt idx="23">
                  <c:v>159.83408</c:v>
                </c:pt>
                <c:pt idx="24">
                  <c:v>162.88509999999999</c:v>
                </c:pt>
                <c:pt idx="25">
                  <c:v>158.35777999999999</c:v>
                </c:pt>
                <c:pt idx="26">
                  <c:v>161.50721999999999</c:v>
                </c:pt>
                <c:pt idx="27">
                  <c:v>162.29458</c:v>
                </c:pt>
                <c:pt idx="28">
                  <c:v>160.12933999999998</c:v>
                </c:pt>
                <c:pt idx="29">
                  <c:v>160.12933999999998</c:v>
                </c:pt>
                <c:pt idx="30">
                  <c:v>160.91669999999999</c:v>
                </c:pt>
                <c:pt idx="31">
                  <c:v>160.03091999999998</c:v>
                </c:pt>
                <c:pt idx="32">
                  <c:v>163.96771999999999</c:v>
                </c:pt>
                <c:pt idx="33">
                  <c:v>164.95192</c:v>
                </c:pt>
                <c:pt idx="34">
                  <c:v>160.91669999999999</c:v>
                </c:pt>
                <c:pt idx="35">
                  <c:v>157.27516</c:v>
                </c:pt>
                <c:pt idx="36">
                  <c:v>166.42821999999998</c:v>
                </c:pt>
                <c:pt idx="37">
                  <c:v>164.55823999999998</c:v>
                </c:pt>
                <c:pt idx="38">
                  <c:v>164.16455999999999</c:v>
                </c:pt>
                <c:pt idx="39">
                  <c:v>162.19615999999999</c:v>
                </c:pt>
                <c:pt idx="40">
                  <c:v>160.22775999999999</c:v>
                </c:pt>
                <c:pt idx="41">
                  <c:v>161.11354</c:v>
                </c:pt>
                <c:pt idx="42">
                  <c:v>157.66883999999999</c:v>
                </c:pt>
              </c:numCache>
            </c:numRef>
          </c:val>
          <c:smooth val="0"/>
          <c:extLst>
            <c:ext xmlns:c16="http://schemas.microsoft.com/office/drawing/2014/chart" uri="{C3380CC4-5D6E-409C-BE32-E72D297353CC}">
              <c16:uniqueId val="{00000001-6736-4651-B4FE-80141A93C203}"/>
            </c:ext>
          </c:extLst>
        </c:ser>
        <c:ser>
          <c:idx val="2"/>
          <c:order val="1"/>
          <c:tx>
            <c:strRef>
              <c:f>'41'!$H$1</c:f>
              <c:strCache>
                <c:ptCount val="1"/>
                <c:pt idx="0">
                  <c:v>Dic-17</c:v>
                </c:pt>
              </c:strCache>
            </c:strRef>
          </c:tx>
          <c:spPr>
            <a:ln w="28575" cap="rnd">
              <a:solidFill>
                <a:schemeClr val="accent3"/>
              </a:solidFill>
              <a:round/>
            </a:ln>
            <a:effectLst/>
          </c:spPr>
          <c:marker>
            <c:symbol val="none"/>
          </c:marker>
          <c:cat>
            <c:strRef>
              <c:f>'41'!$G$2:$G$44</c:f>
              <c:strCache>
                <c:ptCount val="43"/>
                <c:pt idx="0">
                  <c:v>3 de enero de 2017</c:v>
                </c:pt>
                <c:pt idx="1">
                  <c:v>6 de enero de 2017</c:v>
                </c:pt>
                <c:pt idx="2">
                  <c:v>9 de enero de 2017</c:v>
                </c:pt>
                <c:pt idx="3">
                  <c:v>11 de enero de 2017</c:v>
                </c:pt>
                <c:pt idx="4">
                  <c:v>13 de enero de 2017</c:v>
                </c:pt>
                <c:pt idx="5">
                  <c:v>18 de enero de 2017</c:v>
                </c:pt>
                <c:pt idx="6">
                  <c:v>20 de enero de 2017</c:v>
                </c:pt>
                <c:pt idx="7">
                  <c:v>23 de enero de 2017</c:v>
                </c:pt>
                <c:pt idx="8">
                  <c:v>25 de enero de 2017</c:v>
                </c:pt>
                <c:pt idx="9">
                  <c:v>27 de enero de 2017</c:v>
                </c:pt>
                <c:pt idx="10">
                  <c:v>30 de enero de 2017</c:v>
                </c:pt>
                <c:pt idx="11">
                  <c:v>1 de febrero de 2017</c:v>
                </c:pt>
                <c:pt idx="12">
                  <c:v>3 de febrero de 2017</c:v>
                </c:pt>
                <c:pt idx="13">
                  <c:v>6 de febrero de 2017</c:v>
                </c:pt>
                <c:pt idx="14">
                  <c:v>8 de febrero de 2017</c:v>
                </c:pt>
                <c:pt idx="15">
                  <c:v>10 de febrero de 2017</c:v>
                </c:pt>
                <c:pt idx="16">
                  <c:v>17 de febrero de 2017</c:v>
                </c:pt>
                <c:pt idx="17">
                  <c:v>23 de febrero de 2017</c:v>
                </c:pt>
                <c:pt idx="18">
                  <c:v>2 de marzo de 2017</c:v>
                </c:pt>
                <c:pt idx="19">
                  <c:v>9 de marzo de 2017</c:v>
                </c:pt>
                <c:pt idx="20">
                  <c:v>16 de marzo de 2017</c:v>
                </c:pt>
                <c:pt idx="21">
                  <c:v>23 de marzo de 2017</c:v>
                </c:pt>
                <c:pt idx="22">
                  <c:v>30 de marzo de 2017</c:v>
                </c:pt>
                <c:pt idx="23">
                  <c:v>6 de abril de 2017</c:v>
                </c:pt>
                <c:pt idx="24">
                  <c:v>13 de abril de 2017</c:v>
                </c:pt>
                <c:pt idx="25">
                  <c:v>21 de abril de 2017</c:v>
                </c:pt>
                <c:pt idx="26">
                  <c:v>25 de abril de 2017</c:v>
                </c:pt>
                <c:pt idx="27">
                  <c:v>2 de mayo de 2017</c:v>
                </c:pt>
                <c:pt idx="28">
                  <c:v>9 de mayo de 2017</c:v>
                </c:pt>
                <c:pt idx="29">
                  <c:v>16 de mayo de 2017</c:v>
                </c:pt>
                <c:pt idx="30">
                  <c:v>23 de mayo de 2017</c:v>
                </c:pt>
                <c:pt idx="31">
                  <c:v>30 de mayo de 2017</c:v>
                </c:pt>
                <c:pt idx="32">
                  <c:v>6 de junio de 2017</c:v>
                </c:pt>
                <c:pt idx="33">
                  <c:v>13 de junio de 2017</c:v>
                </c:pt>
                <c:pt idx="34">
                  <c:v>20 de junio de 2017</c:v>
                </c:pt>
                <c:pt idx="35">
                  <c:v>27 de junio de 2017</c:v>
                </c:pt>
                <c:pt idx="36">
                  <c:v>5 de julio de 2017</c:v>
                </c:pt>
                <c:pt idx="37">
                  <c:v>12 de julio de 2017</c:v>
                </c:pt>
                <c:pt idx="38">
                  <c:v>19 de julio de 2017</c:v>
                </c:pt>
                <c:pt idx="39">
                  <c:v>24 de julio de 2017</c:v>
                </c:pt>
                <c:pt idx="40">
                  <c:v>31 de julio de 2017</c:v>
                </c:pt>
                <c:pt idx="41">
                  <c:v>7 de agosto de 2017</c:v>
                </c:pt>
                <c:pt idx="42">
                  <c:v>14 de agosto de 2017</c:v>
                </c:pt>
              </c:strCache>
            </c:strRef>
          </c:cat>
          <c:val>
            <c:numRef>
              <c:f>'41'!$H$2:$H$44</c:f>
              <c:numCache>
                <c:formatCode>General</c:formatCode>
                <c:ptCount val="43"/>
                <c:pt idx="0">
                  <c:v>150.97628</c:v>
                </c:pt>
                <c:pt idx="1">
                  <c:v>151.76363999999998</c:v>
                </c:pt>
                <c:pt idx="2">
                  <c:v>152.55099999999999</c:v>
                </c:pt>
                <c:pt idx="3">
                  <c:v>151.86000000000001</c:v>
                </c:pt>
                <c:pt idx="4">
                  <c:v>152.05889999999999</c:v>
                </c:pt>
                <c:pt idx="5">
                  <c:v>154.22413999999998</c:v>
                </c:pt>
                <c:pt idx="6">
                  <c:v>155.79885999999999</c:v>
                </c:pt>
                <c:pt idx="7">
                  <c:v>155.89727999999999</c:v>
                </c:pt>
                <c:pt idx="8">
                  <c:v>155.01149999999998</c:v>
                </c:pt>
                <c:pt idx="9">
                  <c:v>153.23993999999999</c:v>
                </c:pt>
                <c:pt idx="10">
                  <c:v>151.76363999999998</c:v>
                </c:pt>
                <c:pt idx="11">
                  <c:v>155.9957</c:v>
                </c:pt>
                <c:pt idx="12">
                  <c:v>154.61781999999999</c:v>
                </c:pt>
                <c:pt idx="13">
                  <c:v>154.32255999999998</c:v>
                </c:pt>
                <c:pt idx="14">
                  <c:v>156.48779999999999</c:v>
                </c:pt>
                <c:pt idx="15">
                  <c:v>157.17674</c:v>
                </c:pt>
                <c:pt idx="16">
                  <c:v>155.20833999999999</c:v>
                </c:pt>
                <c:pt idx="17">
                  <c:v>154.22413999999998</c:v>
                </c:pt>
                <c:pt idx="18">
                  <c:v>156.88147999999998</c:v>
                </c:pt>
                <c:pt idx="19">
                  <c:v>152.84626</c:v>
                </c:pt>
                <c:pt idx="20">
                  <c:v>152.55099999999999</c:v>
                </c:pt>
                <c:pt idx="21">
                  <c:v>149.5984</c:v>
                </c:pt>
                <c:pt idx="22">
                  <c:v>149.99207999999999</c:v>
                </c:pt>
                <c:pt idx="23">
                  <c:v>151.96047999999999</c:v>
                </c:pt>
                <c:pt idx="24">
                  <c:v>155.30676</c:v>
                </c:pt>
                <c:pt idx="25">
                  <c:v>150.38575999999998</c:v>
                </c:pt>
                <c:pt idx="26">
                  <c:v>153.14151999999999</c:v>
                </c:pt>
                <c:pt idx="27">
                  <c:v>153.5352</c:v>
                </c:pt>
                <c:pt idx="28">
                  <c:v>151.5668</c:v>
                </c:pt>
                <c:pt idx="29">
                  <c:v>151.76363999999998</c:v>
                </c:pt>
                <c:pt idx="30">
                  <c:v>152.64941999999999</c:v>
                </c:pt>
                <c:pt idx="31">
                  <c:v>151.86205999999999</c:v>
                </c:pt>
                <c:pt idx="32">
                  <c:v>155.79885999999999</c:v>
                </c:pt>
                <c:pt idx="33">
                  <c:v>157.07831999999999</c:v>
                </c:pt>
                <c:pt idx="34">
                  <c:v>152.74784</c:v>
                </c:pt>
                <c:pt idx="35">
                  <c:v>148.61419999999998</c:v>
                </c:pt>
                <c:pt idx="36">
                  <c:v>159.04671999999999</c:v>
                </c:pt>
                <c:pt idx="37">
                  <c:v>156.97989999999999</c:v>
                </c:pt>
                <c:pt idx="38">
                  <c:v>155.9957</c:v>
                </c:pt>
                <c:pt idx="39">
                  <c:v>153.83045999999999</c:v>
                </c:pt>
                <c:pt idx="40">
                  <c:v>151.46838</c:v>
                </c:pt>
                <c:pt idx="41">
                  <c:v>152.25574</c:v>
                </c:pt>
                <c:pt idx="42">
                  <c:v>148.12209999999999</c:v>
                </c:pt>
              </c:numCache>
            </c:numRef>
          </c:val>
          <c:smooth val="0"/>
          <c:extLst>
            <c:ext xmlns:c16="http://schemas.microsoft.com/office/drawing/2014/chart" uri="{C3380CC4-5D6E-409C-BE32-E72D297353CC}">
              <c16:uniqueId val="{00000002-6736-4651-B4FE-80141A93C203}"/>
            </c:ext>
          </c:extLst>
        </c:ser>
        <c:dLbls>
          <c:showLegendKey val="0"/>
          <c:showVal val="0"/>
          <c:showCatName val="0"/>
          <c:showSerName val="0"/>
          <c:showPercent val="0"/>
          <c:showBubbleSize val="0"/>
        </c:dLbls>
        <c:smooth val="0"/>
        <c:axId val="122531664"/>
        <c:axId val="122527312"/>
      </c:lineChart>
      <c:catAx>
        <c:axId val="122531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s-CL" sz="900" b="0" i="0" u="none" strike="noStrike" kern="1200" baseline="0">
                <a:solidFill>
                  <a:srgbClr val="000000"/>
                </a:solidFill>
                <a:latin typeface="Arial"/>
                <a:ea typeface="Arial"/>
                <a:cs typeface="Arial"/>
              </a:defRPr>
            </a:pPr>
            <a:endParaRPr lang="es-CL"/>
          </a:p>
        </c:txPr>
        <c:crossAx val="122527312"/>
        <c:crosses val="autoZero"/>
        <c:auto val="1"/>
        <c:lblAlgn val="ctr"/>
        <c:lblOffset val="100"/>
        <c:tickLblSkip val="19"/>
        <c:tickMarkSkip val="10"/>
        <c:noMultiLvlLbl val="0"/>
      </c:catAx>
      <c:valAx>
        <c:axId val="122527312"/>
        <c:scaling>
          <c:orientation val="minMax"/>
          <c:max val="170"/>
          <c:min val="1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lgn="ctr">
                  <a:defRPr lang="es-CL" sz="900" b="0" i="0" u="none" strike="noStrike" kern="1200" baseline="0">
                    <a:solidFill>
                      <a:srgbClr val="000000"/>
                    </a:solidFill>
                    <a:latin typeface="Arial"/>
                    <a:ea typeface="Arial"/>
                    <a:cs typeface="Arial"/>
                  </a:defRPr>
                </a:pPr>
                <a:r>
                  <a:rPr lang="es-CL" sz="900" b="0" i="0" u="none" strike="noStrike" kern="1200" baseline="0">
                    <a:solidFill>
                      <a:srgbClr val="000000"/>
                    </a:solidFill>
                    <a:latin typeface="Arial"/>
                    <a:ea typeface="Arial"/>
                    <a:cs typeface="Arial"/>
                  </a:rPr>
                  <a:t>USD/ton</a:t>
                </a:r>
              </a:p>
            </c:rich>
          </c:tx>
          <c:overlay val="0"/>
          <c:spPr>
            <a:noFill/>
            <a:ln>
              <a:noFill/>
            </a:ln>
            <a:effectLst/>
          </c:spPr>
          <c:txPr>
            <a:bodyPr rot="-5400000" spcFirstLastPara="1" vertOverflow="ellipsis" vert="horz" wrap="square" anchor="ctr" anchorCtr="1"/>
            <a:lstStyle/>
            <a:p>
              <a:pPr algn="ctr">
                <a:defRPr lang="es-CL" sz="900" b="0" i="0" u="none" strike="noStrike" kern="1200" baseline="0">
                  <a:solidFill>
                    <a:srgbClr val="000000"/>
                  </a:solidFill>
                  <a:latin typeface="Arial"/>
                  <a:ea typeface="Arial"/>
                  <a:cs typeface="Arial"/>
                </a:defRPr>
              </a:pPr>
              <a:endParaRPr lang="es-C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lgn="ctr">
              <a:defRPr lang="es-CL" sz="900" b="0" i="0" u="none" strike="noStrike" kern="1200" baseline="0">
                <a:solidFill>
                  <a:srgbClr val="000000"/>
                </a:solidFill>
                <a:latin typeface="Arial"/>
                <a:ea typeface="Arial"/>
                <a:cs typeface="Arial"/>
              </a:defRPr>
            </a:pPr>
            <a:endParaRPr lang="es-CL"/>
          </a:p>
        </c:txPr>
        <c:crossAx val="122531664"/>
        <c:crosses val="autoZero"/>
        <c:crossBetween val="between"/>
      </c:valAx>
      <c:spPr>
        <a:noFill/>
        <a:ln>
          <a:noFill/>
        </a:ln>
        <a:effectLst/>
      </c:spPr>
    </c:plotArea>
    <c:legend>
      <c:legendPos val="b"/>
      <c:layout>
        <c:manualLayout>
          <c:xMode val="edge"/>
          <c:yMode val="edge"/>
          <c:x val="0.27591322650163935"/>
          <c:y val="0.85197038277521175"/>
          <c:w val="0.42993732544997709"/>
          <c:h val="6.38665027115651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s-CL"/>
    </a:p>
  </c:txPr>
  <c:printSettings>
    <c:headerFooter/>
    <c:pageMargins b="0.75" l="0.7" r="0.7" t="0.75" header="0.3" footer="0.3"/>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a:t>Gráfico 3. Chile. Evolución de la superficie sembrada (miles de ha), producción (miles de toneladas) y rendimiento nacional de </a:t>
            </a:r>
            <a:r>
              <a:rPr lang="es-CL">
                <a:solidFill>
                  <a:schemeClr val="tx1"/>
                </a:solidFill>
              </a:rPr>
              <a:t>trigo (qqm/ha)</a:t>
            </a:r>
          </a:p>
        </c:rich>
      </c:tx>
      <c:layout>
        <c:manualLayout>
          <c:xMode val="edge"/>
          <c:yMode val="edge"/>
          <c:x val="0.10631886210145999"/>
          <c:y val="3.0172121882705304E-2"/>
        </c:manualLayout>
      </c:layout>
      <c:overlay val="0"/>
      <c:spPr>
        <a:noFill/>
        <a:ln w="25400">
          <a:noFill/>
        </a:ln>
      </c:spPr>
    </c:title>
    <c:autoTitleDeleted val="0"/>
    <c:plotArea>
      <c:layout>
        <c:manualLayout>
          <c:layoutTarget val="inner"/>
          <c:xMode val="edge"/>
          <c:yMode val="edge"/>
          <c:x val="0.1695959880014998"/>
          <c:y val="0.17484678477690288"/>
          <c:w val="0.64760264341957263"/>
          <c:h val="0.56569553805774275"/>
        </c:manualLayout>
      </c:layout>
      <c:barChart>
        <c:barDir val="col"/>
        <c:grouping val="clustered"/>
        <c:varyColors val="0"/>
        <c:ser>
          <c:idx val="1"/>
          <c:order val="0"/>
          <c:tx>
            <c:strRef>
              <c:f>'7'!$D$6</c:f>
              <c:strCache>
                <c:ptCount val="1"/>
                <c:pt idx="0">
                  <c:v>Producción (miles de toneladas)</c:v>
                </c:pt>
              </c:strCache>
            </c:strRef>
          </c:tx>
          <c:spPr>
            <a:solidFill>
              <a:srgbClr val="C0504D"/>
            </a:solidFill>
            <a:ln w="25400">
              <a:noFill/>
            </a:ln>
          </c:spPr>
          <c:invertIfNegative val="0"/>
          <c:cat>
            <c:strRef>
              <c:f>'7'!$B$7:$B$16</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'7'!$D$7:$D$16</c:f>
              <c:numCache>
                <c:formatCode>#,##0.0</c:formatCode>
                <c:ptCount val="10"/>
                <c:pt idx="0">
                  <c:v>1145.2897</c:v>
                </c:pt>
                <c:pt idx="1">
                  <c:v>1523.9213</c:v>
                </c:pt>
                <c:pt idx="2">
                  <c:v>1575.8219999999999</c:v>
                </c:pt>
                <c:pt idx="3">
                  <c:v>1213.1010000000001</c:v>
                </c:pt>
                <c:pt idx="4">
                  <c:v>1474.6624999999999</c:v>
                </c:pt>
                <c:pt idx="5">
                  <c:v>1358.12861</c:v>
                </c:pt>
                <c:pt idx="6">
                  <c:v>1482.3100999999999</c:v>
                </c:pt>
                <c:pt idx="7">
                  <c:v>1731.9349999999999</c:v>
                </c:pt>
                <c:pt idx="8">
                  <c:v>1349.4919</c:v>
                </c:pt>
                <c:pt idx="9">
                  <c:v>1143.2747999999999</c:v>
                </c:pt>
              </c:numCache>
            </c:numRef>
          </c:val>
          <c:extLst>
            <c:ext xmlns:c16="http://schemas.microsoft.com/office/drawing/2014/chart" uri="{C3380CC4-5D6E-409C-BE32-E72D297353CC}">
              <c16:uniqueId val="{00000000-4C56-45FF-ACCC-D1554950B787}"/>
            </c:ext>
          </c:extLst>
        </c:ser>
        <c:dLbls>
          <c:showLegendKey val="0"/>
          <c:showVal val="0"/>
          <c:showCatName val="0"/>
          <c:showSerName val="0"/>
          <c:showPercent val="0"/>
          <c:showBubbleSize val="0"/>
        </c:dLbls>
        <c:gapWidth val="150"/>
        <c:axId val="-905453632"/>
        <c:axId val="-905457440"/>
      </c:barChart>
      <c:lineChart>
        <c:grouping val="standard"/>
        <c:varyColors val="0"/>
        <c:ser>
          <c:idx val="0"/>
          <c:order val="1"/>
          <c:tx>
            <c:strRef>
              <c:f>'7'!$C$6</c:f>
              <c:strCache>
                <c:ptCount val="1"/>
                <c:pt idx="0">
                  <c:v>Superficie (miles de hectáreas)</c:v>
                </c:pt>
              </c:strCache>
            </c:strRef>
          </c:tx>
          <c:spPr>
            <a:ln w="25400">
              <a:solidFill>
                <a:srgbClr val="4F81BD"/>
              </a:solidFill>
              <a:prstDash val="solid"/>
            </a:ln>
          </c:spPr>
          <c:marker>
            <c:symbol val="none"/>
          </c:marker>
          <c:cat>
            <c:strRef>
              <c:f>'7'!$B$7:$B$16</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'7'!$C$7:$C$16</c:f>
              <c:numCache>
                <c:formatCode>#,##0.0</c:formatCode>
                <c:ptCount val="10"/>
                <c:pt idx="0">
                  <c:v>280.64400000000001</c:v>
                </c:pt>
                <c:pt idx="1">
                  <c:v>264.30399999999997</c:v>
                </c:pt>
                <c:pt idx="2">
                  <c:v>271.41500000000002</c:v>
                </c:pt>
                <c:pt idx="3">
                  <c:v>245.27699999999999</c:v>
                </c:pt>
                <c:pt idx="4">
                  <c:v>253.62700000000001</c:v>
                </c:pt>
                <c:pt idx="5">
                  <c:v>254.857</c:v>
                </c:pt>
                <c:pt idx="6">
                  <c:v>263.16399999999999</c:v>
                </c:pt>
                <c:pt idx="7">
                  <c:v>285.29700000000003</c:v>
                </c:pt>
                <c:pt idx="8">
                  <c:v>225.042</c:v>
                </c:pt>
                <c:pt idx="9">
                  <c:v>216.12</c:v>
                </c:pt>
              </c:numCache>
            </c:numRef>
          </c:val>
          <c:smooth val="0"/>
          <c:extLst>
            <c:ext xmlns:c16="http://schemas.microsoft.com/office/drawing/2014/chart" uri="{C3380CC4-5D6E-409C-BE32-E72D297353CC}">
              <c16:uniqueId val="{00000001-4C56-45FF-ACCC-D1554950B787}"/>
            </c:ext>
          </c:extLst>
        </c:ser>
        <c:ser>
          <c:idx val="2"/>
          <c:order val="2"/>
          <c:tx>
            <c:strRef>
              <c:f>'7'!$E$6</c:f>
              <c:strCache>
                <c:ptCount val="1"/>
                <c:pt idx="0">
                  <c:v>Rendimiento (qqm/hectárea)</c:v>
                </c:pt>
              </c:strCache>
            </c:strRef>
          </c:tx>
          <c:marker>
            <c:symbol val="none"/>
          </c:marker>
          <c:cat>
            <c:strRef>
              <c:f>'7'!$B$7:$B$16</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'7'!$E$7:$E$16</c:f>
              <c:numCache>
                <c:formatCode>#,##0.0</c:formatCode>
                <c:ptCount val="10"/>
                <c:pt idx="0">
                  <c:v>40.809342084633911</c:v>
                </c:pt>
                <c:pt idx="1">
                  <c:v>57.657897723833159</c:v>
                </c:pt>
                <c:pt idx="2">
                  <c:v>58.059502975148753</c:v>
                </c:pt>
                <c:pt idx="3">
                  <c:v>49.458408248633184</c:v>
                </c:pt>
                <c:pt idx="4">
                  <c:v>58.142961908629601</c:v>
                </c:pt>
                <c:pt idx="5">
                  <c:v>53.289829590711655</c:v>
                </c:pt>
                <c:pt idx="6">
                  <c:v>56.326477025733006</c:v>
                </c:pt>
                <c:pt idx="7">
                  <c:v>60.706386677742834</c:v>
                </c:pt>
                <c:pt idx="8">
                  <c:v>52.9</c:v>
                </c:pt>
                <c:pt idx="9">
                  <c:v>52.9</c:v>
                </c:pt>
              </c:numCache>
            </c:numRef>
          </c:val>
          <c:smooth val="0"/>
          <c:extLst>
            <c:ext xmlns:c16="http://schemas.microsoft.com/office/drawing/2014/chart" uri="{C3380CC4-5D6E-409C-BE32-E72D297353CC}">
              <c16:uniqueId val="{00000002-4C56-45FF-ACCC-D1554950B787}"/>
            </c:ext>
          </c:extLst>
        </c:ser>
        <c:dLbls>
          <c:showLegendKey val="0"/>
          <c:showVal val="0"/>
          <c:showCatName val="0"/>
          <c:showSerName val="0"/>
          <c:showPercent val="0"/>
          <c:showBubbleSize val="0"/>
        </c:dLbls>
        <c:marker val="1"/>
        <c:smooth val="0"/>
        <c:axId val="-905456896"/>
        <c:axId val="-905456352"/>
      </c:lineChart>
      <c:catAx>
        <c:axId val="-905453632"/>
        <c:scaling>
          <c:orientation val="minMax"/>
        </c:scaling>
        <c:delete val="0"/>
        <c:axPos val="b"/>
        <c:numFmt formatCode="d/m/yy;@" sourceLinked="0"/>
        <c:majorTickMark val="none"/>
        <c:minorTickMark val="none"/>
        <c:tickLblPos val="nextTo"/>
        <c:spPr>
          <a:noFill/>
          <a:ln w="9525" cap="flat" cmpd="sng" algn="ctr">
            <a:solidFill>
              <a:schemeClr val="tx1">
                <a:lumMod val="15000"/>
                <a:lumOff val="85000"/>
              </a:schemeClr>
            </a:solidFill>
            <a:round/>
          </a:ln>
          <a:effectLst/>
        </c:spPr>
        <c:txPr>
          <a:bodyPr rot="-960000" vert="horz"/>
          <a:lstStyle/>
          <a:p>
            <a:pPr>
              <a:defRPr sz="900" b="0" i="0" u="none" strike="noStrike" baseline="0">
                <a:solidFill>
                  <a:srgbClr val="000000"/>
                </a:solidFill>
                <a:latin typeface="Arial"/>
                <a:ea typeface="Arial"/>
                <a:cs typeface="Arial"/>
              </a:defRPr>
            </a:pPr>
            <a:endParaRPr lang="es-CL"/>
          </a:p>
        </c:txPr>
        <c:crossAx val="-905457440"/>
        <c:crosses val="autoZero"/>
        <c:auto val="1"/>
        <c:lblAlgn val="ctr"/>
        <c:lblOffset val="100"/>
        <c:tickLblSkip val="1"/>
        <c:noMultiLvlLbl val="0"/>
      </c:catAx>
      <c:valAx>
        <c:axId val="-905457440"/>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Arial"/>
                    <a:ea typeface="Arial"/>
                    <a:cs typeface="Arial"/>
                  </a:defRPr>
                </a:pPr>
                <a:r>
                  <a:rPr lang="es-CL"/>
                  <a:t>Producción (miles de ton)</a:t>
                </a:r>
              </a:p>
            </c:rich>
          </c:tx>
          <c:layout>
            <c:manualLayout>
              <c:xMode val="edge"/>
              <c:yMode val="edge"/>
              <c:x val="6.706969610726371E-2"/>
              <c:y val="0.2057063648293963"/>
            </c:manualLayout>
          </c:layout>
          <c:overlay val="0"/>
          <c:spPr>
            <a:noFill/>
            <a:ln w="25400">
              <a:noFill/>
            </a:ln>
          </c:spPr>
        </c:title>
        <c:numFmt formatCode="#,##0" sourceLinked="0"/>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05453632"/>
        <c:crosses val="autoZero"/>
        <c:crossBetween val="between"/>
      </c:valAx>
      <c:catAx>
        <c:axId val="-905456896"/>
        <c:scaling>
          <c:orientation val="minMax"/>
        </c:scaling>
        <c:delete val="1"/>
        <c:axPos val="b"/>
        <c:numFmt formatCode="General" sourceLinked="1"/>
        <c:majorTickMark val="out"/>
        <c:minorTickMark val="none"/>
        <c:tickLblPos val="nextTo"/>
        <c:crossAx val="-905456352"/>
        <c:crosses val="autoZero"/>
        <c:auto val="1"/>
        <c:lblAlgn val="ctr"/>
        <c:lblOffset val="100"/>
        <c:noMultiLvlLbl val="0"/>
      </c:catAx>
      <c:valAx>
        <c:axId val="-905456352"/>
        <c:scaling>
          <c:orientation val="minMax"/>
        </c:scaling>
        <c:delete val="0"/>
        <c:axPos val="r"/>
        <c:title>
          <c:tx>
            <c:rich>
              <a:bodyPr/>
              <a:lstStyle/>
              <a:p>
                <a:pPr>
                  <a:defRPr sz="900" b="0" i="0" u="none" strike="noStrike" baseline="0">
                    <a:solidFill>
                      <a:srgbClr val="000000"/>
                    </a:solidFill>
                    <a:latin typeface="Arial"/>
                    <a:ea typeface="Arial"/>
                    <a:cs typeface="Arial"/>
                  </a:defRPr>
                </a:pPr>
                <a:r>
                  <a:rPr lang="es-CL"/>
                  <a:t>Superficie (miles de ha) y rendimiento (qqm/ha)</a:t>
                </a:r>
              </a:p>
            </c:rich>
          </c:tx>
          <c:layout>
            <c:manualLayout>
              <c:xMode val="edge"/>
              <c:yMode val="edge"/>
              <c:x val="0.89569726052481735"/>
              <c:y val="0.11042794393281094"/>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05456896"/>
        <c:crosses val="max"/>
        <c:crossBetween val="between"/>
      </c:valAx>
      <c:spPr>
        <a:noFill/>
        <a:ln w="25400">
          <a:noFill/>
        </a:ln>
      </c:spPr>
    </c:plotArea>
    <c:legend>
      <c:legendPos val="b"/>
      <c:layout>
        <c:manualLayout>
          <c:xMode val="edge"/>
          <c:yMode val="edge"/>
          <c:x val="1.668484963475951E-2"/>
          <c:y val="0.86559120734908146"/>
          <c:w val="0.9"/>
          <c:h val="6.3939632545931713E-2"/>
        </c:manualLayout>
      </c:layout>
      <c:overlay val="0"/>
      <c:spPr>
        <a:noFill/>
        <a:ln w="25400">
          <a:noFill/>
        </a:ln>
      </c:spPr>
      <c:txPr>
        <a:bodyPr/>
        <a:lstStyle/>
        <a:p>
          <a:pPr>
            <a:defRPr sz="825"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solidFill>
      <a:round/>
    </a:ln>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4. Chile. Producción, importación y consumo aparente de trigo panadero y candeal</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2008 - 2016</a:t>
            </a:r>
          </a:p>
        </c:rich>
      </c:tx>
      <c:layout>
        <c:manualLayout>
          <c:xMode val="edge"/>
          <c:yMode val="edge"/>
          <c:x val="0.13360461113023778"/>
          <c:y val="1.2504558425523912E-2"/>
        </c:manualLayout>
      </c:layout>
      <c:overlay val="0"/>
      <c:spPr>
        <a:noFill/>
        <a:ln w="25400">
          <a:noFill/>
        </a:ln>
      </c:spPr>
    </c:title>
    <c:autoTitleDeleted val="0"/>
    <c:plotArea>
      <c:layout>
        <c:manualLayout>
          <c:layoutTarget val="inner"/>
          <c:xMode val="edge"/>
          <c:yMode val="edge"/>
          <c:x val="0.11627906976744186"/>
          <c:y val="0.14402173913043681"/>
          <c:w val="0.81121751025991751"/>
          <c:h val="0.61383028088339786"/>
        </c:manualLayout>
      </c:layout>
      <c:barChart>
        <c:barDir val="col"/>
        <c:grouping val="stacked"/>
        <c:varyColors val="0"/>
        <c:ser>
          <c:idx val="0"/>
          <c:order val="0"/>
          <c:tx>
            <c:strRef>
              <c:f>'11'!$C$6:$C$7</c:f>
              <c:strCache>
                <c:ptCount val="2"/>
                <c:pt idx="0">
                  <c:v>Producción</c:v>
                </c:pt>
              </c:strCache>
            </c:strRef>
          </c:tx>
          <c:invertIfNegative val="0"/>
          <c:cat>
            <c:numRef>
              <c:f>'11'!$B$8:$B$16</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'11'!$C$8:$C$16</c:f>
              <c:numCache>
                <c:formatCode>#,##0_);\(#,##0\)</c:formatCode>
                <c:ptCount val="9"/>
                <c:pt idx="0">
                  <c:v>1237860.8</c:v>
                </c:pt>
                <c:pt idx="1">
                  <c:v>1145289.7</c:v>
                </c:pt>
                <c:pt idx="2">
                  <c:v>1523921.3</c:v>
                </c:pt>
                <c:pt idx="3">
                  <c:v>1575822</c:v>
                </c:pt>
                <c:pt idx="4">
                  <c:v>1213101</c:v>
                </c:pt>
                <c:pt idx="5">
                  <c:v>1474662.5</c:v>
                </c:pt>
                <c:pt idx="6">
                  <c:v>1358129</c:v>
                </c:pt>
                <c:pt idx="7">
                  <c:v>1482311</c:v>
                </c:pt>
                <c:pt idx="8">
                  <c:v>1731935</c:v>
                </c:pt>
              </c:numCache>
            </c:numRef>
          </c:val>
          <c:extLst>
            <c:ext xmlns:c16="http://schemas.microsoft.com/office/drawing/2014/chart" uri="{C3380CC4-5D6E-409C-BE32-E72D297353CC}">
              <c16:uniqueId val="{00000000-3B5B-4F21-8F62-9DBE8A5C2427}"/>
            </c:ext>
          </c:extLst>
        </c:ser>
        <c:ser>
          <c:idx val="2"/>
          <c:order val="1"/>
          <c:tx>
            <c:strRef>
              <c:f>'11'!$E$6:$E$7</c:f>
              <c:strCache>
                <c:ptCount val="2"/>
                <c:pt idx="0">
                  <c:v>Importación</c:v>
                </c:pt>
              </c:strCache>
            </c:strRef>
          </c:tx>
          <c:invertIfNegative val="0"/>
          <c:cat>
            <c:numRef>
              <c:f>'11'!$B$8:$B$16</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'11'!$E$8:$E$16</c:f>
              <c:numCache>
                <c:formatCode>#,##0_);\(#,##0\)</c:formatCode>
                <c:ptCount val="9"/>
                <c:pt idx="0">
                  <c:v>792414.33799999999</c:v>
                </c:pt>
                <c:pt idx="1">
                  <c:v>686003.93299999996</c:v>
                </c:pt>
                <c:pt idx="2">
                  <c:v>632530.88100000005</c:v>
                </c:pt>
                <c:pt idx="3">
                  <c:v>655527.429</c:v>
                </c:pt>
                <c:pt idx="4">
                  <c:v>896914.36</c:v>
                </c:pt>
                <c:pt idx="5">
                  <c:v>939403.54799999995</c:v>
                </c:pt>
                <c:pt idx="6">
                  <c:v>759593.10699999996</c:v>
                </c:pt>
                <c:pt idx="7">
                  <c:v>721118.16299999994</c:v>
                </c:pt>
                <c:pt idx="8">
                  <c:v>619307.77600000007</c:v>
                </c:pt>
              </c:numCache>
            </c:numRef>
          </c:val>
          <c:extLst>
            <c:ext xmlns:c16="http://schemas.microsoft.com/office/drawing/2014/chart" uri="{C3380CC4-5D6E-409C-BE32-E72D297353CC}">
              <c16:uniqueId val="{00000001-3B5B-4F21-8F62-9DBE8A5C2427}"/>
            </c:ext>
          </c:extLst>
        </c:ser>
        <c:dLbls>
          <c:showLegendKey val="0"/>
          <c:showVal val="0"/>
          <c:showCatName val="0"/>
          <c:showSerName val="0"/>
          <c:showPercent val="0"/>
          <c:showBubbleSize val="0"/>
        </c:dLbls>
        <c:gapWidth val="150"/>
        <c:overlap val="100"/>
        <c:axId val="-841436592"/>
        <c:axId val="-841437680"/>
      </c:barChart>
      <c:lineChart>
        <c:grouping val="standard"/>
        <c:varyColors val="0"/>
        <c:ser>
          <c:idx val="5"/>
          <c:order val="2"/>
          <c:tx>
            <c:strRef>
              <c:f>'11'!$H$6</c:f>
              <c:strCache>
                <c:ptCount val="1"/>
                <c:pt idx="0">
                  <c:v>Consumo aparente</c:v>
                </c:pt>
              </c:strCache>
            </c:strRef>
          </c:tx>
          <c:marker>
            <c:symbol val="none"/>
          </c:marker>
          <c:cat>
            <c:numRef>
              <c:f>'11'!$B$8:$B$15</c:f>
              <c:numCache>
                <c:formatCode>General</c:formatCode>
                <c:ptCount val="8"/>
                <c:pt idx="0">
                  <c:v>2008</c:v>
                </c:pt>
                <c:pt idx="1">
                  <c:v>2009</c:v>
                </c:pt>
                <c:pt idx="2">
                  <c:v>2010</c:v>
                </c:pt>
                <c:pt idx="3">
                  <c:v>2011</c:v>
                </c:pt>
                <c:pt idx="4">
                  <c:v>2012</c:v>
                </c:pt>
                <c:pt idx="5">
                  <c:v>2013</c:v>
                </c:pt>
                <c:pt idx="6">
                  <c:v>2014</c:v>
                </c:pt>
                <c:pt idx="7">
                  <c:v>2015</c:v>
                </c:pt>
              </c:numCache>
            </c:numRef>
          </c:cat>
          <c:val>
            <c:numRef>
              <c:f>'11'!$H$8:$H$16</c:f>
              <c:numCache>
                <c:formatCode>#,##0_);\(#,##0\)</c:formatCode>
                <c:ptCount val="9"/>
                <c:pt idx="0">
                  <c:v>2030262.2879999999</c:v>
                </c:pt>
                <c:pt idx="1">
                  <c:v>1831289.7899999998</c:v>
                </c:pt>
                <c:pt idx="2">
                  <c:v>2156449.6461</c:v>
                </c:pt>
                <c:pt idx="3">
                  <c:v>2231238.6787</c:v>
                </c:pt>
                <c:pt idx="4">
                  <c:v>2110011.36</c:v>
                </c:pt>
                <c:pt idx="5">
                  <c:v>2414060.628</c:v>
                </c:pt>
                <c:pt idx="6">
                  <c:v>2117721.04</c:v>
                </c:pt>
                <c:pt idx="7">
                  <c:v>2203429.1369999996</c:v>
                </c:pt>
                <c:pt idx="8">
                  <c:v>2351241.7039999999</c:v>
                </c:pt>
              </c:numCache>
            </c:numRef>
          </c:val>
          <c:smooth val="0"/>
          <c:extLst>
            <c:ext xmlns:c16="http://schemas.microsoft.com/office/drawing/2014/chart" uri="{C3380CC4-5D6E-409C-BE32-E72D297353CC}">
              <c16:uniqueId val="{00000002-3B5B-4F21-8F62-9DBE8A5C2427}"/>
            </c:ext>
          </c:extLst>
        </c:ser>
        <c:dLbls>
          <c:showLegendKey val="0"/>
          <c:showVal val="0"/>
          <c:showCatName val="0"/>
          <c:showSerName val="0"/>
          <c:showPercent val="0"/>
          <c:showBubbleSize val="0"/>
        </c:dLbls>
        <c:marker val="1"/>
        <c:smooth val="0"/>
        <c:axId val="-841436592"/>
        <c:axId val="-841437680"/>
      </c:lineChart>
      <c:catAx>
        <c:axId val="-84143659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841437680"/>
        <c:crosses val="autoZero"/>
        <c:auto val="1"/>
        <c:lblAlgn val="ctr"/>
        <c:lblOffset val="100"/>
        <c:tickLblSkip val="1"/>
        <c:tickMarkSkip val="1"/>
        <c:noMultiLvlLbl val="0"/>
      </c:catAx>
      <c:valAx>
        <c:axId val="-841437680"/>
        <c:scaling>
          <c:orientation val="minMax"/>
          <c:min val="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2.3253482595352593E-2"/>
              <c:y val="0.27754932502596052"/>
            </c:manualLayout>
          </c:layout>
          <c:overlay val="0"/>
          <c:spPr>
            <a:noFill/>
            <a:ln w="25400">
              <a:noFill/>
            </a:ln>
          </c:spPr>
        </c:title>
        <c:numFmt formatCode="#,##0.0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841436592"/>
        <c:crosses val="autoZero"/>
        <c:crossBetween val="between"/>
        <c:dispUnits>
          <c:builtInUnit val="millions"/>
        </c:dispUnits>
      </c:valAx>
      <c:spPr>
        <a:noFill/>
        <a:ln w="25400">
          <a:noFill/>
        </a:ln>
      </c:spPr>
    </c:plotArea>
    <c:legend>
      <c:legendPos val="b"/>
      <c:layout>
        <c:manualLayout>
          <c:xMode val="edge"/>
          <c:yMode val="edge"/>
          <c:x val="2.8632542229823529E-2"/>
          <c:y val="0.8453840933434722"/>
          <c:w val="0.91837633130837493"/>
          <c:h val="6.7039190194683629E-2"/>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5. Chile. Evolución mensual de las importaciones de trigo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2014 - 2017</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5197448011306278"/>
          <c:y val="3.1531634203619284E-2"/>
        </c:manualLayout>
      </c:layout>
      <c:overlay val="0"/>
      <c:spPr>
        <a:noFill/>
        <a:ln w="25400">
          <a:noFill/>
        </a:ln>
      </c:spPr>
    </c:title>
    <c:autoTitleDeleted val="0"/>
    <c:plotArea>
      <c:layout>
        <c:manualLayout>
          <c:layoutTarget val="inner"/>
          <c:xMode val="edge"/>
          <c:yMode val="edge"/>
          <c:x val="0.15234293549473241"/>
          <c:y val="0.19848217985909655"/>
          <c:w val="0.79276730168876497"/>
          <c:h val="0.53833782290371601"/>
        </c:manualLayout>
      </c:layout>
      <c:barChart>
        <c:barDir val="col"/>
        <c:grouping val="clustered"/>
        <c:varyColors val="0"/>
        <c:ser>
          <c:idx val="0"/>
          <c:order val="0"/>
          <c:tx>
            <c:strRef>
              <c:f>'12'!$C$6</c:f>
              <c:strCache>
                <c:ptCount val="1"/>
                <c:pt idx="0">
                  <c:v>2014</c:v>
                </c:pt>
              </c:strCache>
            </c:strRef>
          </c:tx>
          <c:spPr>
            <a:pattFill prst="pct60">
              <a:fgClr>
                <a:srgbClr val="0070C0"/>
              </a:fgClr>
              <a:bgClr>
                <a:schemeClr val="bg1"/>
              </a:bgClr>
            </a:pattFill>
            <a:ln>
              <a:solidFill>
                <a:srgbClr val="0070C0"/>
              </a:solidFill>
            </a:ln>
          </c:spPr>
          <c:invertIfNegative val="0"/>
          <c:cat>
            <c:strRef>
              <c:f>'12'!$B$7:$B$18</c:f>
              <c:strCache>
                <c:ptCount val="12"/>
                <c:pt idx="0">
                  <c:v>Enero</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'12'!$C$7:$C$18</c:f>
              <c:numCache>
                <c:formatCode>#,##0</c:formatCode>
                <c:ptCount val="12"/>
                <c:pt idx="0">
                  <c:v>27303.848000000002</c:v>
                </c:pt>
                <c:pt idx="1">
                  <c:v>56703.123</c:v>
                </c:pt>
                <c:pt idx="2">
                  <c:v>65740.486999999994</c:v>
                </c:pt>
                <c:pt idx="3">
                  <c:v>26707.62</c:v>
                </c:pt>
                <c:pt idx="4">
                  <c:v>67403.527000000002</c:v>
                </c:pt>
                <c:pt idx="5">
                  <c:v>23914.639999999999</c:v>
                </c:pt>
                <c:pt idx="6">
                  <c:v>105798.06</c:v>
                </c:pt>
                <c:pt idx="7">
                  <c:v>20810.84</c:v>
                </c:pt>
                <c:pt idx="8">
                  <c:v>64721.97</c:v>
                </c:pt>
                <c:pt idx="9">
                  <c:v>133346.117</c:v>
                </c:pt>
                <c:pt idx="10">
                  <c:v>97857.904999999999</c:v>
                </c:pt>
                <c:pt idx="11">
                  <c:v>69284.97</c:v>
                </c:pt>
              </c:numCache>
            </c:numRef>
          </c:val>
          <c:extLst>
            <c:ext xmlns:c16="http://schemas.microsoft.com/office/drawing/2014/chart" uri="{C3380CC4-5D6E-409C-BE32-E72D297353CC}">
              <c16:uniqueId val="{00000000-25C0-4E2E-9DB1-12CC8447535F}"/>
            </c:ext>
          </c:extLst>
        </c:ser>
        <c:ser>
          <c:idx val="1"/>
          <c:order val="1"/>
          <c:tx>
            <c:strRef>
              <c:f>'12'!$D$6</c:f>
              <c:strCache>
                <c:ptCount val="1"/>
                <c:pt idx="0">
                  <c:v>2015</c:v>
                </c:pt>
              </c:strCache>
            </c:strRef>
          </c:tx>
          <c:spPr>
            <a:pattFill prst="ltUpDiag">
              <a:fgClr>
                <a:srgbClr val="C00000"/>
              </a:fgClr>
              <a:bgClr>
                <a:schemeClr val="bg1"/>
              </a:bgClr>
            </a:pattFill>
            <a:ln>
              <a:solidFill>
                <a:srgbClr val="C00000"/>
              </a:solidFill>
            </a:ln>
          </c:spPr>
          <c:invertIfNegative val="0"/>
          <c:cat>
            <c:strRef>
              <c:f>'12'!$B$7:$B$18</c:f>
              <c:strCache>
                <c:ptCount val="12"/>
                <c:pt idx="0">
                  <c:v>Enero</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'12'!$D$7:$D$18</c:f>
              <c:numCache>
                <c:formatCode>#,##0</c:formatCode>
                <c:ptCount val="12"/>
                <c:pt idx="0">
                  <c:v>29767.697</c:v>
                </c:pt>
                <c:pt idx="1">
                  <c:v>43444.243999999999</c:v>
                </c:pt>
                <c:pt idx="2">
                  <c:v>53624.86</c:v>
                </c:pt>
                <c:pt idx="3">
                  <c:v>63482.64</c:v>
                </c:pt>
                <c:pt idx="4">
                  <c:v>61228.79</c:v>
                </c:pt>
                <c:pt idx="5">
                  <c:v>15023.24</c:v>
                </c:pt>
                <c:pt idx="6">
                  <c:v>92803.145000000004</c:v>
                </c:pt>
                <c:pt idx="7">
                  <c:v>95346.631999999998</c:v>
                </c:pt>
                <c:pt idx="8">
                  <c:v>66322.823000000004</c:v>
                </c:pt>
                <c:pt idx="9">
                  <c:v>48252.822</c:v>
                </c:pt>
                <c:pt idx="10">
                  <c:v>94705.07</c:v>
                </c:pt>
                <c:pt idx="11">
                  <c:v>57116.2</c:v>
                </c:pt>
              </c:numCache>
            </c:numRef>
          </c:val>
          <c:extLst>
            <c:ext xmlns:c16="http://schemas.microsoft.com/office/drawing/2014/chart" uri="{C3380CC4-5D6E-409C-BE32-E72D297353CC}">
              <c16:uniqueId val="{00000001-25C0-4E2E-9DB1-12CC8447535F}"/>
            </c:ext>
          </c:extLst>
        </c:ser>
        <c:ser>
          <c:idx val="2"/>
          <c:order val="2"/>
          <c:tx>
            <c:strRef>
              <c:f>'12'!$E$6</c:f>
              <c:strCache>
                <c:ptCount val="1"/>
                <c:pt idx="0">
                  <c:v>2016</c:v>
                </c:pt>
              </c:strCache>
            </c:strRef>
          </c:tx>
          <c:invertIfNegative val="0"/>
          <c:cat>
            <c:strRef>
              <c:f>'12'!$B$7:$B$18</c:f>
              <c:strCache>
                <c:ptCount val="12"/>
                <c:pt idx="0">
                  <c:v>Enero</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'12'!$E$7:$E$18</c:f>
              <c:numCache>
                <c:formatCode>#,##0</c:formatCode>
                <c:ptCount val="12"/>
                <c:pt idx="0">
                  <c:v>58359.750999999997</c:v>
                </c:pt>
                <c:pt idx="1">
                  <c:v>29503.9</c:v>
                </c:pt>
                <c:pt idx="2">
                  <c:v>25712.618999999999</c:v>
                </c:pt>
                <c:pt idx="3">
                  <c:v>32773.375999999997</c:v>
                </c:pt>
                <c:pt idx="4">
                  <c:v>94223.387000000002</c:v>
                </c:pt>
                <c:pt idx="5">
                  <c:v>37538.239999999998</c:v>
                </c:pt>
                <c:pt idx="6">
                  <c:v>88066.031000000003</c:v>
                </c:pt>
                <c:pt idx="7">
                  <c:v>63967.77</c:v>
                </c:pt>
                <c:pt idx="8">
                  <c:v>20678.189999999999</c:v>
                </c:pt>
                <c:pt idx="9">
                  <c:v>43847.682000000001</c:v>
                </c:pt>
                <c:pt idx="10">
                  <c:v>76048.42</c:v>
                </c:pt>
                <c:pt idx="11">
                  <c:v>48588.41</c:v>
                </c:pt>
              </c:numCache>
            </c:numRef>
          </c:val>
          <c:extLst>
            <c:ext xmlns:c16="http://schemas.microsoft.com/office/drawing/2014/chart" uri="{C3380CC4-5D6E-409C-BE32-E72D297353CC}">
              <c16:uniqueId val="{00000002-25C0-4E2E-9DB1-12CC8447535F}"/>
            </c:ext>
          </c:extLst>
        </c:ser>
        <c:ser>
          <c:idx val="3"/>
          <c:order val="3"/>
          <c:tx>
            <c:strRef>
              <c:f>'12'!$F$6</c:f>
              <c:strCache>
                <c:ptCount val="1"/>
                <c:pt idx="0">
                  <c:v>2017**</c:v>
                </c:pt>
              </c:strCache>
            </c:strRef>
          </c:tx>
          <c:invertIfNegative val="0"/>
          <c:val>
            <c:numRef>
              <c:f>'12'!$F$7:$F$18</c:f>
              <c:numCache>
                <c:formatCode>#,##0</c:formatCode>
                <c:ptCount val="12"/>
                <c:pt idx="0">
                  <c:v>112356.97199999999</c:v>
                </c:pt>
                <c:pt idx="1">
                  <c:v>37236.519999999997</c:v>
                </c:pt>
                <c:pt idx="2">
                  <c:v>80397.683999999994</c:v>
                </c:pt>
                <c:pt idx="3">
                  <c:v>85923.225000000006</c:v>
                </c:pt>
                <c:pt idx="4">
                  <c:v>75240.917000000001</c:v>
                </c:pt>
                <c:pt idx="5">
                  <c:v>93635.53</c:v>
                </c:pt>
                <c:pt idx="6">
                  <c:v>84598.892000000007</c:v>
                </c:pt>
                <c:pt idx="7">
                  <c:v>18696.105</c:v>
                </c:pt>
              </c:numCache>
            </c:numRef>
          </c:val>
          <c:extLst>
            <c:ext xmlns:c16="http://schemas.microsoft.com/office/drawing/2014/chart" uri="{C3380CC4-5D6E-409C-BE32-E72D297353CC}">
              <c16:uniqueId val="{00000003-25C0-4E2E-9DB1-12CC8447535F}"/>
            </c:ext>
          </c:extLst>
        </c:ser>
        <c:dLbls>
          <c:showLegendKey val="0"/>
          <c:showVal val="0"/>
          <c:showCatName val="0"/>
          <c:showSerName val="0"/>
          <c:showPercent val="0"/>
          <c:showBubbleSize val="0"/>
        </c:dLbls>
        <c:gapWidth val="150"/>
        <c:axId val="-841438768"/>
        <c:axId val="-841433328"/>
      </c:barChart>
      <c:catAx>
        <c:axId val="-841438768"/>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841433328"/>
        <c:crosses val="autoZero"/>
        <c:auto val="1"/>
        <c:lblAlgn val="ctr"/>
        <c:lblOffset val="100"/>
        <c:tickLblSkip val="1"/>
        <c:tickMarkSkip val="1"/>
        <c:noMultiLvlLbl val="0"/>
      </c:catAx>
      <c:valAx>
        <c:axId val="-841433328"/>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Toneladas</a:t>
                </a:r>
              </a:p>
            </c:rich>
          </c:tx>
          <c:layout>
            <c:manualLayout>
              <c:xMode val="edge"/>
              <c:yMode val="edge"/>
              <c:x val="3.4875671310316977E-2"/>
              <c:y val="0.34503971543030804"/>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841438768"/>
        <c:crosses val="autoZero"/>
        <c:crossBetween val="between"/>
      </c:valAx>
      <c:spPr>
        <a:noFill/>
        <a:ln w="25400">
          <a:noFill/>
        </a:ln>
      </c:spPr>
    </c:plotArea>
    <c:legend>
      <c:legendPos val="r"/>
      <c:layout>
        <c:manualLayout>
          <c:xMode val="edge"/>
          <c:yMode val="edge"/>
          <c:x val="0.12112368261659601"/>
          <c:y val="0.79624361099599394"/>
          <c:w val="0.81017371290127194"/>
          <c:h val="0.16428270479347973"/>
        </c:manualLayout>
      </c:layout>
      <c:overlay val="0"/>
      <c:spPr>
        <a:noFill/>
        <a:ln w="25400">
          <a:noFill/>
        </a:ln>
      </c:spPr>
      <c:txPr>
        <a:bodyPr/>
        <a:lstStyle/>
        <a:p>
          <a:pPr>
            <a:defRPr sz="82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6. Chile. Participación por país de origen en las importaciones de trigo panadero 2017</a:t>
            </a:r>
            <a:r>
              <a:rPr lang="es-CL" sz="900" b="1" i="0" u="none" strike="noStrike" baseline="0">
                <a:solidFill>
                  <a:srgbClr val="000080"/>
                </a:solidFill>
                <a:latin typeface="Arial"/>
                <a:cs typeface="Arial"/>
              </a:rPr>
              <a:t> </a:t>
            </a:r>
          </a:p>
        </c:rich>
      </c:tx>
      <c:layout>
        <c:manualLayout>
          <c:xMode val="edge"/>
          <c:yMode val="edge"/>
          <c:x val="0.10061538917804766"/>
          <c:y val="3.1848246241947029E-2"/>
        </c:manualLayout>
      </c:layout>
      <c:overlay val="1"/>
    </c:title>
    <c:autoTitleDeleted val="0"/>
    <c:plotArea>
      <c:layout>
        <c:manualLayout>
          <c:layoutTarget val="inner"/>
          <c:xMode val="edge"/>
          <c:yMode val="edge"/>
          <c:x val="0"/>
          <c:y val="0.28955054756086518"/>
          <c:w val="1"/>
          <c:h val="0.48024334458192725"/>
        </c:manualLayout>
      </c:layout>
      <c:pieChart>
        <c:varyColors val="1"/>
        <c:ser>
          <c:idx val="0"/>
          <c:order val="0"/>
          <c:tx>
            <c:strRef>
              <c:f>'13'!$M$2</c:f>
              <c:strCache>
                <c:ptCount val="1"/>
              </c:strCache>
            </c:strRef>
          </c:tx>
          <c:spPr>
            <a:blipFill>
              <a:blip xmlns:r="http://schemas.openxmlformats.org/officeDocument/2006/relationships" r:embed="rId1"/>
              <a:stretch>
                <a:fillRect/>
              </a:stretch>
            </a:blipFill>
          </c:spPr>
          <c:dPt>
            <c:idx val="0"/>
            <c:bubble3D val="0"/>
            <c:spPr>
              <a:blipFill>
                <a:blip xmlns:r="http://schemas.openxmlformats.org/officeDocument/2006/relationships" r:embed="rId2"/>
                <a:stretch>
                  <a:fillRect/>
                </a:stretch>
              </a:blipFill>
            </c:spPr>
            <c:pictureOptions>
              <c:pictureFormat val="stretch"/>
            </c:pictureOptions>
            <c:extLst>
              <c:ext xmlns:c16="http://schemas.microsoft.com/office/drawing/2014/chart" uri="{C3380CC4-5D6E-409C-BE32-E72D297353CC}">
                <c16:uniqueId val="{00000000-06A0-4F9C-BA5A-EF68580B4656}"/>
              </c:ext>
            </c:extLst>
          </c:dPt>
          <c:dPt>
            <c:idx val="1"/>
            <c:bubble3D val="0"/>
            <c:spPr>
              <a:blipFill>
                <a:blip xmlns:r="http://schemas.openxmlformats.org/officeDocument/2006/relationships" r:embed="rId3"/>
                <a:stretch>
                  <a:fillRect/>
                </a:stretch>
              </a:blipFill>
            </c:spPr>
            <c:pictureOptions>
              <c:pictureFormat val="stretch"/>
            </c:pictureOptions>
            <c:extLst>
              <c:ext xmlns:c16="http://schemas.microsoft.com/office/drawing/2014/chart" uri="{C3380CC4-5D6E-409C-BE32-E72D297353CC}">
                <c16:uniqueId val="{00000001-06A0-4F9C-BA5A-EF68580B4656}"/>
              </c:ext>
            </c:extLst>
          </c:dPt>
          <c:dPt>
            <c:idx val="2"/>
            <c:bubble3D val="0"/>
            <c:spPr>
              <a:blipFill>
                <a:blip xmlns:r="http://schemas.openxmlformats.org/officeDocument/2006/relationships" r:embed="rId4"/>
                <a:stretch>
                  <a:fillRect/>
                </a:stretch>
              </a:blipFill>
            </c:spPr>
            <c:pictureOptions>
              <c:pictureFormat val="stretch"/>
            </c:pictureOptions>
            <c:extLst>
              <c:ext xmlns:c16="http://schemas.microsoft.com/office/drawing/2014/chart" uri="{C3380CC4-5D6E-409C-BE32-E72D297353CC}">
                <c16:uniqueId val="{00000002-06A0-4F9C-BA5A-EF68580B4656}"/>
              </c:ext>
            </c:extLst>
          </c:dPt>
          <c:dPt>
            <c:idx val="3"/>
            <c:bubble3D val="0"/>
            <c:spPr>
              <a:solidFill>
                <a:schemeClr val="bg2">
                  <a:lumMod val="50000"/>
                </a:schemeClr>
              </a:solidFill>
            </c:spPr>
            <c:extLst>
              <c:ext xmlns:c16="http://schemas.microsoft.com/office/drawing/2014/chart" uri="{C3380CC4-5D6E-409C-BE32-E72D297353CC}">
                <c16:uniqueId val="{00000003-06A0-4F9C-BA5A-EF68580B4656}"/>
              </c:ext>
            </c:extLst>
          </c:dPt>
          <c:dLbls>
            <c:dLbl>
              <c:idx val="0"/>
              <c:layout>
                <c:manualLayout>
                  <c:x val="-7.8195585264072207E-3"/>
                  <c:y val="-4.4453693288338945E-2"/>
                </c:manualLayout>
              </c:layout>
              <c:numFmt formatCode="0.0%" sourceLinked="0"/>
              <c:spPr>
                <a:noFill/>
                <a:ln w="25400">
                  <a:noFill/>
                </a:ln>
              </c:spPr>
              <c:txPr>
                <a:bodyPr/>
                <a:lstStyle/>
                <a:p>
                  <a:pPr>
                    <a:defRPr sz="1000" b="0" i="0" u="none" strike="noStrike" baseline="0">
                      <a:solidFill>
                        <a:sysClr val="windowText" lastClr="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6A0-4F9C-BA5A-EF68580B4656}"/>
                </c:ext>
              </c:extLst>
            </c:dLbl>
            <c:dLbl>
              <c:idx val="1"/>
              <c:layout>
                <c:manualLayout>
                  <c:x val="4.2207443494023611E-2"/>
                  <c:y val="2.8835020622422023E-2"/>
                </c:manualLayout>
              </c:layout>
              <c:numFmt formatCode="0.0%" sourceLinked="0"/>
              <c:spPr>
                <a:noFill/>
                <a:ln w="25400">
                  <a:noFill/>
                </a:ln>
              </c:spPr>
              <c:txPr>
                <a:bodyPr/>
                <a:lstStyle/>
                <a:p>
                  <a:pPr>
                    <a:defRPr sz="1000" b="0" i="0" u="none" strike="noStrike" baseline="0">
                      <a:solidFill>
                        <a:sysClr val="windowText" lastClr="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6A0-4F9C-BA5A-EF68580B4656}"/>
                </c:ext>
              </c:extLst>
            </c:dLbl>
            <c:dLbl>
              <c:idx val="2"/>
              <c:layout>
                <c:manualLayout>
                  <c:x val="-3.6397666119073246E-2"/>
                  <c:y val="4.3674540682414262E-3"/>
                </c:manualLayout>
              </c:layout>
              <c:numFmt formatCode="0.0%" sourceLinked="0"/>
              <c:spPr>
                <a:noFill/>
                <a:ln w="25400">
                  <a:noFill/>
                </a:ln>
              </c:spPr>
              <c:txPr>
                <a:bodyPr/>
                <a:lstStyle/>
                <a:p>
                  <a:pPr>
                    <a:defRPr sz="1000" b="0" i="0" u="none" strike="noStrike" baseline="0">
                      <a:solidFill>
                        <a:sysClr val="windowText" lastClr="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6A0-4F9C-BA5A-EF68580B4656}"/>
                </c:ext>
              </c:extLst>
            </c:dLbl>
            <c:dLbl>
              <c:idx val="3"/>
              <c:layout>
                <c:manualLayout>
                  <c:x val="2.262444532562926E-2"/>
                  <c:y val="-6.256842894638192E-3"/>
                </c:manualLayout>
              </c:layout>
              <c:numFmt formatCode="0.0%" sourceLinked="0"/>
              <c:spPr>
                <a:noFill/>
                <a:ln w="25400">
                  <a:noFill/>
                </a:ln>
              </c:spPr>
              <c:txPr>
                <a:bodyPr/>
                <a:lstStyle/>
                <a:p>
                  <a:pPr>
                    <a:defRPr sz="1000" b="0" i="0" u="none" strike="noStrike" baseline="0">
                      <a:solidFill>
                        <a:sysClr val="windowText" lastClr="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A0-4F9C-BA5A-EF68580B4656}"/>
                </c:ext>
              </c:extLst>
            </c:dLbl>
            <c:dLbl>
              <c:idx val="4"/>
              <c:numFmt formatCode="0.0%" sourceLinked="0"/>
              <c:spPr>
                <a:noFill/>
                <a:ln w="25400">
                  <a:noFill/>
                </a:ln>
              </c:spPr>
              <c:txPr>
                <a:bodyPr/>
                <a:lstStyle/>
                <a:p>
                  <a:pPr>
                    <a:defRPr sz="1000" b="0" i="0" u="none" strike="noStrike" baseline="0">
                      <a:solidFill>
                        <a:sysClr val="windowText" lastClr="000000"/>
                      </a:solidFill>
                      <a:latin typeface="Arial"/>
                      <a:ea typeface="Arial"/>
                      <a:cs typeface="Arial"/>
                    </a:defRPr>
                  </a:pPr>
                  <a:endParaRPr lang="es-CL"/>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6A0-4F9C-BA5A-EF68580B4656}"/>
                </c:ext>
              </c:extLst>
            </c:dLbl>
            <c:numFmt formatCode="0.0%" sourceLinked="0"/>
            <c:spPr>
              <a:noFill/>
              <a:ln w="25400">
                <a:noFill/>
              </a:ln>
            </c:spPr>
            <c:txPr>
              <a:bodyPr wrap="square" lIns="38100" tIns="19050" rIns="38100" bIns="19050" anchor="ctr">
                <a:spAutoFit/>
              </a:bodyPr>
              <a:lstStyle/>
              <a:p>
                <a:pPr>
                  <a:defRPr sz="1000" b="0" i="0" u="none" strike="noStrike" baseline="0">
                    <a:solidFill>
                      <a:sysClr val="windowText" lastClr="000000"/>
                    </a:solidFill>
                    <a:latin typeface="Arial"/>
                    <a:ea typeface="Arial"/>
                    <a:cs typeface="Arial"/>
                  </a:defRPr>
                </a:pPr>
                <a:endParaRPr lang="es-CL"/>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'13'!$N$1:$Q$1</c:f>
              <c:strCache>
                <c:ptCount val="4"/>
                <c:pt idx="0">
                  <c:v>Argentina</c:v>
                </c:pt>
                <c:pt idx="1">
                  <c:v>Canadá</c:v>
                </c:pt>
                <c:pt idx="2">
                  <c:v>EE.UU.</c:v>
                </c:pt>
                <c:pt idx="3">
                  <c:v>Otros</c:v>
                </c:pt>
              </c:strCache>
            </c:strRef>
          </c:cat>
          <c:val>
            <c:numRef>
              <c:f>'13'!$N$2:$Q$2</c:f>
              <c:numCache>
                <c:formatCode>#,##0.00</c:formatCode>
                <c:ptCount val="4"/>
                <c:pt idx="0">
                  <c:v>0.48809486478968039</c:v>
                </c:pt>
                <c:pt idx="1">
                  <c:v>0.24104155576130218</c:v>
                </c:pt>
                <c:pt idx="2">
                  <c:v>0.27085027356847879</c:v>
                </c:pt>
                <c:pt idx="3" formatCode="#,##0">
                  <c:v>1.3305880538660997E-5</c:v>
                </c:pt>
              </c:numCache>
            </c:numRef>
          </c:val>
          <c:extLst>
            <c:ext xmlns:c16="http://schemas.microsoft.com/office/drawing/2014/chart" uri="{C3380CC4-5D6E-409C-BE32-E72D297353CC}">
              <c16:uniqueId val="{00000005-06A0-4F9C-BA5A-EF68580B4656}"/>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5"/>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7. Chile. Participación por tipo en las importaciones de trigo panadero  </a:t>
            </a:r>
          </a:p>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2017</a:t>
            </a:r>
          </a:p>
        </c:rich>
      </c:tx>
      <c:layout>
        <c:manualLayout>
          <c:xMode val="edge"/>
          <c:yMode val="edge"/>
          <c:x val="0.15154916154212711"/>
          <c:y val="4.698354311550472E-2"/>
        </c:manualLayout>
      </c:layout>
      <c:overlay val="1"/>
    </c:title>
    <c:autoTitleDeleted val="0"/>
    <c:view3D>
      <c:rotX val="20"/>
      <c:rotY val="0"/>
      <c:rAngAx val="0"/>
      <c:perspective val="10"/>
    </c:view3D>
    <c:floor>
      <c:thickness val="0"/>
    </c:floor>
    <c:sideWall>
      <c:thickness val="0"/>
    </c:sideWall>
    <c:backWall>
      <c:thickness val="0"/>
    </c:backWall>
    <c:plotArea>
      <c:layout>
        <c:manualLayout>
          <c:layoutTarget val="inner"/>
          <c:xMode val="edge"/>
          <c:yMode val="edge"/>
          <c:x val="9.5798255765579717E-3"/>
          <c:y val="0.32274843381803553"/>
          <c:w val="0.97089603382910805"/>
          <c:h val="0.46595767579264064"/>
        </c:manualLayout>
      </c:layout>
      <c:pie3DChart>
        <c:varyColors val="1"/>
        <c:ser>
          <c:idx val="0"/>
          <c:order val="0"/>
          <c:tx>
            <c:v>'14'!#REF!</c:v>
          </c:tx>
          <c:spPr>
            <a:blipFill>
              <a:blip xmlns:r="http://schemas.openxmlformats.org/officeDocument/2006/relationships" r:embed="rId1"/>
              <a:stretch>
                <a:fillRect/>
              </a:stretch>
            </a:blipFill>
          </c:spPr>
          <c:explosion val="25"/>
          <c:dPt>
            <c:idx val="0"/>
            <c:bubble3D val="0"/>
            <c:spPr>
              <a:solidFill>
                <a:srgbClr val="92D050"/>
              </a:solidFill>
            </c:spPr>
            <c:extLst>
              <c:ext xmlns:c16="http://schemas.microsoft.com/office/drawing/2014/chart" uri="{C3380CC4-5D6E-409C-BE32-E72D297353CC}">
                <c16:uniqueId val="{00000000-85EF-4599-9DA8-39DBCBD15C41}"/>
              </c:ext>
            </c:extLst>
          </c:dPt>
          <c:dPt>
            <c:idx val="1"/>
            <c:bubble3D val="0"/>
            <c:spPr>
              <a:solidFill>
                <a:srgbClr val="FFC000"/>
              </a:solidFill>
            </c:spPr>
            <c:extLst>
              <c:ext xmlns:c16="http://schemas.microsoft.com/office/drawing/2014/chart" uri="{C3380CC4-5D6E-409C-BE32-E72D297353CC}">
                <c16:uniqueId val="{00000001-85EF-4599-9DA8-39DBCBD15C41}"/>
              </c:ext>
            </c:extLst>
          </c:dPt>
          <c:dPt>
            <c:idx val="2"/>
            <c:bubble3D val="0"/>
            <c:spPr>
              <a:solidFill>
                <a:srgbClr val="7030A0"/>
              </a:solidFill>
            </c:spPr>
            <c:extLst>
              <c:ext xmlns:c16="http://schemas.microsoft.com/office/drawing/2014/chart" uri="{C3380CC4-5D6E-409C-BE32-E72D297353CC}">
                <c16:uniqueId val="{00000002-85EF-4599-9DA8-39DBCBD15C41}"/>
              </c:ext>
            </c:extLst>
          </c:dPt>
          <c:dPt>
            <c:idx val="3"/>
            <c:bubble3D val="0"/>
            <c:spPr>
              <a:solidFill>
                <a:schemeClr val="bg2">
                  <a:lumMod val="50000"/>
                </a:schemeClr>
              </a:solidFill>
            </c:spPr>
            <c:extLst>
              <c:ext xmlns:c16="http://schemas.microsoft.com/office/drawing/2014/chart" uri="{C3380CC4-5D6E-409C-BE32-E72D297353CC}">
                <c16:uniqueId val="{00000003-85EF-4599-9DA8-39DBCBD15C41}"/>
              </c:ext>
            </c:extLst>
          </c:dPt>
          <c:dLbls>
            <c:dLbl>
              <c:idx val="0"/>
              <c:layout>
                <c:manualLayout>
                  <c:x val="4.2565958156964484E-2"/>
                  <c:y val="-3.0545516342831269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5EF-4599-9DA8-39DBCBD15C41}"/>
                </c:ext>
              </c:extLst>
            </c:dLbl>
            <c:dLbl>
              <c:idx val="1"/>
              <c:layout>
                <c:manualLayout>
                  <c:x val="3.8143063529162601E-2"/>
                  <c:y val="-2.333390807900828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5EF-4599-9DA8-39DBCBD15C41}"/>
                </c:ext>
              </c:extLst>
            </c:dLbl>
            <c:dLbl>
              <c:idx val="2"/>
              <c:layout>
                <c:manualLayout>
                  <c:x val="-7.7706977379272679E-3"/>
                  <c:y val="-3.789270945448370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5EF-4599-9DA8-39DBCBD15C41}"/>
                </c:ext>
              </c:extLst>
            </c:dLbl>
            <c:dLbl>
              <c:idx val="3"/>
              <c:layout>
                <c:manualLayout>
                  <c:x val="-2.8904313261420359E-2"/>
                  <c:y val="2.6696123416227427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5EF-4599-9DA8-39DBCBD15C41}"/>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5EF-4599-9DA8-39DBCBD15C4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s-CL"/>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'14'!$L$1:$O$1</c:f>
              <c:strCache>
                <c:ptCount val="4"/>
                <c:pt idx="0">
                  <c:v>Suave</c:v>
                </c:pt>
                <c:pt idx="1">
                  <c:v>Intermedio</c:v>
                </c:pt>
                <c:pt idx="2">
                  <c:v>Fuerte</c:v>
                </c:pt>
                <c:pt idx="3">
                  <c:v>Otros</c:v>
                </c:pt>
              </c:strCache>
            </c:strRef>
          </c:cat>
          <c:val>
            <c:numRef>
              <c:f>'14'!$L$2:$O$2</c:f>
              <c:numCache>
                <c:formatCode>#,##0.00</c:formatCode>
                <c:ptCount val="4"/>
                <c:pt idx="0">
                  <c:v>259216.573</c:v>
                </c:pt>
                <c:pt idx="1">
                  <c:v>223724.734</c:v>
                </c:pt>
                <c:pt idx="2">
                  <c:v>104486.08299999998</c:v>
                </c:pt>
                <c:pt idx="3" formatCode="#,##0">
                  <c:v>658.4550000000163</c:v>
                </c:pt>
              </c:numCache>
            </c:numRef>
          </c:val>
          <c:extLst>
            <c:ext xmlns:c16="http://schemas.microsoft.com/office/drawing/2014/chart" uri="{C3380CC4-5D6E-409C-BE32-E72D297353CC}">
              <c16:uniqueId val="{00000005-85EF-4599-9DA8-39DBCBD15C4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8. Chile. Costo promedio ponderado de las importaciones de trigo </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 / kilo CIF) 2017</a:t>
            </a:r>
          </a:p>
        </c:rich>
      </c:tx>
      <c:layout>
        <c:manualLayout>
          <c:xMode val="edge"/>
          <c:yMode val="edge"/>
          <c:x val="0.15178122385356851"/>
          <c:y val="4.8121296158734873E-2"/>
        </c:manualLayout>
      </c:layout>
      <c:overlay val="0"/>
      <c:spPr>
        <a:noFill/>
        <a:ln w="25400">
          <a:noFill/>
        </a:ln>
      </c:spPr>
    </c:title>
    <c:autoTitleDeleted val="0"/>
    <c:plotArea>
      <c:layout>
        <c:manualLayout>
          <c:layoutTarget val="inner"/>
          <c:xMode val="edge"/>
          <c:yMode val="edge"/>
          <c:x val="0.10369250099244202"/>
          <c:y val="0.22350631085790112"/>
          <c:w val="0.69358670720564375"/>
          <c:h val="0.53367480942015566"/>
        </c:manualLayout>
      </c:layout>
      <c:lineChart>
        <c:grouping val="standard"/>
        <c:varyColors val="0"/>
        <c:ser>
          <c:idx val="0"/>
          <c:order val="0"/>
          <c:tx>
            <c:strRef>
              <c:f>'16'!$C$6:$D$6</c:f>
              <c:strCache>
                <c:ptCount val="1"/>
                <c:pt idx="0">
                  <c:v>Trigo Pan Argentino</c:v>
                </c:pt>
              </c:strCache>
            </c:strRef>
          </c:tx>
          <c:spPr>
            <a:ln w="38100">
              <a:solidFill>
                <a:srgbClr val="00B050"/>
              </a:solidFill>
              <a:prstDash val="sysDash"/>
            </a:ln>
          </c:spPr>
          <c:marker>
            <c:symbol val="none"/>
          </c:marke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'16'!$D$8:$D$19</c:f>
              <c:numCache>
                <c:formatCode>0.0</c:formatCode>
                <c:ptCount val="12"/>
                <c:pt idx="0">
                  <c:v>128.02315397371848</c:v>
                </c:pt>
                <c:pt idx="1">
                  <c:v>119.78098716025099</c:v>
                </c:pt>
                <c:pt idx="2">
                  <c:v>127.12964839635288</c:v>
                </c:pt>
                <c:pt idx="3">
                  <c:v>138.70515396552142</c:v>
                </c:pt>
                <c:pt idx="4">
                  <c:v>172.43787207556738</c:v>
                </c:pt>
                <c:pt idx="5">
                  <c:v>141.56558356470765</c:v>
                </c:pt>
                <c:pt idx="6">
                  <c:v>151.28691418503911</c:v>
                </c:pt>
              </c:numCache>
            </c:numRef>
          </c:val>
          <c:smooth val="0"/>
          <c:extLst>
            <c:ext xmlns:c16="http://schemas.microsoft.com/office/drawing/2014/chart" uri="{C3380CC4-5D6E-409C-BE32-E72D297353CC}">
              <c16:uniqueId val="{00000000-1B01-4F3F-B77B-DB193CA9303D}"/>
            </c:ext>
          </c:extLst>
        </c:ser>
        <c:ser>
          <c:idx val="5"/>
          <c:order val="1"/>
          <c:tx>
            <c:strRef>
              <c:f>'16'!$E$6:$F$6</c:f>
              <c:strCache>
                <c:ptCount val="1"/>
                <c:pt idx="0">
                  <c:v>Fuerte</c:v>
                </c:pt>
              </c:strCache>
            </c:strRef>
          </c:tx>
          <c:spPr>
            <a:ln>
              <a:solidFill>
                <a:srgbClr val="FFC000"/>
              </a:solidFill>
              <a:prstDash val="sysDash"/>
            </a:ln>
          </c:spPr>
          <c:marker>
            <c:symbol val="none"/>
          </c:marke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'16'!$F$8:$F$19</c:f>
              <c:numCache>
                <c:formatCode>0.0</c:formatCode>
                <c:ptCount val="12"/>
                <c:pt idx="0">
                  <c:v>150.08443913616466</c:v>
                </c:pt>
                <c:pt idx="1">
                  <c:v>149.72404914024511</c:v>
                </c:pt>
                <c:pt idx="2">
                  <c:v>152.77317898155036</c:v>
                </c:pt>
                <c:pt idx="3">
                  <c:v>167.43297188054797</c:v>
                </c:pt>
                <c:pt idx="4">
                  <c:v>171.42358939522595</c:v>
                </c:pt>
                <c:pt idx="5">
                  <c:v>169.68114890036401</c:v>
                </c:pt>
                <c:pt idx="6">
                  <c:v>166.76489930010089</c:v>
                </c:pt>
                <c:pt idx="7">
                  <c:v>165.12167450691547</c:v>
                </c:pt>
              </c:numCache>
            </c:numRef>
          </c:val>
          <c:smooth val="0"/>
          <c:extLst>
            <c:ext xmlns:c16="http://schemas.microsoft.com/office/drawing/2014/chart" uri="{C3380CC4-5D6E-409C-BE32-E72D297353CC}">
              <c16:uniqueId val="{00000001-1B01-4F3F-B77B-DB193CA9303D}"/>
            </c:ext>
          </c:extLst>
        </c:ser>
        <c:ser>
          <c:idx val="4"/>
          <c:order val="2"/>
          <c:tx>
            <c:strRef>
              <c:f>'16'!$G$6:$H$6</c:f>
              <c:strCache>
                <c:ptCount val="1"/>
                <c:pt idx="0">
                  <c:v>Canadian WRS</c:v>
                </c:pt>
              </c:strCache>
            </c:strRef>
          </c:tx>
          <c:spPr>
            <a:ln>
              <a:solidFill>
                <a:srgbClr val="7030A0"/>
              </a:solidFill>
              <a:prstDash val="sysDash"/>
            </a:ln>
          </c:spPr>
          <c:marker>
            <c:symbol val="none"/>
          </c:marke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'16'!$H$8:$H$19</c:f>
              <c:numCache>
                <c:formatCode>0.0</c:formatCode>
                <c:ptCount val="12"/>
                <c:pt idx="0">
                  <c:v>156.09187558348387</c:v>
                </c:pt>
                <c:pt idx="1">
                  <c:v>150.16513828147245</c:v>
                </c:pt>
                <c:pt idx="2">
                  <c:v>154.36528263795424</c:v>
                </c:pt>
                <c:pt idx="3">
                  <c:v>161.31428145784167</c:v>
                </c:pt>
                <c:pt idx="4">
                  <c:v>171.42358939522595</c:v>
                </c:pt>
                <c:pt idx="5">
                  <c:v>169.68114890036401</c:v>
                </c:pt>
                <c:pt idx="6">
                  <c:v>166.75954808631869</c:v>
                </c:pt>
                <c:pt idx="7">
                  <c:v>165.12167450691547</c:v>
                </c:pt>
              </c:numCache>
            </c:numRef>
          </c:val>
          <c:smooth val="0"/>
          <c:extLst>
            <c:ext xmlns:c16="http://schemas.microsoft.com/office/drawing/2014/chart" uri="{C3380CC4-5D6E-409C-BE32-E72D297353CC}">
              <c16:uniqueId val="{00000002-1B01-4F3F-B77B-DB193CA9303D}"/>
            </c:ext>
          </c:extLst>
        </c:ser>
        <c:ser>
          <c:idx val="7"/>
          <c:order val="3"/>
          <c:tx>
            <c:strRef>
              <c:f>'16'!$I$6:$K$6</c:f>
              <c:strCache>
                <c:ptCount val="1"/>
                <c:pt idx="0">
                  <c:v>Total</c:v>
                </c:pt>
              </c:strCache>
            </c:strRef>
          </c:tx>
          <c:spPr>
            <a:ln>
              <a:solidFill>
                <a:sysClr val="windowText" lastClr="000000"/>
              </a:solidFill>
              <a:prstDash val="sysDash"/>
            </a:ln>
          </c:spPr>
          <c:marker>
            <c:symbol val="none"/>
          </c:marke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'16'!$J$8:$J$19</c:f>
              <c:numCache>
                <c:formatCode>0.0</c:formatCode>
                <c:ptCount val="12"/>
                <c:pt idx="0">
                  <c:v>138.29569933337115</c:v>
                </c:pt>
                <c:pt idx="1">
                  <c:v>125.62503899048572</c:v>
                </c:pt>
                <c:pt idx="2">
                  <c:v>129.77336675519163</c:v>
                </c:pt>
                <c:pt idx="3">
                  <c:v>144.93630868883238</c:v>
                </c:pt>
                <c:pt idx="4">
                  <c:v>156.09395583017684</c:v>
                </c:pt>
                <c:pt idx="5">
                  <c:v>142.23066273454103</c:v>
                </c:pt>
                <c:pt idx="6">
                  <c:v>152.60492142568484</c:v>
                </c:pt>
              </c:numCache>
            </c:numRef>
          </c:val>
          <c:smooth val="0"/>
          <c:extLst>
            <c:ext xmlns:c16="http://schemas.microsoft.com/office/drawing/2014/chart" uri="{C3380CC4-5D6E-409C-BE32-E72D297353CC}">
              <c16:uniqueId val="{00000003-1B01-4F3F-B77B-DB193CA9303D}"/>
            </c:ext>
          </c:extLst>
        </c:ser>
        <c:dLbls>
          <c:showLegendKey val="0"/>
          <c:showVal val="0"/>
          <c:showCatName val="0"/>
          <c:showSerName val="0"/>
          <c:showPercent val="0"/>
          <c:showBubbleSize val="0"/>
        </c:dLbls>
        <c:smooth val="0"/>
        <c:axId val="-841432784"/>
        <c:axId val="-841434960"/>
      </c:lineChart>
      <c:catAx>
        <c:axId val="-841432784"/>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900" b="0" i="0" u="none" strike="noStrike" baseline="0">
                <a:solidFill>
                  <a:srgbClr val="000000"/>
                </a:solidFill>
                <a:latin typeface="Arial"/>
                <a:ea typeface="Arial"/>
                <a:cs typeface="Arial"/>
              </a:defRPr>
            </a:pPr>
            <a:endParaRPr lang="es-CL"/>
          </a:p>
        </c:txPr>
        <c:crossAx val="-841434960"/>
        <c:crosses val="autoZero"/>
        <c:auto val="1"/>
        <c:lblAlgn val="ctr"/>
        <c:lblOffset val="100"/>
        <c:tickLblSkip val="1"/>
        <c:tickMarkSkip val="1"/>
        <c:noMultiLvlLbl val="0"/>
      </c:catAx>
      <c:valAx>
        <c:axId val="-841434960"/>
        <c:scaling>
          <c:orientation val="minMax"/>
          <c:max val="180"/>
          <c:min val="110"/>
        </c:scaling>
        <c:delete val="0"/>
        <c:axPos val="l"/>
        <c:majorGridlines>
          <c:spPr>
            <a:ln w="3175">
              <a:solidFill>
                <a:srgbClr val="7030A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 / kilo CIF</a:t>
                </a:r>
              </a:p>
            </c:rich>
          </c:tx>
          <c:layout>
            <c:manualLayout>
              <c:xMode val="edge"/>
              <c:yMode val="edge"/>
              <c:x val="1.623445540923105E-2"/>
              <c:y val="0.28314036217170968"/>
            </c:manualLayout>
          </c:layout>
          <c:overlay val="0"/>
          <c:spPr>
            <a:noFill/>
            <a:ln w="25400">
              <a:noFill/>
            </a:ln>
          </c:spPr>
        </c:title>
        <c:numFmt formatCode="0.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841432784"/>
        <c:crosses val="autoZero"/>
        <c:crossBetween val="between"/>
      </c:valAx>
      <c:spPr>
        <a:solidFill>
          <a:srgbClr val="FFFFFF"/>
        </a:solidFill>
        <a:ln w="12700">
          <a:solidFill>
            <a:srgbClr val="808080"/>
          </a:solidFill>
          <a:prstDash val="solid"/>
        </a:ln>
      </c:spPr>
    </c:plotArea>
    <c:legend>
      <c:legendPos val="r"/>
      <c:layout>
        <c:manualLayout>
          <c:xMode val="edge"/>
          <c:yMode val="edge"/>
          <c:x val="0.81442767252346737"/>
          <c:y val="0.23691972465705938"/>
          <c:w val="0.17586830030525658"/>
          <c:h val="0.52711236567127229"/>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0"/>
    <c:dispBlanksAs val="span"/>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9. Chile. Precios promedio nacionales informados por la industria</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por tipo de trigo ($ / kilo nominal)  </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2017</a:t>
            </a:r>
          </a:p>
        </c:rich>
      </c:tx>
      <c:layout>
        <c:manualLayout>
          <c:xMode val="edge"/>
          <c:yMode val="edge"/>
          <c:x val="0.18813822787387036"/>
          <c:y val="3.5419018776499098E-2"/>
        </c:manualLayout>
      </c:layout>
      <c:overlay val="0"/>
      <c:spPr>
        <a:noFill/>
        <a:ln w="25400">
          <a:noFill/>
        </a:ln>
      </c:spPr>
    </c:title>
    <c:autoTitleDeleted val="0"/>
    <c:plotArea>
      <c:layout>
        <c:manualLayout>
          <c:layoutTarget val="inner"/>
          <c:xMode val="edge"/>
          <c:yMode val="edge"/>
          <c:x val="0.10369250099244202"/>
          <c:y val="0.22350631085790112"/>
          <c:w val="0.69358670720564375"/>
          <c:h val="0.53367480942015566"/>
        </c:manualLayout>
      </c:layout>
      <c:lineChart>
        <c:grouping val="standard"/>
        <c:varyColors val="0"/>
        <c:ser>
          <c:idx val="2"/>
          <c:order val="0"/>
          <c:tx>
            <c:strRef>
              <c:f>'18'!$I$6</c:f>
              <c:strCache>
                <c:ptCount val="1"/>
                <c:pt idx="0">
                  <c:v>Total</c:v>
                </c:pt>
              </c:strCache>
            </c:strRef>
          </c:tx>
          <c:spPr>
            <a:ln>
              <a:solidFill>
                <a:srgbClr val="0066FF"/>
              </a:solidFill>
              <a:prstDash val="sysDash"/>
            </a:ln>
          </c:spP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'18'!$J$8:$J$19</c:f>
              <c:numCache>
                <c:formatCode>0.0</c:formatCode>
                <c:ptCount val="12"/>
                <c:pt idx="0">
                  <c:v>133.46518357750045</c:v>
                </c:pt>
                <c:pt idx="1">
                  <c:v>130.32568097683821</c:v>
                </c:pt>
                <c:pt idx="2">
                  <c:v>130.18753494268432</c:v>
                </c:pt>
                <c:pt idx="3">
                  <c:v>133.83314252145388</c:v>
                </c:pt>
                <c:pt idx="4">
                  <c:v>132.94419387755102</c:v>
                </c:pt>
                <c:pt idx="5">
                  <c:v>137.13999999999999</c:v>
                </c:pt>
                <c:pt idx="6">
                  <c:v>147.62</c:v>
                </c:pt>
              </c:numCache>
            </c:numRef>
          </c:val>
          <c:smooth val="0"/>
          <c:extLst>
            <c:ext xmlns:c16="http://schemas.microsoft.com/office/drawing/2014/chart" uri="{C3380CC4-5D6E-409C-BE32-E72D297353CC}">
              <c16:uniqueId val="{00000000-D38B-4867-BF56-46C340B56A4C}"/>
            </c:ext>
          </c:extLst>
        </c:ser>
        <c:ser>
          <c:idx val="0"/>
          <c:order val="1"/>
          <c:tx>
            <c:strRef>
              <c:f>'18'!$E$6</c:f>
              <c:strCache>
                <c:ptCount val="1"/>
                <c:pt idx="0">
                  <c:v>Intermedio</c:v>
                </c:pt>
              </c:strCache>
            </c:strRef>
          </c:tx>
          <c:spPr>
            <a:ln w="38100">
              <a:solidFill>
                <a:srgbClr val="FFC000"/>
              </a:solidFill>
              <a:prstDash val="solid"/>
            </a:ln>
          </c:spP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'18'!$F$8:$F$19</c:f>
              <c:numCache>
                <c:formatCode>0.0</c:formatCode>
                <c:ptCount val="12"/>
                <c:pt idx="0">
                  <c:v>133.30317935898509</c:v>
                </c:pt>
                <c:pt idx="1">
                  <c:v>132.39991350478607</c:v>
                </c:pt>
                <c:pt idx="2">
                  <c:v>132.13869674185463</c:v>
                </c:pt>
                <c:pt idx="3">
                  <c:v>135.93550326797384</c:v>
                </c:pt>
                <c:pt idx="4">
                  <c:v>135.01976190476194</c:v>
                </c:pt>
                <c:pt idx="5">
                  <c:v>139.24</c:v>
                </c:pt>
                <c:pt idx="6">
                  <c:v>148.01</c:v>
                </c:pt>
              </c:numCache>
            </c:numRef>
          </c:val>
          <c:smooth val="0"/>
          <c:extLst>
            <c:ext xmlns:c16="http://schemas.microsoft.com/office/drawing/2014/chart" uri="{C3380CC4-5D6E-409C-BE32-E72D297353CC}">
              <c16:uniqueId val="{00000001-D38B-4867-BF56-46C340B56A4C}"/>
            </c:ext>
          </c:extLst>
        </c:ser>
        <c:ser>
          <c:idx val="1"/>
          <c:order val="2"/>
          <c:tx>
            <c:strRef>
              <c:f>'18'!$C$6</c:f>
              <c:strCache>
                <c:ptCount val="1"/>
                <c:pt idx="0">
                  <c:v>Suave</c:v>
                </c:pt>
              </c:strCache>
            </c:strRef>
          </c:tx>
          <c:spPr>
            <a:ln w="38100">
              <a:solidFill>
                <a:srgbClr val="00B050"/>
              </a:solidFill>
              <a:prstDash val="solid"/>
            </a:ln>
          </c:spP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'18'!$D$8:$D$19</c:f>
              <c:numCache>
                <c:formatCode>0.0</c:formatCode>
                <c:ptCount val="12"/>
                <c:pt idx="0">
                  <c:v>127.61910669975185</c:v>
                </c:pt>
                <c:pt idx="1">
                  <c:v>127.4014571005917</c:v>
                </c:pt>
                <c:pt idx="2">
                  <c:v>127.53573701410389</c:v>
                </c:pt>
                <c:pt idx="3">
                  <c:v>130.9783501221001</c:v>
                </c:pt>
                <c:pt idx="4">
                  <c:v>129.15416666666667</c:v>
                </c:pt>
                <c:pt idx="5">
                  <c:v>134.59</c:v>
                </c:pt>
                <c:pt idx="6">
                  <c:v>144.94</c:v>
                </c:pt>
              </c:numCache>
            </c:numRef>
          </c:val>
          <c:smooth val="0"/>
          <c:extLst>
            <c:ext xmlns:c16="http://schemas.microsoft.com/office/drawing/2014/chart" uri="{C3380CC4-5D6E-409C-BE32-E72D297353CC}">
              <c16:uniqueId val="{00000002-D38B-4867-BF56-46C340B56A4C}"/>
            </c:ext>
          </c:extLst>
        </c:ser>
        <c:ser>
          <c:idx val="5"/>
          <c:order val="3"/>
          <c:tx>
            <c:strRef>
              <c:f>'18'!$G$6</c:f>
              <c:strCache>
                <c:ptCount val="1"/>
                <c:pt idx="0">
                  <c:v>Fuerte</c:v>
                </c:pt>
              </c:strCache>
            </c:strRef>
          </c:tx>
          <c:spPr>
            <a:ln>
              <a:solidFill>
                <a:srgbClr val="7030A0"/>
              </a:solidFill>
            </a:ln>
          </c:spP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'18'!$H$8:$H$19</c:f>
              <c:numCache>
                <c:formatCode>0.0</c:formatCode>
                <c:ptCount val="12"/>
                <c:pt idx="0">
                  <c:v>136.42568874293008</c:v>
                </c:pt>
                <c:pt idx="1">
                  <c:v>136.09040305507696</c:v>
                </c:pt>
                <c:pt idx="2">
                  <c:v>135.60779904306222</c:v>
                </c:pt>
                <c:pt idx="3">
                  <c:v>137.79986805555555</c:v>
                </c:pt>
                <c:pt idx="4">
                  <c:v>137.33214285714286</c:v>
                </c:pt>
                <c:pt idx="5">
                  <c:v>139.86000000000001</c:v>
                </c:pt>
                <c:pt idx="6">
                  <c:v>150.49</c:v>
                </c:pt>
              </c:numCache>
            </c:numRef>
          </c:val>
          <c:smooth val="0"/>
          <c:extLst>
            <c:ext xmlns:c16="http://schemas.microsoft.com/office/drawing/2014/chart" uri="{C3380CC4-5D6E-409C-BE32-E72D297353CC}">
              <c16:uniqueId val="{00000003-D38B-4867-BF56-46C340B56A4C}"/>
            </c:ext>
          </c:extLst>
        </c:ser>
        <c:dLbls>
          <c:showLegendKey val="0"/>
          <c:showVal val="0"/>
          <c:showCatName val="0"/>
          <c:showSerName val="0"/>
          <c:showPercent val="0"/>
          <c:showBubbleSize val="0"/>
        </c:dLbls>
        <c:marker val="1"/>
        <c:smooth val="0"/>
        <c:axId val="-841441488"/>
        <c:axId val="-841428432"/>
      </c:lineChart>
      <c:catAx>
        <c:axId val="-841441488"/>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900" b="0" i="0" u="none" strike="noStrike" baseline="0">
                <a:solidFill>
                  <a:srgbClr val="000000"/>
                </a:solidFill>
                <a:latin typeface="Arial"/>
                <a:ea typeface="Arial"/>
                <a:cs typeface="Arial"/>
              </a:defRPr>
            </a:pPr>
            <a:endParaRPr lang="es-CL"/>
          </a:p>
        </c:txPr>
        <c:crossAx val="-841428432"/>
        <c:crosses val="autoZero"/>
        <c:auto val="1"/>
        <c:lblAlgn val="ctr"/>
        <c:lblOffset val="100"/>
        <c:noMultiLvlLbl val="0"/>
      </c:catAx>
      <c:valAx>
        <c:axId val="-841428432"/>
        <c:scaling>
          <c:orientation val="minMax"/>
          <c:max val="155"/>
          <c:min val="126"/>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 / kilo CIF</a:t>
                </a:r>
              </a:p>
            </c:rich>
          </c:tx>
          <c:layout>
            <c:manualLayout>
              <c:xMode val="edge"/>
              <c:yMode val="edge"/>
              <c:x val="2.9234919042321925E-2"/>
              <c:y val="0.3940412679184333"/>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841441488"/>
        <c:crosses val="autoZero"/>
        <c:crossBetween val="between"/>
      </c:valAx>
      <c:spPr>
        <a:solidFill>
          <a:srgbClr val="FFFFFF"/>
        </a:solidFill>
        <a:ln w="12700">
          <a:solidFill>
            <a:srgbClr val="808080"/>
          </a:solidFill>
          <a:prstDash val="solid"/>
        </a:ln>
      </c:spPr>
    </c:plotArea>
    <c:legend>
      <c:legendPos val="r"/>
      <c:layout>
        <c:manualLayout>
          <c:xMode val="edge"/>
          <c:yMode val="edge"/>
          <c:x val="0.82413171345271585"/>
          <c:y val="0.1740265697557036"/>
          <c:w val="0.14123744919696674"/>
          <c:h val="0.24824970724813245"/>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180975</xdr:colOff>
      <xdr:row>0</xdr:row>
      <xdr:rowOff>200025</xdr:rowOff>
    </xdr:from>
    <xdr:to>
      <xdr:col>1</xdr:col>
      <xdr:colOff>800100</xdr:colOff>
      <xdr:row>7</xdr:row>
      <xdr:rowOff>142875</xdr:rowOff>
    </xdr:to>
    <xdr:pic>
      <xdr:nvPicPr>
        <xdr:cNvPr id="2" name="Picture 2" descr="LOGO_ODEPA">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200025"/>
          <a:ext cx="17430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41</xdr:row>
      <xdr:rowOff>57150</xdr:rowOff>
    </xdr:from>
    <xdr:to>
      <xdr:col>2</xdr:col>
      <xdr:colOff>381000</xdr:colOff>
      <xdr:row>41</xdr:row>
      <xdr:rowOff>171450</xdr:rowOff>
    </xdr:to>
    <xdr:pic>
      <xdr:nvPicPr>
        <xdr:cNvPr id="3" name="Picture 1" descr="LOGO_FUCOA">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45157" b="48161"/>
        <a:stretch>
          <a:fillRect/>
        </a:stretch>
      </xdr:blipFill>
      <xdr:spPr bwMode="auto">
        <a:xfrm>
          <a:off x="0" y="9458325"/>
          <a:ext cx="26860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84</xdr:row>
      <xdr:rowOff>57150</xdr:rowOff>
    </xdr:from>
    <xdr:to>
      <xdr:col>1</xdr:col>
      <xdr:colOff>438150</xdr:colOff>
      <xdr:row>84</xdr:row>
      <xdr:rowOff>114300</xdr:rowOff>
    </xdr:to>
    <xdr:pic>
      <xdr:nvPicPr>
        <xdr:cNvPr id="4" name="Picture 41" descr="pie">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9440525"/>
          <a:ext cx="15621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163830</xdr:colOff>
      <xdr:row>18</xdr:row>
      <xdr:rowOff>114300</xdr:rowOff>
    </xdr:from>
    <xdr:to>
      <xdr:col>9</xdr:col>
      <xdr:colOff>1905</xdr:colOff>
      <xdr:row>36</xdr:row>
      <xdr:rowOff>53340</xdr:rowOff>
    </xdr:to>
    <xdr:graphicFrame macro="">
      <xdr:nvGraphicFramePr>
        <xdr:cNvPr id="11910220" name="Chart 3">
          <a:extLst>
            <a:ext uri="{FF2B5EF4-FFF2-40B4-BE49-F238E27FC236}">
              <a16:creationId xmlns:a16="http://schemas.microsoft.com/office/drawing/2014/main" id="{00000000-0008-0000-0A00-00004CBCB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0.01094</cdr:x>
      <cdr:y>0.93537</cdr:y>
    </cdr:from>
    <cdr:to>
      <cdr:x>0.79939</cdr:x>
      <cdr:y>0.98895</cdr:y>
    </cdr:to>
    <cdr:sp macro="" textlink="">
      <cdr:nvSpPr>
        <cdr:cNvPr id="2" name="1 CuadroTexto">
          <a:extLst xmlns:a="http://schemas.openxmlformats.org/drawingml/2006/main">
            <a:ext uri="{FF2B5EF4-FFF2-40B4-BE49-F238E27FC236}">
              <a16:creationId xmlns:a16="http://schemas.microsoft.com/office/drawing/2014/main" id="{8D260E8D-07DE-4386-A043-CE5F2E5C208F}"/>
            </a:ext>
          </a:extLst>
        </cdr:cNvPr>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i="0">
              <a:solidFill>
                <a:sysClr val="windowText" lastClr="000000"/>
              </a:solidFill>
              <a:latin typeface="Arial" pitchFamily="34" charset="0"/>
              <a:cs typeface="Arial" pitchFamily="34" charset="0"/>
            </a:rPr>
            <a:t>: </a:t>
          </a:r>
          <a:r>
            <a:rPr lang="es-CL" sz="900">
              <a:solidFill>
                <a:sysClr val="windowText" lastClr="000000"/>
              </a:solidFill>
              <a:latin typeface="Arial" pitchFamily="34" charset="0"/>
              <a:cs typeface="Arial" pitchFamily="34" charset="0"/>
            </a:rPr>
            <a:t>elaborado</a:t>
          </a:r>
          <a:r>
            <a:rPr lang="es-CL" sz="900" baseline="0">
              <a:solidFill>
                <a:sysClr val="windowText" lastClr="000000"/>
              </a:solidFill>
              <a:latin typeface="Arial" pitchFamily="34" charset="0"/>
              <a:cs typeface="Arial" pitchFamily="34" charset="0"/>
            </a:rPr>
            <a:t> por Odepa con información del </a:t>
          </a:r>
          <a:r>
            <a:rPr lang="es-ES" sz="900" baseline="0">
              <a:solidFill>
                <a:sysClr val="windowText" lastClr="000000"/>
              </a:solidFill>
              <a:latin typeface="Arial" pitchFamily="34" charset="0"/>
              <a:ea typeface="+mn-ea"/>
              <a:cs typeface="Arial" pitchFamily="34" charset="0"/>
            </a:rPr>
            <a:t>Servicio Nacional de Aduanas</a:t>
          </a:r>
          <a:r>
            <a:rPr lang="es-CL" sz="900" baseline="0">
              <a:solidFill>
                <a:sysClr val="windowText" lastClr="000000"/>
              </a:solidFill>
              <a:latin typeface="Arial" pitchFamily="34" charset="0"/>
              <a:ea typeface="+mn-ea"/>
              <a:cs typeface="Arial" pitchFamily="34" charset="0"/>
            </a:rPr>
            <a:t> e INE.</a:t>
          </a: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123825</xdr:colOff>
      <xdr:row>20</xdr:row>
      <xdr:rowOff>114300</xdr:rowOff>
    </xdr:from>
    <xdr:to>
      <xdr:col>5</xdr:col>
      <xdr:colOff>1057275</xdr:colOff>
      <xdr:row>36</xdr:row>
      <xdr:rowOff>66675</xdr:rowOff>
    </xdr:to>
    <xdr:graphicFrame macro="">
      <xdr:nvGraphicFramePr>
        <xdr:cNvPr id="10003" name="Chart 3">
          <a:extLst>
            <a:ext uri="{FF2B5EF4-FFF2-40B4-BE49-F238E27FC236}">
              <a16:creationId xmlns:a16="http://schemas.microsoft.com/office/drawing/2014/main" id="{00000000-0008-0000-0B00-0000132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0.01094</cdr:x>
      <cdr:y>0.92767</cdr:y>
    </cdr:from>
    <cdr:to>
      <cdr:x>0.80086</cdr:x>
      <cdr:y>0.98991</cdr:y>
    </cdr:to>
    <cdr:sp macro="" textlink="">
      <cdr:nvSpPr>
        <cdr:cNvPr id="2" name="1 CuadroTexto">
          <a:extLst xmlns:a="http://schemas.openxmlformats.org/drawingml/2006/main">
            <a:ext uri="{FF2B5EF4-FFF2-40B4-BE49-F238E27FC236}">
              <a16:creationId xmlns:a16="http://schemas.microsoft.com/office/drawing/2014/main" id="{BA3721F5-043B-4F00-8944-BA1BB178F5D8}"/>
            </a:ext>
          </a:extLst>
        </cdr:cNvPr>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solidFill>
                <a:schemeClr val="tx1"/>
              </a:solidFill>
              <a:latin typeface="Arial" pitchFamily="34" charset="0"/>
              <a:cs typeface="Arial" pitchFamily="34" charset="0"/>
            </a:rPr>
            <a:t>Fuente</a:t>
          </a:r>
          <a:r>
            <a:rPr lang="es-CL" sz="900">
              <a:solidFill>
                <a:schemeClr val="tx1"/>
              </a:solidFill>
              <a:latin typeface="Arial" pitchFamily="34" charset="0"/>
              <a:cs typeface="Arial" pitchFamily="34" charset="0"/>
            </a:rPr>
            <a:t>: </a:t>
          </a:r>
          <a:r>
            <a:rPr lang="es-CL" sz="900">
              <a:latin typeface="Arial" pitchFamily="34" charset="0"/>
              <a:cs typeface="Arial" pitchFamily="34" charset="0"/>
            </a:rPr>
            <a:t>elaborado</a:t>
          </a:r>
          <a:r>
            <a:rPr lang="es-CL" sz="900" baseline="0">
              <a:latin typeface="Arial" pitchFamily="34" charset="0"/>
              <a:cs typeface="Arial" pitchFamily="34" charset="0"/>
            </a:rPr>
            <a:t> por Odepa con información del </a:t>
          </a:r>
          <a:r>
            <a:rPr lang="es-ES" sz="900" baseline="0">
              <a:latin typeface="Arial" pitchFamily="34" charset="0"/>
              <a:ea typeface="+mn-ea"/>
              <a:cs typeface="Arial" pitchFamily="34" charset="0"/>
            </a:rPr>
            <a:t>Servicio Nacional de Aduanas</a:t>
          </a:r>
          <a:r>
            <a:rPr lang="es-CL" sz="900" baseline="0">
              <a:latin typeface="Arial" pitchFamily="34" charset="0"/>
              <a:ea typeface="+mn-ea"/>
              <a:cs typeface="Arial" pitchFamily="34" charset="0"/>
            </a:rPr>
            <a:t>.</a:t>
          </a:r>
        </a:p>
      </cdr:txBody>
    </cdr:sp>
  </cdr:relSizeAnchor>
</c:userShapes>
</file>

<file path=xl/drawings/drawing14.xml><?xml version="1.0" encoding="utf-8"?>
<xdr:wsDr xmlns:xdr="http://schemas.openxmlformats.org/drawingml/2006/spreadsheetDrawing" xmlns:a="http://schemas.openxmlformats.org/drawingml/2006/main">
  <xdr:twoCellAnchor>
    <xdr:from>
      <xdr:col>1</xdr:col>
      <xdr:colOff>66675</xdr:colOff>
      <xdr:row>22</xdr:row>
      <xdr:rowOff>114300</xdr:rowOff>
    </xdr:from>
    <xdr:to>
      <xdr:col>10</xdr:col>
      <xdr:colOff>514350</xdr:colOff>
      <xdr:row>38</xdr:row>
      <xdr:rowOff>161925</xdr:rowOff>
    </xdr:to>
    <xdr:graphicFrame macro="">
      <xdr:nvGraphicFramePr>
        <xdr:cNvPr id="11054" name="3 Gráfico">
          <a:extLst>
            <a:ext uri="{FF2B5EF4-FFF2-40B4-BE49-F238E27FC236}">
              <a16:creationId xmlns:a16="http://schemas.microsoft.com/office/drawing/2014/main" id="{00000000-0008-0000-0C00-00002E2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0.02042</cdr:x>
      <cdr:y>0.90825</cdr:y>
    </cdr:from>
    <cdr:to>
      <cdr:x>0.18145</cdr:x>
      <cdr:y>0.91878</cdr:y>
    </cdr:to>
    <cdr:sp macro="" textlink="">
      <cdr:nvSpPr>
        <cdr:cNvPr id="2" name="1 CuadroTexto">
          <a:extLst xmlns:a="http://schemas.openxmlformats.org/drawingml/2006/main">
            <a:ext uri="{FF2B5EF4-FFF2-40B4-BE49-F238E27FC236}">
              <a16:creationId xmlns:a16="http://schemas.microsoft.com/office/drawing/2014/main" id="{4A0D0745-0860-4D8C-B66E-0107C9CDB530}"/>
            </a:ext>
          </a:extLst>
        </cdr:cNvPr>
        <cdr:cNvSpPr txBox="1"/>
      </cdr:nvSpPr>
      <cdr:spPr>
        <a:xfrm xmlns:a="http://schemas.openxmlformats.org/drawingml/2006/main">
          <a:off x="137690" y="3079788"/>
          <a:ext cx="1085974" cy="35693"/>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a:t>
          </a:r>
          <a:r>
            <a:rPr lang="es-ES" sz="900">
              <a:latin typeface="Arial"/>
            </a:rPr>
            <a:t>: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38100</xdr:colOff>
      <xdr:row>23</xdr:row>
      <xdr:rowOff>57150</xdr:rowOff>
    </xdr:from>
    <xdr:to>
      <xdr:col>9</xdr:col>
      <xdr:colOff>542925</xdr:colOff>
      <xdr:row>37</xdr:row>
      <xdr:rowOff>9525</xdr:rowOff>
    </xdr:to>
    <xdr:graphicFrame macro="">
      <xdr:nvGraphicFramePr>
        <xdr:cNvPr id="12052" name="3 Gráfico">
          <a:extLst>
            <a:ext uri="{FF2B5EF4-FFF2-40B4-BE49-F238E27FC236}">
              <a16:creationId xmlns:a16="http://schemas.microsoft.com/office/drawing/2014/main" id="{00000000-0008-0000-0D00-0000142F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0.00075</cdr:x>
      <cdr:y>0.93745</cdr:y>
    </cdr:from>
    <cdr:to>
      <cdr:x>0.001</cdr:x>
      <cdr:y>0.93745</cdr:y>
    </cdr:to>
    <cdr:sp macro="" textlink="">
      <cdr:nvSpPr>
        <cdr:cNvPr id="2" name="1 CuadroTexto">
          <a:extLst xmlns:a="http://schemas.openxmlformats.org/drawingml/2006/main">
            <a:ext uri="{FF2B5EF4-FFF2-40B4-BE49-F238E27FC236}">
              <a16:creationId xmlns:a16="http://schemas.microsoft.com/office/drawing/2014/main" id="{BC257918-EE3D-48F5-9D3A-7EE749AD4AFD}"/>
            </a:ext>
          </a:extLst>
        </cdr:cNvPr>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28575</xdr:colOff>
      <xdr:row>22</xdr:row>
      <xdr:rowOff>38100</xdr:rowOff>
    </xdr:from>
    <xdr:to>
      <xdr:col>11</xdr:col>
      <xdr:colOff>0</xdr:colOff>
      <xdr:row>33</xdr:row>
      <xdr:rowOff>152400</xdr:rowOff>
    </xdr:to>
    <xdr:graphicFrame macro="">
      <xdr:nvGraphicFramePr>
        <xdr:cNvPr id="11915340" name="Chart 1">
          <a:extLst>
            <a:ext uri="{FF2B5EF4-FFF2-40B4-BE49-F238E27FC236}">
              <a16:creationId xmlns:a16="http://schemas.microsoft.com/office/drawing/2014/main" id="{00000000-0008-0000-0E00-00004CD0B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cdr:x>
      <cdr:y>0.95775</cdr:y>
    </cdr:from>
    <cdr:to>
      <cdr:x>0</cdr:x>
      <cdr:y>0.9592</cdr:y>
    </cdr:to>
    <cdr:sp macro="" textlink="">
      <cdr:nvSpPr>
        <cdr:cNvPr id="2" name="1 CuadroTexto">
          <a:extLst xmlns:a="http://schemas.openxmlformats.org/drawingml/2006/main">
            <a:ext uri="{FF2B5EF4-FFF2-40B4-BE49-F238E27FC236}">
              <a16:creationId xmlns:a16="http://schemas.microsoft.com/office/drawing/2014/main" id="{6A29CDB2-1C09-4559-B3F1-6E8F655DD749}"/>
            </a:ext>
          </a:extLst>
        </cdr:cNvPr>
        <cdr:cNvSpPr txBox="1"/>
      </cdr:nvSpPr>
      <cdr:spPr>
        <a:xfrm xmlns:a="http://schemas.openxmlformats.org/drawingml/2006/main">
          <a:off x="60933" y="2762249"/>
          <a:ext cx="6309224" cy="16052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0.00761</cdr:x>
      <cdr:y>0.92346</cdr:y>
    </cdr:from>
    <cdr:to>
      <cdr:x>0.85848</cdr:x>
      <cdr:y>0.98588</cdr:y>
    </cdr:to>
    <cdr:sp macro="" textlink="">
      <cdr:nvSpPr>
        <cdr:cNvPr id="3" name="1 CuadroTexto">
          <a:extLst xmlns:a="http://schemas.openxmlformats.org/drawingml/2006/main">
            <a:ext uri="{FF2B5EF4-FFF2-40B4-BE49-F238E27FC236}">
              <a16:creationId xmlns:a16="http://schemas.microsoft.com/office/drawing/2014/main" id="{4C26D0BE-EAC5-45A3-9CE4-FB8FB8124836}"/>
            </a:ext>
          </a:extLst>
        </cdr:cNvPr>
        <cdr:cNvSpPr txBox="1"/>
      </cdr:nvSpPr>
      <cdr:spPr>
        <a:xfrm xmlns:a="http://schemas.openxmlformats.org/drawingml/2006/main">
          <a:off x="50800" y="2794000"/>
          <a:ext cx="5681311" cy="1888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a:latin typeface="Arial" pitchFamily="34" charset="0"/>
              <a:cs typeface="Arial" pitchFamily="34" charset="0"/>
            </a:rPr>
            <a:t>Fuente: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del</a:t>
          </a:r>
          <a:r>
            <a:rPr lang="es-ES" sz="900" baseline="0">
              <a:latin typeface="Arial" pitchFamily="34" charset="0"/>
              <a:ea typeface="+mn-ea"/>
              <a:cs typeface="Arial" pitchFamily="34" charset="0"/>
            </a:rPr>
            <a:t> Servicio Nacional de Aduanas.</a:t>
          </a:r>
          <a:endParaRPr lang="es-CL" sz="900">
            <a:latin typeface="Arial" pitchFamily="34" charset="0"/>
            <a:ea typeface="+mn-ea"/>
            <a:cs typeface="Arial"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11906</xdr:colOff>
      <xdr:row>9</xdr:row>
      <xdr:rowOff>71438</xdr:rowOff>
    </xdr:from>
    <xdr:to>
      <xdr:col>2</xdr:col>
      <xdr:colOff>392906</xdr:colOff>
      <xdr:row>9</xdr:row>
      <xdr:rowOff>185738</xdr:rowOff>
    </xdr:to>
    <xdr:pic>
      <xdr:nvPicPr>
        <xdr:cNvPr id="3" name="Picture 1" descr="LOGO_FUCOA">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11906" y="8608219"/>
          <a:ext cx="2357438"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28575</xdr:colOff>
      <xdr:row>23</xdr:row>
      <xdr:rowOff>57150</xdr:rowOff>
    </xdr:from>
    <xdr:to>
      <xdr:col>11</xdr:col>
      <xdr:colOff>0</xdr:colOff>
      <xdr:row>28</xdr:row>
      <xdr:rowOff>342900</xdr:rowOff>
    </xdr:to>
    <xdr:graphicFrame macro="">
      <xdr:nvGraphicFramePr>
        <xdr:cNvPr id="14099" name="Chart 1">
          <a:extLst>
            <a:ext uri="{FF2B5EF4-FFF2-40B4-BE49-F238E27FC236}">
              <a16:creationId xmlns:a16="http://schemas.microsoft.com/office/drawing/2014/main" id="{00000000-0008-0000-0F00-0000133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cdr:x>
      <cdr:y>0.95775</cdr:y>
    </cdr:from>
    <cdr:to>
      <cdr:x>0</cdr:x>
      <cdr:y>0.9592</cdr:y>
    </cdr:to>
    <cdr:sp macro="" textlink="">
      <cdr:nvSpPr>
        <cdr:cNvPr id="2" name="1 CuadroTexto">
          <a:extLst xmlns:a="http://schemas.openxmlformats.org/drawingml/2006/main">
            <a:ext uri="{FF2B5EF4-FFF2-40B4-BE49-F238E27FC236}">
              <a16:creationId xmlns:a16="http://schemas.microsoft.com/office/drawing/2014/main" id="{BE64FD9A-50C5-47C1-8245-59F61945BF8B}"/>
            </a:ext>
          </a:extLst>
        </cdr:cNvPr>
        <cdr:cNvSpPr txBox="1"/>
      </cdr:nvSpPr>
      <cdr:spPr>
        <a:xfrm xmlns:a="http://schemas.openxmlformats.org/drawingml/2006/main">
          <a:off x="60933" y="2762249"/>
          <a:ext cx="6309224" cy="16052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cdr:x>
      <cdr:y>0.93889</cdr:y>
    </cdr:from>
    <cdr:to>
      <cdr:x>0.85904</cdr:x>
      <cdr:y>1</cdr:y>
    </cdr:to>
    <cdr:sp macro="" textlink="">
      <cdr:nvSpPr>
        <cdr:cNvPr id="4" name="1 CuadroTexto">
          <a:extLst xmlns:a="http://schemas.openxmlformats.org/drawingml/2006/main">
            <a:ext uri="{FF2B5EF4-FFF2-40B4-BE49-F238E27FC236}">
              <a16:creationId xmlns:a16="http://schemas.microsoft.com/office/drawing/2014/main" id="{3FD1A8B0-7FB4-45A5-980C-84BE6362E7EE}"/>
            </a:ext>
          </a:extLst>
        </cdr:cNvPr>
        <cdr:cNvSpPr txBox="1"/>
      </cdr:nvSpPr>
      <cdr:spPr>
        <a:xfrm xmlns:a="http://schemas.openxmlformats.org/drawingml/2006/main">
          <a:off x="0" y="2901294"/>
          <a:ext cx="5681311" cy="1888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0</xdr:colOff>
      <xdr:row>23</xdr:row>
      <xdr:rowOff>0</xdr:rowOff>
    </xdr:from>
    <xdr:to>
      <xdr:col>0</xdr:col>
      <xdr:colOff>0</xdr:colOff>
      <xdr:row>37</xdr:row>
      <xdr:rowOff>238125</xdr:rowOff>
    </xdr:to>
    <xdr:graphicFrame macro="">
      <xdr:nvGraphicFramePr>
        <xdr:cNvPr id="11918488" name="Chart 1">
          <a:extLst>
            <a:ext uri="{FF2B5EF4-FFF2-40B4-BE49-F238E27FC236}">
              <a16:creationId xmlns:a16="http://schemas.microsoft.com/office/drawing/2014/main" id="{00000000-0008-0000-1000-000098DCB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39</xdr:row>
      <xdr:rowOff>0</xdr:rowOff>
    </xdr:from>
    <xdr:to>
      <xdr:col>0</xdr:col>
      <xdr:colOff>0</xdr:colOff>
      <xdr:row>66</xdr:row>
      <xdr:rowOff>714375</xdr:rowOff>
    </xdr:to>
    <xdr:graphicFrame macro="">
      <xdr:nvGraphicFramePr>
        <xdr:cNvPr id="11918489" name="Chart 2">
          <a:extLst>
            <a:ext uri="{FF2B5EF4-FFF2-40B4-BE49-F238E27FC236}">
              <a16:creationId xmlns:a16="http://schemas.microsoft.com/office/drawing/2014/main" id="{00000000-0008-0000-1000-000099DCB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104774</xdr:colOff>
      <xdr:row>19</xdr:row>
      <xdr:rowOff>66675</xdr:rowOff>
    </xdr:from>
    <xdr:to>
      <xdr:col>6</xdr:col>
      <xdr:colOff>733424</xdr:colOff>
      <xdr:row>39</xdr:row>
      <xdr:rowOff>114300</xdr:rowOff>
    </xdr:to>
    <xdr:graphicFrame macro="">
      <xdr:nvGraphicFramePr>
        <xdr:cNvPr id="16147" name="Chart 4">
          <a:extLst>
            <a:ext uri="{FF2B5EF4-FFF2-40B4-BE49-F238E27FC236}">
              <a16:creationId xmlns:a16="http://schemas.microsoft.com/office/drawing/2014/main" id="{00000000-0008-0000-1100-0000133F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0.00575</cdr:x>
      <cdr:y>0.93123</cdr:y>
    </cdr:from>
    <cdr:to>
      <cdr:x>0.85407</cdr:x>
      <cdr:y>0.99855</cdr:y>
    </cdr:to>
    <cdr:sp macro="" textlink="">
      <cdr:nvSpPr>
        <cdr:cNvPr id="2" name="1 CuadroTexto">
          <a:extLst xmlns:a="http://schemas.openxmlformats.org/drawingml/2006/main">
            <a:ext uri="{FF2B5EF4-FFF2-40B4-BE49-F238E27FC236}">
              <a16:creationId xmlns:a16="http://schemas.microsoft.com/office/drawing/2014/main" id="{8796E1F0-567D-46C9-BF61-B0C0D645366D}"/>
            </a:ext>
          </a:extLst>
        </cdr:cNvPr>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900" i="0">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9526</xdr:colOff>
      <xdr:row>1</xdr:row>
      <xdr:rowOff>161924</xdr:rowOff>
    </xdr:from>
    <xdr:to>
      <xdr:col>11</xdr:col>
      <xdr:colOff>133351</xdr:colOff>
      <xdr:row>19</xdr:row>
      <xdr:rowOff>209549</xdr:rowOff>
    </xdr:to>
    <xdr:graphicFrame macro="">
      <xdr:nvGraphicFramePr>
        <xdr:cNvPr id="3" name="Gráfico 2">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cdr:x>
      <cdr:y>0.91098</cdr:y>
    </cdr:from>
    <cdr:to>
      <cdr:x>0.85712</cdr:x>
      <cdr:y>0.97376</cdr:y>
    </cdr:to>
    <cdr:sp macro="" textlink="">
      <cdr:nvSpPr>
        <cdr:cNvPr id="3" name="1 CuadroTexto">
          <a:extLst xmlns:a="http://schemas.openxmlformats.org/drawingml/2006/main">
            <a:ext uri="{FF2B5EF4-FFF2-40B4-BE49-F238E27FC236}">
              <a16:creationId xmlns:a16="http://schemas.microsoft.com/office/drawing/2014/main" id="{5538A60A-F205-4EDD-8E2C-176152DC49ED}"/>
            </a:ext>
          </a:extLst>
        </cdr:cNvPr>
        <cdr:cNvSpPr txBox="1"/>
      </cdr:nvSpPr>
      <cdr:spPr>
        <a:xfrm xmlns:a="http://schemas.openxmlformats.org/drawingml/2006/main">
          <a:off x="0" y="2889250"/>
          <a:ext cx="5649799" cy="1991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u="none">
              <a:latin typeface="Arial" pitchFamily="34" charset="0"/>
              <a:cs typeface="Arial" pitchFamily="34" charset="0"/>
            </a:rPr>
            <a:t>Fuente: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Reuters.</a:t>
          </a: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r>
            <a:rPr lang="es-ES" sz="900">
              <a:latin typeface="Arial" pitchFamily="34" charset="0"/>
              <a:ea typeface="+mn-ea"/>
              <a:cs typeface="Arial" pitchFamily="34" charset="0"/>
            </a:rPr>
            <a:t>asdsadsad</a:t>
          </a:r>
          <a:endParaRPr lang="es-CL" sz="900">
            <a:latin typeface="Arial" pitchFamily="34" charset="0"/>
            <a:ea typeface="+mn-ea"/>
            <a:cs typeface="Arial" pitchFamily="34" charset="0"/>
          </a:endParaRPr>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0</xdr:colOff>
      <xdr:row>39</xdr:row>
      <xdr:rowOff>57150</xdr:rowOff>
    </xdr:from>
    <xdr:to>
      <xdr:col>1</xdr:col>
      <xdr:colOff>400050</xdr:colOff>
      <xdr:row>39</xdr:row>
      <xdr:rowOff>123825</xdr:rowOff>
    </xdr:to>
    <xdr:pic>
      <xdr:nvPicPr>
        <xdr:cNvPr id="2" name="Picture 41" descr="pie">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29650"/>
          <a:ext cx="10287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85725</xdr:colOff>
      <xdr:row>18</xdr:row>
      <xdr:rowOff>133350</xdr:rowOff>
    </xdr:from>
    <xdr:to>
      <xdr:col>6</xdr:col>
      <xdr:colOff>962025</xdr:colOff>
      <xdr:row>33</xdr:row>
      <xdr:rowOff>209550</xdr:rowOff>
    </xdr:to>
    <xdr:graphicFrame macro="">
      <xdr:nvGraphicFramePr>
        <xdr:cNvPr id="2" name="3 Gráfico">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cdr:x>
      <cdr:y>0.91879</cdr:y>
    </cdr:from>
    <cdr:to>
      <cdr:x>1</cdr:x>
      <cdr:y>0.9952</cdr:y>
    </cdr:to>
    <cdr:sp macro="" textlink="">
      <cdr:nvSpPr>
        <cdr:cNvPr id="2" name="1 CuadroTexto">
          <a:extLst xmlns:a="http://schemas.openxmlformats.org/drawingml/2006/main">
            <a:ext uri="{FF2B5EF4-FFF2-40B4-BE49-F238E27FC236}">
              <a16:creationId xmlns:a16="http://schemas.microsoft.com/office/drawing/2014/main" id="{D9210725-C9BA-4B17-BE50-59D7A11B5EC7}"/>
            </a:ext>
          </a:extLst>
        </cdr:cNvPr>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1" baseline="0">
              <a:latin typeface="Arial" pitchFamily="34" charset="0"/>
            </a:rPr>
            <a:t>Fuente</a:t>
          </a:r>
          <a:r>
            <a:rPr lang="es-ES" sz="900" b="0" i="0" baseline="0">
              <a:latin typeface="Arial" pitchFamily="34" charset="0"/>
            </a:rPr>
            <a:t>: elaborado por Odepa con información de </a:t>
          </a:r>
          <a:r>
            <a:rPr lang="es-ES" sz="900" b="0" i="1" baseline="0">
              <a:latin typeface="Arial" pitchFamily="34" charset="0"/>
            </a:rPr>
            <a:t>WASDE, USDA.</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40</xdr:row>
      <xdr:rowOff>57150</xdr:rowOff>
    </xdr:from>
    <xdr:to>
      <xdr:col>1</xdr:col>
      <xdr:colOff>419100</xdr:colOff>
      <xdr:row>40</xdr:row>
      <xdr:rowOff>123825</xdr:rowOff>
    </xdr:to>
    <xdr:pic>
      <xdr:nvPicPr>
        <xdr:cNvPr id="3859" name="Picture 41" descr="pie">
          <a:extLst>
            <a:ext uri="{FF2B5EF4-FFF2-40B4-BE49-F238E27FC236}">
              <a16:creationId xmlns:a16="http://schemas.microsoft.com/office/drawing/2014/main" id="{00000000-0008-0000-0200-0000130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58150"/>
          <a:ext cx="10477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1</xdr:col>
      <xdr:colOff>6350</xdr:colOff>
      <xdr:row>16</xdr:row>
      <xdr:rowOff>4235</xdr:rowOff>
    </xdr:from>
    <xdr:to>
      <xdr:col>6</xdr:col>
      <xdr:colOff>1025525</xdr:colOff>
      <xdr:row>31</xdr:row>
      <xdr:rowOff>148167</xdr:rowOff>
    </xdr:to>
    <xdr:graphicFrame macro="">
      <xdr:nvGraphicFramePr>
        <xdr:cNvPr id="2" name="3 Gráfico">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cdr:x>
      <cdr:y>0.93403</cdr:y>
    </cdr:from>
    <cdr:to>
      <cdr:x>0.86385</cdr:x>
      <cdr:y>0.99928</cdr:y>
    </cdr:to>
    <cdr:sp macro="" textlink="">
      <cdr:nvSpPr>
        <cdr:cNvPr id="2" name="1 CuadroTexto">
          <a:extLst xmlns:a="http://schemas.openxmlformats.org/drawingml/2006/main">
            <a:ext uri="{FF2B5EF4-FFF2-40B4-BE49-F238E27FC236}">
              <a16:creationId xmlns:a16="http://schemas.microsoft.com/office/drawing/2014/main" id="{165A1F74-C7C5-44C2-9BD9-91EB00934A28}"/>
            </a:ext>
          </a:extLst>
        </cdr:cNvPr>
        <cdr:cNvSpPr txBox="1"/>
      </cdr:nvSpPr>
      <cdr:spPr>
        <a:xfrm xmlns:a="http://schemas.openxmlformats.org/drawingml/2006/main">
          <a:off x="0" y="2562225"/>
          <a:ext cx="5364768" cy="179000"/>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r>
            <a:rPr lang="es-ES" sz="900" b="0" i="0" baseline="0">
              <a:latin typeface="Arial" pitchFamily="34" charset="0"/>
            </a:rPr>
            <a:t>.</a:t>
          </a:r>
        </a:p>
      </cdr:txBody>
    </cdr:sp>
  </cdr:relSizeAnchor>
</c:userShapes>
</file>

<file path=xl/drawings/drawing32.xml><?xml version="1.0" encoding="utf-8"?>
<xdr:wsDr xmlns:xdr="http://schemas.openxmlformats.org/drawingml/2006/spreadsheetDrawing" xmlns:a="http://schemas.openxmlformats.org/drawingml/2006/main">
  <xdr:twoCellAnchor>
    <xdr:from>
      <xdr:col>1</xdr:col>
      <xdr:colOff>38100</xdr:colOff>
      <xdr:row>13</xdr:row>
      <xdr:rowOff>95250</xdr:rowOff>
    </xdr:from>
    <xdr:to>
      <xdr:col>4</xdr:col>
      <xdr:colOff>1428750</xdr:colOff>
      <xdr:row>30</xdr:row>
      <xdr:rowOff>47625</xdr:rowOff>
    </xdr:to>
    <xdr:graphicFrame macro="">
      <xdr:nvGraphicFramePr>
        <xdr:cNvPr id="2" name="5 Gráfico">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cdr:x>
      <cdr:y>0.90934</cdr:y>
    </cdr:from>
    <cdr:to>
      <cdr:x>0.75176</cdr:x>
      <cdr:y>0.96431</cdr:y>
    </cdr:to>
    <cdr:sp macro="" textlink="">
      <cdr:nvSpPr>
        <cdr:cNvPr id="2" name="1 CuadroTexto">
          <a:extLst xmlns:a="http://schemas.openxmlformats.org/drawingml/2006/main">
            <a:ext uri="{FF2B5EF4-FFF2-40B4-BE49-F238E27FC236}">
              <a16:creationId xmlns:a16="http://schemas.microsoft.com/office/drawing/2014/main" id="{BC4421DB-6064-4306-A7EB-5687476B095D}"/>
            </a:ext>
          </a:extLst>
        </cdr:cNvPr>
        <cdr:cNvSpPr txBox="1"/>
      </cdr:nvSpPr>
      <cdr:spPr>
        <a:xfrm xmlns:a="http://schemas.openxmlformats.org/drawingml/2006/main">
          <a:off x="0" y="2459857"/>
          <a:ext cx="4740275" cy="148689"/>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elaborado por Odepa con antecedentes</a:t>
          </a:r>
          <a:r>
            <a:rPr lang="es-ES" sz="900" i="0" baseline="0">
              <a:latin typeface="Arial"/>
            </a:rPr>
            <a:t> </a:t>
          </a:r>
          <a:r>
            <a:rPr lang="es-ES" sz="900" i="0">
              <a:latin typeface="Arial"/>
            </a:rPr>
            <a:t>del INE.</a:t>
          </a:r>
        </a:p>
      </cdr:txBody>
    </cdr:sp>
  </cdr:relSizeAnchor>
</c:userShapes>
</file>

<file path=xl/drawings/drawing34.xml><?xml version="1.0" encoding="utf-8"?>
<xdr:wsDr xmlns:xdr="http://schemas.openxmlformats.org/drawingml/2006/spreadsheetDrawing" xmlns:a="http://schemas.openxmlformats.org/drawingml/2006/main">
  <xdr:twoCellAnchor>
    <xdr:from>
      <xdr:col>1</xdr:col>
      <xdr:colOff>57150</xdr:colOff>
      <xdr:row>17</xdr:row>
      <xdr:rowOff>76201</xdr:rowOff>
    </xdr:from>
    <xdr:to>
      <xdr:col>7</xdr:col>
      <xdr:colOff>762000</xdr:colOff>
      <xdr:row>35</xdr:row>
      <xdr:rowOff>133351</xdr:rowOff>
    </xdr:to>
    <xdr:graphicFrame macro="">
      <xdr:nvGraphicFramePr>
        <xdr:cNvPr id="2" name="Chart 3">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0.01247</cdr:x>
      <cdr:y>0.89574</cdr:y>
    </cdr:from>
    <cdr:to>
      <cdr:x>0.93568</cdr:x>
      <cdr:y>0.9384</cdr:y>
    </cdr:to>
    <cdr:sp macro="" textlink="">
      <cdr:nvSpPr>
        <cdr:cNvPr id="2" name="1 CuadroTexto">
          <a:extLst xmlns:a="http://schemas.openxmlformats.org/drawingml/2006/main">
            <a:ext uri="{FF2B5EF4-FFF2-40B4-BE49-F238E27FC236}">
              <a16:creationId xmlns:a16="http://schemas.microsoft.com/office/drawing/2014/main" id="{383BEF54-CB7B-4EC4-875B-F136A4212092}"/>
            </a:ext>
          </a:extLst>
        </cdr:cNvPr>
        <cdr:cNvSpPr txBox="1"/>
      </cdr:nvSpPr>
      <cdr:spPr>
        <a:xfrm xmlns:a="http://schemas.openxmlformats.org/drawingml/2006/main">
          <a:off x="77569" y="2653427"/>
          <a:ext cx="5742205" cy="126366"/>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1">
              <a:latin typeface="Arial" pitchFamily="34" charset="0"/>
              <a:cs typeface="Arial" pitchFamily="34" charset="0"/>
            </a:rPr>
            <a:t>Fuente</a:t>
          </a:r>
          <a:r>
            <a:rPr lang="es-CL" sz="900">
              <a:solidFill>
                <a:sysClr val="windowText" lastClr="000000"/>
              </a:solidFill>
              <a:latin typeface="Arial" pitchFamily="34" charset="0"/>
              <a:cs typeface="Arial" pitchFamily="34" charset="0"/>
            </a:rPr>
            <a:t>: elaborado</a:t>
          </a:r>
          <a:r>
            <a:rPr lang="es-CL" sz="900" baseline="0">
              <a:solidFill>
                <a:sysClr val="windowText" lastClr="000000"/>
              </a:solidFill>
              <a:latin typeface="Arial" pitchFamily="34" charset="0"/>
              <a:cs typeface="Arial" pitchFamily="34" charset="0"/>
            </a:rPr>
            <a:t> por Odepa con información del </a:t>
          </a:r>
          <a:r>
            <a:rPr lang="es-ES" sz="900" baseline="0">
              <a:solidFill>
                <a:sysClr val="windowText" lastClr="000000"/>
              </a:solidFill>
              <a:latin typeface="Arial" pitchFamily="34" charset="0"/>
              <a:ea typeface="+mn-ea"/>
              <a:cs typeface="Arial" pitchFamily="34" charset="0"/>
            </a:rPr>
            <a:t>Servicio Nacional de Aduanas</a:t>
          </a:r>
          <a:r>
            <a:rPr lang="es-CL" sz="900" baseline="0">
              <a:solidFill>
                <a:sysClr val="windowText" lastClr="000000"/>
              </a:solidFill>
              <a:latin typeface="Arial" pitchFamily="34" charset="0"/>
              <a:ea typeface="+mn-ea"/>
              <a:cs typeface="Arial" pitchFamily="34" charset="0"/>
            </a:rPr>
            <a:t>, INE y SAG.</a:t>
          </a:r>
        </a:p>
      </cdr:txBody>
    </cdr:sp>
  </cdr:relSizeAnchor>
</c:userShapes>
</file>

<file path=xl/drawings/drawing36.xml><?xml version="1.0" encoding="utf-8"?>
<xdr:wsDr xmlns:xdr="http://schemas.openxmlformats.org/drawingml/2006/spreadsheetDrawing" xmlns:a="http://schemas.openxmlformats.org/drawingml/2006/main">
  <xdr:twoCellAnchor>
    <xdr:from>
      <xdr:col>1</xdr:col>
      <xdr:colOff>47625</xdr:colOff>
      <xdr:row>20</xdr:row>
      <xdr:rowOff>114300</xdr:rowOff>
    </xdr:from>
    <xdr:to>
      <xdr:col>5</xdr:col>
      <xdr:colOff>1181100</xdr:colOff>
      <xdr:row>37</xdr:row>
      <xdr:rowOff>504825</xdr:rowOff>
    </xdr:to>
    <xdr:graphicFrame macro="">
      <xdr:nvGraphicFramePr>
        <xdr:cNvPr id="2" name="Chart 3">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c:userShapes xmlns:c="http://schemas.openxmlformats.org/drawingml/2006/chart">
  <cdr:relSizeAnchor xmlns:cdr="http://schemas.openxmlformats.org/drawingml/2006/chartDrawing">
    <cdr:from>
      <cdr:x>0.01094</cdr:x>
      <cdr:y>0.92887</cdr:y>
    </cdr:from>
    <cdr:to>
      <cdr:x>0.80111</cdr:x>
      <cdr:y>0.98967</cdr:y>
    </cdr:to>
    <cdr:sp macro="" textlink="">
      <cdr:nvSpPr>
        <cdr:cNvPr id="2" name="1 CuadroTexto">
          <a:extLst xmlns:a="http://schemas.openxmlformats.org/drawingml/2006/main">
            <a:ext uri="{FF2B5EF4-FFF2-40B4-BE49-F238E27FC236}">
              <a16:creationId xmlns:a16="http://schemas.microsoft.com/office/drawing/2014/main" id="{1AD1051D-9396-4769-A1E4-D1848C418438}"/>
            </a:ext>
          </a:extLst>
        </cdr:cNvPr>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 elaborado</a:t>
          </a:r>
          <a:r>
            <a:rPr lang="es-CL" sz="900" i="0" baseline="0">
              <a:latin typeface="Arial" pitchFamily="34" charset="0"/>
              <a:cs typeface="Arial" pitchFamily="34" charset="0"/>
            </a:rPr>
            <a:t> por Odepa con información del </a:t>
          </a:r>
          <a:r>
            <a:rPr lang="es-ES" sz="900" i="0" baseline="0">
              <a:latin typeface="Arial" pitchFamily="34" charset="0"/>
              <a:ea typeface="+mn-ea"/>
              <a:cs typeface="Arial" pitchFamily="34" charset="0"/>
            </a:rPr>
            <a:t>Servicio Nacional de Aduanas</a:t>
          </a:r>
          <a:r>
            <a:rPr lang="es-CL" sz="900" i="0" baseline="0">
              <a:latin typeface="Arial" pitchFamily="34" charset="0"/>
              <a:ea typeface="+mn-ea"/>
              <a:cs typeface="Arial" pitchFamily="34" charset="0"/>
            </a:rPr>
            <a:t>.</a:t>
          </a:r>
        </a:p>
      </cdr:txBody>
    </cdr:sp>
  </cdr:relSizeAnchor>
</c:userShapes>
</file>

<file path=xl/drawings/drawing38.xml><?xml version="1.0" encoding="utf-8"?>
<xdr:wsDr xmlns:xdr="http://schemas.openxmlformats.org/drawingml/2006/spreadsheetDrawing" xmlns:a="http://schemas.openxmlformats.org/drawingml/2006/main">
  <xdr:twoCellAnchor>
    <xdr:from>
      <xdr:col>1</xdr:col>
      <xdr:colOff>1</xdr:colOff>
      <xdr:row>22</xdr:row>
      <xdr:rowOff>114300</xdr:rowOff>
    </xdr:from>
    <xdr:to>
      <xdr:col>9</xdr:col>
      <xdr:colOff>561976</xdr:colOff>
      <xdr:row>37</xdr:row>
      <xdr:rowOff>28575</xdr:rowOff>
    </xdr:to>
    <xdr:graphicFrame macro="">
      <xdr:nvGraphicFramePr>
        <xdr:cNvPr id="2" name="3 Gráfico">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0.00075</cdr:x>
      <cdr:y>0.93841</cdr:y>
    </cdr:from>
    <cdr:to>
      <cdr:x>0.001</cdr:x>
      <cdr:y>0.93841</cdr:y>
    </cdr:to>
    <cdr:sp macro="" textlink="">
      <cdr:nvSpPr>
        <cdr:cNvPr id="2" name="1 CuadroTexto">
          <a:extLst xmlns:a="http://schemas.openxmlformats.org/drawingml/2006/main">
            <a:ext uri="{FF2B5EF4-FFF2-40B4-BE49-F238E27FC236}">
              <a16:creationId xmlns:a16="http://schemas.microsoft.com/office/drawing/2014/main" id="{9E03E778-F2B1-42A0-955A-4E0A6FF33E04}"/>
            </a:ext>
          </a:extLst>
        </cdr:cNvPr>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800" i="0">
              <a:latin typeface="Arial"/>
            </a:rPr>
            <a:t> </a:t>
          </a:r>
          <a:r>
            <a:rPr lang="es-ES" sz="900" i="0">
              <a:latin typeface="Arial"/>
            </a:rPr>
            <a:t>Fuente: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57150</xdr:colOff>
      <xdr:row>18</xdr:row>
      <xdr:rowOff>95250</xdr:rowOff>
    </xdr:from>
    <xdr:to>
      <xdr:col>5</xdr:col>
      <xdr:colOff>990600</xdr:colOff>
      <xdr:row>33</xdr:row>
      <xdr:rowOff>266700</xdr:rowOff>
    </xdr:to>
    <xdr:graphicFrame macro="">
      <xdr:nvGraphicFramePr>
        <xdr:cNvPr id="4883" name="3 Gráfico">
          <a:extLst>
            <a:ext uri="{FF2B5EF4-FFF2-40B4-BE49-F238E27FC236}">
              <a16:creationId xmlns:a16="http://schemas.microsoft.com/office/drawing/2014/main" id="{00000000-0008-0000-0300-00001313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1</xdr:col>
      <xdr:colOff>28575</xdr:colOff>
      <xdr:row>16</xdr:row>
      <xdr:rowOff>114300</xdr:rowOff>
    </xdr:from>
    <xdr:to>
      <xdr:col>6</xdr:col>
      <xdr:colOff>952500</xdr:colOff>
      <xdr:row>31</xdr:row>
      <xdr:rowOff>114300</xdr:rowOff>
    </xdr:to>
    <xdr:graphicFrame macro="">
      <xdr:nvGraphicFramePr>
        <xdr:cNvPr id="2" name="Chart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cdr:x>
      <cdr:y>0.90564</cdr:y>
    </cdr:from>
    <cdr:to>
      <cdr:x>0</cdr:x>
      <cdr:y>0.90685</cdr:y>
    </cdr:to>
    <cdr:sp macro="" textlink="">
      <cdr:nvSpPr>
        <cdr:cNvPr id="2" name="1 CuadroTexto">
          <a:extLst xmlns:a="http://schemas.openxmlformats.org/drawingml/2006/main">
            <a:ext uri="{FF2B5EF4-FFF2-40B4-BE49-F238E27FC236}">
              <a16:creationId xmlns:a16="http://schemas.microsoft.com/office/drawing/2014/main" id="{A47BD4D0-C4B5-4763-8C5B-1FB725C62714}"/>
            </a:ext>
          </a:extLst>
        </cdr:cNvPr>
        <cdr:cNvSpPr txBox="1"/>
      </cdr:nvSpPr>
      <cdr:spPr>
        <a:xfrm xmlns:a="http://schemas.openxmlformats.org/drawingml/2006/main">
          <a:off x="21479" y="2370891"/>
          <a:ext cx="3256295" cy="29610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0.01949</cdr:x>
      <cdr:y>0.91675</cdr:y>
    </cdr:from>
    <cdr:to>
      <cdr:x>0.81356</cdr:x>
      <cdr:y>0.99647</cdr:y>
    </cdr:to>
    <cdr:sp macro="" textlink="">
      <cdr:nvSpPr>
        <cdr:cNvPr id="3" name="2 CuadroTexto">
          <a:extLst xmlns:a="http://schemas.openxmlformats.org/drawingml/2006/main">
            <a:ext uri="{FF2B5EF4-FFF2-40B4-BE49-F238E27FC236}">
              <a16:creationId xmlns:a16="http://schemas.microsoft.com/office/drawing/2014/main" id="{73D7ADB3-0362-4D46-9CF6-9A837770783F}"/>
            </a:ext>
          </a:extLst>
        </cdr:cNvPr>
        <cdr:cNvSpPr txBox="1"/>
      </cdr:nvSpPr>
      <cdr:spPr>
        <a:xfrm xmlns:a="http://schemas.openxmlformats.org/drawingml/2006/main">
          <a:off x="126233" y="3064931"/>
          <a:ext cx="5143191" cy="2665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0">
              <a:latin typeface="Arial" panose="020B0604020202020204" pitchFamily="34" charset="0"/>
              <a:cs typeface="Arial" panose="020B0604020202020204" pitchFamily="34" charset="0"/>
            </a:rPr>
            <a:t>Fuente: </a:t>
          </a:r>
          <a:r>
            <a:rPr lang="es-ES" sz="900">
              <a:latin typeface="Arial" panose="020B0604020202020204" pitchFamily="34" charset="0"/>
              <a:cs typeface="Arial" panose="020B0604020202020204" pitchFamily="34" charset="0"/>
            </a:rPr>
            <a:t>Odepa con datos de Servicio Nacional de Aduanas.</a:t>
          </a:r>
        </a:p>
      </cdr:txBody>
    </cdr:sp>
  </cdr:relSizeAnchor>
</c:userShapes>
</file>

<file path=xl/drawings/drawing42.xml><?xml version="1.0" encoding="utf-8"?>
<xdr:wsDr xmlns:xdr="http://schemas.openxmlformats.org/drawingml/2006/spreadsheetDrawing" xmlns:a="http://schemas.openxmlformats.org/drawingml/2006/main">
  <xdr:twoCellAnchor>
    <xdr:from>
      <xdr:col>2</xdr:col>
      <xdr:colOff>47625</xdr:colOff>
      <xdr:row>15</xdr:row>
      <xdr:rowOff>76200</xdr:rowOff>
    </xdr:from>
    <xdr:to>
      <xdr:col>7</xdr:col>
      <xdr:colOff>866775</xdr:colOff>
      <xdr:row>35</xdr:row>
      <xdr:rowOff>66675</xdr:rowOff>
    </xdr:to>
    <xdr:graphicFrame macro="">
      <xdr:nvGraphicFramePr>
        <xdr:cNvPr id="2" name="Chart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c:userShapes xmlns:c="http://schemas.openxmlformats.org/drawingml/2006/chart">
  <cdr:relSizeAnchor xmlns:cdr="http://schemas.openxmlformats.org/drawingml/2006/chartDrawing">
    <cdr:from>
      <cdr:x>0</cdr:x>
      <cdr:y>0.95944</cdr:y>
    </cdr:from>
    <cdr:to>
      <cdr:x>0</cdr:x>
      <cdr:y>0.96065</cdr:y>
    </cdr:to>
    <cdr:sp macro="" textlink="">
      <cdr:nvSpPr>
        <cdr:cNvPr id="2" name="1 CuadroTexto">
          <a:extLst xmlns:a="http://schemas.openxmlformats.org/drawingml/2006/main">
            <a:ext uri="{FF2B5EF4-FFF2-40B4-BE49-F238E27FC236}">
              <a16:creationId xmlns:a16="http://schemas.microsoft.com/office/drawing/2014/main" id="{79579715-4499-4B9F-964C-2DFB1EDD4410}"/>
            </a:ext>
          </a:extLst>
        </cdr:cNvPr>
        <cdr:cNvSpPr txBox="1"/>
      </cdr:nvSpPr>
      <cdr:spPr>
        <a:xfrm xmlns:a="http://schemas.openxmlformats.org/drawingml/2006/main">
          <a:off x="60933" y="2762249"/>
          <a:ext cx="6309224" cy="16052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0.014</cdr:x>
      <cdr:y>0.90745</cdr:y>
    </cdr:from>
    <cdr:to>
      <cdr:x>0.014</cdr:x>
      <cdr:y>0.90841</cdr:y>
    </cdr:to>
    <cdr:sp macro="" textlink="">
      <cdr:nvSpPr>
        <cdr:cNvPr id="3" name="2 CuadroTexto">
          <a:extLst xmlns:a="http://schemas.openxmlformats.org/drawingml/2006/main">
            <a:ext uri="{FF2B5EF4-FFF2-40B4-BE49-F238E27FC236}">
              <a16:creationId xmlns:a16="http://schemas.microsoft.com/office/drawing/2014/main" id="{885531D1-EA6F-4C01-8845-5E674EAE8644}"/>
            </a:ext>
          </a:extLst>
        </cdr:cNvPr>
        <cdr:cNvSpPr txBox="1"/>
      </cdr:nvSpPr>
      <cdr:spPr>
        <a:xfrm xmlns:a="http://schemas.openxmlformats.org/drawingml/2006/main">
          <a:off x="127000" y="2428808"/>
          <a:ext cx="5002846" cy="3048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1">
              <a:latin typeface="Arial" panose="020B0604020202020204" pitchFamily="34" charset="0"/>
              <a:cs typeface="Arial" panose="020B0604020202020204" pitchFamily="34" charset="0"/>
            </a:rPr>
            <a:t>Fuente</a:t>
          </a:r>
          <a:r>
            <a:rPr lang="es-ES" sz="900">
              <a:latin typeface="Arial" panose="020B0604020202020204" pitchFamily="34" charset="0"/>
              <a:cs typeface="Arial" panose="020B0604020202020204" pitchFamily="34" charset="0"/>
            </a:rPr>
            <a:t>: Odepa con datos de Servicio Nacional de Aduanas.</a:t>
          </a:r>
        </a:p>
      </cdr:txBody>
    </cdr:sp>
  </cdr:relSizeAnchor>
  <cdr:relSizeAnchor xmlns:cdr="http://schemas.openxmlformats.org/drawingml/2006/chartDrawing">
    <cdr:from>
      <cdr:x>0.00746</cdr:x>
      <cdr:y>0.91228</cdr:y>
    </cdr:from>
    <cdr:to>
      <cdr:x>0.93683</cdr:x>
      <cdr:y>1</cdr:y>
    </cdr:to>
    <cdr:sp macro="" textlink="">
      <cdr:nvSpPr>
        <cdr:cNvPr id="4" name="2 CuadroTexto">
          <a:extLst xmlns:a="http://schemas.openxmlformats.org/drawingml/2006/main">
            <a:ext uri="{FF2B5EF4-FFF2-40B4-BE49-F238E27FC236}">
              <a16:creationId xmlns:a16="http://schemas.microsoft.com/office/drawing/2014/main" id="{2630BBDF-5652-42A2-8E2D-6AFD47A5B9D3}"/>
            </a:ext>
          </a:extLst>
        </cdr:cNvPr>
        <cdr:cNvSpPr txBox="1"/>
      </cdr:nvSpPr>
      <cdr:spPr>
        <a:xfrm xmlns:a="http://schemas.openxmlformats.org/drawingml/2006/main">
          <a:off x="41275" y="2771949"/>
          <a:ext cx="5143191" cy="2665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0">
              <a:latin typeface="Arial" panose="020B0604020202020204" pitchFamily="34" charset="0"/>
              <a:cs typeface="Arial" panose="020B0604020202020204" pitchFamily="34" charset="0"/>
            </a:rPr>
            <a:t>Fuente</a:t>
          </a:r>
          <a:r>
            <a:rPr lang="es-ES" sz="900">
              <a:latin typeface="Arial" panose="020B0604020202020204" pitchFamily="34" charset="0"/>
              <a:cs typeface="Arial" panose="020B0604020202020204" pitchFamily="34" charset="0"/>
            </a:rPr>
            <a:t>: Odepa con datos de Servicio Nacional de Aduanas.</a:t>
          </a:r>
        </a:p>
      </cdr:txBody>
    </cdr:sp>
  </cdr:relSizeAnchor>
</c:userShapes>
</file>

<file path=xl/drawings/drawing44.xml><?xml version="1.0" encoding="utf-8"?>
<xdr:wsDr xmlns:xdr="http://schemas.openxmlformats.org/drawingml/2006/spreadsheetDrawing" xmlns:a="http://schemas.openxmlformats.org/drawingml/2006/main">
  <xdr:twoCellAnchor>
    <xdr:from>
      <xdr:col>1</xdr:col>
      <xdr:colOff>38100</xdr:colOff>
      <xdr:row>22</xdr:row>
      <xdr:rowOff>19050</xdr:rowOff>
    </xdr:from>
    <xdr:to>
      <xdr:col>7</xdr:col>
      <xdr:colOff>847725</xdr:colOff>
      <xdr:row>43</xdr:row>
      <xdr:rowOff>142875</xdr:rowOff>
    </xdr:to>
    <xdr:graphicFrame macro="">
      <xdr:nvGraphicFramePr>
        <xdr:cNvPr id="2" name="Chart 3">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c:userShapes xmlns:c="http://schemas.openxmlformats.org/drawingml/2006/chart">
  <cdr:relSizeAnchor xmlns:cdr="http://schemas.openxmlformats.org/drawingml/2006/chartDrawing">
    <cdr:from>
      <cdr:x>0.01094</cdr:x>
      <cdr:y>0.93348</cdr:y>
    </cdr:from>
    <cdr:to>
      <cdr:x>0.59525</cdr:x>
      <cdr:y>0.98418</cdr:y>
    </cdr:to>
    <cdr:sp macro="" textlink="">
      <cdr:nvSpPr>
        <cdr:cNvPr id="2" name="1 CuadroTexto">
          <a:extLst xmlns:a="http://schemas.openxmlformats.org/drawingml/2006/main">
            <a:ext uri="{FF2B5EF4-FFF2-40B4-BE49-F238E27FC236}">
              <a16:creationId xmlns:a16="http://schemas.microsoft.com/office/drawing/2014/main" id="{9916183D-C320-4493-94C1-D06F09814889}"/>
            </a:ext>
          </a:extLst>
        </cdr:cNvPr>
        <cdr:cNvSpPr txBox="1"/>
      </cdr:nvSpPr>
      <cdr:spPr>
        <a:xfrm xmlns:a="http://schemas.openxmlformats.org/drawingml/2006/main">
          <a:off x="71275" y="3257558"/>
          <a:ext cx="3824450" cy="190492"/>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a:latin typeface="Arial" pitchFamily="34" charset="0"/>
              <a:cs typeface="Arial" pitchFamily="34" charset="0"/>
            </a:rPr>
            <a:t>:</a:t>
          </a:r>
          <a:r>
            <a:rPr lang="es-CL" sz="900">
              <a:solidFill>
                <a:sysClr val="windowText" lastClr="000000"/>
              </a:solidFill>
              <a:latin typeface="Arial" pitchFamily="34" charset="0"/>
              <a:cs typeface="Arial" pitchFamily="34" charset="0"/>
            </a:rPr>
            <a:t> </a:t>
          </a:r>
          <a:r>
            <a:rPr lang="es-CL" sz="900" i="0">
              <a:solidFill>
                <a:sysClr val="windowText" lastClr="000000"/>
              </a:solidFill>
              <a:latin typeface="Arial" pitchFamily="34" charset="0"/>
              <a:cs typeface="Arial" pitchFamily="34" charset="0"/>
            </a:rPr>
            <a:t>elaborado</a:t>
          </a:r>
          <a:r>
            <a:rPr lang="es-CL" sz="900" baseline="0">
              <a:solidFill>
                <a:sysClr val="windowText" lastClr="000000"/>
              </a:solidFill>
              <a:latin typeface="Arial" pitchFamily="34" charset="0"/>
              <a:cs typeface="Arial" pitchFamily="34" charset="0"/>
            </a:rPr>
            <a:t> </a:t>
          </a:r>
          <a:r>
            <a:rPr lang="es-CL" sz="900" baseline="0">
              <a:latin typeface="Arial" pitchFamily="34" charset="0"/>
              <a:cs typeface="Arial" pitchFamily="34" charset="0"/>
            </a:rPr>
            <a:t>por Odepa con información de Cotrisa</a:t>
          </a:r>
          <a:r>
            <a:rPr lang="es-CL" sz="900">
              <a:latin typeface="Arial" pitchFamily="34" charset="0"/>
              <a:cs typeface="Arial" pitchFamily="34" charset="0"/>
            </a:rPr>
            <a:t>.</a:t>
          </a:r>
        </a:p>
      </cdr:txBody>
    </cdr:sp>
  </cdr:relSizeAnchor>
</c:userShapes>
</file>

<file path=xl/drawings/drawing46.xml><?xml version="1.0" encoding="utf-8"?>
<xdr:wsDr xmlns:xdr="http://schemas.openxmlformats.org/drawingml/2006/spreadsheetDrawing" xmlns:a="http://schemas.openxmlformats.org/drawingml/2006/main">
  <xdr:twoCellAnchor>
    <xdr:from>
      <xdr:col>1</xdr:col>
      <xdr:colOff>0</xdr:colOff>
      <xdr:row>20</xdr:row>
      <xdr:rowOff>28575</xdr:rowOff>
    </xdr:from>
    <xdr:to>
      <xdr:col>6</xdr:col>
      <xdr:colOff>1123950</xdr:colOff>
      <xdr:row>37</xdr:row>
      <xdr:rowOff>152400</xdr:rowOff>
    </xdr:to>
    <xdr:graphicFrame macro="">
      <xdr:nvGraphicFramePr>
        <xdr:cNvPr id="2" name="Chart 4">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c:userShapes xmlns:c="http://schemas.openxmlformats.org/drawingml/2006/chart">
  <cdr:relSizeAnchor xmlns:cdr="http://schemas.openxmlformats.org/drawingml/2006/chartDrawing">
    <cdr:from>
      <cdr:x>0.00575</cdr:x>
      <cdr:y>0.93173</cdr:y>
    </cdr:from>
    <cdr:to>
      <cdr:x>0.85235</cdr:x>
      <cdr:y>0.99855</cdr:y>
    </cdr:to>
    <cdr:sp macro="" textlink="">
      <cdr:nvSpPr>
        <cdr:cNvPr id="2" name="1 CuadroTexto">
          <a:extLst xmlns:a="http://schemas.openxmlformats.org/drawingml/2006/main">
            <a:ext uri="{FF2B5EF4-FFF2-40B4-BE49-F238E27FC236}">
              <a16:creationId xmlns:a16="http://schemas.microsoft.com/office/drawing/2014/main" id="{6F17612D-52A1-4480-919D-3EA93349B143}"/>
            </a:ext>
          </a:extLst>
        </cdr:cNvPr>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900" i="1">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48.xml><?xml version="1.0" encoding="utf-8"?>
<xdr:wsDr xmlns:xdr="http://schemas.openxmlformats.org/drawingml/2006/spreadsheetDrawing" xmlns:a="http://schemas.openxmlformats.org/drawingml/2006/main">
  <xdr:twoCellAnchor>
    <xdr:from>
      <xdr:col>0</xdr:col>
      <xdr:colOff>228601</xdr:colOff>
      <xdr:row>0</xdr:row>
      <xdr:rowOff>142875</xdr:rowOff>
    </xdr:from>
    <xdr:to>
      <xdr:col>4</xdr:col>
      <xdr:colOff>1819276</xdr:colOff>
      <xdr:row>14</xdr:row>
      <xdr:rowOff>57149</xdr:rowOff>
    </xdr:to>
    <xdr:graphicFrame macro="">
      <xdr:nvGraphicFramePr>
        <xdr:cNvPr id="2" name="Gráfico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c:userShapes xmlns:c="http://schemas.openxmlformats.org/drawingml/2006/chart">
  <cdr:relSizeAnchor xmlns:cdr="http://schemas.openxmlformats.org/drawingml/2006/chartDrawing">
    <cdr:from>
      <cdr:x>0</cdr:x>
      <cdr:y>0.91098</cdr:y>
    </cdr:from>
    <cdr:to>
      <cdr:x>0.85712</cdr:x>
      <cdr:y>0.97376</cdr:y>
    </cdr:to>
    <cdr:sp macro="" textlink="">
      <cdr:nvSpPr>
        <cdr:cNvPr id="3" name="1 CuadroTexto">
          <a:extLst xmlns:a="http://schemas.openxmlformats.org/drawingml/2006/main">
            <a:ext uri="{FF2B5EF4-FFF2-40B4-BE49-F238E27FC236}">
              <a16:creationId xmlns:a16="http://schemas.microsoft.com/office/drawing/2014/main" id="{F9C04C8C-07EE-4CB9-A296-B801538C2E32}"/>
            </a:ext>
          </a:extLst>
        </cdr:cNvPr>
        <cdr:cNvSpPr txBox="1"/>
      </cdr:nvSpPr>
      <cdr:spPr>
        <a:xfrm xmlns:a="http://schemas.openxmlformats.org/drawingml/2006/main">
          <a:off x="0" y="2889250"/>
          <a:ext cx="5649799" cy="1991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Reuters.</a:t>
          </a: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r>
            <a:rPr lang="es-ES" sz="900">
              <a:latin typeface="Arial" pitchFamily="34" charset="0"/>
              <a:ea typeface="+mn-ea"/>
              <a:cs typeface="Arial" pitchFamily="34" charset="0"/>
            </a:rPr>
            <a:t>asdsadsad</a:t>
          </a:r>
          <a:endParaRPr lang="es-CL" sz="900">
            <a:latin typeface="Arial" pitchFamily="34" charset="0"/>
            <a:ea typeface="+mn-ea"/>
            <a:cs typeface="Arial"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cdr:x>
      <cdr:y>0.90335</cdr:y>
    </cdr:from>
    <cdr:to>
      <cdr:x>1</cdr:x>
      <cdr:y>0.99784</cdr:y>
    </cdr:to>
    <cdr:sp macro="" textlink="">
      <cdr:nvSpPr>
        <cdr:cNvPr id="2" name="1 CuadroTexto">
          <a:extLst xmlns:a="http://schemas.openxmlformats.org/drawingml/2006/main">
            <a:ext uri="{FF2B5EF4-FFF2-40B4-BE49-F238E27FC236}">
              <a16:creationId xmlns:a16="http://schemas.microsoft.com/office/drawing/2014/main" id="{A0477E51-F9CF-4326-A93C-C0775BAC777C}"/>
            </a:ext>
          </a:extLst>
        </cdr:cNvPr>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19050</xdr:colOff>
      <xdr:row>17</xdr:row>
      <xdr:rowOff>19050</xdr:rowOff>
    </xdr:from>
    <xdr:to>
      <xdr:col>6</xdr:col>
      <xdr:colOff>962025</xdr:colOff>
      <xdr:row>33</xdr:row>
      <xdr:rowOff>114300</xdr:rowOff>
    </xdr:to>
    <xdr:graphicFrame macro="">
      <xdr:nvGraphicFramePr>
        <xdr:cNvPr id="5907" name="3 Gráfico">
          <a:extLst>
            <a:ext uri="{FF2B5EF4-FFF2-40B4-BE49-F238E27FC236}">
              <a16:creationId xmlns:a16="http://schemas.microsoft.com/office/drawing/2014/main" id="{00000000-0008-0000-0400-0000131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0.00987</cdr:x>
      <cdr:y>0.90327</cdr:y>
    </cdr:from>
    <cdr:to>
      <cdr:x>0.8747</cdr:x>
      <cdr:y>1</cdr:y>
    </cdr:to>
    <cdr:sp macro="" textlink="">
      <cdr:nvSpPr>
        <cdr:cNvPr id="2" name="1 CuadroTexto">
          <a:extLst xmlns:a="http://schemas.openxmlformats.org/drawingml/2006/main">
            <a:ext uri="{FF2B5EF4-FFF2-40B4-BE49-F238E27FC236}">
              <a16:creationId xmlns:a16="http://schemas.microsoft.com/office/drawing/2014/main" id="{FEFE637F-2178-4D96-83E6-9F82E91B3E0B}"/>
            </a:ext>
          </a:extLst>
        </cdr:cNvPr>
        <cdr:cNvSpPr txBox="1"/>
      </cdr:nvSpPr>
      <cdr:spPr>
        <a:xfrm xmlns:a="http://schemas.openxmlformats.org/drawingml/2006/main">
          <a:off x="68342" y="2770374"/>
          <a:ext cx="5988667" cy="296676"/>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anose="020B0604020202020204" pitchFamily="34" charset="0"/>
              <a:cs typeface="Arial" panose="020B0604020202020204" pitchFamily="34" charset="0"/>
            </a:rPr>
            <a:t>Fuente: elaborado por Odepa con información de </a:t>
          </a:r>
          <a:r>
            <a:rPr lang="es-ES" sz="900" b="0" i="1" baseline="0">
              <a:latin typeface="Arial" panose="020B0604020202020204" pitchFamily="34" charset="0"/>
              <a:cs typeface="Arial" panose="020B0604020202020204" pitchFamily="34" charset="0"/>
            </a:rPr>
            <a:t>WASDE, USDA</a:t>
          </a:r>
          <a:r>
            <a:rPr lang="es-ES" sz="900" b="0" i="0" baseline="0">
              <a:latin typeface="Arial" panose="020B0604020202020204" pitchFamily="34" charset="0"/>
              <a:cs typeface="Arial" panose="020B0604020202020204" pitchFamily="34" charset="0"/>
            </a:rPr>
            <a:t>.</a:t>
          </a: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28574</xdr:colOff>
      <xdr:row>18</xdr:row>
      <xdr:rowOff>47626</xdr:rowOff>
    </xdr:from>
    <xdr:to>
      <xdr:col>4</xdr:col>
      <xdr:colOff>1533525</xdr:colOff>
      <xdr:row>35</xdr:row>
      <xdr:rowOff>381001</xdr:rowOff>
    </xdr:to>
    <xdr:graphicFrame macro="">
      <xdr:nvGraphicFramePr>
        <xdr:cNvPr id="7955" name="5 Gráfico">
          <a:extLst>
            <a:ext uri="{FF2B5EF4-FFF2-40B4-BE49-F238E27FC236}">
              <a16:creationId xmlns:a16="http://schemas.microsoft.com/office/drawing/2014/main" id="{00000000-0008-0000-0600-0000131F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0.92374</cdr:y>
    </cdr:from>
    <cdr:to>
      <cdr:x>1</cdr:x>
      <cdr:y>0.98302</cdr:y>
    </cdr:to>
    <cdr:sp macro="" textlink="">
      <cdr:nvSpPr>
        <cdr:cNvPr id="2" name="1 CuadroTexto">
          <a:extLst xmlns:a="http://schemas.openxmlformats.org/drawingml/2006/main">
            <a:ext uri="{FF2B5EF4-FFF2-40B4-BE49-F238E27FC236}">
              <a16:creationId xmlns:a16="http://schemas.microsoft.com/office/drawing/2014/main" id="{73268085-D902-4184-B9D4-94127010AB9D}"/>
            </a:ext>
          </a:extLst>
        </cdr:cNvPr>
        <cdr:cNvSpPr txBox="1"/>
      </cdr:nvSpPr>
      <cdr:spPr>
        <a:xfrm xmlns:a="http://schemas.openxmlformats.org/drawingml/2006/main">
          <a:off x="0" y="2316982"/>
          <a:ext cx="4740275" cy="148689"/>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rPr>
            <a:t>elaborado por Odepa con antecedentes</a:t>
          </a:r>
          <a:r>
            <a:rPr lang="es-ES" sz="900" baseline="0">
              <a:latin typeface="Arial"/>
            </a:rPr>
            <a:t> </a:t>
          </a:r>
          <a:r>
            <a:rPr lang="es-ES" sz="900">
              <a:latin typeface="Arial"/>
            </a:rPr>
            <a:t>del INE.</a:t>
          </a: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5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1.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8"/>
  <sheetViews>
    <sheetView tabSelected="1" workbookViewId="0">
      <selection activeCell="G57" sqref="G57"/>
    </sheetView>
  </sheetViews>
  <sheetFormatPr baseColWidth="10" defaultRowHeight="18"/>
  <cols>
    <col min="1" max="1" width="10.7265625" customWidth="1"/>
    <col min="2" max="2" width="11.26953125" customWidth="1"/>
    <col min="3" max="3" width="14.6328125" customWidth="1"/>
    <col min="5" max="5" width="10.36328125" customWidth="1"/>
    <col min="6" max="6" width="9" customWidth="1"/>
    <col min="257" max="257" width="10.7265625" customWidth="1"/>
    <col min="258" max="258" width="11.26953125" customWidth="1"/>
    <col min="259" max="259" width="14.6328125" customWidth="1"/>
    <col min="261" max="261" width="10.36328125" customWidth="1"/>
    <col min="262" max="262" width="9" customWidth="1"/>
    <col min="513" max="513" width="10.7265625" customWidth="1"/>
    <col min="514" max="514" width="11.26953125" customWidth="1"/>
    <col min="515" max="515" width="14.6328125" customWidth="1"/>
    <col min="517" max="517" width="10.36328125" customWidth="1"/>
    <col min="518" max="518" width="9" customWidth="1"/>
    <col min="769" max="769" width="10.7265625" customWidth="1"/>
    <col min="770" max="770" width="11.26953125" customWidth="1"/>
    <col min="771" max="771" width="14.6328125" customWidth="1"/>
    <col min="773" max="773" width="10.36328125" customWidth="1"/>
    <col min="774" max="774" width="9" customWidth="1"/>
    <col min="1025" max="1025" width="10.7265625" customWidth="1"/>
    <col min="1026" max="1026" width="11.26953125" customWidth="1"/>
    <col min="1027" max="1027" width="14.6328125" customWidth="1"/>
    <col min="1029" max="1029" width="10.36328125" customWidth="1"/>
    <col min="1030" max="1030" width="9" customWidth="1"/>
    <col min="1281" max="1281" width="10.7265625" customWidth="1"/>
    <col min="1282" max="1282" width="11.26953125" customWidth="1"/>
    <col min="1283" max="1283" width="14.6328125" customWidth="1"/>
    <col min="1285" max="1285" width="10.36328125" customWidth="1"/>
    <col min="1286" max="1286" width="9" customWidth="1"/>
    <col min="1537" max="1537" width="10.7265625" customWidth="1"/>
    <col min="1538" max="1538" width="11.26953125" customWidth="1"/>
    <col min="1539" max="1539" width="14.6328125" customWidth="1"/>
    <col min="1541" max="1541" width="10.36328125" customWidth="1"/>
    <col min="1542" max="1542" width="9" customWidth="1"/>
    <col min="1793" max="1793" width="10.7265625" customWidth="1"/>
    <col min="1794" max="1794" width="11.26953125" customWidth="1"/>
    <col min="1795" max="1795" width="14.6328125" customWidth="1"/>
    <col min="1797" max="1797" width="10.36328125" customWidth="1"/>
    <col min="1798" max="1798" width="9" customWidth="1"/>
    <col min="2049" max="2049" width="10.7265625" customWidth="1"/>
    <col min="2050" max="2050" width="11.26953125" customWidth="1"/>
    <col min="2051" max="2051" width="14.6328125" customWidth="1"/>
    <col min="2053" max="2053" width="10.36328125" customWidth="1"/>
    <col min="2054" max="2054" width="9" customWidth="1"/>
    <col min="2305" max="2305" width="10.7265625" customWidth="1"/>
    <col min="2306" max="2306" width="11.26953125" customWidth="1"/>
    <col min="2307" max="2307" width="14.6328125" customWidth="1"/>
    <col min="2309" max="2309" width="10.36328125" customWidth="1"/>
    <col min="2310" max="2310" width="9" customWidth="1"/>
    <col min="2561" max="2561" width="10.7265625" customWidth="1"/>
    <col min="2562" max="2562" width="11.26953125" customWidth="1"/>
    <col min="2563" max="2563" width="14.6328125" customWidth="1"/>
    <col min="2565" max="2565" width="10.36328125" customWidth="1"/>
    <col min="2566" max="2566" width="9" customWidth="1"/>
    <col min="2817" max="2817" width="10.7265625" customWidth="1"/>
    <col min="2818" max="2818" width="11.26953125" customWidth="1"/>
    <col min="2819" max="2819" width="14.6328125" customWidth="1"/>
    <col min="2821" max="2821" width="10.36328125" customWidth="1"/>
    <col min="2822" max="2822" width="9" customWidth="1"/>
    <col min="3073" max="3073" width="10.7265625" customWidth="1"/>
    <col min="3074" max="3074" width="11.26953125" customWidth="1"/>
    <col min="3075" max="3075" width="14.6328125" customWidth="1"/>
    <col min="3077" max="3077" width="10.36328125" customWidth="1"/>
    <col min="3078" max="3078" width="9" customWidth="1"/>
    <col min="3329" max="3329" width="10.7265625" customWidth="1"/>
    <col min="3330" max="3330" width="11.26953125" customWidth="1"/>
    <col min="3331" max="3331" width="14.6328125" customWidth="1"/>
    <col min="3333" max="3333" width="10.36328125" customWidth="1"/>
    <col min="3334" max="3334" width="9" customWidth="1"/>
    <col min="3585" max="3585" width="10.7265625" customWidth="1"/>
    <col min="3586" max="3586" width="11.26953125" customWidth="1"/>
    <col min="3587" max="3587" width="14.6328125" customWidth="1"/>
    <col min="3589" max="3589" width="10.36328125" customWidth="1"/>
    <col min="3590" max="3590" width="9" customWidth="1"/>
    <col min="3841" max="3841" width="10.7265625" customWidth="1"/>
    <col min="3842" max="3842" width="11.26953125" customWidth="1"/>
    <col min="3843" max="3843" width="14.6328125" customWidth="1"/>
    <col min="3845" max="3845" width="10.36328125" customWidth="1"/>
    <col min="3846" max="3846" width="9" customWidth="1"/>
    <col min="4097" max="4097" width="10.7265625" customWidth="1"/>
    <col min="4098" max="4098" width="11.26953125" customWidth="1"/>
    <col min="4099" max="4099" width="14.6328125" customWidth="1"/>
    <col min="4101" max="4101" width="10.36328125" customWidth="1"/>
    <col min="4102" max="4102" width="9" customWidth="1"/>
    <col min="4353" max="4353" width="10.7265625" customWidth="1"/>
    <col min="4354" max="4354" width="11.26953125" customWidth="1"/>
    <col min="4355" max="4355" width="14.6328125" customWidth="1"/>
    <col min="4357" max="4357" width="10.36328125" customWidth="1"/>
    <col min="4358" max="4358" width="9" customWidth="1"/>
    <col min="4609" max="4609" width="10.7265625" customWidth="1"/>
    <col min="4610" max="4610" width="11.26953125" customWidth="1"/>
    <col min="4611" max="4611" width="14.6328125" customWidth="1"/>
    <col min="4613" max="4613" width="10.36328125" customWidth="1"/>
    <col min="4614" max="4614" width="9" customWidth="1"/>
    <col min="4865" max="4865" width="10.7265625" customWidth="1"/>
    <col min="4866" max="4866" width="11.26953125" customWidth="1"/>
    <col min="4867" max="4867" width="14.6328125" customWidth="1"/>
    <col min="4869" max="4869" width="10.36328125" customWidth="1"/>
    <col min="4870" max="4870" width="9" customWidth="1"/>
    <col min="5121" max="5121" width="10.7265625" customWidth="1"/>
    <col min="5122" max="5122" width="11.26953125" customWidth="1"/>
    <col min="5123" max="5123" width="14.6328125" customWidth="1"/>
    <col min="5125" max="5125" width="10.36328125" customWidth="1"/>
    <col min="5126" max="5126" width="9" customWidth="1"/>
    <col min="5377" max="5377" width="10.7265625" customWidth="1"/>
    <col min="5378" max="5378" width="11.26953125" customWidth="1"/>
    <col min="5379" max="5379" width="14.6328125" customWidth="1"/>
    <col min="5381" max="5381" width="10.36328125" customWidth="1"/>
    <col min="5382" max="5382" width="9" customWidth="1"/>
    <col min="5633" max="5633" width="10.7265625" customWidth="1"/>
    <col min="5634" max="5634" width="11.26953125" customWidth="1"/>
    <col min="5635" max="5635" width="14.6328125" customWidth="1"/>
    <col min="5637" max="5637" width="10.36328125" customWidth="1"/>
    <col min="5638" max="5638" width="9" customWidth="1"/>
    <col min="5889" max="5889" width="10.7265625" customWidth="1"/>
    <col min="5890" max="5890" width="11.26953125" customWidth="1"/>
    <col min="5891" max="5891" width="14.6328125" customWidth="1"/>
    <col min="5893" max="5893" width="10.36328125" customWidth="1"/>
    <col min="5894" max="5894" width="9" customWidth="1"/>
    <col min="6145" max="6145" width="10.7265625" customWidth="1"/>
    <col min="6146" max="6146" width="11.26953125" customWidth="1"/>
    <col min="6147" max="6147" width="14.6328125" customWidth="1"/>
    <col min="6149" max="6149" width="10.36328125" customWidth="1"/>
    <col min="6150" max="6150" width="9" customWidth="1"/>
    <col min="6401" max="6401" width="10.7265625" customWidth="1"/>
    <col min="6402" max="6402" width="11.26953125" customWidth="1"/>
    <col min="6403" max="6403" width="14.6328125" customWidth="1"/>
    <col min="6405" max="6405" width="10.36328125" customWidth="1"/>
    <col min="6406" max="6406" width="9" customWidth="1"/>
    <col min="6657" max="6657" width="10.7265625" customWidth="1"/>
    <col min="6658" max="6658" width="11.26953125" customWidth="1"/>
    <col min="6659" max="6659" width="14.6328125" customWidth="1"/>
    <col min="6661" max="6661" width="10.36328125" customWidth="1"/>
    <col min="6662" max="6662" width="9" customWidth="1"/>
    <col min="6913" max="6913" width="10.7265625" customWidth="1"/>
    <col min="6914" max="6914" width="11.26953125" customWidth="1"/>
    <col min="6915" max="6915" width="14.6328125" customWidth="1"/>
    <col min="6917" max="6917" width="10.36328125" customWidth="1"/>
    <col min="6918" max="6918" width="9" customWidth="1"/>
    <col min="7169" max="7169" width="10.7265625" customWidth="1"/>
    <col min="7170" max="7170" width="11.26953125" customWidth="1"/>
    <col min="7171" max="7171" width="14.6328125" customWidth="1"/>
    <col min="7173" max="7173" width="10.36328125" customWidth="1"/>
    <col min="7174" max="7174" width="9" customWidth="1"/>
    <col min="7425" max="7425" width="10.7265625" customWidth="1"/>
    <col min="7426" max="7426" width="11.26953125" customWidth="1"/>
    <col min="7427" max="7427" width="14.6328125" customWidth="1"/>
    <col min="7429" max="7429" width="10.36328125" customWidth="1"/>
    <col min="7430" max="7430" width="9" customWidth="1"/>
    <col min="7681" max="7681" width="10.7265625" customWidth="1"/>
    <col min="7682" max="7682" width="11.26953125" customWidth="1"/>
    <col min="7683" max="7683" width="14.6328125" customWidth="1"/>
    <col min="7685" max="7685" width="10.36328125" customWidth="1"/>
    <col min="7686" max="7686" width="9" customWidth="1"/>
    <col min="7937" max="7937" width="10.7265625" customWidth="1"/>
    <col min="7938" max="7938" width="11.26953125" customWidth="1"/>
    <col min="7939" max="7939" width="14.6328125" customWidth="1"/>
    <col min="7941" max="7941" width="10.36328125" customWidth="1"/>
    <col min="7942" max="7942" width="9" customWidth="1"/>
    <col min="8193" max="8193" width="10.7265625" customWidth="1"/>
    <col min="8194" max="8194" width="11.26953125" customWidth="1"/>
    <col min="8195" max="8195" width="14.6328125" customWidth="1"/>
    <col min="8197" max="8197" width="10.36328125" customWidth="1"/>
    <col min="8198" max="8198" width="9" customWidth="1"/>
    <col min="8449" max="8449" width="10.7265625" customWidth="1"/>
    <col min="8450" max="8450" width="11.26953125" customWidth="1"/>
    <col min="8451" max="8451" width="14.6328125" customWidth="1"/>
    <col min="8453" max="8453" width="10.36328125" customWidth="1"/>
    <col min="8454" max="8454" width="9" customWidth="1"/>
    <col min="8705" max="8705" width="10.7265625" customWidth="1"/>
    <col min="8706" max="8706" width="11.26953125" customWidth="1"/>
    <col min="8707" max="8707" width="14.6328125" customWidth="1"/>
    <col min="8709" max="8709" width="10.36328125" customWidth="1"/>
    <col min="8710" max="8710" width="9" customWidth="1"/>
    <col min="8961" max="8961" width="10.7265625" customWidth="1"/>
    <col min="8962" max="8962" width="11.26953125" customWidth="1"/>
    <col min="8963" max="8963" width="14.6328125" customWidth="1"/>
    <col min="8965" max="8965" width="10.36328125" customWidth="1"/>
    <col min="8966" max="8966" width="9" customWidth="1"/>
    <col min="9217" max="9217" width="10.7265625" customWidth="1"/>
    <col min="9218" max="9218" width="11.26953125" customWidth="1"/>
    <col min="9219" max="9219" width="14.6328125" customWidth="1"/>
    <col min="9221" max="9221" width="10.36328125" customWidth="1"/>
    <col min="9222" max="9222" width="9" customWidth="1"/>
    <col min="9473" max="9473" width="10.7265625" customWidth="1"/>
    <col min="9474" max="9474" width="11.26953125" customWidth="1"/>
    <col min="9475" max="9475" width="14.6328125" customWidth="1"/>
    <col min="9477" max="9477" width="10.36328125" customWidth="1"/>
    <col min="9478" max="9478" width="9" customWidth="1"/>
    <col min="9729" max="9729" width="10.7265625" customWidth="1"/>
    <col min="9730" max="9730" width="11.26953125" customWidth="1"/>
    <col min="9731" max="9731" width="14.6328125" customWidth="1"/>
    <col min="9733" max="9733" width="10.36328125" customWidth="1"/>
    <col min="9734" max="9734" width="9" customWidth="1"/>
    <col min="9985" max="9985" width="10.7265625" customWidth="1"/>
    <col min="9986" max="9986" width="11.26953125" customWidth="1"/>
    <col min="9987" max="9987" width="14.6328125" customWidth="1"/>
    <col min="9989" max="9989" width="10.36328125" customWidth="1"/>
    <col min="9990" max="9990" width="9" customWidth="1"/>
    <col min="10241" max="10241" width="10.7265625" customWidth="1"/>
    <col min="10242" max="10242" width="11.26953125" customWidth="1"/>
    <col min="10243" max="10243" width="14.6328125" customWidth="1"/>
    <col min="10245" max="10245" width="10.36328125" customWidth="1"/>
    <col min="10246" max="10246" width="9" customWidth="1"/>
    <col min="10497" max="10497" width="10.7265625" customWidth="1"/>
    <col min="10498" max="10498" width="11.26953125" customWidth="1"/>
    <col min="10499" max="10499" width="14.6328125" customWidth="1"/>
    <col min="10501" max="10501" width="10.36328125" customWidth="1"/>
    <col min="10502" max="10502" width="9" customWidth="1"/>
    <col min="10753" max="10753" width="10.7265625" customWidth="1"/>
    <col min="10754" max="10754" width="11.26953125" customWidth="1"/>
    <col min="10755" max="10755" width="14.6328125" customWidth="1"/>
    <col min="10757" max="10757" width="10.36328125" customWidth="1"/>
    <col min="10758" max="10758" width="9" customWidth="1"/>
    <col min="11009" max="11009" width="10.7265625" customWidth="1"/>
    <col min="11010" max="11010" width="11.26953125" customWidth="1"/>
    <col min="11011" max="11011" width="14.6328125" customWidth="1"/>
    <col min="11013" max="11013" width="10.36328125" customWidth="1"/>
    <col min="11014" max="11014" width="9" customWidth="1"/>
    <col min="11265" max="11265" width="10.7265625" customWidth="1"/>
    <col min="11266" max="11266" width="11.26953125" customWidth="1"/>
    <col min="11267" max="11267" width="14.6328125" customWidth="1"/>
    <col min="11269" max="11269" width="10.36328125" customWidth="1"/>
    <col min="11270" max="11270" width="9" customWidth="1"/>
    <col min="11521" max="11521" width="10.7265625" customWidth="1"/>
    <col min="11522" max="11522" width="11.26953125" customWidth="1"/>
    <col min="11523" max="11523" width="14.6328125" customWidth="1"/>
    <col min="11525" max="11525" width="10.36328125" customWidth="1"/>
    <col min="11526" max="11526" width="9" customWidth="1"/>
    <col min="11777" max="11777" width="10.7265625" customWidth="1"/>
    <col min="11778" max="11778" width="11.26953125" customWidth="1"/>
    <col min="11779" max="11779" width="14.6328125" customWidth="1"/>
    <col min="11781" max="11781" width="10.36328125" customWidth="1"/>
    <col min="11782" max="11782" width="9" customWidth="1"/>
    <col min="12033" max="12033" width="10.7265625" customWidth="1"/>
    <col min="12034" max="12034" width="11.26953125" customWidth="1"/>
    <col min="12035" max="12035" width="14.6328125" customWidth="1"/>
    <col min="12037" max="12037" width="10.36328125" customWidth="1"/>
    <col min="12038" max="12038" width="9" customWidth="1"/>
    <col min="12289" max="12289" width="10.7265625" customWidth="1"/>
    <col min="12290" max="12290" width="11.26953125" customWidth="1"/>
    <col min="12291" max="12291" width="14.6328125" customWidth="1"/>
    <col min="12293" max="12293" width="10.36328125" customWidth="1"/>
    <col min="12294" max="12294" width="9" customWidth="1"/>
    <col min="12545" max="12545" width="10.7265625" customWidth="1"/>
    <col min="12546" max="12546" width="11.26953125" customWidth="1"/>
    <col min="12547" max="12547" width="14.6328125" customWidth="1"/>
    <col min="12549" max="12549" width="10.36328125" customWidth="1"/>
    <col min="12550" max="12550" width="9" customWidth="1"/>
    <col min="12801" max="12801" width="10.7265625" customWidth="1"/>
    <col min="12802" max="12802" width="11.26953125" customWidth="1"/>
    <col min="12803" max="12803" width="14.6328125" customWidth="1"/>
    <col min="12805" max="12805" width="10.36328125" customWidth="1"/>
    <col min="12806" max="12806" width="9" customWidth="1"/>
    <col min="13057" max="13057" width="10.7265625" customWidth="1"/>
    <col min="13058" max="13058" width="11.26953125" customWidth="1"/>
    <col min="13059" max="13059" width="14.6328125" customWidth="1"/>
    <col min="13061" max="13061" width="10.36328125" customWidth="1"/>
    <col min="13062" max="13062" width="9" customWidth="1"/>
    <col min="13313" max="13313" width="10.7265625" customWidth="1"/>
    <col min="13314" max="13314" width="11.26953125" customWidth="1"/>
    <col min="13315" max="13315" width="14.6328125" customWidth="1"/>
    <col min="13317" max="13317" width="10.36328125" customWidth="1"/>
    <col min="13318" max="13318" width="9" customWidth="1"/>
    <col min="13569" max="13569" width="10.7265625" customWidth="1"/>
    <col min="13570" max="13570" width="11.26953125" customWidth="1"/>
    <col min="13571" max="13571" width="14.6328125" customWidth="1"/>
    <col min="13573" max="13573" width="10.36328125" customWidth="1"/>
    <col min="13574" max="13574" width="9" customWidth="1"/>
    <col min="13825" max="13825" width="10.7265625" customWidth="1"/>
    <col min="13826" max="13826" width="11.26953125" customWidth="1"/>
    <col min="13827" max="13827" width="14.6328125" customWidth="1"/>
    <col min="13829" max="13829" width="10.36328125" customWidth="1"/>
    <col min="13830" max="13830" width="9" customWidth="1"/>
    <col min="14081" max="14081" width="10.7265625" customWidth="1"/>
    <col min="14082" max="14082" width="11.26953125" customWidth="1"/>
    <col min="14083" max="14083" width="14.6328125" customWidth="1"/>
    <col min="14085" max="14085" width="10.36328125" customWidth="1"/>
    <col min="14086" max="14086" width="9" customWidth="1"/>
    <col min="14337" max="14337" width="10.7265625" customWidth="1"/>
    <col min="14338" max="14338" width="11.26953125" customWidth="1"/>
    <col min="14339" max="14339" width="14.6328125" customWidth="1"/>
    <col min="14341" max="14341" width="10.36328125" customWidth="1"/>
    <col min="14342" max="14342" width="9" customWidth="1"/>
    <col min="14593" max="14593" width="10.7265625" customWidth="1"/>
    <col min="14594" max="14594" width="11.26953125" customWidth="1"/>
    <col min="14595" max="14595" width="14.6328125" customWidth="1"/>
    <col min="14597" max="14597" width="10.36328125" customWidth="1"/>
    <col min="14598" max="14598" width="9" customWidth="1"/>
    <col min="14849" max="14849" width="10.7265625" customWidth="1"/>
    <col min="14850" max="14850" width="11.26953125" customWidth="1"/>
    <col min="14851" max="14851" width="14.6328125" customWidth="1"/>
    <col min="14853" max="14853" width="10.36328125" customWidth="1"/>
    <col min="14854" max="14854" width="9" customWidth="1"/>
    <col min="15105" max="15105" width="10.7265625" customWidth="1"/>
    <col min="15106" max="15106" width="11.26953125" customWidth="1"/>
    <col min="15107" max="15107" width="14.6328125" customWidth="1"/>
    <col min="15109" max="15109" width="10.36328125" customWidth="1"/>
    <col min="15110" max="15110" width="9" customWidth="1"/>
    <col min="15361" max="15361" width="10.7265625" customWidth="1"/>
    <col min="15362" max="15362" width="11.26953125" customWidth="1"/>
    <col min="15363" max="15363" width="14.6328125" customWidth="1"/>
    <col min="15365" max="15365" width="10.36328125" customWidth="1"/>
    <col min="15366" max="15366" width="9" customWidth="1"/>
    <col min="15617" max="15617" width="10.7265625" customWidth="1"/>
    <col min="15618" max="15618" width="11.26953125" customWidth="1"/>
    <col min="15619" max="15619" width="14.6328125" customWidth="1"/>
    <col min="15621" max="15621" width="10.36328125" customWidth="1"/>
    <col min="15622" max="15622" width="9" customWidth="1"/>
    <col min="15873" max="15873" width="10.7265625" customWidth="1"/>
    <col min="15874" max="15874" width="11.26953125" customWidth="1"/>
    <col min="15875" max="15875" width="14.6328125" customWidth="1"/>
    <col min="15877" max="15877" width="10.36328125" customWidth="1"/>
    <col min="15878" max="15878" width="9" customWidth="1"/>
    <col min="16129" max="16129" width="10.7265625" customWidth="1"/>
    <col min="16130" max="16130" width="11.26953125" customWidth="1"/>
    <col min="16131" max="16131" width="14.6328125" customWidth="1"/>
    <col min="16133" max="16133" width="10.36328125" customWidth="1"/>
    <col min="16134" max="16134" width="9" customWidth="1"/>
  </cols>
  <sheetData>
    <row r="1" spans="1:6">
      <c r="A1" s="648"/>
      <c r="B1" s="649"/>
      <c r="C1" s="649"/>
      <c r="D1" s="649"/>
      <c r="E1" s="649"/>
      <c r="F1" s="649"/>
    </row>
    <row r="2" spans="1:6">
      <c r="A2" s="649"/>
      <c r="B2" s="649"/>
      <c r="C2" s="649"/>
      <c r="D2" s="649"/>
      <c r="E2" s="649"/>
      <c r="F2" s="649"/>
    </row>
    <row r="3" spans="1:6">
      <c r="A3" s="648"/>
      <c r="B3" s="649"/>
      <c r="C3" s="649"/>
      <c r="D3" s="649"/>
      <c r="E3" s="649"/>
      <c r="F3" s="649"/>
    </row>
    <row r="4" spans="1:6">
      <c r="A4" s="649"/>
      <c r="B4" s="649"/>
      <c r="C4" s="649"/>
      <c r="D4" s="650"/>
      <c r="E4" s="649"/>
      <c r="F4" s="649"/>
    </row>
    <row r="5" spans="1:6">
      <c r="A5" s="648"/>
      <c r="B5" s="649"/>
      <c r="C5" s="649"/>
      <c r="D5" s="651"/>
      <c r="E5" s="649"/>
      <c r="F5" s="649"/>
    </row>
    <row r="6" spans="1:6">
      <c r="A6" s="648"/>
      <c r="B6" s="649"/>
      <c r="C6" s="649"/>
      <c r="D6" s="649"/>
      <c r="E6" s="649"/>
      <c r="F6" s="649"/>
    </row>
    <row r="7" spans="1:6">
      <c r="A7" s="648"/>
      <c r="B7" s="649"/>
      <c r="C7" s="649"/>
      <c r="D7" s="649"/>
      <c r="E7" s="649"/>
      <c r="F7" s="649"/>
    </row>
    <row r="8" spans="1:6">
      <c r="A8" s="649"/>
      <c r="B8" s="649"/>
      <c r="C8" s="649"/>
      <c r="D8" s="650"/>
      <c r="E8" s="649"/>
      <c r="F8" s="649"/>
    </row>
    <row r="9" spans="1:6">
      <c r="A9" s="652"/>
      <c r="B9" s="649"/>
      <c r="C9" s="649"/>
      <c r="D9" s="649"/>
      <c r="E9" s="649"/>
      <c r="F9" s="649"/>
    </row>
    <row r="10" spans="1:6">
      <c r="A10" s="648"/>
      <c r="B10" s="649"/>
      <c r="C10" s="649"/>
      <c r="D10" s="649"/>
      <c r="E10" s="649"/>
      <c r="F10" s="649"/>
    </row>
    <row r="11" spans="1:6">
      <c r="A11" s="648"/>
      <c r="B11" s="649"/>
      <c r="C11" s="649"/>
      <c r="D11" s="649"/>
      <c r="E11" s="649"/>
      <c r="F11" s="649"/>
    </row>
    <row r="12" spans="1:6">
      <c r="A12" s="648"/>
      <c r="B12" s="649"/>
      <c r="C12" s="649"/>
      <c r="D12" s="649"/>
      <c r="E12" s="649"/>
      <c r="F12" s="649"/>
    </row>
    <row r="13" spans="1:6">
      <c r="A13" s="648"/>
      <c r="B13" s="649"/>
      <c r="C13" s="649"/>
      <c r="D13" s="649"/>
      <c r="E13" s="649"/>
      <c r="F13" s="649"/>
    </row>
    <row r="14" spans="1:6">
      <c r="A14" s="648"/>
      <c r="B14" s="649"/>
      <c r="C14" s="649"/>
      <c r="D14" s="649"/>
      <c r="E14" s="649"/>
      <c r="F14" s="649"/>
    </row>
    <row r="15" spans="1:6">
      <c r="A15" s="648"/>
      <c r="B15" s="649"/>
      <c r="C15" s="649"/>
      <c r="D15" s="649"/>
      <c r="E15" s="649"/>
      <c r="F15" s="649"/>
    </row>
    <row r="16" spans="1:6">
      <c r="A16" s="648"/>
      <c r="B16" s="649"/>
      <c r="C16" s="649"/>
      <c r="D16" s="649"/>
      <c r="E16" s="649"/>
      <c r="F16" s="649"/>
    </row>
    <row r="17" spans="1:6">
      <c r="A17" s="648"/>
      <c r="B17" s="649"/>
      <c r="C17" s="649"/>
      <c r="D17" s="649"/>
      <c r="E17" s="649"/>
      <c r="F17" s="649"/>
    </row>
    <row r="18" spans="1:6" ht="19.350000000000001" customHeight="1">
      <c r="A18" s="773" t="s">
        <v>353</v>
      </c>
      <c r="B18" s="773"/>
      <c r="C18" s="773"/>
      <c r="D18" s="773"/>
      <c r="E18" s="773"/>
      <c r="F18" s="773"/>
    </row>
    <row r="19" spans="1:6" ht="19.5">
      <c r="A19" s="649"/>
      <c r="B19" s="649"/>
      <c r="C19" s="774"/>
      <c r="D19" s="774"/>
      <c r="E19" s="774"/>
      <c r="F19" s="774"/>
    </row>
    <row r="20" spans="1:6">
      <c r="A20" s="649"/>
      <c r="B20" s="649"/>
      <c r="C20" s="649"/>
      <c r="D20" s="649"/>
      <c r="E20" s="649"/>
      <c r="F20" s="649"/>
    </row>
    <row r="21" spans="1:6">
      <c r="A21" s="649"/>
      <c r="B21" s="649"/>
      <c r="C21" s="649"/>
      <c r="D21" s="653"/>
      <c r="E21" s="649"/>
      <c r="F21" s="649"/>
    </row>
    <row r="22" spans="1:6">
      <c r="A22" s="775"/>
      <c r="B22" s="775"/>
      <c r="C22" s="775"/>
      <c r="D22" s="775"/>
      <c r="E22" s="775"/>
      <c r="F22" s="775"/>
    </row>
    <row r="23" spans="1:6">
      <c r="A23" s="649"/>
      <c r="B23" s="649"/>
      <c r="C23" s="649"/>
      <c r="D23" s="649"/>
      <c r="E23" s="649"/>
      <c r="F23" s="649"/>
    </row>
    <row r="24" spans="1:6">
      <c r="A24" s="648"/>
      <c r="B24" s="649"/>
      <c r="C24" s="649"/>
      <c r="D24" s="649"/>
      <c r="E24" s="649"/>
      <c r="F24" s="649"/>
    </row>
    <row r="25" spans="1:6">
      <c r="A25" s="648"/>
      <c r="B25" s="649"/>
      <c r="C25" s="649"/>
      <c r="D25" s="650"/>
      <c r="E25" s="649"/>
      <c r="F25" s="649"/>
    </row>
    <row r="26" spans="1:6">
      <c r="A26" s="654"/>
      <c r="B26" s="655"/>
      <c r="C26" s="655"/>
      <c r="D26" s="653"/>
      <c r="E26" s="655"/>
      <c r="F26" s="649"/>
    </row>
    <row r="27" spans="1:6">
      <c r="B27" s="655"/>
      <c r="C27" s="655"/>
      <c r="D27" s="655"/>
      <c r="E27" s="655"/>
      <c r="F27" s="649"/>
    </row>
    <row r="28" spans="1:6">
      <c r="A28" s="648"/>
      <c r="B28" s="649"/>
      <c r="C28" s="649"/>
      <c r="D28" s="649"/>
      <c r="E28" s="649"/>
      <c r="F28" s="649"/>
    </row>
    <row r="29" spans="1:6">
      <c r="A29" s="648"/>
      <c r="B29" s="649"/>
      <c r="C29" s="649"/>
      <c r="D29" s="649"/>
      <c r="E29" s="649"/>
      <c r="F29" s="649"/>
    </row>
    <row r="30" spans="1:6">
      <c r="A30" s="648"/>
      <c r="B30" s="649"/>
      <c r="C30" s="649"/>
      <c r="D30" s="650"/>
      <c r="E30" s="649"/>
      <c r="F30" s="649"/>
    </row>
    <row r="31" spans="1:6">
      <c r="A31" s="648"/>
      <c r="B31" s="649"/>
      <c r="C31" s="649"/>
      <c r="D31" s="649"/>
      <c r="E31" s="649"/>
      <c r="F31" s="649"/>
    </row>
    <row r="32" spans="1:6">
      <c r="A32" s="648"/>
      <c r="B32" s="649"/>
      <c r="C32" s="649"/>
      <c r="D32" s="649"/>
      <c r="E32" s="649"/>
      <c r="F32" s="649"/>
    </row>
    <row r="33" spans="1:6">
      <c r="A33" s="648"/>
      <c r="B33" s="649"/>
      <c r="C33" s="649"/>
      <c r="D33" s="649"/>
      <c r="E33" s="649"/>
      <c r="F33" s="649"/>
    </row>
    <row r="34" spans="1:6">
      <c r="A34" s="648"/>
      <c r="B34" s="649"/>
      <c r="C34" s="649"/>
      <c r="D34" s="649"/>
      <c r="E34" s="649"/>
      <c r="F34" s="649"/>
    </row>
    <row r="35" spans="1:6">
      <c r="A35" s="656"/>
      <c r="B35" s="656"/>
      <c r="C35" s="656"/>
      <c r="D35" s="656"/>
      <c r="E35" s="656"/>
      <c r="F35" s="649"/>
    </row>
    <row r="36" spans="1:6">
      <c r="A36" s="656"/>
      <c r="B36" s="656"/>
      <c r="C36" s="656"/>
      <c r="D36" s="656"/>
      <c r="E36" s="656"/>
      <c r="F36" s="649"/>
    </row>
    <row r="37" spans="1:6">
      <c r="A37" s="648"/>
      <c r="B37" s="649"/>
      <c r="C37" s="649"/>
      <c r="D37" s="649"/>
      <c r="E37" s="649"/>
      <c r="F37" s="649"/>
    </row>
    <row r="38" spans="1:6">
      <c r="A38" s="648"/>
      <c r="B38" s="649"/>
      <c r="C38" s="649"/>
      <c r="D38" s="649"/>
      <c r="E38" s="649"/>
      <c r="F38" s="649"/>
    </row>
    <row r="39" spans="1:6">
      <c r="A39" s="648"/>
      <c r="B39" s="649"/>
      <c r="C39" s="649"/>
      <c r="D39" s="649"/>
      <c r="E39" s="649"/>
      <c r="F39" s="649"/>
    </row>
    <row r="40" spans="1:6">
      <c r="A40" s="657"/>
      <c r="B40" s="649"/>
      <c r="C40" s="657"/>
      <c r="D40" s="658"/>
      <c r="E40" s="649"/>
      <c r="F40" s="649"/>
    </row>
    <row r="41" spans="1:6">
      <c r="A41" s="648"/>
      <c r="B41" s="656"/>
      <c r="C41" s="656"/>
      <c r="D41" s="656"/>
      <c r="E41" s="649"/>
      <c r="F41" s="649"/>
    </row>
    <row r="42" spans="1:6">
      <c r="A42" s="656"/>
      <c r="B42" s="656"/>
      <c r="C42" s="776" t="s">
        <v>413</v>
      </c>
      <c r="D42" s="776"/>
      <c r="E42" s="649"/>
      <c r="F42" s="649"/>
    </row>
    <row r="43" spans="1:6">
      <c r="A43" s="656"/>
      <c r="B43" s="656"/>
      <c r="C43" s="656"/>
      <c r="D43" s="656"/>
      <c r="E43" s="656"/>
      <c r="F43" s="656"/>
    </row>
    <row r="44" spans="1:6">
      <c r="A44" s="656"/>
      <c r="B44" s="656"/>
      <c r="C44" s="656"/>
      <c r="D44" s="656"/>
      <c r="E44" s="656"/>
      <c r="F44" s="656"/>
    </row>
    <row r="45" spans="1:6">
      <c r="A45" s="656"/>
      <c r="B45" s="656"/>
      <c r="C45" s="656"/>
      <c r="D45" s="656"/>
      <c r="E45" s="656"/>
      <c r="F45" s="656"/>
    </row>
    <row r="46" spans="1:6">
      <c r="A46" s="656"/>
      <c r="B46" s="656"/>
      <c r="C46" s="656"/>
      <c r="D46" s="656"/>
      <c r="E46" s="656"/>
      <c r="F46" s="656"/>
    </row>
    <row r="47" spans="1:6">
      <c r="A47" s="656"/>
      <c r="B47" s="656"/>
      <c r="C47" s="656"/>
      <c r="D47" s="656"/>
      <c r="E47" s="656"/>
      <c r="F47" s="656"/>
    </row>
    <row r="48" spans="1:6">
      <c r="A48" s="656"/>
      <c r="B48" s="656"/>
      <c r="C48" s="656"/>
      <c r="D48" s="656"/>
      <c r="E48" s="656"/>
      <c r="F48" s="656"/>
    </row>
    <row r="49" spans="1:13">
      <c r="A49" s="656"/>
      <c r="B49" s="656"/>
      <c r="C49" s="656"/>
      <c r="D49" s="656"/>
      <c r="E49" s="656"/>
      <c r="F49" s="656"/>
    </row>
    <row r="50" spans="1:13">
      <c r="A50" s="656"/>
      <c r="B50" s="656"/>
      <c r="C50" s="656"/>
      <c r="D50" s="656"/>
      <c r="E50" s="656"/>
      <c r="F50" s="656"/>
    </row>
    <row r="51" spans="1:13">
      <c r="A51" s="777" t="s">
        <v>501</v>
      </c>
      <c r="B51" s="777"/>
      <c r="C51" s="777"/>
      <c r="D51" s="777"/>
      <c r="E51" s="777"/>
      <c r="F51" s="777"/>
      <c r="H51" s="659"/>
      <c r="I51" s="659"/>
      <c r="J51" s="659"/>
      <c r="K51" s="659"/>
      <c r="L51" s="659"/>
      <c r="M51" s="659"/>
    </row>
    <row r="52" spans="1:13" ht="30" customHeight="1">
      <c r="A52" s="771" t="s">
        <v>475</v>
      </c>
      <c r="B52" s="772"/>
      <c r="C52" s="772"/>
      <c r="D52" s="772"/>
      <c r="E52" s="772"/>
      <c r="F52" s="772"/>
      <c r="H52" s="660"/>
      <c r="I52" s="661"/>
      <c r="J52" s="661"/>
      <c r="K52" s="661"/>
      <c r="L52" s="661"/>
      <c r="M52" s="661"/>
    </row>
    <row r="53" spans="1:13">
      <c r="A53" s="779" t="s">
        <v>474</v>
      </c>
      <c r="B53" s="779"/>
      <c r="C53" s="779"/>
      <c r="D53" s="779"/>
      <c r="E53" s="779"/>
      <c r="F53" s="779"/>
    </row>
    <row r="54" spans="1:13">
      <c r="A54" s="779" t="s">
        <v>500</v>
      </c>
      <c r="B54" s="779"/>
      <c r="C54" s="779"/>
      <c r="D54" s="779"/>
      <c r="E54" s="779"/>
      <c r="F54" s="779"/>
    </row>
    <row r="55" spans="1:13">
      <c r="A55" s="779"/>
      <c r="B55" s="779"/>
      <c r="C55" s="779"/>
      <c r="D55" s="779"/>
      <c r="E55" s="779"/>
      <c r="F55" s="779"/>
    </row>
    <row r="57" spans="1:13">
      <c r="A57" s="779" t="s">
        <v>412</v>
      </c>
      <c r="B57" s="779"/>
      <c r="C57" s="779"/>
      <c r="D57" s="779"/>
      <c r="E57" s="779"/>
      <c r="F57" s="779"/>
    </row>
    <row r="58" spans="1:13">
      <c r="A58" s="779" t="s">
        <v>411</v>
      </c>
      <c r="B58" s="779"/>
      <c r="C58" s="779"/>
      <c r="D58" s="779"/>
      <c r="E58" s="779"/>
      <c r="F58" s="779"/>
    </row>
    <row r="59" spans="1:13">
      <c r="A59" s="656"/>
      <c r="B59" s="656"/>
      <c r="C59" s="656"/>
      <c r="D59" s="656"/>
      <c r="E59" s="656"/>
      <c r="F59" s="656"/>
    </row>
    <row r="60" spans="1:13">
      <c r="A60" s="656"/>
      <c r="B60" s="656"/>
      <c r="C60" s="656"/>
      <c r="D60" s="656"/>
      <c r="E60" s="656"/>
      <c r="F60" s="656"/>
    </row>
    <row r="61" spans="1:13">
      <c r="A61" s="780" t="s">
        <v>47</v>
      </c>
      <c r="B61" s="780"/>
      <c r="C61" s="780"/>
      <c r="D61" s="780"/>
      <c r="E61" s="780"/>
      <c r="F61" s="780"/>
    </row>
    <row r="62" spans="1:13">
      <c r="A62" s="779" t="s">
        <v>48</v>
      </c>
      <c r="B62" s="779"/>
      <c r="C62" s="779"/>
      <c r="D62" s="779"/>
      <c r="E62" s="779"/>
      <c r="F62" s="779"/>
    </row>
    <row r="63" spans="1:13">
      <c r="A63" s="656"/>
      <c r="B63" s="656"/>
      <c r="C63" s="656"/>
      <c r="D63" s="656"/>
      <c r="E63" s="656"/>
      <c r="F63" s="656"/>
    </row>
    <row r="64" spans="1:13">
      <c r="A64" s="656"/>
      <c r="B64" s="656"/>
      <c r="C64" s="656"/>
      <c r="D64" s="656"/>
      <c r="E64" s="656"/>
      <c r="F64" s="656"/>
    </row>
    <row r="65" spans="1:6">
      <c r="A65" s="656"/>
      <c r="B65" s="656"/>
      <c r="C65" s="656"/>
      <c r="D65" s="656"/>
      <c r="E65" s="656"/>
      <c r="F65" s="656"/>
    </row>
    <row r="66" spans="1:6">
      <c r="A66" s="656"/>
      <c r="B66" s="656"/>
      <c r="C66" s="656"/>
      <c r="D66" s="656"/>
      <c r="E66" s="656"/>
      <c r="F66" s="656"/>
    </row>
    <row r="67" spans="1:6">
      <c r="A67" s="662"/>
      <c r="B67" s="656"/>
      <c r="C67" s="656"/>
      <c r="D67" s="656"/>
      <c r="E67" s="656"/>
      <c r="F67" s="656"/>
    </row>
    <row r="68" spans="1:6">
      <c r="A68" s="662"/>
      <c r="B68" s="778" t="s">
        <v>49</v>
      </c>
      <c r="C68" s="778"/>
      <c r="D68" s="778"/>
      <c r="E68" s="778"/>
      <c r="F68" s="656"/>
    </row>
    <row r="69" spans="1:6">
      <c r="A69" s="662"/>
      <c r="B69" s="778" t="s">
        <v>77</v>
      </c>
      <c r="C69" s="778"/>
      <c r="D69" s="778"/>
      <c r="E69" s="778"/>
      <c r="F69" s="656"/>
    </row>
    <row r="70" spans="1:6">
      <c r="A70" s="662"/>
      <c r="B70" s="656"/>
      <c r="C70" s="656"/>
      <c r="D70" s="656"/>
      <c r="E70" s="656"/>
      <c r="F70" s="656"/>
    </row>
    <row r="71" spans="1:6">
      <c r="A71" s="662"/>
      <c r="B71" s="656"/>
      <c r="C71" s="656"/>
      <c r="D71" s="656"/>
      <c r="E71" s="656"/>
      <c r="F71" s="656"/>
    </row>
    <row r="72" spans="1:6">
      <c r="A72" s="662"/>
      <c r="B72" s="656"/>
      <c r="C72" s="656"/>
      <c r="D72" s="656"/>
      <c r="E72" s="656"/>
      <c r="F72" s="656"/>
    </row>
    <row r="73" spans="1:6">
      <c r="A73" s="662"/>
      <c r="B73" s="778" t="s">
        <v>50</v>
      </c>
      <c r="C73" s="778"/>
      <c r="D73" s="778"/>
      <c r="E73" s="778"/>
      <c r="F73" s="656"/>
    </row>
    <row r="74" spans="1:6">
      <c r="A74" s="662"/>
      <c r="B74" s="656"/>
      <c r="C74" s="656"/>
      <c r="D74" s="656"/>
      <c r="E74" s="656"/>
      <c r="F74" s="656"/>
    </row>
    <row r="75" spans="1:6">
      <c r="A75" s="662"/>
      <c r="B75" s="656"/>
      <c r="C75" s="656"/>
      <c r="D75" s="656"/>
      <c r="E75" s="656"/>
      <c r="F75" s="656"/>
    </row>
    <row r="76" spans="1:6">
      <c r="A76" s="662"/>
      <c r="B76" s="656"/>
      <c r="C76" s="656"/>
      <c r="D76" s="656"/>
      <c r="E76" s="656"/>
      <c r="F76" s="656"/>
    </row>
    <row r="77" spans="1:6">
      <c r="A77" s="662"/>
      <c r="B77" s="656"/>
      <c r="C77" s="656"/>
      <c r="D77" s="656"/>
      <c r="E77" s="656"/>
      <c r="F77" s="656"/>
    </row>
    <row r="78" spans="1:6">
      <c r="A78" s="662"/>
      <c r="B78" s="656"/>
      <c r="C78" s="656"/>
      <c r="D78" s="656"/>
      <c r="E78" s="656"/>
      <c r="F78" s="656"/>
    </row>
    <row r="79" spans="1:6">
      <c r="A79" s="662"/>
      <c r="B79" s="656"/>
      <c r="C79" s="656"/>
      <c r="D79" s="656"/>
      <c r="E79" s="656"/>
      <c r="F79" s="656"/>
    </row>
    <row r="80" spans="1:6">
      <c r="A80" s="663"/>
      <c r="B80" s="663"/>
      <c r="C80" s="656"/>
      <c r="D80" s="656"/>
      <c r="E80" s="656"/>
      <c r="F80" s="656"/>
    </row>
    <row r="81" spans="1:6">
      <c r="A81" s="664" t="s">
        <v>22</v>
      </c>
      <c r="B81" s="656"/>
      <c r="C81" s="656"/>
      <c r="D81" s="656"/>
      <c r="E81" s="656"/>
      <c r="F81" s="656"/>
    </row>
    <row r="82" spans="1:6">
      <c r="A82" s="664" t="s">
        <v>70</v>
      </c>
      <c r="B82" s="656"/>
      <c r="C82" s="656"/>
      <c r="D82" s="656"/>
      <c r="E82" s="656"/>
      <c r="F82" s="656"/>
    </row>
    <row r="83" spans="1:6">
      <c r="A83" s="664" t="s">
        <v>71</v>
      </c>
      <c r="B83" s="656"/>
      <c r="C83" s="665"/>
      <c r="D83" s="666"/>
      <c r="E83" s="656"/>
      <c r="F83" s="656"/>
    </row>
    <row r="84" spans="1:6">
      <c r="A84" s="667" t="s">
        <v>23</v>
      </c>
      <c r="B84" s="668"/>
      <c r="C84" s="656"/>
      <c r="D84" s="656"/>
      <c r="E84" s="656"/>
      <c r="F84" s="656"/>
    </row>
    <row r="85" spans="1:6">
      <c r="A85" s="656"/>
      <c r="B85" s="656"/>
      <c r="C85" s="656"/>
      <c r="D85" s="656"/>
      <c r="E85" s="656"/>
      <c r="F85" s="656"/>
    </row>
    <row r="86" spans="1:6">
      <c r="A86" s="100"/>
      <c r="B86" s="100"/>
      <c r="C86" s="100"/>
      <c r="D86" s="100"/>
      <c r="E86" s="100"/>
      <c r="F86" s="100"/>
    </row>
    <row r="87" spans="1:6">
      <c r="A87" s="100"/>
      <c r="B87" s="100"/>
      <c r="C87" s="100"/>
      <c r="D87" s="100"/>
      <c r="E87" s="100"/>
      <c r="F87" s="100"/>
    </row>
    <row r="88" spans="1:6">
      <c r="A88" s="100"/>
      <c r="B88" s="100"/>
      <c r="C88" s="100"/>
      <c r="D88" s="100"/>
      <c r="E88" s="100"/>
      <c r="F88" s="100"/>
    </row>
  </sheetData>
  <mergeCells count="16">
    <mergeCell ref="B69:E69"/>
    <mergeCell ref="B73:E73"/>
    <mergeCell ref="A54:F54"/>
    <mergeCell ref="A55:F55"/>
    <mergeCell ref="A53:F53"/>
    <mergeCell ref="A58:F58"/>
    <mergeCell ref="A61:F61"/>
    <mergeCell ref="A62:F62"/>
    <mergeCell ref="B68:E68"/>
    <mergeCell ref="A57:F57"/>
    <mergeCell ref="A52:F52"/>
    <mergeCell ref="A18:F18"/>
    <mergeCell ref="C19:F19"/>
    <mergeCell ref="A22:F22"/>
    <mergeCell ref="C42:D42"/>
    <mergeCell ref="A51:F51"/>
  </mergeCells>
  <pageMargins left="0.19685039370078741" right="0.70866141732283472" top="0.31496062992125984" bottom="0.31496062992125984" header="0.31496062992125984" footer="0.23622047244094491"/>
  <pageSetup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55"/>
  <sheetViews>
    <sheetView topLeftCell="A16" zoomScaleNormal="100" zoomScaleSheetLayoutView="50" workbookViewId="0">
      <selection activeCell="K11" sqref="K11"/>
    </sheetView>
  </sheetViews>
  <sheetFormatPr baseColWidth="10" defaultColWidth="10.90625" defaultRowHeight="12.75"/>
  <cols>
    <col min="1" max="1" width="2.1796875" style="250" customWidth="1"/>
    <col min="2" max="2" width="6.7265625" style="13" customWidth="1"/>
    <col min="3" max="3" width="10.81640625" style="13" customWidth="1"/>
    <col min="4" max="4" width="13.6328125" style="13" customWidth="1"/>
    <col min="5" max="6" width="10.90625" style="13" customWidth="1"/>
    <col min="7" max="7" width="12.08984375" style="13" customWidth="1"/>
    <col min="8" max="8" width="3.54296875" style="13" customWidth="1"/>
    <col min="9" max="11" width="4.08984375" style="250" customWidth="1"/>
    <col min="12" max="16384" width="10.90625" style="250"/>
  </cols>
  <sheetData>
    <row r="1" spans="2:23">
      <c r="B1" s="814" t="s">
        <v>87</v>
      </c>
      <c r="C1" s="814"/>
      <c r="D1" s="814"/>
      <c r="E1" s="814"/>
      <c r="F1" s="814"/>
      <c r="G1" s="814"/>
      <c r="H1" s="814"/>
    </row>
    <row r="2" spans="2:23">
      <c r="B2" s="370"/>
      <c r="C2" s="370"/>
      <c r="D2" s="370"/>
      <c r="E2" s="370"/>
      <c r="F2" s="370"/>
      <c r="G2" s="370"/>
      <c r="H2" s="370"/>
    </row>
    <row r="3" spans="2:23">
      <c r="B3" s="860" t="s">
        <v>230</v>
      </c>
      <c r="C3" s="860"/>
      <c r="D3" s="861"/>
      <c r="E3" s="861"/>
      <c r="F3" s="861"/>
      <c r="G3" s="861"/>
      <c r="H3" s="78"/>
    </row>
    <row r="4" spans="2:23" s="30" customFormat="1" ht="15" customHeight="1">
      <c r="B4" s="864" t="s">
        <v>206</v>
      </c>
      <c r="C4" s="864"/>
      <c r="D4" s="864"/>
      <c r="E4" s="864"/>
      <c r="F4" s="864"/>
      <c r="G4" s="864"/>
    </row>
    <row r="5" spans="2:23" s="30" customFormat="1" ht="15" customHeight="1">
      <c r="B5" s="865" t="s">
        <v>208</v>
      </c>
      <c r="C5" s="865"/>
      <c r="D5" s="865" t="s">
        <v>12</v>
      </c>
      <c r="E5" s="865"/>
      <c r="F5" s="865"/>
      <c r="G5" s="865"/>
    </row>
    <row r="6" spans="2:23" s="30" customFormat="1" ht="17.25" customHeight="1">
      <c r="B6" s="865"/>
      <c r="C6" s="865"/>
      <c r="D6" s="835" t="s">
        <v>105</v>
      </c>
      <c r="E6" s="835"/>
      <c r="F6" s="835" t="s">
        <v>106</v>
      </c>
      <c r="G6" s="835"/>
    </row>
    <row r="7" spans="2:23" s="30" customFormat="1" ht="15" customHeight="1">
      <c r="B7" s="836" t="s">
        <v>209</v>
      </c>
      <c r="C7" s="836"/>
      <c r="D7" s="846">
        <v>70</v>
      </c>
      <c r="E7" s="840"/>
      <c r="F7" s="841">
        <v>70</v>
      </c>
      <c r="G7" s="842"/>
    </row>
    <row r="8" spans="2:23" s="30" customFormat="1" ht="27.75" customHeight="1">
      <c r="B8" s="845" t="s">
        <v>115</v>
      </c>
      <c r="C8" s="836"/>
      <c r="D8" s="841">
        <v>82800</v>
      </c>
      <c r="E8" s="842"/>
      <c r="F8" s="841">
        <v>15200</v>
      </c>
      <c r="G8" s="842"/>
    </row>
    <row r="9" spans="2:23" s="13" customFormat="1" ht="16.5" customHeight="1">
      <c r="B9" s="845" t="s">
        <v>116</v>
      </c>
      <c r="C9" s="836"/>
      <c r="D9" s="839">
        <v>212000</v>
      </c>
      <c r="E9" s="840"/>
      <c r="F9" s="841">
        <v>143000</v>
      </c>
      <c r="G9" s="842"/>
      <c r="I9" s="274"/>
      <c r="J9" s="275"/>
      <c r="K9" s="269"/>
      <c r="L9" s="269"/>
      <c r="M9" s="269"/>
      <c r="N9" s="269"/>
      <c r="O9" s="269"/>
      <c r="P9" s="269"/>
      <c r="Q9" s="269"/>
      <c r="R9" s="269"/>
      <c r="S9" s="269"/>
    </row>
    <row r="10" spans="2:23" s="13" customFormat="1" ht="16.5" customHeight="1">
      <c r="B10" s="845" t="s">
        <v>84</v>
      </c>
      <c r="C10" s="836"/>
      <c r="D10" s="839">
        <v>472207</v>
      </c>
      <c r="E10" s="840"/>
      <c r="F10" s="841">
        <v>666648</v>
      </c>
      <c r="G10" s="842"/>
      <c r="I10" s="274"/>
      <c r="J10" s="275"/>
      <c r="K10" s="269"/>
      <c r="L10" s="269"/>
      <c r="M10" s="269"/>
      <c r="N10" s="269"/>
      <c r="O10" s="269"/>
      <c r="P10" s="269"/>
      <c r="Q10" s="269"/>
      <c r="R10" s="269"/>
      <c r="S10" s="269"/>
    </row>
    <row r="11" spans="2:23" s="13" customFormat="1" ht="16.5" customHeight="1">
      <c r="B11" s="843" t="s">
        <v>203</v>
      </c>
      <c r="C11" s="844"/>
      <c r="D11" s="839">
        <v>72866</v>
      </c>
      <c r="E11" s="840"/>
      <c r="F11" s="841">
        <v>97950</v>
      </c>
      <c r="G11" s="842"/>
      <c r="I11" s="274"/>
      <c r="J11" s="275"/>
      <c r="K11" s="269"/>
      <c r="L11" s="269"/>
      <c r="M11" s="269"/>
      <c r="N11" s="269"/>
      <c r="O11" s="269"/>
      <c r="P11" s="269"/>
      <c r="Q11" s="269"/>
      <c r="R11" s="269"/>
      <c r="S11" s="269"/>
    </row>
    <row r="12" spans="2:23" ht="16.5" customHeight="1">
      <c r="B12" s="845" t="s">
        <v>117</v>
      </c>
      <c r="C12" s="836"/>
      <c r="D12" s="839">
        <v>839873</v>
      </c>
      <c r="E12" s="840"/>
      <c r="F12" s="841">
        <v>922798</v>
      </c>
      <c r="G12" s="842"/>
      <c r="I12" s="268"/>
      <c r="J12" s="260"/>
      <c r="K12" s="270"/>
      <c r="L12" s="270"/>
      <c r="M12" s="270"/>
      <c r="N12" s="270"/>
      <c r="O12" s="270"/>
      <c r="P12" s="270"/>
      <c r="Q12" s="270"/>
      <c r="R12" s="270"/>
      <c r="S12" s="270"/>
    </row>
    <row r="13" spans="2:23" ht="39.75" customHeight="1">
      <c r="B13" s="845" t="s">
        <v>360</v>
      </c>
      <c r="C13" s="836"/>
      <c r="D13" s="852">
        <v>12797</v>
      </c>
      <c r="E13" s="853"/>
      <c r="F13" s="854">
        <v>12958</v>
      </c>
      <c r="G13" s="855"/>
      <c r="I13" s="268"/>
      <c r="J13" s="260"/>
      <c r="K13" s="270"/>
      <c r="L13" s="270"/>
      <c r="M13" s="271"/>
      <c r="N13" s="271"/>
      <c r="O13" s="271"/>
      <c r="P13" s="271"/>
      <c r="Q13" s="271"/>
      <c r="R13" s="271"/>
      <c r="S13" s="271"/>
      <c r="T13" s="254"/>
      <c r="U13" s="254"/>
      <c r="V13" s="254"/>
      <c r="W13" s="254"/>
    </row>
    <row r="14" spans="2:23" ht="16.5" customHeight="1">
      <c r="B14" s="837" t="s">
        <v>165</v>
      </c>
      <c r="C14" s="838"/>
      <c r="D14" s="839">
        <f>D13*D7</f>
        <v>895790</v>
      </c>
      <c r="E14" s="840"/>
      <c r="F14" s="841">
        <f>F13*F7</f>
        <v>907060</v>
      </c>
      <c r="G14" s="842"/>
      <c r="I14" s="268"/>
      <c r="J14" s="260"/>
      <c r="K14" s="270"/>
      <c r="L14" s="276"/>
      <c r="M14" s="267"/>
      <c r="N14" s="266"/>
      <c r="O14" s="266"/>
      <c r="P14" s="266"/>
      <c r="Q14" s="266"/>
      <c r="R14" s="266"/>
      <c r="S14" s="266"/>
      <c r="T14" s="258"/>
      <c r="U14" s="258"/>
      <c r="V14" s="258"/>
      <c r="W14" s="258"/>
    </row>
    <row r="15" spans="2:23" ht="16.5" customHeight="1">
      <c r="B15" s="837" t="s">
        <v>85</v>
      </c>
      <c r="C15" s="838"/>
      <c r="D15" s="839">
        <f>D14-D12</f>
        <v>55917</v>
      </c>
      <c r="E15" s="840"/>
      <c r="F15" s="841">
        <f>F14-F12</f>
        <v>-15738</v>
      </c>
      <c r="G15" s="842"/>
      <c r="I15" s="268"/>
      <c r="J15" s="260"/>
      <c r="K15" s="270"/>
      <c r="L15" s="276"/>
      <c r="M15" s="267"/>
      <c r="N15" s="266"/>
      <c r="O15" s="266"/>
      <c r="P15" s="266"/>
      <c r="Q15" s="266"/>
      <c r="R15" s="266"/>
      <c r="S15" s="266"/>
      <c r="T15" s="258"/>
      <c r="U15" s="258"/>
      <c r="V15" s="258"/>
      <c r="W15" s="258"/>
    </row>
    <row r="16" spans="2:23" ht="16.5" customHeight="1">
      <c r="B16" s="856"/>
      <c r="C16" s="857"/>
      <c r="D16" s="858"/>
      <c r="E16" s="858"/>
      <c r="F16" s="857"/>
      <c r="G16" s="859"/>
      <c r="I16" s="268"/>
      <c r="J16" s="260"/>
      <c r="K16" s="270"/>
      <c r="L16" s="276"/>
      <c r="M16" s="277"/>
      <c r="N16" s="272"/>
      <c r="O16" s="272"/>
      <c r="P16" s="272"/>
      <c r="Q16" s="272"/>
      <c r="R16" s="272"/>
      <c r="S16" s="272"/>
      <c r="T16" s="257"/>
      <c r="U16" s="257"/>
      <c r="V16" s="257"/>
      <c r="W16" s="257"/>
    </row>
    <row r="17" spans="2:19" s="31" customFormat="1" ht="16.5" customHeight="1">
      <c r="B17" s="858" t="s">
        <v>199</v>
      </c>
      <c r="C17" s="858"/>
      <c r="D17" s="858"/>
      <c r="E17" s="858"/>
      <c r="F17" s="858"/>
      <c r="G17" s="858"/>
      <c r="H17" s="30"/>
      <c r="I17" s="278"/>
      <c r="J17" s="279"/>
      <c r="K17" s="280"/>
      <c r="L17" s="280"/>
      <c r="M17" s="280"/>
      <c r="N17" s="280"/>
      <c r="O17" s="280"/>
      <c r="P17" s="280"/>
      <c r="Q17" s="280"/>
      <c r="R17" s="280"/>
      <c r="S17" s="280"/>
    </row>
    <row r="18" spans="2:19" ht="24" customHeight="1">
      <c r="B18" s="117" t="s">
        <v>113</v>
      </c>
      <c r="C18" s="120" t="s">
        <v>204</v>
      </c>
      <c r="D18" s="118">
        <v>60</v>
      </c>
      <c r="E18" s="118">
        <v>65</v>
      </c>
      <c r="F18" s="118">
        <v>75</v>
      </c>
      <c r="G18" s="118">
        <v>80</v>
      </c>
      <c r="H18" s="55"/>
      <c r="I18" s="268"/>
      <c r="J18" s="260"/>
      <c r="K18" s="270"/>
      <c r="L18" s="281"/>
      <c r="M18" s="270"/>
      <c r="N18" s="270"/>
      <c r="O18" s="270"/>
      <c r="P18" s="270"/>
      <c r="Q18" s="270"/>
      <c r="R18" s="270"/>
      <c r="S18" s="270"/>
    </row>
    <row r="19" spans="2:19" ht="16.5" customHeight="1">
      <c r="B19" s="117" t="s">
        <v>109</v>
      </c>
      <c r="C19" s="117">
        <v>12360.967741935485</v>
      </c>
      <c r="D19" s="118">
        <f>(D$18*$C19)-$D$12</f>
        <v>-98214.935483870911</v>
      </c>
      <c r="E19" s="118">
        <f t="shared" ref="E19:G21" si="0">(E$18*$C19)-$D$12</f>
        <v>-36410.096774193458</v>
      </c>
      <c r="F19" s="118">
        <f t="shared" si="0"/>
        <v>87199.580645161332</v>
      </c>
      <c r="G19" s="118">
        <f t="shared" si="0"/>
        <v>149004.41935483878</v>
      </c>
      <c r="H19" s="55"/>
      <c r="I19" s="268"/>
      <c r="J19" s="260"/>
      <c r="K19" s="270"/>
      <c r="L19" s="270"/>
      <c r="M19" s="270"/>
      <c r="N19" s="270"/>
      <c r="O19" s="270"/>
      <c r="P19" s="270"/>
      <c r="Q19" s="270"/>
      <c r="R19" s="270"/>
      <c r="S19" s="270"/>
    </row>
    <row r="20" spans="2:19" ht="16.5" customHeight="1">
      <c r="B20" s="117" t="s">
        <v>110</v>
      </c>
      <c r="C20" s="117">
        <v>12796.552936311</v>
      </c>
      <c r="D20" s="118">
        <f>(D$18*$C20)-$D$12</f>
        <v>-72079.823821339989</v>
      </c>
      <c r="E20" s="118">
        <f t="shared" si="0"/>
        <v>-8097.0591397850076</v>
      </c>
      <c r="F20" s="118">
        <f t="shared" si="0"/>
        <v>119868.47022332496</v>
      </c>
      <c r="G20" s="118">
        <f t="shared" si="0"/>
        <v>183851.23490487994</v>
      </c>
      <c r="H20" s="132"/>
      <c r="I20" s="268"/>
      <c r="J20" s="266"/>
      <c r="K20" s="266"/>
      <c r="L20" s="270"/>
      <c r="M20" s="270"/>
      <c r="N20" s="270"/>
      <c r="O20" s="270"/>
      <c r="P20" s="270"/>
      <c r="Q20" s="270"/>
      <c r="R20" s="270"/>
      <c r="S20" s="270"/>
    </row>
    <row r="21" spans="2:19" ht="16.5" customHeight="1">
      <c r="B21" s="117" t="s">
        <v>111</v>
      </c>
      <c r="C21" s="117">
        <v>13308.3509098428</v>
      </c>
      <c r="D21" s="118">
        <f t="shared" ref="D21" si="1">(D$18*$C21)-$D$12</f>
        <v>-41371.945409431937</v>
      </c>
      <c r="E21" s="118">
        <f t="shared" si="0"/>
        <v>25169.809139781981</v>
      </c>
      <c r="F21" s="118">
        <f t="shared" si="0"/>
        <v>158253.31823821005</v>
      </c>
      <c r="G21" s="118">
        <f t="shared" si="0"/>
        <v>224795.07278742408</v>
      </c>
      <c r="H21" s="132"/>
      <c r="I21" s="282"/>
      <c r="J21" s="266"/>
      <c r="K21" s="266"/>
      <c r="L21" s="270"/>
      <c r="M21" s="270"/>
      <c r="N21" s="270"/>
      <c r="O21" s="270"/>
      <c r="P21" s="270"/>
      <c r="Q21" s="270"/>
      <c r="R21" s="270"/>
      <c r="S21" s="270"/>
    </row>
    <row r="22" spans="2:19" ht="16.5" customHeight="1">
      <c r="B22" s="119" t="s">
        <v>231</v>
      </c>
      <c r="C22" s="119"/>
      <c r="D22" s="118">
        <f>$D$14/D18</f>
        <v>14929.833333333334</v>
      </c>
      <c r="E22" s="118">
        <f>$D$14/E18</f>
        <v>13781.384615384615</v>
      </c>
      <c r="F22" s="118">
        <f>$D$14/F18</f>
        <v>11943.866666666667</v>
      </c>
      <c r="G22" s="118">
        <f>$D$14/G18</f>
        <v>11197.375</v>
      </c>
      <c r="H22" s="132"/>
      <c r="I22" s="282"/>
      <c r="J22" s="266"/>
      <c r="K22" s="266"/>
      <c r="L22" s="270"/>
      <c r="M22" s="270"/>
      <c r="N22" s="270"/>
      <c r="O22" s="270"/>
      <c r="P22" s="270"/>
      <c r="Q22" s="270"/>
      <c r="R22" s="270"/>
      <c r="S22" s="270"/>
    </row>
    <row r="23" spans="2:19" ht="16.5" customHeight="1">
      <c r="B23" s="862" t="s">
        <v>214</v>
      </c>
      <c r="C23" s="862"/>
      <c r="D23" s="862"/>
      <c r="E23" s="862"/>
      <c r="F23" s="862"/>
      <c r="G23" s="862"/>
      <c r="H23" s="132"/>
      <c r="I23" s="282"/>
      <c r="J23" s="266"/>
      <c r="K23" s="266"/>
      <c r="L23" s="270"/>
      <c r="M23" s="270"/>
      <c r="N23" s="270"/>
      <c r="O23" s="270"/>
      <c r="P23" s="270"/>
      <c r="Q23" s="270"/>
      <c r="R23" s="270"/>
      <c r="S23" s="270"/>
    </row>
    <row r="24" spans="2:19" ht="16.5" customHeight="1">
      <c r="B24" s="863" t="s">
        <v>86</v>
      </c>
      <c r="C24" s="863"/>
      <c r="D24" s="863"/>
      <c r="E24" s="863"/>
      <c r="F24" s="863"/>
      <c r="G24" s="863"/>
      <c r="H24" s="132"/>
      <c r="I24" s="282"/>
      <c r="J24" s="266"/>
      <c r="K24" s="266"/>
      <c r="L24" s="270"/>
      <c r="M24" s="270"/>
      <c r="N24" s="270"/>
      <c r="O24" s="270"/>
      <c r="P24" s="270"/>
      <c r="Q24" s="270"/>
      <c r="R24" s="270"/>
      <c r="S24" s="270"/>
    </row>
    <row r="25" spans="2:19" ht="16.5" customHeight="1">
      <c r="B25" s="847" t="s">
        <v>201</v>
      </c>
      <c r="C25" s="848"/>
      <c r="D25" s="848"/>
      <c r="E25" s="848"/>
      <c r="F25" s="848"/>
      <c r="G25" s="849"/>
      <c r="H25" s="132"/>
      <c r="I25" s="282"/>
      <c r="J25" s="266"/>
      <c r="K25" s="266"/>
      <c r="L25" s="270"/>
      <c r="M25" s="270"/>
      <c r="N25" s="270"/>
      <c r="O25" s="270"/>
      <c r="P25" s="270"/>
      <c r="Q25" s="270"/>
      <c r="R25" s="270"/>
      <c r="S25" s="270"/>
    </row>
    <row r="26" spans="2:19" ht="31.5" customHeight="1">
      <c r="B26" s="850" t="s">
        <v>359</v>
      </c>
      <c r="C26" s="850"/>
      <c r="D26" s="850"/>
      <c r="E26" s="850"/>
      <c r="F26" s="850"/>
      <c r="G26" s="850"/>
      <c r="H26" s="132"/>
      <c r="I26" s="282"/>
      <c r="J26" s="266"/>
      <c r="K26" s="266"/>
      <c r="L26" s="270"/>
      <c r="M26" s="270"/>
      <c r="N26" s="270"/>
      <c r="O26" s="270"/>
      <c r="P26" s="270"/>
      <c r="Q26" s="270"/>
      <c r="R26" s="270"/>
      <c r="S26" s="270"/>
    </row>
    <row r="27" spans="2:19" ht="16.5" customHeight="1">
      <c r="B27" s="851" t="s">
        <v>202</v>
      </c>
      <c r="C27" s="851"/>
      <c r="D27" s="851"/>
      <c r="E27" s="851"/>
      <c r="F27" s="851"/>
      <c r="G27" s="851"/>
      <c r="H27" s="132"/>
      <c r="I27" s="282"/>
      <c r="J27" s="266"/>
      <c r="K27" s="266"/>
      <c r="L27" s="58"/>
      <c r="M27" s="58"/>
      <c r="N27" s="268"/>
      <c r="O27" s="67"/>
      <c r="P27" s="270"/>
      <c r="Q27" s="270"/>
      <c r="R27" s="270"/>
      <c r="S27" s="270"/>
    </row>
    <row r="28" spans="2:19" ht="16.5" customHeight="1">
      <c r="C28" s="379"/>
      <c r="D28" s="251"/>
      <c r="E28" s="377"/>
      <c r="F28" s="377"/>
      <c r="G28" s="378"/>
      <c r="H28" s="132"/>
      <c r="I28" s="282"/>
      <c r="J28" s="266"/>
      <c r="K28" s="266"/>
      <c r="L28" s="58"/>
      <c r="M28" s="58"/>
      <c r="N28" s="268"/>
      <c r="O28" s="67"/>
      <c r="P28" s="270"/>
      <c r="Q28" s="270"/>
      <c r="R28" s="270"/>
      <c r="S28" s="270"/>
    </row>
    <row r="29" spans="2:19" ht="16.5" customHeight="1">
      <c r="C29" s="379"/>
      <c r="D29" s="251"/>
      <c r="E29" s="377"/>
      <c r="F29" s="377"/>
      <c r="G29" s="378"/>
      <c r="H29" s="132"/>
      <c r="I29" s="282"/>
      <c r="J29" s="266"/>
      <c r="K29" s="266"/>
      <c r="L29" s="58"/>
      <c r="M29" s="58"/>
      <c r="N29" s="268"/>
      <c r="O29" s="67"/>
      <c r="P29" s="270"/>
      <c r="Q29" s="270"/>
      <c r="R29" s="270"/>
      <c r="S29" s="270"/>
    </row>
    <row r="30" spans="2:19" ht="16.5" customHeight="1">
      <c r="C30" s="379"/>
      <c r="D30" s="251"/>
      <c r="E30" s="377"/>
      <c r="F30" s="377"/>
      <c r="G30" s="378"/>
      <c r="H30" s="132"/>
      <c r="I30" s="282"/>
      <c r="J30" s="282"/>
      <c r="K30" s="282"/>
      <c r="L30" s="94"/>
      <c r="M30" s="58"/>
      <c r="N30" s="268"/>
      <c r="O30" s="67"/>
      <c r="P30" s="270"/>
      <c r="Q30" s="270"/>
      <c r="R30" s="270"/>
      <c r="S30" s="270"/>
    </row>
    <row r="31" spans="2:19" ht="16.5" customHeight="1">
      <c r="C31" s="190"/>
      <c r="D31" s="76"/>
      <c r="E31" s="76"/>
      <c r="F31" s="250"/>
      <c r="G31" s="136"/>
      <c r="H31" s="132"/>
      <c r="I31" s="259"/>
      <c r="J31" s="260"/>
      <c r="K31" s="137"/>
      <c r="L31" s="58"/>
      <c r="M31" s="58"/>
      <c r="N31" s="268"/>
      <c r="O31" s="67"/>
      <c r="P31" s="270"/>
      <c r="Q31" s="270"/>
      <c r="R31" s="270"/>
      <c r="S31" s="270"/>
    </row>
    <row r="32" spans="2:19">
      <c r="C32" s="250"/>
      <c r="D32" s="250"/>
      <c r="E32" s="250"/>
      <c r="F32" s="250"/>
      <c r="G32" s="250"/>
    </row>
    <row r="33" spans="3:7">
      <c r="C33" s="250"/>
      <c r="D33" s="250"/>
      <c r="E33" s="250"/>
      <c r="F33" s="250"/>
      <c r="G33" s="250"/>
    </row>
    <row r="34" spans="3:7">
      <c r="C34" s="250"/>
      <c r="D34" s="250"/>
      <c r="E34" s="250"/>
      <c r="F34" s="250"/>
      <c r="G34" s="250"/>
    </row>
    <row r="35" spans="3:7">
      <c r="C35" s="250"/>
      <c r="D35" s="250"/>
      <c r="E35" s="250"/>
      <c r="F35" s="250"/>
      <c r="G35" s="250"/>
    </row>
    <row r="36" spans="3:7">
      <c r="C36" s="250"/>
      <c r="D36" s="250"/>
      <c r="E36" s="250"/>
      <c r="F36" s="250"/>
      <c r="G36" s="250"/>
    </row>
    <row r="37" spans="3:7">
      <c r="C37" s="250"/>
      <c r="D37" s="250"/>
      <c r="E37" s="250"/>
      <c r="F37" s="250"/>
      <c r="G37" s="250"/>
    </row>
    <row r="38" spans="3:7">
      <c r="C38" s="250"/>
      <c r="D38" s="250"/>
      <c r="E38" s="250"/>
      <c r="F38" s="250"/>
      <c r="G38" s="250"/>
    </row>
    <row r="39" spans="3:7">
      <c r="C39" s="250"/>
      <c r="D39" s="250"/>
      <c r="E39" s="250"/>
      <c r="F39" s="250"/>
      <c r="G39" s="250"/>
    </row>
    <row r="40" spans="3:7">
      <c r="C40" s="250"/>
      <c r="D40" s="250"/>
      <c r="E40" s="250"/>
      <c r="F40" s="250"/>
      <c r="G40" s="250"/>
    </row>
    <row r="54" spans="2:14">
      <c r="I54" s="13"/>
      <c r="J54" s="13"/>
      <c r="K54" s="13"/>
      <c r="L54" s="13"/>
      <c r="M54" s="13"/>
      <c r="N54" s="13"/>
    </row>
    <row r="55" spans="2:14" ht="30" customHeight="1">
      <c r="B55" s="365"/>
      <c r="I55" s="365"/>
      <c r="J55" s="13"/>
      <c r="K55" s="13"/>
      <c r="L55" s="13"/>
      <c r="M55" s="13"/>
      <c r="N55" s="13"/>
    </row>
  </sheetData>
  <mergeCells count="41">
    <mergeCell ref="B1:H1"/>
    <mergeCell ref="B3:G3"/>
    <mergeCell ref="B17:G17"/>
    <mergeCell ref="B23:G23"/>
    <mergeCell ref="B24:G24"/>
    <mergeCell ref="F8:G8"/>
    <mergeCell ref="B9:C9"/>
    <mergeCell ref="D9:E9"/>
    <mergeCell ref="F9:G9"/>
    <mergeCell ref="B10:C10"/>
    <mergeCell ref="D10:E10"/>
    <mergeCell ref="F10:G10"/>
    <mergeCell ref="B4:G4"/>
    <mergeCell ref="B5:C6"/>
    <mergeCell ref="D5:G5"/>
    <mergeCell ref="D6:E6"/>
    <mergeCell ref="B25:G25"/>
    <mergeCell ref="B26:G26"/>
    <mergeCell ref="B27:G27"/>
    <mergeCell ref="D12:E12"/>
    <mergeCell ref="F12:G12"/>
    <mergeCell ref="B13:C13"/>
    <mergeCell ref="D13:E13"/>
    <mergeCell ref="F13:G13"/>
    <mergeCell ref="B14:C14"/>
    <mergeCell ref="D14:E14"/>
    <mergeCell ref="F14:G14"/>
    <mergeCell ref="B16:G16"/>
    <mergeCell ref="F6:G6"/>
    <mergeCell ref="B7:C7"/>
    <mergeCell ref="B15:C15"/>
    <mergeCell ref="D15:E15"/>
    <mergeCell ref="F15:G15"/>
    <mergeCell ref="B11:C11"/>
    <mergeCell ref="D11:E11"/>
    <mergeCell ref="F11:G11"/>
    <mergeCell ref="B12:C12"/>
    <mergeCell ref="D7:E7"/>
    <mergeCell ref="F7:G7"/>
    <mergeCell ref="B8:C8"/>
    <mergeCell ref="D8:E8"/>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zoomScaleNormal="100" workbookViewId="0">
      <selection activeCell="B17" sqref="B17:I17"/>
    </sheetView>
  </sheetViews>
  <sheetFormatPr baseColWidth="10" defaultColWidth="9.6328125" defaultRowHeight="12"/>
  <cols>
    <col min="1" max="1" width="1.7265625" style="1" customWidth="1"/>
    <col min="2" max="3" width="9.08984375" style="1" customWidth="1"/>
    <col min="4" max="4" width="6.6328125" style="1" customWidth="1"/>
    <col min="5" max="5" width="8.453125" style="1" customWidth="1"/>
    <col min="6" max="6" width="6.08984375" style="1" customWidth="1"/>
    <col min="7" max="7" width="7.90625" style="1" customWidth="1"/>
    <col min="8" max="8" width="10.08984375" style="1" customWidth="1"/>
    <col min="9" max="9" width="7.08984375" style="1" customWidth="1"/>
    <col min="10" max="11" width="2.08984375" style="1" customWidth="1"/>
    <col min="12" max="12" width="7.36328125" style="1" customWidth="1"/>
    <col min="13" max="13" width="7.54296875" style="1" customWidth="1"/>
    <col min="14" max="16384" width="9.6328125" style="1"/>
  </cols>
  <sheetData>
    <row r="1" spans="2:15" s="24" customFormat="1" ht="18" customHeight="1">
      <c r="B1" s="870" t="s">
        <v>88</v>
      </c>
      <c r="C1" s="870"/>
      <c r="D1" s="870"/>
      <c r="E1" s="870"/>
      <c r="F1" s="870"/>
      <c r="G1" s="870"/>
      <c r="H1" s="870"/>
      <c r="I1" s="870"/>
    </row>
    <row r="2" spans="2:15" s="24" customFormat="1" ht="12.75"/>
    <row r="3" spans="2:15" s="24" customFormat="1" ht="12.75" customHeight="1">
      <c r="B3" s="875" t="s">
        <v>426</v>
      </c>
      <c r="C3" s="875"/>
      <c r="D3" s="875"/>
      <c r="E3" s="875"/>
      <c r="F3" s="875"/>
      <c r="G3" s="875"/>
      <c r="H3" s="875"/>
      <c r="I3" s="875"/>
    </row>
    <row r="4" spans="2:15" s="24" customFormat="1" ht="12.75" customHeight="1">
      <c r="B4" s="875" t="s">
        <v>178</v>
      </c>
      <c r="C4" s="875"/>
      <c r="D4" s="875"/>
      <c r="E4" s="875"/>
      <c r="F4" s="875"/>
      <c r="G4" s="875"/>
      <c r="H4" s="875"/>
      <c r="I4" s="875"/>
    </row>
    <row r="5" spans="2:15" s="24" customFormat="1" ht="12.75">
      <c r="B5" s="876" t="s">
        <v>210</v>
      </c>
      <c r="C5" s="876"/>
      <c r="D5" s="877"/>
      <c r="E5" s="876"/>
      <c r="F5" s="876"/>
      <c r="G5" s="876"/>
      <c r="H5" s="876"/>
      <c r="I5" s="876"/>
      <c r="J5" s="36"/>
    </row>
    <row r="6" spans="2:15" s="22" customFormat="1" ht="28.5" customHeight="1">
      <c r="B6" s="871" t="s">
        <v>194</v>
      </c>
      <c r="C6" s="874" t="s">
        <v>6</v>
      </c>
      <c r="D6" s="134" t="s">
        <v>41</v>
      </c>
      <c r="E6" s="872" t="s">
        <v>10</v>
      </c>
      <c r="F6" s="134" t="s">
        <v>41</v>
      </c>
      <c r="G6" s="873" t="s">
        <v>107</v>
      </c>
      <c r="H6" s="866" t="s">
        <v>65</v>
      </c>
      <c r="I6" s="134" t="s">
        <v>41</v>
      </c>
      <c r="J6" s="36"/>
    </row>
    <row r="7" spans="2:15" s="22" customFormat="1" ht="12.75">
      <c r="B7" s="871"/>
      <c r="C7" s="873"/>
      <c r="D7" s="133" t="s">
        <v>42</v>
      </c>
      <c r="E7" s="873"/>
      <c r="F7" s="133" t="s">
        <v>42</v>
      </c>
      <c r="G7" s="873"/>
      <c r="H7" s="867"/>
      <c r="I7" s="133" t="s">
        <v>42</v>
      </c>
      <c r="J7" s="36"/>
      <c r="K7" s="36"/>
    </row>
    <row r="8" spans="2:15" s="22" customFormat="1" ht="18" customHeight="1">
      <c r="B8" s="126">
        <v>2008</v>
      </c>
      <c r="C8" s="170">
        <v>1237860.8</v>
      </c>
      <c r="D8" s="171"/>
      <c r="E8" s="170">
        <v>792414.33799999999</v>
      </c>
      <c r="F8" s="171"/>
      <c r="G8" s="170">
        <v>12.85</v>
      </c>
      <c r="H8" s="172">
        <f t="shared" ref="H8" si="0">C8+E8-G8</f>
        <v>2030262.2879999999</v>
      </c>
      <c r="I8" s="171"/>
      <c r="K8" s="36"/>
      <c r="M8" s="61"/>
    </row>
    <row r="9" spans="2:15" s="22" customFormat="1" ht="18" customHeight="1">
      <c r="B9" s="126">
        <v>2009</v>
      </c>
      <c r="C9" s="170">
        <v>1145289.7</v>
      </c>
      <c r="D9" s="171">
        <f>(C9-C8)/C8</f>
        <v>-7.4783125857123905E-2</v>
      </c>
      <c r="E9" s="170">
        <v>686003.93299999996</v>
      </c>
      <c r="F9" s="171">
        <f t="shared" ref="F9:F16" si="1">(E9-E8)/E8</f>
        <v>-0.13428631953905917</v>
      </c>
      <c r="G9" s="170">
        <v>3.843</v>
      </c>
      <c r="H9" s="172">
        <f t="shared" ref="H9:H16" si="2">C9+E9-G9</f>
        <v>1831289.7899999998</v>
      </c>
      <c r="I9" s="171">
        <f t="shared" ref="I9:I16" si="3">(H9-H8)/H8</f>
        <v>-9.8003346255328833E-2</v>
      </c>
      <c r="J9" s="36"/>
      <c r="M9" s="61"/>
    </row>
    <row r="10" spans="2:15" s="22" customFormat="1" ht="18" customHeight="1">
      <c r="B10" s="126">
        <v>2010</v>
      </c>
      <c r="C10" s="170">
        <v>1523921.3</v>
      </c>
      <c r="D10" s="171">
        <f>(C10-C9)/C9</f>
        <v>0.33059897421586881</v>
      </c>
      <c r="E10" s="170">
        <v>632530.88100000005</v>
      </c>
      <c r="F10" s="171">
        <f t="shared" si="1"/>
        <v>-7.7948608495805677E-2</v>
      </c>
      <c r="G10" s="170">
        <v>2.5348999999999999</v>
      </c>
      <c r="H10" s="172">
        <f t="shared" si="2"/>
        <v>2156449.6461</v>
      </c>
      <c r="I10" s="171">
        <f t="shared" si="3"/>
        <v>0.17755783812893985</v>
      </c>
      <c r="K10" s="36"/>
      <c r="M10" s="61"/>
    </row>
    <row r="11" spans="2:15" s="22" customFormat="1" ht="18" customHeight="1">
      <c r="B11" s="126">
        <v>2011</v>
      </c>
      <c r="C11" s="170">
        <v>1575822</v>
      </c>
      <c r="D11" s="171">
        <f>(C11-C10)/C10</f>
        <v>3.4057336162963241E-2</v>
      </c>
      <c r="E11" s="170">
        <v>655527.429</v>
      </c>
      <c r="F11" s="171">
        <f t="shared" si="1"/>
        <v>3.6356403601423455E-2</v>
      </c>
      <c r="G11" s="170">
        <v>110.75030000000001</v>
      </c>
      <c r="H11" s="172">
        <f t="shared" si="2"/>
        <v>2231238.6787</v>
      </c>
      <c r="I11" s="171">
        <f t="shared" si="3"/>
        <v>3.4681557594102928E-2</v>
      </c>
      <c r="M11" s="61"/>
      <c r="N11" s="69"/>
    </row>
    <row r="12" spans="2:15" s="22" customFormat="1" ht="18" customHeight="1">
      <c r="B12" s="126">
        <v>2012</v>
      </c>
      <c r="C12" s="170">
        <v>1213101</v>
      </c>
      <c r="D12" s="171">
        <f>(C12-C11)/C11</f>
        <v>-0.23017891614662062</v>
      </c>
      <c r="E12" s="170">
        <v>896914.36</v>
      </c>
      <c r="F12" s="171">
        <f t="shared" si="1"/>
        <v>0.36823315138503532</v>
      </c>
      <c r="G12" s="170">
        <v>4</v>
      </c>
      <c r="H12" s="172">
        <f t="shared" si="2"/>
        <v>2110011.36</v>
      </c>
      <c r="I12" s="171">
        <f t="shared" si="3"/>
        <v>-5.4331847084432748E-2</v>
      </c>
      <c r="L12" s="61"/>
      <c r="M12" s="61"/>
      <c r="N12" s="80"/>
    </row>
    <row r="13" spans="2:15" s="22" customFormat="1" ht="18" customHeight="1">
      <c r="B13" s="126">
        <v>2013</v>
      </c>
      <c r="C13" s="170">
        <v>1474662.5</v>
      </c>
      <c r="D13" s="171">
        <f>(C13-C12)/C12</f>
        <v>0.21561395135277278</v>
      </c>
      <c r="E13" s="170">
        <v>939403.54799999995</v>
      </c>
      <c r="F13" s="171">
        <f t="shared" si="1"/>
        <v>4.737262540874021E-2</v>
      </c>
      <c r="G13" s="170">
        <v>5.42</v>
      </c>
      <c r="H13" s="172">
        <f t="shared" si="2"/>
        <v>2414060.628</v>
      </c>
      <c r="I13" s="171">
        <f t="shared" si="3"/>
        <v>0.14409840333750629</v>
      </c>
      <c r="M13" s="61"/>
      <c r="N13" s="69"/>
      <c r="O13" s="61"/>
    </row>
    <row r="14" spans="2:15" s="22" customFormat="1" ht="18" customHeight="1">
      <c r="B14" s="126">
        <v>2014</v>
      </c>
      <c r="C14" s="170">
        <v>1358129</v>
      </c>
      <c r="D14" s="171">
        <v>-7.9023844438981805E-2</v>
      </c>
      <c r="E14" s="170">
        <v>759593.10699999996</v>
      </c>
      <c r="F14" s="171">
        <f t="shared" si="1"/>
        <v>-0.19140915678125583</v>
      </c>
      <c r="G14" s="170">
        <v>1.0669999999999999</v>
      </c>
      <c r="H14" s="172">
        <f t="shared" si="2"/>
        <v>2117721.04</v>
      </c>
      <c r="I14" s="171">
        <f t="shared" si="3"/>
        <v>-0.12275565268031867</v>
      </c>
      <c r="M14" s="61"/>
      <c r="N14" s="69"/>
      <c r="O14" s="61"/>
    </row>
    <row r="15" spans="2:15" s="22" customFormat="1" ht="18" customHeight="1">
      <c r="B15" s="126">
        <v>2015</v>
      </c>
      <c r="C15" s="170">
        <v>1482311</v>
      </c>
      <c r="D15" s="171">
        <v>9.1436085968269576E-2</v>
      </c>
      <c r="E15" s="170">
        <v>721118.16299999994</v>
      </c>
      <c r="F15" s="171">
        <f t="shared" si="1"/>
        <v>-5.0652044687393434E-2</v>
      </c>
      <c r="G15" s="170">
        <v>2.5999999999999999E-2</v>
      </c>
      <c r="H15" s="172">
        <f t="shared" si="2"/>
        <v>2203429.1369999996</v>
      </c>
      <c r="I15" s="171">
        <f t="shared" si="3"/>
        <v>4.0471854121069503E-2</v>
      </c>
      <c r="L15" s="196"/>
      <c r="N15" s="69"/>
      <c r="O15" s="61"/>
    </row>
    <row r="16" spans="2:15" s="22" customFormat="1" ht="18" customHeight="1">
      <c r="B16" s="126">
        <v>2016</v>
      </c>
      <c r="C16" s="170">
        <v>1731935</v>
      </c>
      <c r="D16" s="171">
        <f>(C16/C15*100-100)/100</f>
        <v>0.16840190756190837</v>
      </c>
      <c r="E16" s="170">
        <f>'12'!E19</f>
        <v>619307.77600000007</v>
      </c>
      <c r="F16" s="171">
        <f t="shared" si="1"/>
        <v>-0.14118405585077445</v>
      </c>
      <c r="G16" s="170">
        <v>1.0720000000000001</v>
      </c>
      <c r="H16" s="172">
        <f t="shared" si="2"/>
        <v>2351241.7039999999</v>
      </c>
      <c r="I16" s="171">
        <f t="shared" si="3"/>
        <v>6.708296832329684E-2</v>
      </c>
      <c r="L16" s="156"/>
      <c r="M16" s="61"/>
    </row>
    <row r="17" spans="1:14" s="22" customFormat="1" ht="12.75">
      <c r="B17" s="868" t="s">
        <v>215</v>
      </c>
      <c r="C17" s="868"/>
      <c r="D17" s="868"/>
      <c r="E17" s="868"/>
      <c r="F17" s="868"/>
      <c r="G17" s="868"/>
      <c r="H17" s="868"/>
      <c r="I17" s="868"/>
    </row>
    <row r="18" spans="1:14" ht="17.25" customHeight="1">
      <c r="B18" s="869" t="s">
        <v>427</v>
      </c>
      <c r="C18" s="869"/>
      <c r="D18" s="869"/>
      <c r="E18" s="869"/>
      <c r="F18" s="869"/>
      <c r="G18" s="869"/>
      <c r="H18" s="869"/>
      <c r="I18" s="869"/>
    </row>
    <row r="19" spans="1:14" ht="15" customHeight="1"/>
    <row r="20" spans="1:14" ht="15.75" customHeight="1"/>
    <row r="21" spans="1:14" ht="15" customHeight="1"/>
    <row r="22" spans="1:14" ht="15" customHeight="1"/>
    <row r="23" spans="1:14" ht="15" customHeight="1"/>
    <row r="24" spans="1:14" ht="15" customHeight="1"/>
    <row r="25" spans="1:14" ht="15" customHeight="1"/>
    <row r="26" spans="1:14" ht="15" customHeight="1">
      <c r="A26" s="16"/>
      <c r="B26" s="16"/>
      <c r="C26" s="16"/>
      <c r="D26" s="16"/>
      <c r="E26" s="16"/>
      <c r="I26" s="18"/>
    </row>
    <row r="27" spans="1:14" ht="15" customHeight="1">
      <c r="B27" s="16"/>
      <c r="C27" s="16"/>
      <c r="D27" s="16"/>
      <c r="E27" s="16"/>
      <c r="I27" s="19"/>
      <c r="M27" s="2"/>
      <c r="N27" s="3"/>
    </row>
    <row r="28" spans="1:14" ht="15" customHeight="1">
      <c r="M28" s="95"/>
      <c r="N28" s="3"/>
    </row>
    <row r="29" spans="1:14" ht="15" customHeight="1">
      <c r="M29" s="95"/>
      <c r="N29" s="3"/>
    </row>
    <row r="30" spans="1:14" ht="15" customHeight="1">
      <c r="M30" s="2"/>
    </row>
    <row r="31" spans="1:14" ht="15" customHeight="1">
      <c r="M31" s="2"/>
    </row>
    <row r="32" spans="1:14" ht="15" customHeight="1">
      <c r="M32" s="2"/>
    </row>
    <row r="33" spans="2:13" ht="18" customHeight="1">
      <c r="K33" s="37"/>
      <c r="M33" s="2"/>
    </row>
    <row r="34" spans="2:13" ht="7.5" customHeight="1"/>
    <row r="35" spans="2:13" ht="7.5" customHeight="1"/>
    <row r="44" spans="2:13">
      <c r="B44" s="16"/>
      <c r="C44" s="16"/>
      <c r="D44" s="16"/>
      <c r="E44" s="16"/>
      <c r="F44" s="16"/>
      <c r="G44" s="16"/>
      <c r="H44" s="16"/>
      <c r="I44" s="16"/>
      <c r="J44" s="16"/>
      <c r="K44" s="16"/>
      <c r="L44" s="16"/>
      <c r="M44" s="16"/>
    </row>
  </sheetData>
  <customSheetViews>
    <customSheetView guid="{5CDC6F58-B038-4A0E-A13D-C643B013E119}" topLeftCell="A16">
      <selection activeCell="D35" sqref="D35"/>
      <pageMargins left="0.39370078740157483" right="0.39370078740157483"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11">
    <mergeCell ref="H6:H7"/>
    <mergeCell ref="B17:I17"/>
    <mergeCell ref="B18:I18"/>
    <mergeCell ref="B1:I1"/>
    <mergeCell ref="B6:B7"/>
    <mergeCell ref="E6:E7"/>
    <mergeCell ref="C6:C7"/>
    <mergeCell ref="B3:I3"/>
    <mergeCell ref="B4:I4"/>
    <mergeCell ref="B5:I5"/>
    <mergeCell ref="G6:G7"/>
  </mergeCells>
  <printOptions horizontalCentered="1"/>
  <pageMargins left="0.39370078740157483" right="0.39370078740157483" top="1.299212598425197" bottom="0.78740157480314965" header="0.51181102362204722" footer="0.59055118110236227"/>
  <pageSetup firstPageNumber="0" orientation="portrait" r:id="rId2"/>
  <headerFooter alignWithMargins="0">
    <oddFooter>&amp;C&amp;10 11</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zoomScaleNormal="100" workbookViewId="0">
      <selection activeCell="B7" sqref="B7"/>
    </sheetView>
  </sheetViews>
  <sheetFormatPr baseColWidth="10" defaultColWidth="10.90625" defaultRowHeight="18"/>
  <cols>
    <col min="1" max="1" width="1.36328125" style="1" customWidth="1"/>
    <col min="2" max="2" width="13.90625" customWidth="1"/>
    <col min="3" max="6" width="12.08984375" customWidth="1"/>
    <col min="7" max="7" width="1.26953125" style="1" customWidth="1"/>
    <col min="8" max="16384" width="10.90625" style="1"/>
  </cols>
  <sheetData>
    <row r="1" spans="1:16" s="24" customFormat="1" ht="16.5" customHeight="1">
      <c r="B1" s="808" t="s">
        <v>4</v>
      </c>
      <c r="C1" s="808"/>
      <c r="D1" s="808"/>
      <c r="E1" s="808"/>
      <c r="F1" s="808"/>
    </row>
    <row r="2" spans="1:16" s="24" customFormat="1" ht="11.25" customHeight="1">
      <c r="A2" s="26"/>
      <c r="B2" s="26"/>
      <c r="C2" s="26"/>
      <c r="D2" s="26"/>
      <c r="E2" s="25"/>
      <c r="F2" s="25"/>
    </row>
    <row r="3" spans="1:16" s="24" customFormat="1" ht="15.75" customHeight="1">
      <c r="B3" s="808" t="s">
        <v>428</v>
      </c>
      <c r="C3" s="808"/>
      <c r="D3" s="808"/>
      <c r="E3" s="808"/>
      <c r="F3" s="808"/>
    </row>
    <row r="4" spans="1:16" s="24" customFormat="1" ht="15.75" customHeight="1">
      <c r="B4" s="879" t="s">
        <v>329</v>
      </c>
      <c r="C4" s="879"/>
      <c r="D4" s="879"/>
      <c r="E4" s="879"/>
      <c r="F4" s="879"/>
    </row>
    <row r="5" spans="1:16" s="24" customFormat="1" ht="15.75" customHeight="1">
      <c r="B5" s="878" t="s">
        <v>210</v>
      </c>
      <c r="C5" s="878"/>
      <c r="D5" s="878"/>
      <c r="E5" s="878"/>
      <c r="F5" s="878"/>
      <c r="H5" s="36"/>
    </row>
    <row r="6" spans="1:16" s="22" customFormat="1" ht="15.75" customHeight="1">
      <c r="B6" s="373" t="s">
        <v>207</v>
      </c>
      <c r="C6" s="355">
        <v>2014</v>
      </c>
      <c r="D6" s="355">
        <v>2015</v>
      </c>
      <c r="E6" s="355">
        <v>2016</v>
      </c>
      <c r="F6" s="356" t="s">
        <v>429</v>
      </c>
      <c r="H6" s="36"/>
      <c r="J6" s="175"/>
      <c r="L6" s="175"/>
    </row>
    <row r="7" spans="1:16" s="22" customFormat="1" ht="15.75" customHeight="1">
      <c r="B7" s="303" t="str">
        <f>'13'!B8</f>
        <v>Enero</v>
      </c>
      <c r="C7" s="173">
        <v>27303.848000000002</v>
      </c>
      <c r="D7" s="173">
        <v>29767.697</v>
      </c>
      <c r="E7" s="174">
        <v>58359.750999999997</v>
      </c>
      <c r="F7" s="174">
        <v>112356.97199999999</v>
      </c>
      <c r="G7" s="44"/>
      <c r="H7" s="210"/>
      <c r="I7" s="210"/>
      <c r="J7" s="335"/>
      <c r="K7" s="335"/>
      <c r="L7" s="335"/>
      <c r="M7" s="210"/>
      <c r="N7" s="210"/>
      <c r="O7" s="210"/>
      <c r="P7" s="210"/>
    </row>
    <row r="8" spans="1:16" s="22" customFormat="1" ht="15.75" customHeight="1">
      <c r="B8" s="303" t="s">
        <v>163</v>
      </c>
      <c r="C8" s="173">
        <v>56703.123</v>
      </c>
      <c r="D8" s="173">
        <v>43444.243999999999</v>
      </c>
      <c r="E8" s="174">
        <v>29503.9</v>
      </c>
      <c r="F8" s="174">
        <v>37236.519999999997</v>
      </c>
      <c r="G8" s="44"/>
      <c r="I8" s="210"/>
      <c r="J8" s="335"/>
      <c r="K8" s="335"/>
      <c r="L8" s="335"/>
      <c r="M8" s="210"/>
      <c r="N8" s="210"/>
      <c r="O8" s="210"/>
      <c r="P8" s="210"/>
    </row>
    <row r="9" spans="1:16" s="22" customFormat="1" ht="15.75" customHeight="1">
      <c r="B9" s="303" t="str">
        <f>'13'!B10</f>
        <v>Marzo</v>
      </c>
      <c r="C9" s="173">
        <v>65740.486999999994</v>
      </c>
      <c r="D9" s="173">
        <v>53624.86</v>
      </c>
      <c r="E9" s="174">
        <v>25712.618999999999</v>
      </c>
      <c r="F9" s="174">
        <v>80397.683999999994</v>
      </c>
      <c r="G9" s="44"/>
      <c r="H9" s="210"/>
      <c r="I9" s="210"/>
      <c r="J9" s="335"/>
      <c r="K9" s="335"/>
      <c r="L9" s="335"/>
      <c r="M9" s="210"/>
      <c r="N9" s="210"/>
      <c r="O9" s="210"/>
      <c r="P9" s="210"/>
    </row>
    <row r="10" spans="1:16" s="22" customFormat="1" ht="15.75" customHeight="1">
      <c r="B10" s="303" t="str">
        <f>'13'!B11</f>
        <v>Abril</v>
      </c>
      <c r="C10" s="173">
        <v>26707.62</v>
      </c>
      <c r="D10" s="173">
        <v>63482.64</v>
      </c>
      <c r="E10" s="174">
        <v>32773.375999999997</v>
      </c>
      <c r="F10" s="174">
        <v>85923.225000000006</v>
      </c>
      <c r="G10" s="32"/>
      <c r="H10" s="210"/>
      <c r="I10" s="210"/>
      <c r="J10" s="335"/>
      <c r="K10" s="335"/>
      <c r="L10" s="335"/>
      <c r="M10" s="210"/>
      <c r="N10" s="210"/>
      <c r="O10" s="210"/>
      <c r="P10" s="210"/>
    </row>
    <row r="11" spans="1:16" s="22" customFormat="1" ht="15.75" customHeight="1">
      <c r="B11" s="303" t="str">
        <f>'13'!B12</f>
        <v>Mayo</v>
      </c>
      <c r="C11" s="173">
        <v>67403.527000000002</v>
      </c>
      <c r="D11" s="173">
        <v>61228.79</v>
      </c>
      <c r="E11" s="174">
        <v>94223.387000000002</v>
      </c>
      <c r="F11" s="174">
        <v>75240.917000000001</v>
      </c>
      <c r="G11" s="64"/>
      <c r="H11" s="210"/>
      <c r="I11" s="335"/>
      <c r="J11" s="335"/>
      <c r="K11" s="335"/>
      <c r="L11" s="335"/>
      <c r="M11" s="210"/>
      <c r="N11" s="210"/>
      <c r="O11" s="210"/>
      <c r="P11" s="210"/>
    </row>
    <row r="12" spans="1:16" s="22" customFormat="1" ht="15.75" customHeight="1">
      <c r="B12" s="303" t="str">
        <f>'13'!B13</f>
        <v>Junio</v>
      </c>
      <c r="C12" s="173">
        <v>23914.639999999999</v>
      </c>
      <c r="D12" s="173">
        <v>15023.24</v>
      </c>
      <c r="E12" s="174">
        <v>37538.239999999998</v>
      </c>
      <c r="F12" s="174">
        <v>93635.53</v>
      </c>
      <c r="G12" s="40"/>
      <c r="H12" s="210"/>
      <c r="I12" s="335"/>
      <c r="J12" s="335"/>
      <c r="K12" s="335"/>
      <c r="L12" s="335"/>
      <c r="M12" s="210"/>
      <c r="N12" s="210"/>
      <c r="O12" s="210"/>
      <c r="P12" s="210"/>
    </row>
    <row r="13" spans="1:16" s="22" customFormat="1" ht="15.75" customHeight="1">
      <c r="B13" s="303" t="str">
        <f>'13'!B14</f>
        <v>Julio</v>
      </c>
      <c r="C13" s="173">
        <v>105798.06</v>
      </c>
      <c r="D13" s="174">
        <v>92803.145000000004</v>
      </c>
      <c r="E13" s="173">
        <v>88066.031000000003</v>
      </c>
      <c r="F13" s="174">
        <v>84598.892000000007</v>
      </c>
      <c r="H13" s="135"/>
      <c r="I13" s="335"/>
      <c r="J13" s="335"/>
      <c r="K13" s="335"/>
      <c r="L13" s="335"/>
      <c r="M13" s="210"/>
      <c r="N13" s="210"/>
      <c r="O13" s="210"/>
      <c r="P13" s="210"/>
    </row>
    <row r="14" spans="1:16" s="22" customFormat="1" ht="15.75" customHeight="1">
      <c r="B14" s="303" t="str">
        <f>'13'!B15</f>
        <v>Agosto</v>
      </c>
      <c r="C14" s="173">
        <v>20810.84</v>
      </c>
      <c r="D14" s="174">
        <v>95346.631999999998</v>
      </c>
      <c r="E14" s="174">
        <v>63967.77</v>
      </c>
      <c r="F14" s="174">
        <v>18696.105</v>
      </c>
      <c r="G14" s="44"/>
      <c r="H14" s="362"/>
      <c r="I14" s="335"/>
      <c r="J14" s="335"/>
      <c r="K14" s="335"/>
      <c r="L14" s="335"/>
      <c r="M14" s="210"/>
      <c r="N14" s="210"/>
      <c r="O14" s="210"/>
      <c r="P14" s="210"/>
    </row>
    <row r="15" spans="1:16" s="22" customFormat="1" ht="15.75" customHeight="1">
      <c r="B15" s="303" t="str">
        <f>'13'!B16</f>
        <v>Septiembre</v>
      </c>
      <c r="C15" s="173">
        <v>64721.97</v>
      </c>
      <c r="D15" s="174">
        <v>66322.823000000004</v>
      </c>
      <c r="E15" s="174">
        <v>20678.189999999999</v>
      </c>
      <c r="F15" s="174"/>
      <c r="H15" s="135"/>
      <c r="I15" s="335"/>
      <c r="J15" s="335"/>
      <c r="K15" s="335"/>
      <c r="L15" s="335"/>
      <c r="M15" s="210"/>
      <c r="N15" s="210"/>
      <c r="O15" s="210"/>
      <c r="P15" s="210"/>
    </row>
    <row r="16" spans="1:16" s="22" customFormat="1" ht="15.75" customHeight="1">
      <c r="B16" s="303" t="str">
        <f>'13'!B17</f>
        <v>Octubre</v>
      </c>
      <c r="C16" s="173">
        <v>133346.117</v>
      </c>
      <c r="D16" s="174">
        <v>48252.822</v>
      </c>
      <c r="E16" s="174">
        <v>43847.682000000001</v>
      </c>
      <c r="F16" s="174"/>
      <c r="H16" s="24"/>
      <c r="I16" s="335"/>
      <c r="J16" s="335"/>
      <c r="K16" s="335"/>
      <c r="L16" s="335"/>
      <c r="M16" s="210"/>
      <c r="N16" s="210"/>
      <c r="O16" s="210"/>
      <c r="P16" s="210"/>
    </row>
    <row r="17" spans="1:16" s="22" customFormat="1" ht="15.75" customHeight="1">
      <c r="B17" s="303" t="s">
        <v>62</v>
      </c>
      <c r="C17" s="173">
        <v>97857.904999999999</v>
      </c>
      <c r="D17" s="174">
        <v>94705.07</v>
      </c>
      <c r="E17" s="173">
        <v>76048.42</v>
      </c>
      <c r="F17" s="174"/>
      <c r="H17" s="135"/>
      <c r="I17" s="335"/>
      <c r="J17" s="335"/>
      <c r="K17" s="335"/>
      <c r="L17" s="336"/>
      <c r="M17" s="210"/>
      <c r="N17" s="210"/>
      <c r="O17" s="210"/>
      <c r="P17" s="210"/>
    </row>
    <row r="18" spans="1:16" s="22" customFormat="1" ht="15.75" customHeight="1">
      <c r="B18" s="42" t="s">
        <v>63</v>
      </c>
      <c r="C18" s="173">
        <v>69284.97</v>
      </c>
      <c r="D18" s="173">
        <v>57116.2</v>
      </c>
      <c r="E18" s="173">
        <v>48588.41</v>
      </c>
      <c r="F18" s="174"/>
      <c r="H18" s="135"/>
      <c r="I18" s="335"/>
      <c r="J18" s="335"/>
      <c r="K18" s="335"/>
      <c r="L18" s="210"/>
      <c r="M18" s="210"/>
      <c r="N18" s="210"/>
      <c r="O18" s="210"/>
      <c r="P18" s="210"/>
    </row>
    <row r="19" spans="1:16" s="22" customFormat="1" ht="15.75" customHeight="1">
      <c r="B19" s="42" t="s">
        <v>391</v>
      </c>
      <c r="C19" s="173">
        <f t="shared" ref="C19:D19" si="0">SUM(C7:C18)</f>
        <v>759593.10699999996</v>
      </c>
      <c r="D19" s="173">
        <f t="shared" si="0"/>
        <v>721118.16299999994</v>
      </c>
      <c r="E19" s="173">
        <f>SUM(E7:E18)</f>
        <v>619307.77600000007</v>
      </c>
      <c r="F19" s="173">
        <f>SUM(F7:F18)</f>
        <v>588085.84499999997</v>
      </c>
      <c r="H19" s="210"/>
      <c r="I19" s="40"/>
      <c r="J19" s="40"/>
      <c r="K19" s="40"/>
    </row>
    <row r="20" spans="1:16" ht="42.75" customHeight="1">
      <c r="B20" s="880" t="s">
        <v>439</v>
      </c>
      <c r="C20" s="880"/>
      <c r="D20" s="880"/>
      <c r="E20" s="880"/>
      <c r="F20" s="880"/>
      <c r="G20" s="68"/>
      <c r="H20" s="68"/>
      <c r="I20" s="68"/>
    </row>
    <row r="21" spans="1:16" ht="12">
      <c r="B21" s="45"/>
      <c r="C21" s="45"/>
      <c r="D21" s="45"/>
      <c r="E21" s="45"/>
      <c r="F21" s="45"/>
    </row>
    <row r="22" spans="1:16" ht="42" customHeight="1">
      <c r="B22" s="1"/>
      <c r="C22" s="1"/>
      <c r="D22" s="1"/>
      <c r="E22" s="1"/>
      <c r="F22" s="1"/>
    </row>
    <row r="23" spans="1:16" ht="12">
      <c r="B23" s="1"/>
      <c r="C23" s="1"/>
      <c r="D23" s="1"/>
      <c r="E23" s="1"/>
      <c r="F23" s="1"/>
    </row>
    <row r="24" spans="1:16" ht="12">
      <c r="B24" s="1"/>
      <c r="C24" s="1"/>
      <c r="D24" s="1"/>
      <c r="E24" s="1"/>
      <c r="F24" s="1"/>
    </row>
    <row r="25" spans="1:16" ht="12">
      <c r="B25" s="1"/>
      <c r="C25" s="1"/>
      <c r="D25" s="1"/>
      <c r="E25" s="1"/>
      <c r="F25" s="1"/>
    </row>
    <row r="26" spans="1:16" ht="12">
      <c r="A26" s="16"/>
      <c r="B26" s="16"/>
      <c r="C26" s="16"/>
      <c r="D26" s="16"/>
      <c r="E26" s="16"/>
      <c r="F26" s="1"/>
    </row>
    <row r="27" spans="1:16" ht="12">
      <c r="B27" s="16"/>
      <c r="C27" s="16"/>
      <c r="D27" s="16"/>
      <c r="E27" s="16"/>
      <c r="F27" s="1"/>
    </row>
    <row r="28" spans="1:16" ht="12">
      <c r="B28" s="1"/>
      <c r="C28" s="1"/>
      <c r="D28" s="1"/>
      <c r="E28" s="1"/>
      <c r="F28" s="1"/>
    </row>
    <row r="29" spans="1:16" ht="12">
      <c r="B29" s="1"/>
      <c r="C29" s="1"/>
      <c r="D29" s="1"/>
      <c r="E29" s="1"/>
      <c r="F29" s="1"/>
    </row>
    <row r="30" spans="1:16" ht="12">
      <c r="B30" s="1"/>
      <c r="C30" s="1"/>
      <c r="D30" s="1"/>
      <c r="E30" s="1"/>
      <c r="F30" s="1"/>
    </row>
    <row r="31" spans="1:16" ht="12">
      <c r="B31" s="1"/>
      <c r="C31" s="1"/>
      <c r="D31" s="1"/>
      <c r="E31" s="1"/>
      <c r="F31" s="1"/>
    </row>
    <row r="32" spans="1:16" ht="12">
      <c r="B32" s="1"/>
      <c r="C32" s="1"/>
      <c r="D32" s="1"/>
      <c r="E32" s="1"/>
      <c r="F32" s="1"/>
    </row>
    <row r="33" spans="2:6" ht="12">
      <c r="B33" s="1"/>
      <c r="C33" s="1"/>
      <c r="D33" s="1"/>
      <c r="E33" s="1"/>
      <c r="F33" s="1"/>
    </row>
    <row r="34" spans="2:6" ht="12">
      <c r="B34" s="1"/>
      <c r="C34" s="1"/>
      <c r="D34" s="1"/>
      <c r="E34" s="1"/>
      <c r="F34" s="1"/>
    </row>
    <row r="35" spans="2:6" ht="12">
      <c r="B35" s="1"/>
      <c r="C35" s="1"/>
      <c r="D35" s="1"/>
      <c r="E35" s="1"/>
      <c r="F35" s="1"/>
    </row>
    <row r="36" spans="2:6" ht="22.35" customHeight="1">
      <c r="B36" s="1"/>
      <c r="C36" s="1"/>
      <c r="D36" s="1"/>
      <c r="E36" s="1"/>
      <c r="F36" s="1"/>
    </row>
    <row r="37" spans="2:6" ht="12">
      <c r="B37" s="1"/>
      <c r="C37" s="1"/>
      <c r="D37" s="1"/>
      <c r="E37" s="1"/>
      <c r="F37" s="1"/>
    </row>
    <row r="38" spans="2:6" ht="18" customHeight="1">
      <c r="B38" s="283"/>
      <c r="C38" s="1"/>
      <c r="D38" s="1"/>
      <c r="E38" s="1"/>
      <c r="F38" s="1"/>
    </row>
    <row r="50" spans="9:13">
      <c r="I50"/>
      <c r="J50"/>
      <c r="K50"/>
      <c r="L50"/>
      <c r="M50"/>
    </row>
    <row r="51" spans="9:13">
      <c r="I51"/>
      <c r="J51"/>
      <c r="K51"/>
      <c r="L51"/>
      <c r="M51"/>
    </row>
  </sheetData>
  <customSheetViews>
    <customSheetView guid="{5CDC6F58-B038-4A0E-A13D-C643B013E119}" scale="98" topLeftCell="A18">
      <selection activeCell="E38" sqref="E38"/>
      <pageMargins left="0.55118110236220474" right="0.43307086614173229"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5">
    <mergeCell ref="B3:F3"/>
    <mergeCell ref="B1:F1"/>
    <mergeCell ref="B5:F5"/>
    <mergeCell ref="B4:F4"/>
    <mergeCell ref="B20:F20"/>
  </mergeCells>
  <printOptions horizontalCentered="1"/>
  <pageMargins left="0.55118110236220474" right="0.43307086614173229" top="1.299212598425197" bottom="0.78740157480314965" header="0.51181102362204722" footer="0.59055118110236227"/>
  <pageSetup firstPageNumber="0" orientation="portrait" r:id="rId2"/>
  <headerFooter alignWithMargins="0">
    <oddFooter>&amp;C&amp;10&amp;A</oddFooter>
  </headerFooter>
  <ignoredErrors>
    <ignoredError sqref="C19:E19" formulaRange="1"/>
  </ignoredError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1"/>
  <sheetViews>
    <sheetView topLeftCell="A10" zoomScaleNormal="100" workbookViewId="0">
      <selection activeCell="M13" sqref="M13"/>
    </sheetView>
  </sheetViews>
  <sheetFormatPr baseColWidth="10" defaultColWidth="10.90625" defaultRowHeight="12"/>
  <cols>
    <col min="1" max="1" width="1.6328125" style="1" customWidth="1"/>
    <col min="2" max="2" width="10.6328125" style="1" customWidth="1"/>
    <col min="3" max="11" width="6.1796875" style="1" customWidth="1"/>
    <col min="12" max="12" width="1.453125" style="16" customWidth="1"/>
    <col min="13" max="13" width="9.36328125" style="160" customWidth="1"/>
    <col min="14" max="14" width="7.6328125" style="160" customWidth="1"/>
    <col min="15" max="15" width="6.26953125" style="160" customWidth="1"/>
    <col min="16" max="16" width="6.453125" style="160" bestFit="1" customWidth="1"/>
    <col min="17" max="17" width="5.26953125" style="160" customWidth="1"/>
    <col min="18" max="21" width="10.90625" style="161"/>
    <col min="22" max="22" width="4.7265625" style="161" customWidth="1"/>
    <col min="23" max="16384" width="10.90625" style="1"/>
  </cols>
  <sheetData>
    <row r="1" spans="2:23" s="24" customFormat="1" ht="12.75">
      <c r="B1" s="808" t="s">
        <v>44</v>
      </c>
      <c r="C1" s="808"/>
      <c r="D1" s="808"/>
      <c r="E1" s="808"/>
      <c r="F1" s="808"/>
      <c r="G1" s="808"/>
      <c r="H1" s="808"/>
      <c r="I1" s="808"/>
      <c r="J1" s="808"/>
      <c r="K1" s="808"/>
      <c r="L1" s="27"/>
      <c r="M1" s="322"/>
      <c r="N1" s="147" t="str">
        <f>C6</f>
        <v>Argentina</v>
      </c>
      <c r="O1" s="147" t="str">
        <f>E6</f>
        <v>Canadá</v>
      </c>
      <c r="P1" s="147" t="str">
        <f>G6</f>
        <v>EE.UU.</v>
      </c>
      <c r="Q1" s="345" t="s">
        <v>67</v>
      </c>
      <c r="R1" s="147"/>
      <c r="S1" s="147"/>
      <c r="T1" s="147"/>
      <c r="U1" s="147"/>
      <c r="V1" s="147"/>
    </row>
    <row r="2" spans="2:23" s="24" customFormat="1" ht="12.75">
      <c r="B2" s="26"/>
      <c r="C2" s="26"/>
      <c r="D2" s="26"/>
      <c r="E2" s="26"/>
      <c r="F2" s="26"/>
      <c r="G2" s="26"/>
      <c r="H2" s="26"/>
      <c r="L2" s="27"/>
      <c r="M2" s="322"/>
      <c r="N2" s="346">
        <f>D21</f>
        <v>0.48809486478968039</v>
      </c>
      <c r="O2" s="346">
        <f>F21</f>
        <v>0.24104155576130218</v>
      </c>
      <c r="P2" s="346">
        <f>H21</f>
        <v>0.27085027356847879</v>
      </c>
      <c r="Q2" s="347">
        <f>1-P2-O2-N2</f>
        <v>1.3305880538660997E-5</v>
      </c>
      <c r="R2" s="147"/>
      <c r="S2" s="147"/>
      <c r="T2" s="147"/>
      <c r="U2" s="147"/>
      <c r="V2" s="147"/>
    </row>
    <row r="3" spans="2:23" s="24" customFormat="1" ht="12.75">
      <c r="B3" s="808" t="s">
        <v>448</v>
      </c>
      <c r="C3" s="808"/>
      <c r="D3" s="808"/>
      <c r="E3" s="808"/>
      <c r="F3" s="808"/>
      <c r="G3" s="808"/>
      <c r="H3" s="808"/>
      <c r="I3" s="808"/>
      <c r="J3" s="808"/>
      <c r="K3" s="808"/>
      <c r="L3" s="27"/>
      <c r="M3" s="328"/>
      <c r="N3" s="329"/>
      <c r="O3" s="329"/>
      <c r="P3" s="329"/>
      <c r="Q3" s="329"/>
      <c r="R3" s="33"/>
      <c r="S3" s="33"/>
      <c r="T3" s="33"/>
      <c r="U3" s="330"/>
      <c r="V3" s="330"/>
      <c r="W3" s="33"/>
    </row>
    <row r="4" spans="2:23" s="24" customFormat="1" ht="12.75">
      <c r="B4" s="879" t="s">
        <v>330</v>
      </c>
      <c r="C4" s="879"/>
      <c r="D4" s="879"/>
      <c r="E4" s="879"/>
      <c r="F4" s="879"/>
      <c r="G4" s="879"/>
      <c r="H4" s="879"/>
      <c r="I4" s="879"/>
      <c r="J4" s="879"/>
      <c r="K4" s="879"/>
      <c r="L4" s="27"/>
      <c r="M4" s="328"/>
      <c r="N4" s="329"/>
      <c r="O4" s="329"/>
      <c r="P4" s="329"/>
      <c r="Q4" s="329"/>
      <c r="R4" s="33"/>
      <c r="S4" s="33"/>
      <c r="T4" s="33"/>
      <c r="U4" s="330"/>
      <c r="V4" s="330"/>
      <c r="W4" s="33"/>
    </row>
    <row r="5" spans="2:23" s="24" customFormat="1" ht="12.75">
      <c r="B5" s="878" t="s">
        <v>210</v>
      </c>
      <c r="C5" s="878"/>
      <c r="D5" s="878"/>
      <c r="E5" s="878"/>
      <c r="F5" s="878"/>
      <c r="G5" s="878"/>
      <c r="H5" s="878"/>
      <c r="I5" s="878"/>
      <c r="J5" s="878"/>
      <c r="K5" s="878"/>
      <c r="L5" s="27"/>
      <c r="M5" s="36"/>
      <c r="N5" s="329"/>
      <c r="O5" s="329"/>
      <c r="P5" s="329"/>
      <c r="Q5" s="329"/>
      <c r="R5" s="331"/>
      <c r="S5" s="33"/>
      <c r="T5" s="33"/>
      <c r="U5" s="330"/>
      <c r="V5" s="330"/>
      <c r="W5" s="33"/>
    </row>
    <row r="6" spans="2:23" s="22" customFormat="1" ht="24" customHeight="1">
      <c r="B6" s="374" t="s">
        <v>114</v>
      </c>
      <c r="C6" s="882" t="s">
        <v>9</v>
      </c>
      <c r="D6" s="882"/>
      <c r="E6" s="882" t="s">
        <v>108</v>
      </c>
      <c r="F6" s="882"/>
      <c r="G6" s="882" t="s">
        <v>102</v>
      </c>
      <c r="H6" s="882"/>
      <c r="I6" s="827" t="s">
        <v>73</v>
      </c>
      <c r="J6" s="827"/>
      <c r="K6" s="827"/>
      <c r="L6" s="23"/>
      <c r="M6" s="375"/>
      <c r="N6" s="375"/>
      <c r="O6" s="375"/>
      <c r="P6" s="375"/>
      <c r="Q6" s="375"/>
      <c r="R6" s="375"/>
      <c r="S6" s="375"/>
      <c r="T6" s="332"/>
      <c r="U6" s="316"/>
      <c r="V6" s="316"/>
      <c r="W6" s="47"/>
    </row>
    <row r="7" spans="2:23" s="22" customFormat="1" ht="17.25" customHeight="1">
      <c r="B7" s="42"/>
      <c r="C7" s="125">
        <v>2016</v>
      </c>
      <c r="D7" s="125">
        <v>2017</v>
      </c>
      <c r="E7" s="125">
        <v>2016</v>
      </c>
      <c r="F7" s="125">
        <v>2017</v>
      </c>
      <c r="G7" s="637">
        <v>2016</v>
      </c>
      <c r="H7" s="637">
        <v>2017</v>
      </c>
      <c r="I7" s="125">
        <v>2016</v>
      </c>
      <c r="J7" s="125">
        <v>2017</v>
      </c>
      <c r="K7" s="162" t="s">
        <v>8</v>
      </c>
      <c r="L7" s="23"/>
      <c r="M7" s="305"/>
      <c r="N7" s="348"/>
      <c r="O7" s="315"/>
      <c r="P7" s="315"/>
      <c r="Q7" s="315"/>
      <c r="R7" s="324"/>
      <c r="S7" s="324"/>
      <c r="T7" s="323"/>
      <c r="U7" s="316"/>
      <c r="V7" s="316"/>
      <c r="W7" s="47"/>
    </row>
    <row r="8" spans="2:23" s="22" customFormat="1" ht="15.75" customHeight="1">
      <c r="B8" s="42" t="s">
        <v>54</v>
      </c>
      <c r="C8" s="745">
        <v>0</v>
      </c>
      <c r="D8" s="745">
        <v>47448.341999999997</v>
      </c>
      <c r="E8" s="745">
        <v>52041.531000000003</v>
      </c>
      <c r="F8" s="745">
        <v>43534.5</v>
      </c>
      <c r="G8" s="745">
        <v>6318.22</v>
      </c>
      <c r="H8" s="745">
        <v>21374.13</v>
      </c>
      <c r="I8" s="745">
        <v>58359.750999999997</v>
      </c>
      <c r="J8" s="745">
        <v>112356.97199999999</v>
      </c>
      <c r="K8" s="247">
        <f t="shared" ref="K8:K15" si="0">J8/I8*100-100</f>
        <v>92.524762485706987</v>
      </c>
      <c r="L8" s="23"/>
      <c r="M8" s="305"/>
      <c r="N8" s="348"/>
      <c r="O8" s="315"/>
      <c r="P8" s="316"/>
      <c r="Q8" s="315"/>
      <c r="R8" s="325"/>
      <c r="S8" s="325"/>
      <c r="T8" s="306"/>
      <c r="U8" s="316"/>
      <c r="V8" s="316"/>
      <c r="W8" s="47"/>
    </row>
    <row r="9" spans="2:23" s="22" customFormat="1" ht="15.75" customHeight="1">
      <c r="B9" s="42" t="s">
        <v>55</v>
      </c>
      <c r="C9" s="745">
        <v>18653.900000000001</v>
      </c>
      <c r="D9" s="745">
        <v>27684.19</v>
      </c>
      <c r="E9" s="745">
        <v>8550</v>
      </c>
      <c r="F9" s="745">
        <v>4917</v>
      </c>
      <c r="G9" s="745">
        <v>0</v>
      </c>
      <c r="H9" s="745">
        <v>4635.33</v>
      </c>
      <c r="I9" s="745">
        <v>29503.9</v>
      </c>
      <c r="J9" s="745">
        <v>37236.519999999997</v>
      </c>
      <c r="K9" s="247">
        <f t="shared" si="0"/>
        <v>26.208806293405246</v>
      </c>
      <c r="L9" s="23"/>
      <c r="M9" s="210"/>
      <c r="N9" s="638"/>
      <c r="O9" s="323"/>
      <c r="P9" s="324"/>
      <c r="Q9" s="315"/>
      <c r="R9" s="323"/>
      <c r="S9" s="323"/>
      <c r="T9" s="323"/>
      <c r="U9" s="316"/>
      <c r="V9" s="316"/>
      <c r="W9" s="47"/>
    </row>
    <row r="10" spans="2:23" s="22" customFormat="1" ht="15.75" customHeight="1">
      <c r="B10" s="42" t="s">
        <v>56</v>
      </c>
      <c r="C10" s="745">
        <v>8995.17</v>
      </c>
      <c r="D10" s="745">
        <v>65880.203999999998</v>
      </c>
      <c r="E10" s="745">
        <v>13817.43</v>
      </c>
      <c r="F10" s="745">
        <v>4579.6099999999997</v>
      </c>
      <c r="G10" s="745">
        <v>0</v>
      </c>
      <c r="H10" s="745">
        <v>9937.8700000000008</v>
      </c>
      <c r="I10" s="745">
        <v>25712.618999999999</v>
      </c>
      <c r="J10" s="745">
        <v>80397.683999999994</v>
      </c>
      <c r="K10" s="247">
        <f t="shared" si="0"/>
        <v>212.67792674095159</v>
      </c>
      <c r="L10" s="23"/>
      <c r="M10" s="368"/>
      <c r="N10" s="638"/>
      <c r="O10" s="323"/>
      <c r="P10" s="316"/>
      <c r="Q10" s="315"/>
      <c r="R10" s="323"/>
      <c r="S10" s="323"/>
      <c r="T10" s="323"/>
      <c r="U10" s="316"/>
      <c r="V10" s="316"/>
      <c r="W10" s="47"/>
    </row>
    <row r="11" spans="2:23" s="22" customFormat="1" ht="15.75" customHeight="1">
      <c r="B11" s="42" t="s">
        <v>64</v>
      </c>
      <c r="C11" s="745">
        <v>24790.01</v>
      </c>
      <c r="D11" s="745">
        <v>56388.46</v>
      </c>
      <c r="E11" s="745">
        <v>4880.9799999999996</v>
      </c>
      <c r="F11" s="745">
        <v>29534.764999999999</v>
      </c>
      <c r="G11" s="745">
        <v>0</v>
      </c>
      <c r="H11" s="745">
        <v>0</v>
      </c>
      <c r="I11" s="745">
        <v>32773.375999999997</v>
      </c>
      <c r="J11" s="745">
        <v>85923.225000000006</v>
      </c>
      <c r="K11" s="247">
        <f t="shared" si="0"/>
        <v>162.1738602699948</v>
      </c>
      <c r="L11" s="23"/>
      <c r="M11" s="368"/>
      <c r="N11" s="638"/>
      <c r="O11" s="323"/>
      <c r="P11" s="324"/>
      <c r="Q11" s="323"/>
      <c r="R11" s="323"/>
      <c r="S11" s="323"/>
      <c r="T11" s="323"/>
      <c r="U11" s="316"/>
      <c r="V11" s="316"/>
      <c r="W11" s="47"/>
    </row>
    <row r="12" spans="2:23" s="22" customFormat="1" ht="15.75" customHeight="1">
      <c r="B12" s="42" t="s">
        <v>66</v>
      </c>
      <c r="C12" s="745">
        <v>20619.189999999999</v>
      </c>
      <c r="D12" s="745">
        <v>22611.865000000002</v>
      </c>
      <c r="E12" s="745">
        <v>67214.850000000006</v>
      </c>
      <c r="F12" s="745">
        <v>9794.2819999999992</v>
      </c>
      <c r="G12" s="745">
        <v>0</v>
      </c>
      <c r="H12" s="745">
        <v>42834.77</v>
      </c>
      <c r="I12" s="745">
        <v>94223.387000000002</v>
      </c>
      <c r="J12" s="745">
        <v>75240.917000000001</v>
      </c>
      <c r="K12" s="247">
        <f t="shared" si="0"/>
        <v>-20.14624033839921</v>
      </c>
      <c r="L12" s="23"/>
      <c r="M12"/>
      <c r="N12" s="638"/>
      <c r="O12" s="323"/>
      <c r="P12" s="324"/>
      <c r="Q12" s="323"/>
      <c r="R12" s="323"/>
      <c r="S12" s="323"/>
      <c r="T12" s="323"/>
      <c r="U12" s="316"/>
      <c r="V12" s="316"/>
      <c r="W12" s="47"/>
    </row>
    <row r="13" spans="2:23" s="22" customFormat="1" ht="15.75" customHeight="1">
      <c r="B13" s="42" t="s">
        <v>57</v>
      </c>
      <c r="C13" s="745">
        <v>12325.14</v>
      </c>
      <c r="D13" s="745">
        <v>31413.74</v>
      </c>
      <c r="E13" s="745">
        <v>5839.74</v>
      </c>
      <c r="F13" s="745">
        <v>15303.79</v>
      </c>
      <c r="G13" s="745">
        <v>19373.36</v>
      </c>
      <c r="H13" s="745">
        <v>46918</v>
      </c>
      <c r="I13" s="745">
        <v>37538.239999999998</v>
      </c>
      <c r="J13" s="745">
        <v>93635.53</v>
      </c>
      <c r="K13" s="247">
        <f t="shared" si="0"/>
        <v>149.44038399243013</v>
      </c>
      <c r="L13" s="23"/>
      <c r="M13" s="305"/>
      <c r="N13" s="638"/>
      <c r="O13" s="323"/>
      <c r="P13" s="324"/>
      <c r="Q13" s="323"/>
      <c r="R13" s="323"/>
      <c r="S13" s="323"/>
      <c r="T13" s="323"/>
      <c r="U13" s="316"/>
      <c r="V13" s="316"/>
      <c r="W13" s="47"/>
    </row>
    <row r="14" spans="2:23" s="22" customFormat="1" ht="15.75" customHeight="1">
      <c r="B14" s="42" t="s">
        <v>58</v>
      </c>
      <c r="C14" s="745">
        <v>9954.0010000000002</v>
      </c>
      <c r="D14" s="745">
        <v>32335.97</v>
      </c>
      <c r="E14" s="745">
        <v>46415.82</v>
      </c>
      <c r="F14" s="745">
        <v>32867.279999999999</v>
      </c>
      <c r="G14" s="745">
        <v>9711.09</v>
      </c>
      <c r="H14" s="745">
        <v>19387.842000000001</v>
      </c>
      <c r="I14" s="745">
        <v>88066.031000000003</v>
      </c>
      <c r="J14" s="745">
        <v>84598.892000000007</v>
      </c>
      <c r="K14" s="247">
        <f t="shared" si="0"/>
        <v>-3.9369765625068283</v>
      </c>
      <c r="L14" s="23"/>
      <c r="M14" s="305"/>
      <c r="N14" s="348"/>
      <c r="O14" s="315"/>
      <c r="P14" s="316"/>
      <c r="Q14" s="315"/>
      <c r="R14" s="326"/>
      <c r="S14" s="326"/>
      <c r="T14" s="326"/>
      <c r="U14" s="316"/>
      <c r="V14" s="316"/>
      <c r="W14" s="47"/>
    </row>
    <row r="15" spans="2:23" s="22" customFormat="1" ht="15.75" customHeight="1">
      <c r="B15" s="81" t="s">
        <v>59</v>
      </c>
      <c r="C15" s="745">
        <v>5754.87</v>
      </c>
      <c r="D15" s="745">
        <v>3278.91</v>
      </c>
      <c r="E15" s="745">
        <v>7867.63</v>
      </c>
      <c r="F15" s="745">
        <v>1221.9000000000001</v>
      </c>
      <c r="G15" s="745">
        <v>48544.67</v>
      </c>
      <c r="H15" s="745">
        <v>14195.27</v>
      </c>
      <c r="I15" s="745">
        <v>63967.77</v>
      </c>
      <c r="J15" s="745">
        <v>18696.105</v>
      </c>
      <c r="K15" s="247">
        <f t="shared" si="0"/>
        <v>-70.772617210198192</v>
      </c>
      <c r="L15" s="23"/>
      <c r="M15" s="305"/>
      <c r="N15" s="348"/>
      <c r="O15" s="315"/>
      <c r="P15" s="316"/>
      <c r="Q15" s="315"/>
      <c r="R15" s="327"/>
      <c r="S15" s="327"/>
      <c r="T15" s="326"/>
      <c r="U15" s="316"/>
      <c r="V15" s="316"/>
      <c r="W15" s="47"/>
    </row>
    <row r="16" spans="2:23" s="22" customFormat="1" ht="15.75" customHeight="1">
      <c r="B16" s="42" t="s">
        <v>60</v>
      </c>
      <c r="C16" s="745">
        <v>212.9</v>
      </c>
      <c r="D16" s="745"/>
      <c r="E16" s="745">
        <v>2460.13</v>
      </c>
      <c r="F16" s="745"/>
      <c r="G16" s="745">
        <v>16505.16</v>
      </c>
      <c r="H16" s="745"/>
      <c r="I16" s="745">
        <v>20678.189999999999</v>
      </c>
      <c r="J16" s="745"/>
      <c r="K16" s="247"/>
      <c r="L16" s="23"/>
      <c r="M16" s="305"/>
      <c r="N16" s="348"/>
      <c r="O16" s="315"/>
      <c r="P16" s="316"/>
      <c r="Q16" s="315"/>
      <c r="R16" s="327"/>
      <c r="S16" s="327"/>
      <c r="T16" s="326"/>
      <c r="U16" s="316"/>
      <c r="V16" s="316"/>
      <c r="W16" s="47"/>
    </row>
    <row r="17" spans="1:23" s="22" customFormat="1" ht="15.75" customHeight="1">
      <c r="B17" s="42" t="s">
        <v>61</v>
      </c>
      <c r="C17" s="745">
        <v>1398.04</v>
      </c>
      <c r="D17" s="745"/>
      <c r="E17" s="745">
        <v>2963.5120000000002</v>
      </c>
      <c r="F17" s="745"/>
      <c r="G17" s="745">
        <v>28534.57</v>
      </c>
      <c r="H17" s="745"/>
      <c r="I17" s="745">
        <v>43847.682000000001</v>
      </c>
      <c r="J17" s="745"/>
      <c r="K17" s="247"/>
      <c r="L17" s="23"/>
      <c r="M17" s="305"/>
      <c r="N17" s="348"/>
      <c r="O17" s="315"/>
      <c r="P17" s="316"/>
      <c r="Q17" s="315"/>
      <c r="R17" s="324"/>
      <c r="S17" s="54"/>
      <c r="T17" s="54"/>
      <c r="U17" s="316"/>
      <c r="V17" s="316"/>
      <c r="W17" s="47"/>
    </row>
    <row r="18" spans="1:23" s="22" customFormat="1" ht="15.75" customHeight="1">
      <c r="B18" s="42" t="s">
        <v>62</v>
      </c>
      <c r="C18" s="745">
        <v>3965.09</v>
      </c>
      <c r="D18" s="745"/>
      <c r="E18" s="745">
        <v>26088.3</v>
      </c>
      <c r="F18" s="745"/>
      <c r="G18" s="745">
        <v>45995.03</v>
      </c>
      <c r="H18" s="745"/>
      <c r="I18" s="745">
        <v>76048.42</v>
      </c>
      <c r="J18" s="745"/>
      <c r="K18" s="247"/>
      <c r="L18" s="23"/>
      <c r="M18" s="305"/>
      <c r="N18" s="348"/>
      <c r="O18" s="316"/>
      <c r="P18" s="316"/>
      <c r="Q18" s="315"/>
      <c r="R18" s="324"/>
      <c r="S18" s="54"/>
      <c r="T18" s="54"/>
      <c r="U18" s="316"/>
      <c r="V18" s="316"/>
      <c r="W18" s="47"/>
    </row>
    <row r="19" spans="1:23" s="22" customFormat="1" ht="15.75" customHeight="1">
      <c r="B19" s="42" t="s">
        <v>191</v>
      </c>
      <c r="C19" s="745">
        <v>8016.2579999999998</v>
      </c>
      <c r="D19" s="745"/>
      <c r="E19" s="745">
        <v>3840.57</v>
      </c>
      <c r="F19" s="745"/>
      <c r="G19" s="745">
        <v>36731.58</v>
      </c>
      <c r="H19" s="745"/>
      <c r="I19" s="745">
        <v>48588.41</v>
      </c>
      <c r="J19" s="745"/>
      <c r="K19" s="247"/>
      <c r="L19" s="23"/>
      <c r="M19" s="320"/>
      <c r="N19" s="349"/>
      <c r="O19" s="316"/>
      <c r="P19" s="316"/>
      <c r="Q19" s="316"/>
      <c r="R19" s="324"/>
      <c r="S19" s="54"/>
      <c r="T19" s="54"/>
      <c r="U19" s="316"/>
      <c r="V19" s="316"/>
      <c r="W19" s="47"/>
    </row>
    <row r="20" spans="1:23" s="144" customFormat="1" ht="27.75" customHeight="1">
      <c r="B20" s="623" t="s">
        <v>392</v>
      </c>
      <c r="C20" s="745">
        <f>SUM(C8:C15)</f>
        <v>101092.281</v>
      </c>
      <c r="D20" s="745">
        <f>SUM(D8:D15)</f>
        <v>287041.68099999992</v>
      </c>
      <c r="E20" s="745">
        <f t="shared" ref="E20:J20" si="1">SUM(E8:E15)</f>
        <v>206627.98100000003</v>
      </c>
      <c r="F20" s="745">
        <f>SUM(F8:F15)</f>
        <v>141753.12700000001</v>
      </c>
      <c r="G20" s="745">
        <f t="shared" si="1"/>
        <v>83947.34</v>
      </c>
      <c r="H20" s="745">
        <f t="shared" si="1"/>
        <v>159283.212</v>
      </c>
      <c r="I20" s="745">
        <f>SUM(I8:I15)</f>
        <v>430145.07400000002</v>
      </c>
      <c r="J20" s="745">
        <f t="shared" si="1"/>
        <v>588085.84499999997</v>
      </c>
      <c r="K20" s="223">
        <f>J20/I20*100-100</f>
        <v>36.718023882333227</v>
      </c>
      <c r="L20" s="199"/>
      <c r="M20" s="321"/>
      <c r="N20" s="349"/>
      <c r="O20" s="350"/>
      <c r="P20" s="350"/>
      <c r="Q20" s="350"/>
      <c r="R20" s="333"/>
      <c r="S20" s="333"/>
      <c r="T20" s="333"/>
      <c r="U20" s="317"/>
      <c r="V20" s="317"/>
      <c r="W20" s="193"/>
    </row>
    <row r="21" spans="1:23" s="22" customFormat="1" ht="31.5" customHeight="1">
      <c r="B21" s="717" t="s">
        <v>383</v>
      </c>
      <c r="C21" s="197">
        <f>C20/I20</f>
        <v>0.23501903685638859</v>
      </c>
      <c r="D21" s="198">
        <f>D20/J20</f>
        <v>0.48809486478968039</v>
      </c>
      <c r="E21" s="197">
        <f>E20/I20</f>
        <v>0.48036812110511351</v>
      </c>
      <c r="F21" s="198">
        <f>F20/J20</f>
        <v>0.24104155576130218</v>
      </c>
      <c r="G21" s="197">
        <f>G20/I20</f>
        <v>0.19516052856158012</v>
      </c>
      <c r="H21" s="198">
        <f>H20/J20</f>
        <v>0.27085027356847879</v>
      </c>
      <c r="I21" s="197"/>
      <c r="J21" s="749"/>
      <c r="K21" s="125"/>
      <c r="L21" s="23"/>
      <c r="M21" s="320"/>
      <c r="N21" s="315"/>
      <c r="O21" s="350"/>
      <c r="P21" s="350"/>
      <c r="Q21" s="350"/>
      <c r="R21" s="333"/>
      <c r="S21" s="333"/>
      <c r="T21" s="333"/>
      <c r="U21" s="316"/>
      <c r="V21" s="316"/>
      <c r="W21" s="47"/>
    </row>
    <row r="22" spans="1:23" s="22" customFormat="1" ht="30.75" customHeight="1">
      <c r="B22" s="880" t="s">
        <v>440</v>
      </c>
      <c r="C22" s="869"/>
      <c r="D22" s="869"/>
      <c r="E22" s="869"/>
      <c r="F22" s="869"/>
      <c r="G22" s="869"/>
      <c r="H22" s="869"/>
      <c r="I22" s="869"/>
      <c r="J22" s="14"/>
      <c r="K22" s="14"/>
      <c r="L22" s="23"/>
      <c r="M22" s="320"/>
      <c r="N22" s="315"/>
      <c r="O22" s="350"/>
      <c r="P22" s="350"/>
      <c r="Q22" s="350"/>
      <c r="R22" s="333"/>
      <c r="S22" s="333"/>
      <c r="T22" s="333"/>
      <c r="U22" s="316"/>
      <c r="V22" s="316"/>
      <c r="W22" s="47"/>
    </row>
    <row r="23" spans="1:23" s="22" customFormat="1" ht="15.75" customHeight="1">
      <c r="B23" s="881"/>
      <c r="C23" s="881"/>
      <c r="D23" s="881"/>
      <c r="E23" s="881"/>
      <c r="F23" s="881"/>
      <c r="G23" s="881"/>
      <c r="H23" s="881"/>
      <c r="I23" s="881"/>
      <c r="J23" s="881"/>
      <c r="K23" s="881"/>
      <c r="L23" s="23"/>
      <c r="M23" s="320"/>
      <c r="N23" s="315"/>
      <c r="O23" s="350"/>
      <c r="P23" s="350"/>
      <c r="Q23" s="350"/>
      <c r="R23" s="333"/>
      <c r="S23" s="333"/>
      <c r="T23" s="333"/>
      <c r="U23" s="316"/>
      <c r="V23" s="316"/>
      <c r="W23" s="47"/>
    </row>
    <row r="24" spans="1:23" s="22" customFormat="1" ht="15.75" customHeight="1">
      <c r="B24" s="2"/>
      <c r="C24" s="54"/>
      <c r="D24" s="54"/>
      <c r="E24" s="54"/>
      <c r="F24" s="54"/>
      <c r="G24" s="54"/>
      <c r="H24" s="54"/>
      <c r="I24" s="54"/>
      <c r="J24" s="54"/>
      <c r="K24" s="54"/>
      <c r="L24" s="23"/>
      <c r="M24" s="315"/>
      <c r="N24" s="315"/>
      <c r="O24" s="350"/>
      <c r="P24" s="350"/>
      <c r="Q24" s="350"/>
      <c r="R24" s="333"/>
      <c r="S24" s="333"/>
      <c r="T24" s="333"/>
      <c r="U24" s="316"/>
      <c r="V24" s="316"/>
      <c r="W24" s="47"/>
    </row>
    <row r="25" spans="1:23" ht="17.25" customHeight="1">
      <c r="B25" s="145"/>
      <c r="C25" s="146"/>
      <c r="D25" s="146"/>
      <c r="E25" s="146"/>
      <c r="F25" s="146"/>
      <c r="G25" s="146"/>
      <c r="H25" s="146"/>
      <c r="I25" s="146"/>
      <c r="J25" s="146"/>
      <c r="K25" s="146"/>
      <c r="L25" s="283"/>
      <c r="M25" s="318"/>
      <c r="N25" s="318"/>
      <c r="O25" s="350"/>
      <c r="P25" s="350"/>
      <c r="Q25" s="350"/>
      <c r="R25" s="333"/>
      <c r="S25" s="333"/>
      <c r="T25" s="333"/>
      <c r="U25" s="319"/>
      <c r="V25" s="319"/>
      <c r="W25" s="2"/>
    </row>
    <row r="26" spans="1:23" ht="15" customHeight="1">
      <c r="A26" s="16"/>
      <c r="B26" s="341"/>
      <c r="C26" s="341"/>
      <c r="D26" s="341"/>
      <c r="E26" s="341"/>
      <c r="F26" s="56"/>
      <c r="G26" s="56"/>
      <c r="H26" s="56"/>
      <c r="I26" s="56"/>
      <c r="J26" s="56"/>
      <c r="K26" s="56"/>
      <c r="L26" s="1"/>
      <c r="M26" s="319"/>
      <c r="N26" s="319"/>
      <c r="O26" s="350"/>
      <c r="P26" s="350"/>
      <c r="Q26" s="350"/>
      <c r="R26" s="333"/>
      <c r="S26" s="333"/>
      <c r="T26" s="333"/>
      <c r="U26" s="318"/>
      <c r="V26" s="319"/>
      <c r="W26" s="2"/>
    </row>
    <row r="27" spans="1:23" ht="15" customHeight="1">
      <c r="B27" s="16"/>
      <c r="C27" s="16"/>
      <c r="D27" s="16"/>
      <c r="E27" s="16"/>
      <c r="L27" s="1"/>
      <c r="M27" s="319"/>
      <c r="N27" s="319"/>
      <c r="O27" s="350"/>
      <c r="P27" s="350"/>
      <c r="Q27" s="350"/>
      <c r="R27" s="333"/>
      <c r="S27" s="333"/>
      <c r="T27" s="333"/>
      <c r="U27" s="319"/>
      <c r="V27" s="319"/>
      <c r="W27" s="2"/>
    </row>
    <row r="28" spans="1:23" ht="15" customHeight="1">
      <c r="L28" s="1"/>
      <c r="M28" s="319"/>
      <c r="N28" s="319"/>
      <c r="O28" s="350"/>
      <c r="P28" s="350"/>
      <c r="Q28" s="350"/>
      <c r="R28" s="333"/>
      <c r="S28" s="333"/>
      <c r="T28" s="333"/>
      <c r="U28" s="319"/>
      <c r="V28" s="319"/>
      <c r="W28" s="2"/>
    </row>
    <row r="29" spans="1:23" ht="15" customHeight="1">
      <c r="L29" s="1"/>
      <c r="M29" s="319"/>
      <c r="N29" s="319"/>
      <c r="O29" s="350"/>
      <c r="P29" s="350"/>
      <c r="Q29" s="350"/>
      <c r="R29" s="333"/>
      <c r="S29" s="333"/>
      <c r="T29" s="333"/>
      <c r="U29" s="318"/>
      <c r="V29" s="319"/>
      <c r="W29" s="2"/>
    </row>
    <row r="30" spans="1:23" ht="15" customHeight="1">
      <c r="L30" s="1"/>
      <c r="M30" s="319"/>
      <c r="N30" s="319"/>
      <c r="O30" s="350"/>
      <c r="P30" s="350"/>
      <c r="Q30" s="350"/>
      <c r="R30" s="333"/>
      <c r="S30" s="333"/>
      <c r="T30" s="333"/>
      <c r="U30" s="319"/>
      <c r="V30" s="319"/>
      <c r="W30" s="2"/>
    </row>
    <row r="31" spans="1:23" ht="15" customHeight="1">
      <c r="L31" s="1"/>
      <c r="M31" s="319"/>
      <c r="N31" s="319"/>
      <c r="O31" s="319"/>
      <c r="P31" s="319"/>
      <c r="Q31" s="318"/>
      <c r="R31" s="327"/>
      <c r="S31" s="319"/>
      <c r="T31" s="319"/>
      <c r="U31" s="319"/>
      <c r="V31" s="319"/>
      <c r="W31" s="2"/>
    </row>
    <row r="32" spans="1:23" ht="15" customHeight="1">
      <c r="L32" s="1"/>
      <c r="M32" s="319"/>
      <c r="N32" s="319"/>
      <c r="O32" s="319"/>
      <c r="P32" s="319"/>
      <c r="Q32" s="318"/>
      <c r="R32" s="327"/>
      <c r="S32" s="319"/>
      <c r="T32" s="319"/>
      <c r="U32" s="319"/>
      <c r="V32" s="319"/>
      <c r="W32" s="2"/>
    </row>
    <row r="33" spans="12:23" ht="15" customHeight="1">
      <c r="L33" s="1"/>
      <c r="M33" s="319"/>
      <c r="N33" s="319"/>
      <c r="O33" s="319"/>
      <c r="P33" s="319"/>
      <c r="Q33" s="318"/>
      <c r="R33" s="327"/>
      <c r="S33" s="319"/>
      <c r="T33" s="319"/>
      <c r="U33" s="319"/>
      <c r="V33" s="319"/>
      <c r="W33" s="2"/>
    </row>
    <row r="34" spans="12:23" ht="15" customHeight="1">
      <c r="L34" s="1"/>
      <c r="M34" s="319"/>
      <c r="N34" s="319"/>
      <c r="O34" s="319"/>
      <c r="P34" s="319"/>
      <c r="Q34" s="318"/>
      <c r="R34" s="327"/>
      <c r="S34" s="319"/>
      <c r="T34" s="319"/>
      <c r="U34" s="319"/>
      <c r="V34" s="319"/>
      <c r="W34" s="2"/>
    </row>
    <row r="35" spans="12:23" ht="15" customHeight="1">
      <c r="L35" s="1"/>
      <c r="M35" s="319"/>
      <c r="N35" s="319"/>
      <c r="O35" s="319"/>
      <c r="P35" s="319"/>
      <c r="Q35" s="318"/>
      <c r="R35" s="327"/>
      <c r="S35" s="319"/>
      <c r="T35" s="319"/>
      <c r="U35" s="319"/>
      <c r="V35" s="319"/>
      <c r="W35" s="2"/>
    </row>
    <row r="36" spans="12:23" ht="15" customHeight="1">
      <c r="L36" s="1"/>
      <c r="M36" s="319"/>
      <c r="N36" s="319"/>
      <c r="O36" s="319"/>
      <c r="P36" s="319"/>
      <c r="Q36" s="318"/>
      <c r="R36" s="327"/>
      <c r="S36" s="319"/>
      <c r="T36" s="319"/>
      <c r="U36" s="319"/>
      <c r="V36" s="319"/>
      <c r="W36" s="2"/>
    </row>
    <row r="37" spans="12:23" ht="15" customHeight="1">
      <c r="L37" s="1"/>
      <c r="M37" s="319"/>
      <c r="N37" s="319"/>
      <c r="O37" s="319"/>
      <c r="P37" s="319"/>
      <c r="Q37" s="318"/>
      <c r="R37" s="319"/>
      <c r="S37" s="319"/>
      <c r="T37" s="319"/>
      <c r="U37" s="319"/>
      <c r="V37" s="334"/>
      <c r="W37" s="2"/>
    </row>
    <row r="38" spans="12:23" ht="15" customHeight="1">
      <c r="L38" s="1"/>
      <c r="M38" s="319"/>
      <c r="N38" s="319"/>
      <c r="O38" s="319"/>
      <c r="P38" s="319"/>
      <c r="Q38" s="318"/>
      <c r="R38" s="319"/>
      <c r="S38" s="319"/>
      <c r="T38" s="319"/>
      <c r="U38" s="319"/>
      <c r="V38" s="319"/>
      <c r="W38" s="2"/>
    </row>
    <row r="39" spans="12:23" ht="15" customHeight="1">
      <c r="L39" s="1"/>
      <c r="M39" s="161"/>
      <c r="N39" s="161"/>
      <c r="O39" s="161"/>
      <c r="P39" s="161"/>
    </row>
    <row r="40" spans="12:23" ht="15" customHeight="1">
      <c r="L40" s="1"/>
      <c r="M40" s="161"/>
      <c r="N40" s="161"/>
      <c r="O40" s="161"/>
      <c r="P40" s="161"/>
    </row>
    <row r="50" spans="12:13">
      <c r="L50" s="1"/>
      <c r="M50" s="1"/>
    </row>
    <row r="51" spans="12:13">
      <c r="L51" s="1"/>
      <c r="M51" s="1"/>
    </row>
  </sheetData>
  <customSheetViews>
    <customSheetView guid="{5CDC6F58-B038-4A0E-A13D-C643B013E119}" hiddenColumns="1" topLeftCell="A31">
      <selection activeCell="A43" sqref="A43:J43"/>
      <pageMargins left="0.59055118110236227" right="0.59055118110236227" top="0.74803149606299213" bottom="0.78740157480314965" header="0.51181102362204722" footer="0.59055118110236227"/>
      <printOptions horizontalCentered="1"/>
      <pageSetup scale="95" firstPageNumber="0" orientation="portrait" r:id="rId1"/>
      <headerFooter alignWithMargins="0">
        <oddFooter>&amp;C&amp;10&amp;A</oddFooter>
      </headerFooter>
    </customSheetView>
  </customSheetViews>
  <mergeCells count="10">
    <mergeCell ref="B23:K23"/>
    <mergeCell ref="B1:K1"/>
    <mergeCell ref="C6:D6"/>
    <mergeCell ref="E6:F6"/>
    <mergeCell ref="G6:H6"/>
    <mergeCell ref="B3:K3"/>
    <mergeCell ref="B5:K5"/>
    <mergeCell ref="I6:K6"/>
    <mergeCell ref="B4:K4"/>
    <mergeCell ref="B22:I22"/>
  </mergeCells>
  <printOptions horizontalCentered="1"/>
  <pageMargins left="0.59055118110236227" right="0.59055118110236227" top="0.74803149606299213" bottom="0.78740157480314965" header="0.51181102362204722" footer="0.59055118110236227"/>
  <pageSetup scale="95" firstPageNumber="0" orientation="portrait" r:id="rId2"/>
  <headerFooter alignWithMargins="0">
    <oddFooter>&amp;C&amp;10&amp;A</oddFooter>
  </headerFooter>
  <ignoredErrors>
    <ignoredError sqref="C20:H20 J20" formulaRange="1"/>
  </ignoredError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zoomScaleNormal="100" workbookViewId="0">
      <selection activeCell="A3" sqref="A3:J3"/>
    </sheetView>
  </sheetViews>
  <sheetFormatPr baseColWidth="10" defaultColWidth="10.90625" defaultRowHeight="12"/>
  <cols>
    <col min="1" max="1" width="13.90625" style="1" customWidth="1"/>
    <col min="2" max="10" width="5.54296875" style="1" customWidth="1"/>
    <col min="11" max="11" width="1.453125" style="16" customWidth="1"/>
    <col min="12" max="12" width="7.6328125" style="181" customWidth="1"/>
    <col min="13" max="13" width="7" style="181" customWidth="1"/>
    <col min="14" max="14" width="6.453125" style="181" bestFit="1" customWidth="1"/>
    <col min="15" max="15" width="5.26953125" style="181" customWidth="1"/>
    <col min="16" max="16" width="10.90625" style="181"/>
    <col min="17" max="22" width="10.90625" style="1"/>
    <col min="23" max="23" width="4.7265625" style="182" customWidth="1"/>
    <col min="24" max="16384" width="10.90625" style="1"/>
  </cols>
  <sheetData>
    <row r="1" spans="1:23" s="24" customFormat="1" ht="12.75">
      <c r="A1" s="808" t="s">
        <v>89</v>
      </c>
      <c r="B1" s="808"/>
      <c r="C1" s="808"/>
      <c r="D1" s="808"/>
      <c r="E1" s="808"/>
      <c r="F1" s="808"/>
      <c r="G1" s="808"/>
      <c r="H1" s="808"/>
      <c r="I1" s="808"/>
      <c r="J1" s="808"/>
      <c r="K1" s="27"/>
      <c r="L1" s="176" t="str">
        <f>B6</f>
        <v>Suave</v>
      </c>
      <c r="M1" s="176" t="str">
        <f>D6</f>
        <v>Intermedio</v>
      </c>
      <c r="N1" s="176" t="str">
        <f>F6</f>
        <v>Fuerte</v>
      </c>
      <c r="O1" s="177" t="s">
        <v>67</v>
      </c>
      <c r="P1" s="177"/>
      <c r="W1" s="176"/>
    </row>
    <row r="2" spans="1:23" s="24" customFormat="1" ht="12.75">
      <c r="A2" s="26"/>
      <c r="B2" s="26"/>
      <c r="C2" s="26"/>
      <c r="D2" s="26"/>
      <c r="E2" s="26"/>
      <c r="F2" s="26"/>
      <c r="G2" s="26"/>
      <c r="K2" s="27"/>
      <c r="L2" s="178">
        <f>C20</f>
        <v>259216.573</v>
      </c>
      <c r="M2" s="178">
        <f>E20</f>
        <v>223724.734</v>
      </c>
      <c r="N2" s="178">
        <f>G20</f>
        <v>104486.08299999998</v>
      </c>
      <c r="O2" s="179">
        <f>I20-L2-M2-N2</f>
        <v>658.4550000000163</v>
      </c>
      <c r="P2" s="177"/>
      <c r="W2" s="176"/>
    </row>
    <row r="3" spans="1:23" s="24" customFormat="1" ht="12.75">
      <c r="A3" s="808" t="s">
        <v>434</v>
      </c>
      <c r="B3" s="808"/>
      <c r="C3" s="808"/>
      <c r="D3" s="808"/>
      <c r="E3" s="808"/>
      <c r="F3" s="808"/>
      <c r="G3" s="808"/>
      <c r="H3" s="808"/>
      <c r="I3" s="808"/>
      <c r="J3" s="808"/>
      <c r="K3" s="27"/>
      <c r="L3" s="177"/>
      <c r="M3" s="177"/>
      <c r="N3" s="177"/>
      <c r="O3" s="177"/>
      <c r="P3" s="177"/>
      <c r="W3" s="176"/>
    </row>
    <row r="4" spans="1:23" s="24" customFormat="1" ht="12.75">
      <c r="A4" s="879" t="s">
        <v>324</v>
      </c>
      <c r="B4" s="879"/>
      <c r="C4" s="879"/>
      <c r="D4" s="879"/>
      <c r="E4" s="879"/>
      <c r="F4" s="879"/>
      <c r="G4" s="879"/>
      <c r="H4" s="879"/>
      <c r="I4" s="879"/>
      <c r="J4" s="879"/>
      <c r="K4" s="27"/>
      <c r="L4" s="177"/>
      <c r="M4" s="177"/>
      <c r="N4" s="177"/>
      <c r="O4" s="177"/>
      <c r="P4" s="177"/>
      <c r="W4" s="176"/>
    </row>
    <row r="5" spans="1:23" s="24" customFormat="1" ht="12.75">
      <c r="A5" s="878" t="s">
        <v>210</v>
      </c>
      <c r="B5" s="878"/>
      <c r="C5" s="878"/>
      <c r="D5" s="878"/>
      <c r="E5" s="878"/>
      <c r="F5" s="878"/>
      <c r="G5" s="878"/>
      <c r="H5" s="878"/>
      <c r="I5" s="878"/>
      <c r="J5" s="878"/>
      <c r="K5" s="27"/>
      <c r="L5" s="36"/>
      <c r="M5" s="177"/>
      <c r="N5" s="177"/>
      <c r="O5" s="177"/>
      <c r="P5" s="177"/>
      <c r="W5" s="176"/>
    </row>
    <row r="6" spans="1:23" s="38" customFormat="1" ht="24" customHeight="1">
      <c r="A6" s="885" t="s">
        <v>114</v>
      </c>
      <c r="B6" s="882" t="s">
        <v>109</v>
      </c>
      <c r="C6" s="882"/>
      <c r="D6" s="882" t="s">
        <v>110</v>
      </c>
      <c r="E6" s="882"/>
      <c r="F6" s="882" t="s">
        <v>111</v>
      </c>
      <c r="G6" s="882"/>
      <c r="H6" s="827" t="s">
        <v>73</v>
      </c>
      <c r="I6" s="827"/>
      <c r="J6" s="827"/>
      <c r="K6" s="39"/>
      <c r="L6" s="226"/>
      <c r="M6" s="226"/>
      <c r="N6" s="226"/>
      <c r="O6" s="226"/>
      <c r="P6" s="180"/>
      <c r="W6" s="200"/>
    </row>
    <row r="7" spans="1:23" s="38" customFormat="1" ht="18">
      <c r="A7" s="886"/>
      <c r="B7" s="98">
        <v>2016</v>
      </c>
      <c r="C7" s="98">
        <v>2017</v>
      </c>
      <c r="D7" s="98">
        <v>2016</v>
      </c>
      <c r="E7" s="98">
        <v>2017</v>
      </c>
      <c r="F7" s="98">
        <v>2016</v>
      </c>
      <c r="G7" s="98">
        <v>2017</v>
      </c>
      <c r="H7" s="98">
        <v>2016</v>
      </c>
      <c r="I7" s="98">
        <v>2017</v>
      </c>
      <c r="J7" s="126" t="s">
        <v>8</v>
      </c>
      <c r="K7" s="39"/>
      <c r="L7" s="36"/>
      <c r="M7" s="314"/>
      <c r="N7" s="306"/>
      <c r="O7" s="226"/>
      <c r="P7" s="226"/>
      <c r="Q7" s="225"/>
      <c r="R7" s="225"/>
      <c r="W7" s="200"/>
    </row>
    <row r="8" spans="1:23" s="38" customFormat="1" ht="15.75" customHeight="1">
      <c r="A8" s="42" t="s">
        <v>54</v>
      </c>
      <c r="B8" s="118">
        <v>0</v>
      </c>
      <c r="C8" s="118">
        <v>30256.682000000001</v>
      </c>
      <c r="D8" s="742">
        <v>4208.1899999999996</v>
      </c>
      <c r="E8" s="742">
        <v>39120.5</v>
      </c>
      <c r="F8" s="743">
        <v>54151.561000000002</v>
      </c>
      <c r="G8" s="743">
        <v>42614.14</v>
      </c>
      <c r="H8" s="227">
        <f>'13'!I8</f>
        <v>58359.750999999997</v>
      </c>
      <c r="I8" s="227">
        <f>'13'!J8</f>
        <v>112356.97199999999</v>
      </c>
      <c r="J8" s="143">
        <f t="shared" ref="J8:J11" si="0">I8/H8*100-100</f>
        <v>92.524762485706987</v>
      </c>
      <c r="K8" s="39"/>
      <c r="L8" s="305"/>
      <c r="M8" s="305"/>
      <c r="N8" s="306"/>
      <c r="O8" s="226"/>
      <c r="P8" s="226"/>
      <c r="Q8" s="225"/>
      <c r="R8" s="225"/>
      <c r="S8" s="313"/>
      <c r="T8" s="313"/>
      <c r="U8" s="313"/>
      <c r="V8" s="313"/>
      <c r="W8" s="200"/>
    </row>
    <row r="9" spans="1:23" s="38" customFormat="1" ht="15.75" customHeight="1">
      <c r="A9" s="42" t="s">
        <v>55</v>
      </c>
      <c r="B9" s="118">
        <v>9003.15</v>
      </c>
      <c r="C9" s="118">
        <v>30864.880000000001</v>
      </c>
      <c r="D9" s="742">
        <v>11950.75</v>
      </c>
      <c r="E9" s="742">
        <v>945.66</v>
      </c>
      <c r="F9" s="743">
        <v>8550</v>
      </c>
      <c r="G9" s="743">
        <v>5141</v>
      </c>
      <c r="H9" s="227">
        <f>'13'!I9</f>
        <v>29503.9</v>
      </c>
      <c r="I9" s="227">
        <f>'13'!J9</f>
        <v>37236.519999999997</v>
      </c>
      <c r="J9" s="143">
        <f t="shared" si="0"/>
        <v>26.208806293405246</v>
      </c>
      <c r="K9" s="39"/>
      <c r="L9" s="305"/>
      <c r="M9" s="305"/>
      <c r="N9" s="306"/>
      <c r="O9" s="226"/>
      <c r="P9" s="226"/>
      <c r="Q9" s="225"/>
      <c r="R9" s="225"/>
      <c r="S9" s="313"/>
      <c r="T9" s="313"/>
      <c r="U9" s="313"/>
      <c r="V9" s="313"/>
      <c r="W9" s="200"/>
    </row>
    <row r="10" spans="1:23" s="38" customFormat="1" ht="15.75" customHeight="1">
      <c r="A10" s="42" t="s">
        <v>56</v>
      </c>
      <c r="B10" s="118">
        <v>7000</v>
      </c>
      <c r="C10" s="118">
        <v>66115.873999999996</v>
      </c>
      <c r="D10" s="742">
        <v>9361.2900000000009</v>
      </c>
      <c r="E10" s="742">
        <v>9871.9699999999993</v>
      </c>
      <c r="F10" s="743">
        <v>9129.99</v>
      </c>
      <c r="G10" s="743">
        <v>4409.84</v>
      </c>
      <c r="H10" s="227">
        <f>'13'!I10</f>
        <v>25712.618999999999</v>
      </c>
      <c r="I10" s="227">
        <f>'13'!J10</f>
        <v>80397.683999999994</v>
      </c>
      <c r="J10" s="143">
        <f t="shared" si="0"/>
        <v>212.67792674095159</v>
      </c>
      <c r="K10" s="39"/>
      <c r="L10" s="305"/>
      <c r="M10" s="305"/>
      <c r="N10" s="306"/>
      <c r="O10" s="226"/>
      <c r="P10" s="226"/>
      <c r="Q10" s="225"/>
      <c r="R10" s="225"/>
      <c r="S10" s="313"/>
      <c r="T10" s="313"/>
      <c r="U10" s="313"/>
      <c r="V10" s="313"/>
      <c r="W10" s="200"/>
    </row>
    <row r="11" spans="1:23" s="38" customFormat="1" ht="15.75" customHeight="1">
      <c r="A11" s="42" t="s">
        <v>64</v>
      </c>
      <c r="B11" s="118">
        <v>20670.71</v>
      </c>
      <c r="C11" s="118">
        <v>42018.75</v>
      </c>
      <c r="D11" s="742">
        <v>6992.5</v>
      </c>
      <c r="E11" s="742">
        <v>26382.831999999999</v>
      </c>
      <c r="F11" s="743">
        <v>4880.9799999999996</v>
      </c>
      <c r="G11" s="743">
        <v>17521.643</v>
      </c>
      <c r="H11" s="227">
        <f>'13'!I11</f>
        <v>32773.375999999997</v>
      </c>
      <c r="I11" s="227">
        <f>'13'!J11</f>
        <v>85923.225000000006</v>
      </c>
      <c r="J11" s="143">
        <f t="shared" si="0"/>
        <v>162.1738602699948</v>
      </c>
      <c r="K11" s="39"/>
      <c r="L11" s="305"/>
      <c r="M11" s="305"/>
      <c r="N11" s="306"/>
      <c r="O11" s="226"/>
      <c r="P11" s="226"/>
      <c r="Q11" s="225"/>
      <c r="R11" s="225"/>
      <c r="S11" s="313"/>
      <c r="T11" s="313"/>
      <c r="U11" s="313"/>
      <c r="V11" s="313"/>
      <c r="W11" s="200"/>
    </row>
    <row r="12" spans="1:23" s="38" customFormat="1" ht="15.75" customHeight="1">
      <c r="A12" s="42" t="s">
        <v>66</v>
      </c>
      <c r="B12" s="742">
        <v>20277.59</v>
      </c>
      <c r="C12" s="118">
        <v>18111.865000000002</v>
      </c>
      <c r="D12" s="742">
        <v>28482.14</v>
      </c>
      <c r="E12" s="742">
        <v>50769.652000000002</v>
      </c>
      <c r="F12" s="743">
        <v>45205.91</v>
      </c>
      <c r="G12" s="743">
        <v>6359.4</v>
      </c>
      <c r="H12" s="227">
        <f>'13'!I12</f>
        <v>94223.387000000002</v>
      </c>
      <c r="I12" s="227">
        <f>'13'!J12</f>
        <v>75240.917000000001</v>
      </c>
      <c r="J12" s="143">
        <f>I12/H12*100-100</f>
        <v>-20.14624033839921</v>
      </c>
      <c r="K12" s="39"/>
      <c r="L12" s="305"/>
      <c r="M12"/>
      <c r="N12" s="306"/>
      <c r="O12" s="226"/>
      <c r="P12" s="226"/>
      <c r="Q12" s="225"/>
      <c r="R12" s="225"/>
      <c r="S12" s="313"/>
      <c r="T12" s="313"/>
      <c r="U12" s="313"/>
      <c r="V12" s="313"/>
      <c r="W12" s="200"/>
    </row>
    <row r="13" spans="1:23" s="38" customFormat="1" ht="15.75" customHeight="1">
      <c r="A13" s="42" t="s">
        <v>57</v>
      </c>
      <c r="B13" s="118">
        <v>11924</v>
      </c>
      <c r="C13" s="118">
        <v>58306.73</v>
      </c>
      <c r="D13" s="742">
        <v>112.24</v>
      </c>
      <c r="E13" s="742">
        <v>29683.75</v>
      </c>
      <c r="F13" s="743">
        <v>25213.1</v>
      </c>
      <c r="G13" s="743">
        <v>5645.05</v>
      </c>
      <c r="H13" s="227">
        <f>'13'!I13</f>
        <v>37538.239999999998</v>
      </c>
      <c r="I13" s="227">
        <f>'13'!J13</f>
        <v>93635.53</v>
      </c>
      <c r="J13" s="143">
        <f>I13/H13*100-100</f>
        <v>149.44038399243013</v>
      </c>
      <c r="K13" s="39"/>
      <c r="L13" s="305"/>
      <c r="M13" s="305"/>
      <c r="N13" s="306"/>
      <c r="O13" s="226"/>
      <c r="P13" s="226"/>
      <c r="Q13" s="225"/>
      <c r="R13" s="225"/>
      <c r="S13" s="313"/>
      <c r="T13" s="313"/>
      <c r="U13" s="313"/>
      <c r="V13" s="313"/>
      <c r="W13" s="200"/>
    </row>
    <row r="14" spans="1:23" s="38" customFormat="1" ht="15.75" customHeight="1">
      <c r="A14" s="42" t="s">
        <v>58</v>
      </c>
      <c r="B14" s="118">
        <v>34862.661</v>
      </c>
      <c r="C14" s="118">
        <v>7353.7520000000004</v>
      </c>
      <c r="D14" s="742">
        <v>14351.22</v>
      </c>
      <c r="E14" s="742">
        <v>55664.23</v>
      </c>
      <c r="F14" s="743">
        <v>38649.61</v>
      </c>
      <c r="G14" s="743">
        <v>21573.11</v>
      </c>
      <c r="H14" s="227">
        <f>'13'!I14</f>
        <v>88066.031000000003</v>
      </c>
      <c r="I14" s="227">
        <f>'13'!J14</f>
        <v>84598.892000000007</v>
      </c>
      <c r="J14" s="143">
        <f>I14/H14*100-100</f>
        <v>-3.9369765625068283</v>
      </c>
      <c r="K14" s="39"/>
      <c r="L14" s="305"/>
      <c r="M14" s="305"/>
      <c r="N14" s="306"/>
      <c r="O14" s="226"/>
      <c r="P14" s="226"/>
      <c r="Q14" s="225"/>
      <c r="R14" s="225"/>
      <c r="S14" s="313"/>
      <c r="T14" s="313"/>
      <c r="U14" s="313"/>
      <c r="V14" s="313"/>
      <c r="W14" s="200"/>
    </row>
    <row r="15" spans="1:23" s="38" customFormat="1" ht="15.75" customHeight="1">
      <c r="A15" s="81" t="s">
        <v>59</v>
      </c>
      <c r="B15" s="118">
        <v>16798.07</v>
      </c>
      <c r="C15" s="118">
        <v>6188.04</v>
      </c>
      <c r="D15" s="742">
        <v>27919.77</v>
      </c>
      <c r="E15" s="742">
        <v>11286.14</v>
      </c>
      <c r="F15" s="743">
        <v>19081.45</v>
      </c>
      <c r="G15" s="743">
        <v>1221.9000000000001</v>
      </c>
      <c r="H15" s="227">
        <f>'13'!I15</f>
        <v>63967.77</v>
      </c>
      <c r="I15" s="227">
        <f>'13'!J15</f>
        <v>18696.105</v>
      </c>
      <c r="J15" s="143">
        <f>I15/H15*100-100</f>
        <v>-70.772617210198192</v>
      </c>
      <c r="K15" s="39"/>
      <c r="L15" s="305"/>
      <c r="M15" s="305"/>
      <c r="N15" s="306"/>
      <c r="O15" s="226"/>
      <c r="P15" s="226"/>
      <c r="Q15" s="225"/>
      <c r="R15" s="225"/>
      <c r="S15" s="313"/>
      <c r="T15" s="313"/>
      <c r="U15" s="313"/>
      <c r="V15" s="313"/>
      <c r="W15" s="200"/>
    </row>
    <row r="16" spans="1:23" s="38" customFormat="1" ht="15.75" customHeight="1">
      <c r="A16" s="42" t="s">
        <v>60</v>
      </c>
      <c r="B16" s="118">
        <v>9948.73</v>
      </c>
      <c r="C16" s="118"/>
      <c r="D16" s="742">
        <v>1350</v>
      </c>
      <c r="E16" s="118"/>
      <c r="F16" s="743">
        <v>9379.4599999999991</v>
      </c>
      <c r="G16" s="304"/>
      <c r="H16" s="227">
        <f>'13'!I16</f>
        <v>20678.189999999999</v>
      </c>
      <c r="I16" s="227"/>
      <c r="J16" s="143"/>
      <c r="K16" s="39"/>
      <c r="L16" s="305"/>
      <c r="M16" s="305"/>
      <c r="N16" s="306"/>
      <c r="O16" s="226"/>
      <c r="P16" s="226"/>
      <c r="Q16" s="225"/>
      <c r="R16" s="225"/>
      <c r="S16" s="313"/>
      <c r="T16" s="313"/>
      <c r="U16" s="313"/>
      <c r="V16" s="313"/>
      <c r="W16" s="200"/>
    </row>
    <row r="17" spans="1:23" s="38" customFormat="1" ht="15.75" customHeight="1">
      <c r="A17" s="42" t="s">
        <v>61</v>
      </c>
      <c r="B17" s="118">
        <v>9634.7099999999991</v>
      </c>
      <c r="C17" s="118"/>
      <c r="D17" s="742">
        <v>21160.05</v>
      </c>
      <c r="E17" s="118"/>
      <c r="F17" s="743">
        <v>8707.36</v>
      </c>
      <c r="G17" s="304"/>
      <c r="H17" s="227">
        <f>'13'!I17</f>
        <v>43847.682000000001</v>
      </c>
      <c r="I17" s="227"/>
      <c r="J17" s="143"/>
      <c r="K17" s="39"/>
      <c r="L17" s="305"/>
      <c r="M17" s="344"/>
      <c r="N17" s="342"/>
      <c r="O17" s="343"/>
      <c r="P17" s="343"/>
      <c r="Q17" s="225"/>
      <c r="R17" s="225"/>
      <c r="S17" s="313"/>
      <c r="T17" s="313"/>
      <c r="U17" s="313"/>
      <c r="V17" s="313"/>
      <c r="W17" s="200"/>
    </row>
    <row r="18" spans="1:23" s="38" customFormat="1" ht="15.75" customHeight="1">
      <c r="A18" s="42" t="s">
        <v>62</v>
      </c>
      <c r="B18" s="118">
        <v>8671.68</v>
      </c>
      <c r="C18" s="118"/>
      <c r="D18" s="742">
        <v>40782.71</v>
      </c>
      <c r="E18" s="118"/>
      <c r="F18" s="743">
        <v>23313.66</v>
      </c>
      <c r="G18" s="304"/>
      <c r="H18" s="227">
        <f>'13'!I18</f>
        <v>76048.42</v>
      </c>
      <c r="I18" s="227"/>
      <c r="J18" s="143"/>
      <c r="K18" s="39"/>
      <c r="L18" s="307"/>
      <c r="M18" s="342"/>
      <c r="N18" s="342"/>
      <c r="O18" s="343"/>
      <c r="P18" s="343"/>
      <c r="S18" s="313"/>
      <c r="T18" s="313"/>
      <c r="U18" s="313"/>
      <c r="V18" s="313"/>
      <c r="W18" s="200"/>
    </row>
    <row r="19" spans="1:23" s="38" customFormat="1" ht="15.75" customHeight="1">
      <c r="A19" s="42" t="s">
        <v>191</v>
      </c>
      <c r="B19" s="118">
        <v>18930.258000000002</v>
      </c>
      <c r="C19" s="118"/>
      <c r="D19" s="742">
        <v>7564.7619999999997</v>
      </c>
      <c r="E19" s="118"/>
      <c r="F19" s="743">
        <v>18247.259999999998</v>
      </c>
      <c r="G19" s="308"/>
      <c r="H19" s="227">
        <f>'13'!I19</f>
        <v>48588.41</v>
      </c>
      <c r="I19" s="227"/>
      <c r="J19" s="143"/>
      <c r="K19" s="39"/>
      <c r="L19" s="307">
        <v>0</v>
      </c>
      <c r="M19" s="342"/>
      <c r="N19" s="342"/>
      <c r="O19" s="343"/>
      <c r="P19" s="343"/>
      <c r="S19" s="313"/>
      <c r="T19" s="313"/>
      <c r="U19" s="313"/>
      <c r="V19" s="313"/>
      <c r="W19" s="200"/>
    </row>
    <row r="20" spans="1:23" s="196" customFormat="1" ht="16.5" customHeight="1">
      <c r="A20" s="714" t="s">
        <v>382</v>
      </c>
      <c r="B20" s="118">
        <f>SUM(B8:B15)</f>
        <v>120536.18100000001</v>
      </c>
      <c r="C20" s="118">
        <f t="shared" ref="C20:G20" si="1">SUM(C8:C15)</f>
        <v>259216.573</v>
      </c>
      <c r="D20" s="118">
        <f t="shared" si="1"/>
        <v>103378.09999999999</v>
      </c>
      <c r="E20" s="118">
        <f t="shared" si="1"/>
        <v>223724.734</v>
      </c>
      <c r="F20" s="118">
        <f t="shared" si="1"/>
        <v>204862.60100000002</v>
      </c>
      <c r="G20" s="118">
        <f t="shared" si="1"/>
        <v>104486.08299999998</v>
      </c>
      <c r="H20" s="118">
        <f>SUM(H8:H15)</f>
        <v>430145.07400000002</v>
      </c>
      <c r="I20" s="118">
        <f>SUM(I8:I15)</f>
        <v>588085.84499999997</v>
      </c>
      <c r="J20" s="143">
        <f>I20/H20*100-100</f>
        <v>36.718023882333227</v>
      </c>
      <c r="K20" s="195"/>
      <c r="L20" s="307"/>
      <c r="M20" s="307"/>
      <c r="N20" s="307"/>
      <c r="O20" s="180"/>
      <c r="P20" s="180"/>
      <c r="W20" s="200"/>
    </row>
    <row r="21" spans="1:23" s="38" customFormat="1" ht="16.5" customHeight="1">
      <c r="A21" s="119" t="s">
        <v>383</v>
      </c>
      <c r="B21" s="79">
        <f>B20/H20</f>
        <v>0.28022215825723951</v>
      </c>
      <c r="C21" s="79">
        <f>C20/I20</f>
        <v>0.44078016025024375</v>
      </c>
      <c r="D21" s="79">
        <f>D20/H20</f>
        <v>0.24033310212916675</v>
      </c>
      <c r="E21" s="79">
        <f>E20/I20</f>
        <v>0.38042870084723773</v>
      </c>
      <c r="F21" s="79">
        <f>F20/H20</f>
        <v>0.47626397088532046</v>
      </c>
      <c r="G21" s="79">
        <f>G20/I20</f>
        <v>0.17767148093829735</v>
      </c>
      <c r="H21" s="79">
        <v>1</v>
      </c>
      <c r="I21" s="79">
        <v>1</v>
      </c>
      <c r="J21" s="79">
        <v>1</v>
      </c>
      <c r="K21" s="39"/>
      <c r="L21" s="307"/>
      <c r="M21" s="307"/>
      <c r="N21" s="307"/>
      <c r="O21" s="180"/>
      <c r="P21" s="180"/>
      <c r="W21" s="200"/>
    </row>
    <row r="22" spans="1:23" s="38" customFormat="1" ht="15.75" customHeight="1">
      <c r="A22" s="92" t="s">
        <v>147</v>
      </c>
      <c r="B22" s="50"/>
      <c r="C22" s="50"/>
      <c r="D22" s="50"/>
      <c r="E22" s="50"/>
      <c r="F22" s="50"/>
      <c r="G22" s="50"/>
      <c r="H22" s="50"/>
      <c r="I22" s="50"/>
      <c r="J22" s="50"/>
      <c r="K22" s="39"/>
      <c r="L22" s="307"/>
      <c r="M22" s="307"/>
      <c r="N22" s="307"/>
      <c r="O22" s="180"/>
      <c r="P22" s="180"/>
      <c r="W22" s="200"/>
    </row>
    <row r="23" spans="1:23" s="38" customFormat="1" ht="15.75" customHeight="1">
      <c r="A23" s="68" t="s">
        <v>441</v>
      </c>
      <c r="B23" s="68"/>
      <c r="C23" s="68"/>
      <c r="D23" s="68"/>
      <c r="E23" s="68"/>
      <c r="F23" s="68"/>
      <c r="G23" s="68"/>
      <c r="H23" s="68"/>
      <c r="I23" s="14"/>
      <c r="J23" s="14"/>
      <c r="K23" s="39"/>
      <c r="L23" s="307"/>
      <c r="M23" s="307"/>
      <c r="N23" s="307"/>
      <c r="O23" s="180"/>
      <c r="P23" s="180"/>
      <c r="W23" s="200"/>
    </row>
    <row r="24" spans="1:23" ht="17.25" customHeight="1">
      <c r="A24" s="883"/>
      <c r="B24" s="884"/>
      <c r="C24" s="884"/>
      <c r="D24" s="884"/>
      <c r="E24" s="884"/>
      <c r="F24" s="884"/>
      <c r="G24" s="884"/>
      <c r="H24" s="884"/>
      <c r="I24" s="884"/>
      <c r="J24" s="884"/>
    </row>
    <row r="25" spans="1:23" ht="15" customHeight="1">
      <c r="K25" s="1"/>
      <c r="L25" s="182"/>
      <c r="M25" s="182"/>
      <c r="N25" s="182"/>
    </row>
    <row r="26" spans="1:23" ht="15" customHeight="1">
      <c r="K26" s="1"/>
      <c r="L26" s="288"/>
      <c r="M26" s="288"/>
      <c r="N26" s="288"/>
      <c r="O26" s="289"/>
      <c r="P26" s="289"/>
    </row>
    <row r="27" spans="1:23" ht="15" customHeight="1">
      <c r="A27" s="16"/>
      <c r="B27" s="16"/>
      <c r="C27" s="16"/>
      <c r="D27" s="16"/>
      <c r="E27" s="16"/>
      <c r="K27" s="1"/>
      <c r="L27" s="288"/>
      <c r="M27" s="288"/>
      <c r="N27" s="288"/>
      <c r="O27" s="289"/>
      <c r="P27" s="289"/>
      <c r="S27" s="16"/>
      <c r="T27" s="16"/>
      <c r="U27" s="16"/>
      <c r="V27" s="16"/>
    </row>
    <row r="28" spans="1:23" ht="15" customHeight="1">
      <c r="B28" s="16"/>
      <c r="C28" s="16"/>
      <c r="D28" s="16"/>
      <c r="E28" s="16"/>
      <c r="K28" s="1"/>
      <c r="L28" s="283"/>
      <c r="M28" s="182"/>
      <c r="N28" s="182"/>
    </row>
    <row r="29" spans="1:23" ht="15" customHeight="1">
      <c r="K29" s="1"/>
      <c r="L29" s="182"/>
      <c r="M29" s="182"/>
      <c r="N29" s="182"/>
    </row>
    <row r="30" spans="1:23" ht="15" customHeight="1">
      <c r="K30" s="1"/>
      <c r="L30" s="182"/>
      <c r="M30" s="182"/>
      <c r="N30" s="182"/>
    </row>
    <row r="31" spans="1:23" ht="15" customHeight="1">
      <c r="K31" s="1"/>
      <c r="L31" s="182"/>
      <c r="M31" s="182"/>
      <c r="N31" s="182"/>
    </row>
    <row r="32" spans="1:23" ht="15" customHeight="1">
      <c r="K32" s="1"/>
      <c r="L32" s="182"/>
      <c r="M32" s="182"/>
      <c r="N32" s="182"/>
    </row>
    <row r="34" spans="11:23" ht="15" customHeight="1">
      <c r="K34" s="1"/>
      <c r="L34" s="182"/>
      <c r="M34" s="182"/>
      <c r="N34" s="182"/>
    </row>
    <row r="35" spans="11:23" ht="15" customHeight="1">
      <c r="K35" s="1"/>
      <c r="L35" s="182"/>
      <c r="M35" s="182"/>
      <c r="N35" s="182"/>
      <c r="W35" s="208">
        <f>F20</f>
        <v>204862.60100000002</v>
      </c>
    </row>
    <row r="36" spans="11:23" ht="15" customHeight="1">
      <c r="K36" s="1"/>
      <c r="L36" s="182"/>
      <c r="M36" s="182"/>
      <c r="N36" s="182"/>
    </row>
    <row r="37" spans="11:23" ht="15" customHeight="1">
      <c r="K37" s="1"/>
      <c r="L37" s="182"/>
      <c r="M37" s="182"/>
      <c r="N37" s="182"/>
    </row>
    <row r="38" spans="11:23" ht="15" customHeight="1">
      <c r="K38" s="1"/>
      <c r="L38" s="182"/>
      <c r="M38" s="182"/>
      <c r="N38" s="182"/>
    </row>
    <row r="51" spans="11:13">
      <c r="K51" s="1"/>
      <c r="L51" s="1"/>
      <c r="M51" s="1"/>
    </row>
    <row r="52" spans="11:13">
      <c r="K52" s="1"/>
      <c r="L52" s="1"/>
      <c r="M52" s="1"/>
    </row>
  </sheetData>
  <mergeCells count="10">
    <mergeCell ref="A24:J24"/>
    <mergeCell ref="A1:J1"/>
    <mergeCell ref="A3:J3"/>
    <mergeCell ref="A5:J5"/>
    <mergeCell ref="B6:C6"/>
    <mergeCell ref="D6:E6"/>
    <mergeCell ref="F6:G6"/>
    <mergeCell ref="H6:J6"/>
    <mergeCell ref="A6:A7"/>
    <mergeCell ref="A4:J4"/>
  </mergeCells>
  <printOptions horizontalCentered="1"/>
  <pageMargins left="0.59055118110236227" right="0.59055118110236227" top="0.74803149606299213" bottom="0.78740157480314965" header="0.51181102362204722" footer="0.59055118110236227"/>
  <pageSetup scale="95" firstPageNumber="0" orientation="portrait" r:id="rId1"/>
  <headerFooter alignWithMargins="0">
    <oddFooter>&amp;C&amp;10&amp;A</oddFooter>
  </headerFooter>
  <ignoredErrors>
    <ignoredError sqref="B20:G20"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opLeftCell="A7" zoomScaleNormal="100" workbookViewId="0">
      <selection activeCell="L17" sqref="L17"/>
    </sheetView>
  </sheetViews>
  <sheetFormatPr baseColWidth="10" defaultRowHeight="12.75"/>
  <cols>
    <col min="1" max="1" width="7.54296875" style="751" customWidth="1"/>
    <col min="2" max="9" width="7" style="751" customWidth="1"/>
    <col min="10" max="16384" width="10.90625" style="751"/>
  </cols>
  <sheetData>
    <row r="1" spans="1:10">
      <c r="A1" s="808" t="s">
        <v>90</v>
      </c>
      <c r="B1" s="808"/>
      <c r="C1" s="808"/>
      <c r="D1" s="808"/>
      <c r="E1" s="808"/>
      <c r="F1" s="808"/>
      <c r="G1" s="808"/>
      <c r="H1" s="808"/>
      <c r="I1" s="808"/>
      <c r="J1" s="747"/>
    </row>
    <row r="3" spans="1:10">
      <c r="A3" s="785" t="s">
        <v>450</v>
      </c>
      <c r="B3" s="785"/>
      <c r="C3" s="785"/>
      <c r="D3" s="785"/>
      <c r="E3" s="785"/>
      <c r="F3" s="785"/>
      <c r="G3" s="785"/>
      <c r="H3" s="785"/>
      <c r="I3" s="785"/>
    </row>
    <row r="4" spans="1:10">
      <c r="A4" s="785" t="s">
        <v>324</v>
      </c>
      <c r="B4" s="785"/>
      <c r="C4" s="785"/>
      <c r="D4" s="785"/>
      <c r="E4" s="785"/>
      <c r="F4" s="785"/>
      <c r="G4" s="785"/>
      <c r="H4" s="785"/>
      <c r="I4" s="785"/>
    </row>
    <row r="5" spans="1:10" ht="13.5" customHeight="1">
      <c r="A5" s="785" t="s">
        <v>210</v>
      </c>
      <c r="B5" s="785"/>
      <c r="C5" s="785"/>
      <c r="D5" s="785"/>
      <c r="E5" s="785"/>
      <c r="F5" s="785"/>
      <c r="G5" s="785"/>
      <c r="H5" s="785"/>
      <c r="I5" s="785"/>
    </row>
    <row r="6" spans="1:10" ht="89.25" customHeight="1">
      <c r="A6" s="754" t="s">
        <v>430</v>
      </c>
      <c r="B6" s="889" t="s">
        <v>436</v>
      </c>
      <c r="C6" s="890"/>
      <c r="D6" s="889" t="s">
        <v>437</v>
      </c>
      <c r="E6" s="890"/>
      <c r="F6" s="889" t="s">
        <v>431</v>
      </c>
      <c r="G6" s="890"/>
      <c r="H6" s="889" t="s">
        <v>438</v>
      </c>
      <c r="I6" s="890"/>
    </row>
    <row r="7" spans="1:10">
      <c r="A7" s="756" t="s">
        <v>432</v>
      </c>
      <c r="B7" s="887" t="s">
        <v>111</v>
      </c>
      <c r="C7" s="888"/>
      <c r="D7" s="887" t="s">
        <v>110</v>
      </c>
      <c r="E7" s="888"/>
      <c r="F7" s="887" t="s">
        <v>109</v>
      </c>
      <c r="G7" s="888"/>
      <c r="H7" s="887" t="s">
        <v>67</v>
      </c>
      <c r="I7" s="888"/>
    </row>
    <row r="8" spans="1:10">
      <c r="A8" s="756" t="s">
        <v>114</v>
      </c>
      <c r="B8" s="753">
        <v>2016</v>
      </c>
      <c r="C8" s="753">
        <v>2017</v>
      </c>
      <c r="D8" s="753">
        <v>2016</v>
      </c>
      <c r="E8" s="753">
        <v>2017</v>
      </c>
      <c r="F8" s="753">
        <v>2016</v>
      </c>
      <c r="G8" s="753">
        <v>2017</v>
      </c>
      <c r="H8" s="753">
        <v>2016</v>
      </c>
      <c r="I8" s="753">
        <v>2017</v>
      </c>
    </row>
    <row r="9" spans="1:10">
      <c r="A9" s="756" t="s">
        <v>54</v>
      </c>
      <c r="B9" s="752">
        <v>0</v>
      </c>
      <c r="C9" s="752">
        <v>5256</v>
      </c>
      <c r="D9" s="752">
        <v>0</v>
      </c>
      <c r="E9" s="752">
        <v>20689.41</v>
      </c>
      <c r="F9" s="752">
        <v>0</v>
      </c>
      <c r="G9" s="752">
        <v>21137.281999999999</v>
      </c>
      <c r="H9" s="752">
        <v>0</v>
      </c>
      <c r="I9" s="752">
        <v>365.65</v>
      </c>
    </row>
    <row r="10" spans="1:10">
      <c r="A10" s="756" t="s">
        <v>55</v>
      </c>
      <c r="B10" s="752">
        <v>0</v>
      </c>
      <c r="C10" s="752">
        <v>224</v>
      </c>
      <c r="D10" s="752">
        <v>9650.75</v>
      </c>
      <c r="E10" s="752">
        <v>945.66</v>
      </c>
      <c r="F10" s="752">
        <v>9003.15</v>
      </c>
      <c r="G10" s="752">
        <v>25680.639999999999</v>
      </c>
      <c r="H10" s="752">
        <v>0</v>
      </c>
      <c r="I10" s="752">
        <v>284.98</v>
      </c>
    </row>
    <row r="11" spans="1:10">
      <c r="A11" s="756" t="s">
        <v>56</v>
      </c>
      <c r="B11" s="752">
        <v>0</v>
      </c>
      <c r="C11" s="752">
        <v>784</v>
      </c>
      <c r="D11" s="752">
        <v>1773.85</v>
      </c>
      <c r="E11" s="752">
        <v>8918.2000000000007</v>
      </c>
      <c r="F11" s="752">
        <v>7000</v>
      </c>
      <c r="G11" s="752">
        <v>56178.004000000001</v>
      </c>
      <c r="H11" s="752">
        <v>0</v>
      </c>
      <c r="I11" s="752">
        <v>0</v>
      </c>
    </row>
    <row r="12" spans="1:10">
      <c r="A12" s="756" t="s">
        <v>64</v>
      </c>
      <c r="B12" s="752">
        <v>0</v>
      </c>
      <c r="C12" s="752">
        <v>280</v>
      </c>
      <c r="D12" s="752">
        <v>3892.5</v>
      </c>
      <c r="E12" s="752">
        <v>14089.71</v>
      </c>
      <c r="F12" s="752">
        <v>20670.71</v>
      </c>
      <c r="G12" s="752">
        <v>42018.75</v>
      </c>
      <c r="H12" s="752">
        <v>0</v>
      </c>
      <c r="I12" s="752">
        <v>0</v>
      </c>
    </row>
    <row r="13" spans="1:10">
      <c r="A13" s="756" t="s">
        <v>66</v>
      </c>
      <c r="B13" s="752">
        <v>0</v>
      </c>
      <c r="C13" s="752">
        <v>0</v>
      </c>
      <c r="D13" s="752">
        <v>83.92</v>
      </c>
      <c r="E13" s="752">
        <v>4500</v>
      </c>
      <c r="F13" s="752">
        <v>20277.57</v>
      </c>
      <c r="G13" s="752">
        <v>18111.865000000002</v>
      </c>
      <c r="H13" s="752">
        <v>0</v>
      </c>
      <c r="I13" s="752">
        <v>0</v>
      </c>
    </row>
    <row r="14" spans="1:10">
      <c r="A14" s="756" t="s">
        <v>57</v>
      </c>
      <c r="B14" s="752">
        <v>0</v>
      </c>
      <c r="C14" s="752">
        <v>0</v>
      </c>
      <c r="D14" s="752">
        <v>112.24</v>
      </c>
      <c r="E14" s="752">
        <v>8421.5499999999993</v>
      </c>
      <c r="F14" s="752">
        <v>11924</v>
      </c>
      <c r="G14" s="752">
        <v>22992.19</v>
      </c>
      <c r="H14" s="752">
        <v>0</v>
      </c>
      <c r="I14" s="752">
        <v>0</v>
      </c>
    </row>
    <row r="15" spans="1:10">
      <c r="A15" s="756" t="s">
        <v>58</v>
      </c>
      <c r="B15" s="752">
        <v>0</v>
      </c>
      <c r="C15" s="752">
        <v>0</v>
      </c>
      <c r="D15" s="752">
        <v>135.01</v>
      </c>
      <c r="E15" s="752">
        <v>26990.21</v>
      </c>
      <c r="F15" s="752">
        <v>9616.4509999999991</v>
      </c>
      <c r="G15" s="752">
        <v>5345.73</v>
      </c>
      <c r="H15" s="752">
        <v>0</v>
      </c>
      <c r="I15" s="752">
        <v>0</v>
      </c>
    </row>
    <row r="16" spans="1:10">
      <c r="A16" s="756" t="s">
        <v>59</v>
      </c>
      <c r="B16" s="752">
        <v>0</v>
      </c>
      <c r="C16" s="752">
        <v>0</v>
      </c>
      <c r="D16" s="752">
        <v>0</v>
      </c>
      <c r="E16" s="752">
        <v>771.91</v>
      </c>
      <c r="F16" s="752">
        <v>5586.99</v>
      </c>
      <c r="G16" s="752">
        <v>2507</v>
      </c>
      <c r="H16" s="752">
        <v>0</v>
      </c>
      <c r="I16" s="752">
        <v>0</v>
      </c>
    </row>
    <row r="17" spans="1:9">
      <c r="A17" s="756" t="s">
        <v>60</v>
      </c>
      <c r="B17" s="752">
        <v>0</v>
      </c>
      <c r="C17" s="752">
        <v>0</v>
      </c>
      <c r="D17" s="752">
        <v>0</v>
      </c>
      <c r="E17" s="752">
        <v>0</v>
      </c>
      <c r="F17" s="752">
        <v>212.9</v>
      </c>
      <c r="G17" s="752">
        <v>0</v>
      </c>
      <c r="H17" s="752">
        <v>0</v>
      </c>
      <c r="I17" s="752">
        <v>0</v>
      </c>
    </row>
    <row r="18" spans="1:9">
      <c r="A18" s="756" t="s">
        <v>61</v>
      </c>
      <c r="B18" s="752">
        <v>0</v>
      </c>
      <c r="C18" s="752">
        <v>0</v>
      </c>
      <c r="D18" s="752">
        <v>0</v>
      </c>
      <c r="E18" s="752">
        <v>0</v>
      </c>
      <c r="F18" s="752">
        <v>953.5</v>
      </c>
      <c r="G18" s="752">
        <v>0</v>
      </c>
      <c r="H18" s="752">
        <v>444.54</v>
      </c>
      <c r="I18" s="752">
        <v>0</v>
      </c>
    </row>
    <row r="19" spans="1:9">
      <c r="A19" s="756" t="s">
        <v>62</v>
      </c>
      <c r="B19" s="752">
        <v>0</v>
      </c>
      <c r="C19" s="752">
        <v>0</v>
      </c>
      <c r="D19" s="752">
        <v>500</v>
      </c>
      <c r="E19" s="752">
        <v>0</v>
      </c>
      <c r="F19" s="752">
        <v>2427.7200000000003</v>
      </c>
      <c r="G19" s="752">
        <v>0</v>
      </c>
      <c r="H19" s="752">
        <v>1037.3699999999999</v>
      </c>
      <c r="I19" s="752">
        <v>0</v>
      </c>
    </row>
    <row r="20" spans="1:9">
      <c r="A20" s="756" t="s">
        <v>63</v>
      </c>
      <c r="B20" s="752">
        <v>0</v>
      </c>
      <c r="C20" s="752">
        <v>0</v>
      </c>
      <c r="D20" s="752">
        <v>0</v>
      </c>
      <c r="E20" s="752">
        <v>0</v>
      </c>
      <c r="F20" s="752">
        <v>6770.1279999999997</v>
      </c>
      <c r="G20" s="752">
        <v>0</v>
      </c>
      <c r="H20" s="752">
        <v>1246.1300000000001</v>
      </c>
      <c r="I20" s="752">
        <v>0</v>
      </c>
    </row>
    <row r="21" spans="1:9" ht="25.5">
      <c r="A21" s="756" t="s">
        <v>433</v>
      </c>
      <c r="B21" s="755">
        <v>0</v>
      </c>
      <c r="C21" s="755">
        <v>6544.03</v>
      </c>
      <c r="D21" s="755">
        <v>16148.27</v>
      </c>
      <c r="E21" s="755">
        <v>85326.65</v>
      </c>
      <c r="F21" s="755">
        <v>94443.118999999992</v>
      </c>
      <c r="G21" s="755">
        <v>193971.46100000001</v>
      </c>
      <c r="H21" s="755">
        <v>2728.04</v>
      </c>
      <c r="I21" s="755">
        <v>650.63</v>
      </c>
    </row>
    <row r="22" spans="1:9">
      <c r="A22" s="751" t="s">
        <v>435</v>
      </c>
    </row>
    <row r="23" spans="1:9">
      <c r="A23" s="751" t="s">
        <v>147</v>
      </c>
    </row>
  </sheetData>
  <mergeCells count="12">
    <mergeCell ref="A4:I4"/>
    <mergeCell ref="A3:I3"/>
    <mergeCell ref="A1:I1"/>
    <mergeCell ref="H7:I7"/>
    <mergeCell ref="F7:G7"/>
    <mergeCell ref="D7:E7"/>
    <mergeCell ref="B7:C7"/>
    <mergeCell ref="A5:I5"/>
    <mergeCell ref="B6:C6"/>
    <mergeCell ref="D6:E6"/>
    <mergeCell ref="F6:G6"/>
    <mergeCell ref="H6:I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3"/>
  <sheetViews>
    <sheetView zoomScaleNormal="100" workbookViewId="0">
      <selection activeCell="O15" sqref="O15"/>
    </sheetView>
  </sheetViews>
  <sheetFormatPr baseColWidth="10" defaultColWidth="10.90625" defaultRowHeight="12"/>
  <cols>
    <col min="1" max="1" width="1" style="1" customWidth="1"/>
    <col min="2" max="2" width="8.7265625" style="1" customWidth="1"/>
    <col min="3" max="10" width="6.08984375" style="1" customWidth="1"/>
    <col min="11" max="11" width="5.26953125" style="1" customWidth="1"/>
    <col min="12" max="12" width="1.54296875" style="1" customWidth="1"/>
    <col min="13" max="13" width="4.453125" style="1" customWidth="1"/>
    <col min="14" max="15" width="4" style="1" customWidth="1"/>
    <col min="16" max="17" width="4.26953125" style="1" customWidth="1"/>
    <col min="18" max="18" width="4.7265625" style="1" customWidth="1"/>
    <col min="19" max="19" width="3.54296875" style="1" customWidth="1"/>
    <col min="20" max="20" width="7.54296875" style="1" customWidth="1"/>
    <col min="21" max="30" width="3.54296875" style="1" customWidth="1"/>
    <col min="31" max="31" width="7.90625" style="1" customWidth="1"/>
    <col min="32" max="32" width="2" style="1" customWidth="1"/>
    <col min="33" max="38" width="3" style="4" customWidth="1"/>
    <col min="39" max="16384" width="10.90625" style="1"/>
  </cols>
  <sheetData>
    <row r="1" spans="2:32" s="22" customFormat="1" ht="12.75" customHeight="1">
      <c r="B1" s="892" t="s">
        <v>91</v>
      </c>
      <c r="C1" s="892"/>
      <c r="D1" s="892"/>
      <c r="E1" s="892"/>
      <c r="F1" s="892"/>
      <c r="G1" s="892"/>
      <c r="H1" s="892"/>
      <c r="I1" s="892"/>
      <c r="J1" s="892"/>
      <c r="K1" s="892"/>
    </row>
    <row r="2" spans="2:32" s="22" customFormat="1" ht="12.75">
      <c r="M2" s="36"/>
      <c r="N2" s="36"/>
      <c r="O2" s="36"/>
      <c r="P2" s="36"/>
      <c r="Q2" s="36"/>
      <c r="R2" s="36"/>
      <c r="S2" s="36"/>
      <c r="T2" s="36"/>
      <c r="U2" s="36"/>
      <c r="V2" s="36"/>
      <c r="W2" s="36"/>
    </row>
    <row r="3" spans="2:32" s="22" customFormat="1" ht="12.75">
      <c r="B3" s="808" t="s">
        <v>456</v>
      </c>
      <c r="C3" s="808"/>
      <c r="D3" s="808"/>
      <c r="E3" s="808"/>
      <c r="F3" s="808"/>
      <c r="G3" s="808"/>
      <c r="H3" s="808"/>
      <c r="I3" s="808"/>
      <c r="J3" s="808"/>
      <c r="K3" s="808"/>
    </row>
    <row r="4" spans="2:32" s="22" customFormat="1" ht="12.75">
      <c r="B4" s="879" t="s">
        <v>192</v>
      </c>
      <c r="C4" s="879"/>
      <c r="D4" s="879"/>
      <c r="E4" s="879"/>
      <c r="F4" s="879"/>
      <c r="G4" s="879"/>
      <c r="H4" s="879"/>
      <c r="I4" s="879"/>
      <c r="J4" s="879"/>
      <c r="K4" s="879"/>
      <c r="Q4" s="310"/>
      <c r="R4" s="310"/>
    </row>
    <row r="5" spans="2:32" s="22" customFormat="1" ht="12.75">
      <c r="B5" s="894" t="s">
        <v>161</v>
      </c>
      <c r="C5" s="894"/>
      <c r="D5" s="894"/>
      <c r="E5" s="894"/>
      <c r="F5" s="894"/>
      <c r="G5" s="894"/>
      <c r="H5" s="894"/>
      <c r="I5" s="894"/>
      <c r="J5" s="894"/>
      <c r="K5" s="894"/>
      <c r="S5" s="310"/>
      <c r="T5" s="310"/>
      <c r="U5" s="310"/>
      <c r="V5" s="310"/>
      <c r="W5" s="310"/>
      <c r="X5" s="310"/>
    </row>
    <row r="6" spans="2:32" s="22" customFormat="1" ht="30" customHeight="1">
      <c r="B6" s="376" t="s">
        <v>114</v>
      </c>
      <c r="C6" s="895" t="s">
        <v>175</v>
      </c>
      <c r="D6" s="895"/>
      <c r="E6" s="895" t="s">
        <v>111</v>
      </c>
      <c r="F6" s="895"/>
      <c r="G6" s="895" t="s">
        <v>132</v>
      </c>
      <c r="H6" s="895"/>
      <c r="I6" s="893" t="s">
        <v>73</v>
      </c>
      <c r="J6" s="893"/>
      <c r="K6" s="893"/>
      <c r="M6" s="290"/>
      <c r="N6" s="290"/>
      <c r="O6" s="290"/>
      <c r="P6" s="290"/>
      <c r="Q6" s="310"/>
      <c r="R6" s="310"/>
      <c r="S6" s="49"/>
      <c r="T6" s="49"/>
      <c r="U6" s="49"/>
      <c r="V6" s="49"/>
      <c r="W6" s="49"/>
      <c r="X6" s="49"/>
      <c r="Y6" s="310"/>
      <c r="Z6" s="310"/>
    </row>
    <row r="7" spans="2:32" s="22" customFormat="1" ht="18.600000000000001" customHeight="1">
      <c r="B7" s="42"/>
      <c r="C7" s="637">
        <v>2016</v>
      </c>
      <c r="D7" s="125">
        <v>2017</v>
      </c>
      <c r="E7" s="637">
        <v>2016</v>
      </c>
      <c r="F7" s="637">
        <v>2017</v>
      </c>
      <c r="G7" s="637">
        <v>2016</v>
      </c>
      <c r="H7" s="637">
        <v>2017</v>
      </c>
      <c r="I7" s="637">
        <v>2016</v>
      </c>
      <c r="J7" s="637">
        <v>2017</v>
      </c>
      <c r="K7" s="162" t="s">
        <v>8</v>
      </c>
      <c r="M7" s="193"/>
      <c r="N7" s="211"/>
      <c r="O7" s="211"/>
      <c r="Q7" s="49"/>
      <c r="R7" s="49"/>
      <c r="S7" s="49"/>
      <c r="T7" s="49"/>
      <c r="U7" s="49"/>
      <c r="V7" s="49"/>
      <c r="W7" s="49"/>
      <c r="X7" s="49"/>
      <c r="Y7" s="49"/>
      <c r="Z7" s="49"/>
      <c r="AA7" s="310"/>
      <c r="AB7" s="310"/>
      <c r="AC7" s="310"/>
      <c r="AD7" s="310"/>
      <c r="AE7" s="310"/>
      <c r="AF7" s="310"/>
    </row>
    <row r="8" spans="2:32" s="22" customFormat="1" ht="15" customHeight="1">
      <c r="B8" s="128" t="s">
        <v>54</v>
      </c>
      <c r="C8" s="246"/>
      <c r="D8" s="246">
        <v>128.02315397371848</v>
      </c>
      <c r="E8" s="246">
        <v>178.88042763162451</v>
      </c>
      <c r="F8" s="246">
        <v>150.08443913616466</v>
      </c>
      <c r="G8" s="246">
        <v>174.84111283670808</v>
      </c>
      <c r="H8" s="246">
        <v>156.09187558348387</v>
      </c>
      <c r="I8" s="246">
        <v>178.19886481952267</v>
      </c>
      <c r="J8" s="246">
        <v>138.29569933337115</v>
      </c>
      <c r="K8" s="246">
        <f t="shared" ref="K8:K20" si="0">J8/I8*100-100</f>
        <v>-22.392491403671329</v>
      </c>
      <c r="N8" s="193"/>
      <c r="O8" s="193"/>
      <c r="P8" s="211"/>
      <c r="Q8" s="49"/>
      <c r="R8" s="49"/>
      <c r="S8" s="49"/>
      <c r="T8" s="49"/>
      <c r="U8" s="49"/>
      <c r="V8" s="49"/>
      <c r="W8" s="49"/>
      <c r="X8" s="49"/>
      <c r="Y8" s="49"/>
      <c r="Z8" s="49"/>
      <c r="AA8" s="49"/>
      <c r="AB8" s="49"/>
      <c r="AC8" s="49"/>
    </row>
    <row r="9" spans="2:32" s="22" customFormat="1" ht="15" customHeight="1">
      <c r="B9" s="128" t="s">
        <v>55</v>
      </c>
      <c r="C9" s="246">
        <v>152.19891415307251</v>
      </c>
      <c r="D9" s="246">
        <v>119.78098716025099</v>
      </c>
      <c r="E9" s="246">
        <v>169.28940694269005</v>
      </c>
      <c r="F9" s="246">
        <v>149.72404914024511</v>
      </c>
      <c r="G9" s="246">
        <v>167.70767988907147</v>
      </c>
      <c r="H9" s="246">
        <v>150.16513828147245</v>
      </c>
      <c r="I9" s="246">
        <v>158.04325224529637</v>
      </c>
      <c r="J9" s="246">
        <v>125.62503899048572</v>
      </c>
      <c r="K9" s="246">
        <f t="shared" si="0"/>
        <v>-20.512241297398049</v>
      </c>
      <c r="M9" s="194"/>
      <c r="N9" s="193"/>
      <c r="O9" s="193"/>
      <c r="Q9" s="49"/>
      <c r="R9" s="49"/>
      <c r="S9" s="49"/>
      <c r="T9" s="49"/>
      <c r="U9" s="49"/>
      <c r="V9" s="49"/>
      <c r="W9" s="49"/>
      <c r="X9" s="49"/>
      <c r="Y9" s="49"/>
      <c r="Z9" s="49"/>
      <c r="AA9" s="49"/>
      <c r="AB9" s="49"/>
      <c r="AC9" s="49"/>
    </row>
    <row r="10" spans="2:32" s="22" customFormat="1" ht="15" customHeight="1">
      <c r="B10" s="128" t="s">
        <v>56</v>
      </c>
      <c r="C10" s="246">
        <v>137.96548088029465</v>
      </c>
      <c r="D10" s="246">
        <v>127.12964839635288</v>
      </c>
      <c r="E10" s="246">
        <v>161.52765066993501</v>
      </c>
      <c r="F10" s="246">
        <v>152.77317898155036</v>
      </c>
      <c r="G10" s="246">
        <v>164.13943260108508</v>
      </c>
      <c r="H10" s="246">
        <v>154.36528263795424</v>
      </c>
      <c r="I10" s="246">
        <v>153.29146252390706</v>
      </c>
      <c r="J10" s="246">
        <v>129.77336675519163</v>
      </c>
      <c r="K10" s="246">
        <f t="shared" si="0"/>
        <v>-15.342078013671241</v>
      </c>
      <c r="M10" s="38"/>
      <c r="N10" s="193"/>
      <c r="O10" s="193"/>
      <c r="P10" s="38"/>
      <c r="Q10" s="49"/>
      <c r="R10" s="49"/>
      <c r="S10" s="49"/>
      <c r="T10" s="49"/>
      <c r="U10" s="49"/>
      <c r="V10" s="49"/>
      <c r="W10" s="49"/>
      <c r="X10" s="49"/>
      <c r="Y10" s="49"/>
      <c r="Z10" s="49"/>
      <c r="AA10" s="49"/>
      <c r="AB10" s="49"/>
      <c r="AC10" s="49"/>
    </row>
    <row r="11" spans="2:32" s="22" customFormat="1" ht="15" customHeight="1">
      <c r="B11" s="128" t="s">
        <v>64</v>
      </c>
      <c r="C11" s="246">
        <v>133.48437694054982</v>
      </c>
      <c r="D11" s="246">
        <v>138.70515396552142</v>
      </c>
      <c r="E11" s="246">
        <v>156.26040594102003</v>
      </c>
      <c r="F11" s="246">
        <v>167.43297188054797</v>
      </c>
      <c r="G11" s="246">
        <v>158.02575101597762</v>
      </c>
      <c r="H11" s="246">
        <v>161.31428145784167</v>
      </c>
      <c r="I11" s="246">
        <v>139.05625285445115</v>
      </c>
      <c r="J11" s="246">
        <v>144.93630868883238</v>
      </c>
      <c r="K11" s="246">
        <f t="shared" si="0"/>
        <v>4.2285447174647004</v>
      </c>
      <c r="M11" s="38"/>
      <c r="N11" s="193"/>
      <c r="O11" s="211"/>
      <c r="P11" s="38"/>
      <c r="Q11" s="49"/>
      <c r="R11" s="49"/>
      <c r="S11" s="49"/>
      <c r="T11" s="49"/>
      <c r="U11" s="49"/>
      <c r="V11" s="49"/>
      <c r="W11" s="49"/>
      <c r="X11" s="49"/>
      <c r="Y11" s="49"/>
      <c r="Z11" s="49"/>
      <c r="AA11" s="49"/>
      <c r="AB11" s="49"/>
      <c r="AC11" s="49"/>
    </row>
    <row r="12" spans="2:32" s="22" customFormat="1" ht="15" customHeight="1">
      <c r="B12" s="128" t="s">
        <v>66</v>
      </c>
      <c r="C12" s="246">
        <v>136.40951683553041</v>
      </c>
      <c r="D12" s="246">
        <v>172.43787207556738</v>
      </c>
      <c r="E12" s="246">
        <v>159.22396079517034</v>
      </c>
      <c r="F12" s="246">
        <v>171.42358939522595</v>
      </c>
      <c r="G12" s="246">
        <v>157.89494176051977</v>
      </c>
      <c r="H12" s="246">
        <v>171.42358939522595</v>
      </c>
      <c r="I12" s="246">
        <v>153.22814366554238</v>
      </c>
      <c r="J12" s="246">
        <v>156.09395583017684</v>
      </c>
      <c r="K12" s="246">
        <f t="shared" si="0"/>
        <v>1.8702909896825446</v>
      </c>
      <c r="N12" s="193"/>
      <c r="O12" s="211"/>
      <c r="Q12" s="49"/>
      <c r="R12" s="49"/>
      <c r="S12" s="49"/>
      <c r="V12" s="49"/>
      <c r="W12" s="49"/>
      <c r="X12" s="49"/>
      <c r="Y12" s="49"/>
      <c r="Z12" s="49"/>
      <c r="AA12" s="49"/>
      <c r="AB12" s="49"/>
      <c r="AC12" s="49"/>
    </row>
    <row r="13" spans="2:32" s="22" customFormat="1" ht="15" customHeight="1">
      <c r="B13" s="128" t="s">
        <v>57</v>
      </c>
      <c r="C13" s="246">
        <v>131.53105455516126</v>
      </c>
      <c r="D13" s="246">
        <v>141.56558356470765</v>
      </c>
      <c r="E13" s="246">
        <v>150.33388950664539</v>
      </c>
      <c r="F13" s="246">
        <v>169.68114890036401</v>
      </c>
      <c r="G13" s="246">
        <v>160.33288982176765</v>
      </c>
      <c r="H13" s="246">
        <v>169.68114890036401</v>
      </c>
      <c r="I13" s="246">
        <v>144.16024968831786</v>
      </c>
      <c r="J13" s="246">
        <v>142.23066273454103</v>
      </c>
      <c r="K13" s="246">
        <f t="shared" si="0"/>
        <v>-1.3385013954600566</v>
      </c>
      <c r="L13" s="19"/>
      <c r="M13" s="193"/>
      <c r="N13" s="193"/>
      <c r="O13" s="211"/>
      <c r="Q13" s="49"/>
      <c r="R13" s="49"/>
      <c r="S13" s="49"/>
      <c r="T13" s="310"/>
      <c r="U13" s="310"/>
      <c r="V13" s="49"/>
      <c r="Y13" s="49"/>
      <c r="Z13" s="49"/>
      <c r="AA13" s="49"/>
      <c r="AB13" s="49"/>
      <c r="AC13" s="49"/>
    </row>
    <row r="14" spans="2:32" s="144" customFormat="1" ht="15" customHeight="1">
      <c r="B14" s="244" t="s">
        <v>58</v>
      </c>
      <c r="C14" s="246">
        <v>127.06478696355366</v>
      </c>
      <c r="D14" s="246">
        <v>151.28691418503911</v>
      </c>
      <c r="E14" s="246">
        <v>155.10456604529776</v>
      </c>
      <c r="F14" s="246">
        <v>166.76489930010089</v>
      </c>
      <c r="G14" s="246">
        <v>153.83877799543208</v>
      </c>
      <c r="H14" s="246">
        <v>166.75954808631869</v>
      </c>
      <c r="I14" s="246">
        <v>147.59700993894006</v>
      </c>
      <c r="J14" s="246">
        <v>152.60492142568484</v>
      </c>
      <c r="K14" s="246">
        <f t="shared" si="0"/>
        <v>3.392962695393706</v>
      </c>
      <c r="M14" s="193"/>
      <c r="N14" s="193"/>
      <c r="O14" s="209"/>
      <c r="P14" s="212"/>
      <c r="Q14" s="49"/>
      <c r="R14" s="49"/>
      <c r="S14" s="49"/>
      <c r="T14" s="49"/>
      <c r="U14" s="49"/>
      <c r="V14" s="22"/>
      <c r="W14" s="22"/>
      <c r="X14" s="310"/>
      <c r="Y14" s="22"/>
      <c r="Z14" s="22"/>
      <c r="AA14" s="49"/>
      <c r="AB14" s="49"/>
      <c r="AC14" s="49"/>
    </row>
    <row r="15" spans="2:32" s="22" customFormat="1" ht="15" customHeight="1">
      <c r="B15" s="245" t="s">
        <v>59</v>
      </c>
      <c r="C15" s="246">
        <v>127.3908770356075</v>
      </c>
      <c r="D15" s="762"/>
      <c r="E15" s="246">
        <v>148.8098754743481</v>
      </c>
      <c r="F15" s="246">
        <v>165.12167450691547</v>
      </c>
      <c r="G15" s="246">
        <v>154.29981546793633</v>
      </c>
      <c r="H15" s="246">
        <v>165.12167450691547</v>
      </c>
      <c r="I15" s="246">
        <v>142.08666611607688</v>
      </c>
      <c r="J15" s="246"/>
      <c r="K15" s="246"/>
      <c r="Q15" s="49"/>
      <c r="R15" s="49"/>
      <c r="S15" s="49"/>
      <c r="T15" s="49"/>
      <c r="U15" s="49"/>
      <c r="V15" s="310"/>
      <c r="W15" s="310"/>
      <c r="X15" s="49"/>
      <c r="Y15" s="310"/>
      <c r="Z15" s="310"/>
      <c r="AA15" s="49"/>
      <c r="AB15" s="49"/>
      <c r="AC15" s="49"/>
    </row>
    <row r="16" spans="2:32" ht="15" customHeight="1">
      <c r="B16" s="128" t="s">
        <v>60</v>
      </c>
      <c r="C16" s="246">
        <v>142.29925044661098</v>
      </c>
      <c r="D16" s="246"/>
      <c r="E16" s="246">
        <v>153.58402856241193</v>
      </c>
      <c r="F16" s="246"/>
      <c r="G16" s="246">
        <v>159.45683861015473</v>
      </c>
      <c r="H16" s="246"/>
      <c r="I16" s="246">
        <v>150.3127089585694</v>
      </c>
      <c r="J16" s="246"/>
      <c r="K16" s="246"/>
      <c r="M16" s="21"/>
      <c r="N16" s="22"/>
      <c r="O16" s="22"/>
      <c r="P16" s="22"/>
      <c r="Q16" s="22"/>
      <c r="R16" s="49"/>
      <c r="S16" s="49"/>
      <c r="T16" s="49"/>
      <c r="U16" s="49"/>
      <c r="V16" s="49"/>
      <c r="W16" s="49"/>
      <c r="X16" s="49"/>
      <c r="Y16" s="49"/>
      <c r="Z16" s="49"/>
      <c r="AA16" s="49"/>
      <c r="AB16" s="49"/>
      <c r="AC16" s="49"/>
    </row>
    <row r="17" spans="1:38" ht="15" customHeight="1">
      <c r="B17" s="128" t="s">
        <v>61</v>
      </c>
      <c r="C17" s="246">
        <v>126.23920138486443</v>
      </c>
      <c r="D17" s="246"/>
      <c r="E17" s="246">
        <v>152.63062823174877</v>
      </c>
      <c r="F17" s="246"/>
      <c r="G17" s="246">
        <v>161.38729631082825</v>
      </c>
      <c r="H17" s="246"/>
      <c r="I17" s="246">
        <v>144.56004389194391</v>
      </c>
      <c r="J17" s="246"/>
      <c r="K17" s="246"/>
      <c r="M17" s="21"/>
      <c r="N17" s="22"/>
      <c r="O17" s="22"/>
      <c r="P17" s="22"/>
      <c r="Q17" s="22"/>
      <c r="R17" s="49"/>
      <c r="S17" s="49"/>
      <c r="T17" s="49"/>
      <c r="U17" s="49"/>
      <c r="V17" s="49"/>
      <c r="W17" s="49"/>
      <c r="X17" s="49"/>
      <c r="Y17" s="49"/>
      <c r="Z17" s="49"/>
      <c r="AA17" s="49"/>
      <c r="AB17" s="49"/>
      <c r="AC17" s="49"/>
    </row>
    <row r="18" spans="1:38" ht="15" customHeight="1">
      <c r="B18" s="128" t="s">
        <v>62</v>
      </c>
      <c r="C18" s="246">
        <v>124.48616786972237</v>
      </c>
      <c r="D18" s="246"/>
      <c r="E18" s="246">
        <v>160.40160091208332</v>
      </c>
      <c r="F18" s="246"/>
      <c r="G18" s="246">
        <v>164.77512852286753</v>
      </c>
      <c r="H18" s="246"/>
      <c r="I18" s="246">
        <v>147.69185764806159</v>
      </c>
      <c r="J18" s="246"/>
      <c r="K18" s="246"/>
      <c r="M18" s="21"/>
      <c r="N18" s="22"/>
      <c r="O18" s="22"/>
      <c r="P18" s="22"/>
      <c r="Q18" s="22"/>
      <c r="R18" s="49"/>
      <c r="S18" s="49"/>
      <c r="T18" s="49"/>
      <c r="U18" s="49"/>
      <c r="V18" s="49"/>
      <c r="W18" s="49"/>
      <c r="X18" s="49"/>
      <c r="Y18" s="49"/>
      <c r="Z18" s="49"/>
      <c r="AA18" s="49"/>
      <c r="AB18" s="49"/>
      <c r="AC18" s="49"/>
    </row>
    <row r="19" spans="1:38" ht="15" customHeight="1">
      <c r="B19" s="128" t="s">
        <v>63</v>
      </c>
      <c r="C19" s="246">
        <v>118.97724121107991</v>
      </c>
      <c r="D19" s="246"/>
      <c r="E19" s="246">
        <v>153.45652955073805</v>
      </c>
      <c r="F19" s="246"/>
      <c r="G19" s="246">
        <v>162.17607348909144</v>
      </c>
      <c r="H19" s="246"/>
      <c r="I19" s="246">
        <v>142.98143410805167</v>
      </c>
      <c r="J19" s="246"/>
      <c r="K19" s="246"/>
      <c r="M19" s="21"/>
      <c r="N19" s="22"/>
      <c r="O19" s="22"/>
      <c r="P19" s="22"/>
      <c r="Q19" s="22"/>
      <c r="R19" s="22"/>
      <c r="S19" s="22"/>
      <c r="T19" s="49"/>
      <c r="U19" s="49"/>
      <c r="V19" s="49"/>
      <c r="W19" s="49"/>
      <c r="X19" s="49"/>
      <c r="Y19" s="49"/>
      <c r="Z19" s="49"/>
      <c r="AA19" s="49"/>
      <c r="AB19" s="49"/>
      <c r="AC19" s="49"/>
    </row>
    <row r="20" spans="1:38" ht="15" customHeight="1">
      <c r="B20" s="42" t="s">
        <v>112</v>
      </c>
      <c r="C20" s="183">
        <f>AVERAGE(C8:C19)</f>
        <v>132.5497152978225</v>
      </c>
      <c r="D20" s="183">
        <f>AVERAGE(D8:D19)</f>
        <v>139.8470447601654</v>
      </c>
      <c r="E20" s="183">
        <f t="shared" ref="E20:J20" si="1">AVERAGE(E8:E19)</f>
        <v>158.29191418864275</v>
      </c>
      <c r="F20" s="183">
        <f t="shared" si="1"/>
        <v>161.6257439051393</v>
      </c>
      <c r="G20" s="183">
        <f t="shared" si="1"/>
        <v>161.57297819345334</v>
      </c>
      <c r="H20" s="183">
        <f t="shared" si="1"/>
        <v>161.86531735619704</v>
      </c>
      <c r="I20" s="183">
        <f t="shared" si="1"/>
        <v>150.10066220489009</v>
      </c>
      <c r="J20" s="183">
        <f t="shared" si="1"/>
        <v>141.36570767975482</v>
      </c>
      <c r="K20" s="247">
        <f t="shared" si="0"/>
        <v>-5.8193977273810304</v>
      </c>
      <c r="M20" s="21"/>
      <c r="N20" s="22"/>
      <c r="O20" s="22"/>
      <c r="P20" s="22"/>
      <c r="Q20" s="22"/>
      <c r="R20" s="22"/>
      <c r="S20" s="22"/>
      <c r="T20" s="49"/>
      <c r="U20" s="49"/>
      <c r="V20" s="49"/>
      <c r="W20" s="49"/>
      <c r="X20" s="49"/>
      <c r="Y20" s="49"/>
      <c r="Z20" s="49"/>
    </row>
    <row r="21" spans="1:38" ht="30" customHeight="1">
      <c r="B21" s="891" t="s">
        <v>458</v>
      </c>
      <c r="C21" s="891"/>
      <c r="D21" s="891"/>
      <c r="E21" s="891"/>
      <c r="F21" s="891"/>
      <c r="G21" s="891"/>
      <c r="H21" s="891"/>
      <c r="I21" s="891"/>
      <c r="J21" s="891"/>
      <c r="K21" s="891"/>
      <c r="N21" s="22"/>
      <c r="O21" s="22"/>
      <c r="P21" s="22"/>
      <c r="Q21" s="22"/>
      <c r="R21" s="22"/>
      <c r="S21" s="22"/>
      <c r="T21" s="49"/>
      <c r="U21" s="49"/>
      <c r="V21" s="49"/>
      <c r="W21" s="49"/>
      <c r="X21" s="49"/>
      <c r="Y21" s="49"/>
      <c r="Z21" s="49"/>
      <c r="AA21" s="298"/>
      <c r="AB21" s="298"/>
    </row>
    <row r="22" spans="1:38" ht="15" customHeight="1">
      <c r="B22" s="68"/>
      <c r="N22" s="22"/>
      <c r="O22" s="22"/>
      <c r="P22" s="22"/>
      <c r="Q22" s="22"/>
      <c r="R22" s="22"/>
      <c r="S22" s="22"/>
      <c r="T22" s="49"/>
      <c r="U22" s="49"/>
      <c r="V22" s="49"/>
      <c r="W22" s="49"/>
      <c r="X22" s="49"/>
      <c r="Y22" s="49"/>
      <c r="Z22" s="49"/>
    </row>
    <row r="23" spans="1:38" ht="27" customHeight="1">
      <c r="M23" s="283"/>
      <c r="N23" s="22"/>
      <c r="O23" s="22"/>
      <c r="P23" s="22"/>
      <c r="Q23" s="22"/>
      <c r="R23" s="22"/>
      <c r="S23" s="22"/>
      <c r="T23" s="22"/>
      <c r="U23" s="22"/>
      <c r="V23" s="49"/>
      <c r="W23" s="49"/>
      <c r="X23" s="49"/>
      <c r="Y23" s="49"/>
      <c r="Z23" s="49"/>
    </row>
    <row r="24" spans="1:38" ht="15" customHeight="1">
      <c r="N24" s="22"/>
      <c r="O24" s="22"/>
      <c r="P24" s="22"/>
      <c r="Q24" s="22"/>
      <c r="R24" s="22"/>
      <c r="S24" s="22"/>
      <c r="T24" s="22"/>
      <c r="U24" s="22"/>
      <c r="V24" s="49"/>
      <c r="W24" s="49"/>
      <c r="Y24" s="49"/>
      <c r="Z24" s="49"/>
    </row>
    <row r="25" spans="1:38" ht="15" customHeight="1">
      <c r="A25" s="16"/>
      <c r="B25" s="16"/>
      <c r="C25" s="16"/>
      <c r="D25" s="16"/>
      <c r="E25" s="16"/>
      <c r="N25" s="22"/>
      <c r="O25" s="22"/>
      <c r="P25" s="22"/>
      <c r="Q25" s="22"/>
      <c r="R25" s="22"/>
      <c r="S25" s="22"/>
      <c r="T25" s="22"/>
      <c r="U25" s="22"/>
      <c r="V25" s="22"/>
    </row>
    <row r="26" spans="1:38" ht="15" customHeight="1">
      <c r="B26" s="16"/>
      <c r="C26" s="16"/>
      <c r="D26" s="16"/>
      <c r="E26" s="16"/>
      <c r="N26" s="22"/>
      <c r="O26" s="22"/>
      <c r="P26" s="22"/>
      <c r="Q26" s="22"/>
      <c r="R26" s="22"/>
      <c r="S26" s="22"/>
      <c r="T26" s="22"/>
      <c r="U26" s="22"/>
      <c r="V26" s="22"/>
    </row>
    <row r="27" spans="1:38" ht="15" customHeight="1">
      <c r="N27" s="22"/>
      <c r="O27" s="22"/>
      <c r="P27" s="22"/>
      <c r="Q27" s="22"/>
      <c r="R27" s="22"/>
      <c r="S27" s="22"/>
      <c r="T27" s="22"/>
      <c r="U27" s="22"/>
      <c r="V27" s="22"/>
      <c r="AG27" s="1"/>
      <c r="AH27" s="1"/>
      <c r="AI27" s="1"/>
      <c r="AJ27" s="1"/>
      <c r="AK27" s="1"/>
      <c r="AL27" s="1"/>
    </row>
    <row r="28" spans="1:38" ht="15" customHeight="1">
      <c r="N28" s="22"/>
      <c r="O28" s="22"/>
      <c r="P28" s="22"/>
      <c r="Q28" s="22"/>
      <c r="R28" s="22"/>
      <c r="S28" s="22"/>
      <c r="T28" s="22"/>
      <c r="U28" s="22"/>
      <c r="V28" s="22"/>
    </row>
    <row r="29" spans="1:38" ht="39" customHeight="1">
      <c r="A29" s="2"/>
      <c r="B29" s="2"/>
    </row>
    <row r="30" spans="1:38" ht="44.1" customHeight="1">
      <c r="A30" s="150"/>
      <c r="B30" s="65"/>
      <c r="C30" s="65"/>
      <c r="D30" s="65"/>
      <c r="E30" s="65"/>
      <c r="F30" s="65"/>
      <c r="G30" s="65"/>
      <c r="H30" s="65"/>
      <c r="I30" s="65"/>
      <c r="J30" s="65"/>
      <c r="K30" s="65"/>
      <c r="L30" s="65"/>
      <c r="M30" s="2"/>
      <c r="N30" s="2"/>
      <c r="O30" s="2"/>
    </row>
    <row r="31" spans="1:38" ht="15" customHeight="1">
      <c r="A31" s="2"/>
      <c r="B31" s="2"/>
      <c r="AG31" s="6"/>
      <c r="AH31" s="7"/>
      <c r="AI31" s="7"/>
      <c r="AJ31" s="7"/>
    </row>
    <row r="32" spans="1:38" ht="15" customHeight="1">
      <c r="A32" s="2"/>
      <c r="B32" s="2"/>
      <c r="I32" s="21"/>
      <c r="J32" s="21"/>
      <c r="AG32" s="6"/>
      <c r="AH32" s="7"/>
      <c r="AI32" s="7"/>
      <c r="AJ32" s="7"/>
    </row>
    <row r="33" spans="1:38" ht="15" customHeight="1">
      <c r="AG33" s="6"/>
      <c r="AH33" s="7"/>
      <c r="AI33" s="7"/>
      <c r="AJ33" s="7"/>
    </row>
    <row r="34" spans="1:38" ht="15" customHeight="1">
      <c r="AG34" s="6"/>
      <c r="AH34" s="7"/>
      <c r="AI34" s="7"/>
      <c r="AJ34" s="7"/>
    </row>
    <row r="35" spans="1:38" ht="15" customHeight="1">
      <c r="AF35" s="2"/>
      <c r="AG35" s="6"/>
      <c r="AH35" s="6"/>
      <c r="AI35" s="6"/>
      <c r="AJ35" s="6"/>
      <c r="AK35" s="5"/>
      <c r="AL35" s="5"/>
    </row>
    <row r="36" spans="1:38" ht="15" customHeight="1">
      <c r="AF36" s="2"/>
      <c r="AG36" s="6"/>
      <c r="AH36" s="6"/>
      <c r="AI36" s="6"/>
      <c r="AJ36" s="6"/>
      <c r="AK36" s="5"/>
      <c r="AL36" s="5"/>
    </row>
    <row r="37" spans="1:38" ht="15" customHeight="1">
      <c r="AF37" s="2"/>
      <c r="AG37" s="6"/>
      <c r="AH37" s="6"/>
      <c r="AI37" s="6"/>
      <c r="AJ37" s="6"/>
      <c r="AK37" s="5"/>
      <c r="AL37" s="5"/>
    </row>
    <row r="38" spans="1:38" ht="15" customHeight="1">
      <c r="AF38" s="2"/>
      <c r="AG38" s="6"/>
      <c r="AH38" s="6"/>
      <c r="AI38" s="6"/>
      <c r="AJ38" s="6"/>
      <c r="AK38" s="5"/>
      <c r="AL38" s="5"/>
    </row>
    <row r="39" spans="1:38" ht="15" customHeight="1">
      <c r="AF39" s="2"/>
      <c r="AG39" s="6"/>
      <c r="AH39" s="6"/>
      <c r="AI39" s="6"/>
      <c r="AJ39" s="6"/>
      <c r="AK39" s="5"/>
      <c r="AL39" s="5"/>
    </row>
    <row r="40" spans="1:38" ht="15" customHeight="1">
      <c r="AF40" s="2"/>
      <c r="AG40" s="6"/>
      <c r="AH40" s="6"/>
      <c r="AI40" s="6"/>
      <c r="AJ40" s="6"/>
      <c r="AK40" s="5"/>
      <c r="AL40" s="5"/>
    </row>
    <row r="41" spans="1:38" ht="15" customHeight="1">
      <c r="AF41" s="2"/>
      <c r="AG41" s="6"/>
      <c r="AH41" s="6"/>
      <c r="AI41" s="6"/>
      <c r="AJ41" s="6"/>
      <c r="AK41" s="5"/>
      <c r="AL41" s="5"/>
    </row>
    <row r="42" spans="1:38" ht="15" customHeight="1">
      <c r="A42" s="16"/>
      <c r="B42" s="16"/>
      <c r="C42" s="16"/>
      <c r="D42" s="16"/>
      <c r="E42" s="16"/>
      <c r="F42" s="16"/>
      <c r="G42" s="16"/>
      <c r="H42" s="16"/>
      <c r="I42" s="16"/>
      <c r="J42" s="16"/>
      <c r="K42" s="16"/>
      <c r="L42" s="16"/>
      <c r="AF42" s="2"/>
      <c r="AG42" s="6"/>
      <c r="AH42" s="6"/>
      <c r="AI42" s="6"/>
      <c r="AJ42" s="6"/>
      <c r="AK42" s="5"/>
      <c r="AL42" s="5"/>
    </row>
    <row r="43" spans="1:38" ht="15" customHeight="1">
      <c r="AF43" s="2"/>
      <c r="AG43" s="6"/>
      <c r="AH43" s="6"/>
      <c r="AI43" s="6"/>
      <c r="AJ43" s="6"/>
      <c r="AK43" s="5"/>
      <c r="AL43" s="5"/>
    </row>
    <row r="44" spans="1:38" ht="15" customHeight="1">
      <c r="AF44" s="2"/>
      <c r="AG44" s="6"/>
      <c r="AH44" s="6"/>
      <c r="AI44" s="6"/>
      <c r="AJ44" s="6"/>
      <c r="AK44" s="5"/>
      <c r="AL44" s="5"/>
    </row>
    <row r="45" spans="1:38" ht="15" customHeight="1">
      <c r="AF45" s="2"/>
      <c r="AG45" s="6"/>
      <c r="AH45" s="6"/>
      <c r="AI45" s="6"/>
      <c r="AJ45" s="6"/>
      <c r="AK45" s="5"/>
      <c r="AL45" s="5"/>
    </row>
    <row r="46" spans="1:38" ht="15" customHeight="1">
      <c r="AF46" s="2"/>
      <c r="AG46" s="6"/>
      <c r="AH46" s="6"/>
      <c r="AI46" s="6"/>
      <c r="AJ46" s="6"/>
      <c r="AK46" s="5"/>
      <c r="AL46" s="5"/>
    </row>
    <row r="47" spans="1:38" ht="15" customHeight="1">
      <c r="AG47" s="6"/>
      <c r="AH47" s="7"/>
      <c r="AI47" s="7"/>
      <c r="AJ47" s="7"/>
    </row>
    <row r="48" spans="1:38" ht="15" customHeight="1"/>
    <row r="49" ht="15" customHeight="1"/>
    <row r="50" ht="15" customHeight="1"/>
    <row r="51" ht="15" customHeight="1"/>
    <row r="52" ht="15" customHeight="1"/>
    <row r="53" ht="15" customHeight="1"/>
  </sheetData>
  <customSheetViews>
    <customSheetView guid="{5CDC6F58-B038-4A0E-A13D-C643B013E119}" topLeftCell="A16">
      <selection activeCell="E34" sqref="E34"/>
      <pageMargins left="0.19685039370078741" right="0.27559055118110237" top="1.2204724409448819" bottom="0.78740157480314965" header="0.51181102362204722" footer="0.59055118110236227"/>
      <printOptions horizontalCentered="1"/>
      <pageSetup scale="90" firstPageNumber="0" orientation="portrait" r:id="rId1"/>
      <headerFooter alignWithMargins="0">
        <oddFooter>&amp;C&amp;10&amp;A</oddFooter>
      </headerFooter>
    </customSheetView>
  </customSheetViews>
  <mergeCells count="9">
    <mergeCell ref="B21:K21"/>
    <mergeCell ref="B1:K1"/>
    <mergeCell ref="I6:K6"/>
    <mergeCell ref="B3:K3"/>
    <mergeCell ref="B4:K4"/>
    <mergeCell ref="B5:K5"/>
    <mergeCell ref="C6:D6"/>
    <mergeCell ref="E6:F6"/>
    <mergeCell ref="G6:H6"/>
  </mergeCells>
  <printOptions horizontalCentered="1"/>
  <pageMargins left="0.19685039370078741" right="0.27559055118110237" top="1.2204724409448819" bottom="0.78740157480314965" header="0.51181102362204722" footer="0.59055118110236227"/>
  <pageSetup firstPageNumber="0" orientation="portrait" r:id="rId2"/>
  <headerFooter alignWithMargins="0">
    <oddFooter>&amp;C&amp;10&amp;A</oddFooter>
  </headerFooter>
  <ignoredErrors>
    <ignoredError sqref="C20:J20" formulaRange="1"/>
  </ignoredError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opLeftCell="A10" zoomScaleNormal="100" workbookViewId="0">
      <selection activeCell="K23" sqref="K23"/>
    </sheetView>
  </sheetViews>
  <sheetFormatPr baseColWidth="10" defaultRowHeight="18"/>
  <cols>
    <col min="1" max="1" width="8" customWidth="1"/>
    <col min="2" max="9" width="6.6328125" customWidth="1"/>
  </cols>
  <sheetData>
    <row r="1" spans="1:10">
      <c r="A1" s="897" t="s">
        <v>92</v>
      </c>
      <c r="B1" s="897"/>
      <c r="C1" s="897"/>
      <c r="D1" s="897"/>
      <c r="E1" s="897"/>
      <c r="F1" s="897"/>
      <c r="G1" s="897"/>
      <c r="H1" s="897"/>
      <c r="I1" s="897"/>
    </row>
    <row r="2" spans="1:10">
      <c r="A2" s="758"/>
      <c r="B2" s="758"/>
      <c r="C2" s="758"/>
      <c r="D2" s="758"/>
      <c r="E2" s="758"/>
      <c r="F2" s="758"/>
      <c r="G2" s="758"/>
      <c r="H2" s="758"/>
      <c r="I2" s="758"/>
    </row>
    <row r="3" spans="1:10">
      <c r="A3" s="897" t="s">
        <v>455</v>
      </c>
      <c r="B3" s="897"/>
      <c r="C3" s="897"/>
      <c r="D3" s="897"/>
      <c r="E3" s="897"/>
      <c r="F3" s="897"/>
      <c r="G3" s="897"/>
      <c r="H3" s="897"/>
      <c r="I3" s="897"/>
    </row>
    <row r="4" spans="1:10" ht="18.75" customHeight="1">
      <c r="A4" s="879" t="s">
        <v>192</v>
      </c>
      <c r="B4" s="879"/>
      <c r="C4" s="879"/>
      <c r="D4" s="879"/>
      <c r="E4" s="879"/>
      <c r="F4" s="879"/>
      <c r="G4" s="879"/>
      <c r="H4" s="879"/>
      <c r="I4" s="879"/>
      <c r="J4" s="748"/>
    </row>
    <row r="5" spans="1:10">
      <c r="A5" s="879" t="s">
        <v>464</v>
      </c>
      <c r="B5" s="879"/>
      <c r="C5" s="879"/>
      <c r="D5" s="879"/>
      <c r="E5" s="879"/>
      <c r="F5" s="879"/>
      <c r="G5" s="879"/>
      <c r="H5" s="879"/>
      <c r="I5" s="879"/>
      <c r="J5" s="748"/>
    </row>
    <row r="6" spans="1:10" ht="88.5" customHeight="1">
      <c r="A6" s="759" t="s">
        <v>430</v>
      </c>
      <c r="B6" s="898" t="s">
        <v>436</v>
      </c>
      <c r="C6" s="899"/>
      <c r="D6" s="898" t="s">
        <v>437</v>
      </c>
      <c r="E6" s="899"/>
      <c r="F6" s="898" t="s">
        <v>431</v>
      </c>
      <c r="G6" s="899"/>
      <c r="H6" s="898" t="s">
        <v>438</v>
      </c>
      <c r="I6" s="899"/>
    </row>
    <row r="7" spans="1:10">
      <c r="A7" s="760" t="s">
        <v>432</v>
      </c>
      <c r="B7" s="896" t="s">
        <v>111</v>
      </c>
      <c r="C7" s="896"/>
      <c r="D7" s="896" t="s">
        <v>110</v>
      </c>
      <c r="E7" s="896"/>
      <c r="F7" s="896" t="s">
        <v>109</v>
      </c>
      <c r="G7" s="896"/>
      <c r="H7" s="896" t="s">
        <v>67</v>
      </c>
      <c r="I7" s="896"/>
    </row>
    <row r="8" spans="1:10">
      <c r="A8" s="761" t="s">
        <v>114</v>
      </c>
      <c r="B8" s="753">
        <v>2016</v>
      </c>
      <c r="C8" s="753">
        <v>2017</v>
      </c>
      <c r="D8" s="753">
        <v>2016</v>
      </c>
      <c r="E8" s="753">
        <v>2017</v>
      </c>
      <c r="F8" s="753">
        <v>2016</v>
      </c>
      <c r="G8" s="753">
        <v>2017</v>
      </c>
      <c r="H8" s="753">
        <v>2016</v>
      </c>
      <c r="I8" s="753">
        <v>2017</v>
      </c>
    </row>
    <row r="9" spans="1:10">
      <c r="A9" s="761" t="s">
        <v>54</v>
      </c>
      <c r="B9" s="757"/>
      <c r="C9" s="764">
        <v>181.01445966514459</v>
      </c>
      <c r="D9" s="757"/>
      <c r="E9" s="757">
        <v>197.70819950883083</v>
      </c>
      <c r="F9" s="757"/>
      <c r="G9" s="757">
        <v>184.0205850496767</v>
      </c>
      <c r="H9" s="757"/>
      <c r="I9" s="757">
        <v>150.63585395870368</v>
      </c>
    </row>
    <row r="10" spans="1:10">
      <c r="A10" s="761" t="s">
        <v>55</v>
      </c>
      <c r="B10" s="757"/>
      <c r="C10" s="764">
        <v>217.72321428571428</v>
      </c>
      <c r="D10" s="757">
        <v>203.83089397197111</v>
      </c>
      <c r="E10" s="757">
        <v>210.41600575259605</v>
      </c>
      <c r="F10" s="757">
        <v>229.39060217812653</v>
      </c>
      <c r="G10" s="757">
        <v>185.40172674824305</v>
      </c>
      <c r="H10" s="757"/>
      <c r="I10" s="757">
        <v>151.72292792476665</v>
      </c>
    </row>
    <row r="11" spans="1:10">
      <c r="A11" s="761" t="s">
        <v>56</v>
      </c>
      <c r="B11" s="757"/>
      <c r="C11" s="764">
        <v>219.91836734693879</v>
      </c>
      <c r="D11" s="757">
        <v>212.12391126645434</v>
      </c>
      <c r="E11" s="757">
        <v>188.92837119598124</v>
      </c>
      <c r="F11" s="757">
        <v>200.98314285714287</v>
      </c>
      <c r="G11" s="757">
        <v>192.41591424287699</v>
      </c>
      <c r="H11" s="704"/>
      <c r="I11" s="704"/>
    </row>
    <row r="12" spans="1:10">
      <c r="A12" s="761" t="s">
        <v>64</v>
      </c>
      <c r="B12" s="757"/>
      <c r="C12" s="764">
        <v>219.91785714285714</v>
      </c>
      <c r="D12" s="757">
        <v>213.68220937700707</v>
      </c>
      <c r="E12" s="757">
        <v>211.86823575502973</v>
      </c>
      <c r="F12" s="757">
        <v>196.91848997929921</v>
      </c>
      <c r="G12" s="757">
        <v>212.35115275918488</v>
      </c>
      <c r="H12" s="704"/>
      <c r="I12" s="704"/>
    </row>
    <row r="13" spans="1:10">
      <c r="A13" s="761" t="s">
        <v>66</v>
      </c>
      <c r="B13" s="757"/>
      <c r="C13" s="763"/>
      <c r="D13" s="757">
        <v>241.42040038131555</v>
      </c>
      <c r="E13" s="757">
        <v>235.8</v>
      </c>
      <c r="F13" s="757">
        <v>200.33677605354094</v>
      </c>
      <c r="G13" s="757">
        <v>261.99229068900416</v>
      </c>
      <c r="H13" s="704"/>
      <c r="I13" s="704"/>
    </row>
    <row r="14" spans="1:10">
      <c r="A14" s="761" t="s">
        <v>57</v>
      </c>
      <c r="B14" s="757"/>
      <c r="C14" s="763"/>
      <c r="D14" s="757">
        <v>241.35780470420528</v>
      </c>
      <c r="E14" s="757">
        <v>233.26335413314649</v>
      </c>
      <c r="F14" s="757">
        <v>192.81398859443141</v>
      </c>
      <c r="G14" s="757">
        <v>205.34920770922648</v>
      </c>
      <c r="H14" s="704"/>
      <c r="I14" s="704"/>
    </row>
    <row r="15" spans="1:10">
      <c r="A15" s="761" t="s">
        <v>58</v>
      </c>
      <c r="B15" s="757"/>
      <c r="C15" s="764"/>
      <c r="D15" s="757">
        <v>241.35989926672099</v>
      </c>
      <c r="E15" s="757">
        <v>231.22372890021975</v>
      </c>
      <c r="F15" s="757">
        <v>192.6856383919598</v>
      </c>
      <c r="G15" s="757">
        <v>222.94130081392063</v>
      </c>
      <c r="H15" s="757"/>
      <c r="I15" s="757"/>
    </row>
    <row r="16" spans="1:10">
      <c r="A16" s="761" t="s">
        <v>59</v>
      </c>
      <c r="B16" s="757"/>
      <c r="C16" s="763"/>
      <c r="D16" s="757"/>
      <c r="E16" s="757">
        <v>225.51981448614475</v>
      </c>
      <c r="F16" s="757">
        <v>190.04347600407377</v>
      </c>
      <c r="G16" s="757"/>
      <c r="H16" s="757"/>
      <c r="I16" s="757"/>
    </row>
    <row r="17" spans="1:9">
      <c r="A17" s="761" t="s">
        <v>60</v>
      </c>
      <c r="B17" s="757"/>
      <c r="C17" s="764"/>
      <c r="D17" s="704"/>
      <c r="E17" s="704"/>
      <c r="F17" s="757">
        <v>258.77407233442926</v>
      </c>
      <c r="G17" s="757"/>
      <c r="H17" s="757"/>
      <c r="I17" s="757"/>
    </row>
    <row r="18" spans="1:9">
      <c r="A18" s="761" t="s">
        <v>61</v>
      </c>
      <c r="B18" s="757"/>
      <c r="C18" s="764"/>
      <c r="D18" s="704"/>
      <c r="E18" s="704"/>
      <c r="F18" s="757">
        <v>190.60304142632407</v>
      </c>
      <c r="G18" s="757"/>
      <c r="H18" s="757">
        <v>160.39726458811353</v>
      </c>
      <c r="I18" s="757"/>
    </row>
    <row r="19" spans="1:9">
      <c r="A19" s="761" t="s">
        <v>62</v>
      </c>
      <c r="B19" s="757"/>
      <c r="C19" s="764"/>
      <c r="D19" s="757">
        <v>210.416</v>
      </c>
      <c r="E19" s="757"/>
      <c r="F19" s="757">
        <v>183.38358624553078</v>
      </c>
      <c r="G19" s="757"/>
      <c r="H19" s="757">
        <v>168.71511611093436</v>
      </c>
      <c r="I19" s="757"/>
    </row>
    <row r="20" spans="1:9">
      <c r="A20" s="761" t="s">
        <v>63</v>
      </c>
      <c r="B20" s="757"/>
      <c r="C20" s="764"/>
      <c r="D20" s="704"/>
      <c r="E20" s="704"/>
      <c r="F20" s="757">
        <v>179.7172815639527</v>
      </c>
      <c r="G20" s="757"/>
      <c r="H20" s="757">
        <v>167.10937061141291</v>
      </c>
      <c r="I20" s="757"/>
    </row>
    <row r="21" spans="1:9">
      <c r="A21" s="761" t="s">
        <v>433</v>
      </c>
      <c r="B21" s="757"/>
      <c r="C21" s="764">
        <v>188.62352403641179</v>
      </c>
      <c r="D21" s="757">
        <v>208.0903403274778</v>
      </c>
      <c r="E21" s="757">
        <v>215.64081093069984</v>
      </c>
      <c r="F21" s="757">
        <v>198.18798021696003</v>
      </c>
      <c r="G21" s="757">
        <v>202.03759253017122</v>
      </c>
      <c r="H21" s="757">
        <v>166.6262224894063</v>
      </c>
      <c r="I21" s="757">
        <v>151.11199913929576</v>
      </c>
    </row>
    <row r="22" spans="1:9">
      <c r="A22" s="751" t="s">
        <v>435</v>
      </c>
      <c r="B22" s="751"/>
      <c r="C22" s="751"/>
      <c r="D22" s="751"/>
      <c r="E22" s="751"/>
      <c r="F22" s="751"/>
      <c r="G22" s="751"/>
      <c r="H22" s="751"/>
      <c r="I22" s="751"/>
    </row>
    <row r="23" spans="1:9">
      <c r="A23" s="751" t="s">
        <v>147</v>
      </c>
      <c r="B23" s="751"/>
      <c r="C23" s="751"/>
      <c r="D23" s="751"/>
      <c r="E23" s="751"/>
      <c r="F23" s="751"/>
      <c r="G23" s="751"/>
      <c r="H23" s="751"/>
      <c r="I23" s="751"/>
    </row>
  </sheetData>
  <mergeCells count="12">
    <mergeCell ref="A1:I1"/>
    <mergeCell ref="A3:I3"/>
    <mergeCell ref="B6:C6"/>
    <mergeCell ref="D6:E6"/>
    <mergeCell ref="F6:G6"/>
    <mergeCell ref="H6:I6"/>
    <mergeCell ref="B7:C7"/>
    <mergeCell ref="D7:E7"/>
    <mergeCell ref="F7:G7"/>
    <mergeCell ref="H7:I7"/>
    <mergeCell ref="A4:I4"/>
    <mergeCell ref="A5:I5"/>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4"/>
  <sheetViews>
    <sheetView zoomScaleNormal="100" zoomScaleSheetLayoutView="75" workbookViewId="0">
      <selection activeCell="B3" sqref="B3:K3"/>
    </sheetView>
  </sheetViews>
  <sheetFormatPr baseColWidth="10" defaultColWidth="7.26953125" defaultRowHeight="12"/>
  <cols>
    <col min="1" max="1" width="1.26953125" style="1" customWidth="1"/>
    <col min="2" max="2" width="8.26953125" style="1" customWidth="1"/>
    <col min="3" max="10" width="6.453125" style="1" customWidth="1"/>
    <col min="11" max="11" width="6" style="1" customWidth="1"/>
    <col min="12" max="12" width="1.90625" style="1" customWidth="1"/>
    <col min="13" max="13" width="7.26953125" style="1"/>
    <col min="14" max="17" width="0" style="1" hidden="1" customWidth="1"/>
    <col min="18" max="19" width="7.26953125" style="1"/>
    <col min="20" max="21" width="7.453125" style="1" bestFit="1" customWidth="1"/>
    <col min="22" max="16384" width="7.26953125" style="1"/>
  </cols>
  <sheetData>
    <row r="1" spans="2:26" s="24" customFormat="1" ht="12.75">
      <c r="B1" s="808" t="s">
        <v>93</v>
      </c>
      <c r="C1" s="808"/>
      <c r="D1" s="808"/>
      <c r="E1" s="808"/>
      <c r="F1" s="808"/>
      <c r="G1" s="808"/>
      <c r="H1" s="808"/>
      <c r="I1" s="808"/>
      <c r="J1" s="808"/>
      <c r="K1" s="808"/>
    </row>
    <row r="2" spans="2:26" s="24" customFormat="1" ht="12.75">
      <c r="B2" s="33"/>
      <c r="C2" s="34"/>
      <c r="D2" s="34"/>
      <c r="E2" s="34"/>
      <c r="F2" s="34"/>
      <c r="G2" s="34"/>
    </row>
    <row r="3" spans="2:26" s="24" customFormat="1" ht="12.75">
      <c r="B3" s="808" t="s">
        <v>331</v>
      </c>
      <c r="C3" s="808"/>
      <c r="D3" s="808"/>
      <c r="E3" s="808"/>
      <c r="F3" s="808"/>
      <c r="G3" s="808"/>
      <c r="H3" s="808"/>
      <c r="I3" s="808"/>
      <c r="J3" s="808"/>
      <c r="K3" s="808"/>
    </row>
    <row r="4" spans="2:26" s="24" customFormat="1" ht="12.75">
      <c r="B4" s="808" t="s">
        <v>192</v>
      </c>
      <c r="C4" s="808"/>
      <c r="D4" s="808"/>
      <c r="E4" s="808"/>
      <c r="F4" s="808"/>
      <c r="G4" s="808"/>
      <c r="H4" s="808"/>
      <c r="I4" s="808"/>
      <c r="J4" s="808"/>
      <c r="K4" s="808"/>
    </row>
    <row r="5" spans="2:26" s="24" customFormat="1" ht="18" customHeight="1">
      <c r="B5" s="806" t="s">
        <v>162</v>
      </c>
      <c r="C5" s="806"/>
      <c r="D5" s="806"/>
      <c r="E5" s="806"/>
      <c r="F5" s="806"/>
      <c r="G5" s="806"/>
      <c r="H5" s="806"/>
      <c r="I5" s="806"/>
      <c r="J5" s="806"/>
      <c r="K5" s="806"/>
    </row>
    <row r="6" spans="2:26" s="22" customFormat="1" ht="17.45" customHeight="1">
      <c r="B6" s="905" t="s">
        <v>114</v>
      </c>
      <c r="C6" s="900" t="s">
        <v>109</v>
      </c>
      <c r="D6" s="901"/>
      <c r="E6" s="900" t="s">
        <v>110</v>
      </c>
      <c r="F6" s="901"/>
      <c r="G6" s="900" t="s">
        <v>111</v>
      </c>
      <c r="H6" s="901"/>
      <c r="I6" s="902" t="s">
        <v>73</v>
      </c>
      <c r="J6" s="903"/>
      <c r="K6" s="904"/>
    </row>
    <row r="7" spans="2:26" s="22" customFormat="1" ht="12.75" customHeight="1">
      <c r="B7" s="905"/>
      <c r="C7" s="185">
        <v>2016</v>
      </c>
      <c r="D7" s="185">
        <v>2017</v>
      </c>
      <c r="E7" s="185">
        <v>2016</v>
      </c>
      <c r="F7" s="185">
        <v>2017</v>
      </c>
      <c r="G7" s="185">
        <v>2016</v>
      </c>
      <c r="H7" s="185">
        <v>2017</v>
      </c>
      <c r="I7" s="185">
        <v>2016</v>
      </c>
      <c r="J7" s="185">
        <v>2017</v>
      </c>
      <c r="K7" s="186" t="s">
        <v>126</v>
      </c>
      <c r="O7" s="38"/>
      <c r="P7" s="38"/>
      <c r="Q7" s="38"/>
    </row>
    <row r="8" spans="2:26" s="22" customFormat="1" ht="17.45" customHeight="1">
      <c r="B8" s="242" t="s">
        <v>54</v>
      </c>
      <c r="C8" s="241">
        <v>140.54816278451537</v>
      </c>
      <c r="D8" s="241">
        <v>127.61910669975185</v>
      </c>
      <c r="E8" s="241">
        <v>145.85133806109036</v>
      </c>
      <c r="F8" s="241">
        <v>133.30317935898509</v>
      </c>
      <c r="G8" s="241">
        <v>150.0859790136071</v>
      </c>
      <c r="H8" s="241">
        <v>136.42568874293008</v>
      </c>
      <c r="I8" s="241">
        <v>144.86901951845454</v>
      </c>
      <c r="J8" s="241">
        <v>133.46518357750045</v>
      </c>
      <c r="K8" s="192">
        <f t="shared" ref="K8:K14" si="0">J8/I8-1</f>
        <v>-7.8718251692877494E-2</v>
      </c>
      <c r="M8" s="256"/>
      <c r="N8" s="213"/>
      <c r="P8" s="210"/>
      <c r="S8" s="213"/>
      <c r="T8" s="82"/>
      <c r="U8" s="82"/>
      <c r="V8" s="82"/>
      <c r="W8" s="82"/>
    </row>
    <row r="9" spans="2:26" s="22" customFormat="1" ht="17.45" customHeight="1">
      <c r="B9" s="242" t="s">
        <v>55</v>
      </c>
      <c r="C9" s="241">
        <v>126.36056440262774</v>
      </c>
      <c r="D9" s="241">
        <v>127.4014571005917</v>
      </c>
      <c r="E9" s="241">
        <v>136.92740570788237</v>
      </c>
      <c r="F9" s="241">
        <v>132.39991350478607</v>
      </c>
      <c r="G9" s="241">
        <v>141.98638838475497</v>
      </c>
      <c r="H9" s="241">
        <v>136.09040305507696</v>
      </c>
      <c r="I9" s="241">
        <v>134.75016318874259</v>
      </c>
      <c r="J9" s="241">
        <v>130.32568097683821</v>
      </c>
      <c r="K9" s="192">
        <f t="shared" si="0"/>
        <v>-3.2834707633764171E-2</v>
      </c>
      <c r="M9" s="302"/>
      <c r="N9" s="213"/>
      <c r="P9" s="210"/>
      <c r="S9" s="213"/>
      <c r="U9" s="82"/>
      <c r="V9" s="82"/>
      <c r="W9" s="82"/>
    </row>
    <row r="10" spans="2:26" s="22" customFormat="1" ht="17.45" customHeight="1">
      <c r="B10" s="242" t="s">
        <v>56</v>
      </c>
      <c r="C10" s="241">
        <v>130.08285374312538</v>
      </c>
      <c r="D10" s="241">
        <v>127.53573701410389</v>
      </c>
      <c r="E10" s="241">
        <v>136.10605281296708</v>
      </c>
      <c r="F10" s="241">
        <v>132.13869674185463</v>
      </c>
      <c r="G10" s="241">
        <v>140.30392156862746</v>
      </c>
      <c r="H10" s="241">
        <v>135.60779904306222</v>
      </c>
      <c r="I10" s="241">
        <v>135.02665926782012</v>
      </c>
      <c r="J10" s="241">
        <v>130.18753494268432</v>
      </c>
      <c r="K10" s="192">
        <f t="shared" si="0"/>
        <v>-3.5838288167506116E-2</v>
      </c>
      <c r="M10" s="86"/>
      <c r="N10" s="213"/>
      <c r="P10" s="210"/>
      <c r="U10" s="82"/>
      <c r="V10" s="82"/>
      <c r="W10" s="82"/>
    </row>
    <row r="11" spans="2:26" s="22" customFormat="1" ht="17.45" customHeight="1">
      <c r="B11" s="243" t="s">
        <v>64</v>
      </c>
      <c r="C11" s="241">
        <v>140.76179487179488</v>
      </c>
      <c r="D11" s="241">
        <v>130.9783501221001</v>
      </c>
      <c r="E11" s="241">
        <v>143.41455128205129</v>
      </c>
      <c r="F11" s="241">
        <v>135.93550326797384</v>
      </c>
      <c r="G11" s="241">
        <v>144.96296296296296</v>
      </c>
      <c r="H11" s="241">
        <v>137.79986805555555</v>
      </c>
      <c r="I11" s="241">
        <v>141.49222378717317</v>
      </c>
      <c r="J11" s="241">
        <v>133.83314252145388</v>
      </c>
      <c r="K11" s="192">
        <f t="shared" si="0"/>
        <v>-5.4130757583114808E-2</v>
      </c>
      <c r="N11" s="213"/>
      <c r="P11" s="210"/>
      <c r="V11" s="38"/>
    </row>
    <row r="12" spans="2:26" s="22" customFormat="1" ht="17.45" customHeight="1">
      <c r="B12" s="242" t="s">
        <v>66</v>
      </c>
      <c r="C12" s="241">
        <v>142.84090909090909</v>
      </c>
      <c r="D12" s="241">
        <v>129.15416666666667</v>
      </c>
      <c r="E12" s="241">
        <v>145.48660425595909</v>
      </c>
      <c r="F12" s="241">
        <v>135.01976190476194</v>
      </c>
      <c r="G12" s="241">
        <v>146.50430107526881</v>
      </c>
      <c r="H12" s="241">
        <v>137.33214285714286</v>
      </c>
      <c r="I12" s="241">
        <v>142.0155675547401</v>
      </c>
      <c r="J12" s="241">
        <v>132.94419387755102</v>
      </c>
      <c r="K12" s="192">
        <f t="shared" si="0"/>
        <v>-6.3875910460960639E-2</v>
      </c>
      <c r="P12" s="210"/>
      <c r="V12" s="38"/>
      <c r="W12" s="38"/>
      <c r="X12" s="733"/>
    </row>
    <row r="13" spans="2:26" s="22" customFormat="1" ht="17.45" customHeight="1">
      <c r="B13" s="242" t="s">
        <v>57</v>
      </c>
      <c r="C13" s="241">
        <v>145.034324009324</v>
      </c>
      <c r="D13" s="241">
        <v>134.59</v>
      </c>
      <c r="E13" s="241">
        <v>147.77380952380952</v>
      </c>
      <c r="F13" s="241">
        <v>139.24</v>
      </c>
      <c r="G13" s="241">
        <v>151.5952380952381</v>
      </c>
      <c r="H13" s="241">
        <v>139.86000000000001</v>
      </c>
      <c r="I13" s="241">
        <v>145.4764858668469</v>
      </c>
      <c r="J13" s="241">
        <v>137.13999999999999</v>
      </c>
      <c r="K13" s="192">
        <f t="shared" si="0"/>
        <v>-5.7304696474983707E-2</v>
      </c>
      <c r="P13" s="210"/>
      <c r="V13" s="38"/>
      <c r="W13" s="38"/>
      <c r="X13" s="38"/>
    </row>
    <row r="14" spans="2:26" s="22" customFormat="1" ht="17.45" customHeight="1">
      <c r="B14" s="242" t="s">
        <v>58</v>
      </c>
      <c r="C14" s="241">
        <v>145.94396195202648</v>
      </c>
      <c r="D14" s="241">
        <v>144.94</v>
      </c>
      <c r="E14" s="241">
        <v>148.47943991492377</v>
      </c>
      <c r="F14" s="241">
        <v>148.01</v>
      </c>
      <c r="G14" s="241">
        <v>151.33393380812734</v>
      </c>
      <c r="H14" s="241">
        <v>150.49</v>
      </c>
      <c r="I14" s="241">
        <v>146.43763971224726</v>
      </c>
      <c r="J14" s="241">
        <v>147.62</v>
      </c>
      <c r="K14" s="192">
        <f t="shared" si="0"/>
        <v>8.0741555933030451E-3</v>
      </c>
      <c r="T14" s="309"/>
      <c r="U14" s="82"/>
      <c r="V14" s="82"/>
      <c r="W14" s="82"/>
    </row>
    <row r="15" spans="2:26" s="22" customFormat="1" ht="17.45" customHeight="1">
      <c r="B15" s="242" t="s">
        <v>59</v>
      </c>
      <c r="C15" s="241">
        <v>143.22311827956989</v>
      </c>
      <c r="D15" s="241"/>
      <c r="E15" s="241">
        <v>145.62032770097287</v>
      </c>
      <c r="F15" s="241"/>
      <c r="G15" s="241">
        <v>149.50430107526884</v>
      </c>
      <c r="H15" s="241"/>
      <c r="I15" s="241">
        <v>145.68789264646651</v>
      </c>
      <c r="J15" s="241"/>
      <c r="K15" s="192"/>
      <c r="O15" s="38"/>
      <c r="P15" s="38"/>
      <c r="Q15" s="38"/>
      <c r="R15" s="38"/>
      <c r="S15" s="38"/>
      <c r="T15" s="38"/>
      <c r="U15" s="38"/>
      <c r="V15" s="82"/>
      <c r="W15" s="82"/>
    </row>
    <row r="16" spans="2:26" s="22" customFormat="1" ht="17.45" customHeight="1">
      <c r="B16" s="242" t="s">
        <v>60</v>
      </c>
      <c r="C16" s="241">
        <v>131.66666666666669</v>
      </c>
      <c r="D16" s="241"/>
      <c r="E16" s="241">
        <v>140.15158730158731</v>
      </c>
      <c r="F16" s="241"/>
      <c r="G16" s="241">
        <v>145.79222222222222</v>
      </c>
      <c r="H16" s="241"/>
      <c r="I16" s="241">
        <v>144.22349549549551</v>
      </c>
      <c r="J16" s="241"/>
      <c r="K16" s="192"/>
      <c r="R16" s="38"/>
      <c r="S16" s="38"/>
      <c r="T16" s="38"/>
      <c r="U16" s="38"/>
      <c r="V16" s="82"/>
      <c r="W16" s="82"/>
      <c r="X16" s="214"/>
      <c r="Y16" s="214"/>
      <c r="Z16" s="214"/>
    </row>
    <row r="17" spans="1:26" s="22" customFormat="1" ht="17.45" customHeight="1">
      <c r="B17" s="242" t="s">
        <v>61</v>
      </c>
      <c r="C17" s="241">
        <v>127</v>
      </c>
      <c r="D17" s="241"/>
      <c r="E17" s="241">
        <v>137.5</v>
      </c>
      <c r="F17" s="241"/>
      <c r="G17" s="241">
        <v>141</v>
      </c>
      <c r="H17" s="241"/>
      <c r="I17" s="241">
        <v>144.69637853399274</v>
      </c>
      <c r="J17" s="241"/>
      <c r="K17" s="192"/>
      <c r="R17" s="213"/>
      <c r="S17" s="213"/>
      <c r="U17" s="82"/>
      <c r="V17" s="82"/>
      <c r="W17" s="82"/>
      <c r="X17" s="214"/>
      <c r="Y17" s="214"/>
      <c r="Z17" s="214"/>
    </row>
    <row r="18" spans="1:26" s="22" customFormat="1" ht="17.45" customHeight="1">
      <c r="B18" s="242" t="s">
        <v>62</v>
      </c>
      <c r="C18" s="241">
        <v>147.08333333333334</v>
      </c>
      <c r="D18" s="241"/>
      <c r="E18" s="241">
        <v>142.08888888888887</v>
      </c>
      <c r="F18" s="241"/>
      <c r="G18" s="241">
        <v>146.07777777777778</v>
      </c>
      <c r="H18" s="241"/>
      <c r="I18" s="241">
        <v>144.78194993412384</v>
      </c>
      <c r="J18" s="241"/>
      <c r="K18" s="192"/>
      <c r="R18" s="213"/>
      <c r="S18" s="213"/>
      <c r="U18" s="82"/>
      <c r="V18" s="82"/>
      <c r="W18" s="82"/>
      <c r="X18" s="214"/>
      <c r="Y18" s="214"/>
      <c r="Z18" s="214"/>
    </row>
    <row r="19" spans="1:26" s="22" customFormat="1" ht="17.45" customHeight="1">
      <c r="B19" s="242" t="s">
        <v>63</v>
      </c>
      <c r="C19" s="241">
        <v>141.73655913978496</v>
      </c>
      <c r="D19" s="241"/>
      <c r="E19" s="241">
        <v>141.90860215053766</v>
      </c>
      <c r="F19" s="241"/>
      <c r="G19" s="241">
        <v>147.52880184331795</v>
      </c>
      <c r="H19" s="241"/>
      <c r="I19" s="241">
        <v>141.39717899138526</v>
      </c>
      <c r="J19" s="241"/>
      <c r="K19" s="187"/>
      <c r="T19" s="213"/>
      <c r="U19" s="82"/>
      <c r="V19" s="82"/>
      <c r="W19" s="82"/>
    </row>
    <row r="20" spans="1:26" s="22" customFormat="1" ht="17.45" customHeight="1">
      <c r="B20" s="242" t="s">
        <v>112</v>
      </c>
      <c r="C20" s="241">
        <f>AVERAGE(C8:C19)</f>
        <v>138.52352068947314</v>
      </c>
      <c r="D20" s="241">
        <f>AVERAGE(D8:D19)</f>
        <v>131.74554537188777</v>
      </c>
      <c r="E20" s="241">
        <f>AVERAGE(E8:E19)</f>
        <v>142.60905063338922</v>
      </c>
      <c r="F20" s="241">
        <f t="shared" ref="F20:I20" si="1">AVERAGE(F8:F19)</f>
        <v>136.57815068262309</v>
      </c>
      <c r="G20" s="241">
        <f t="shared" si="1"/>
        <v>146.38965231893113</v>
      </c>
      <c r="H20" s="241">
        <f t="shared" si="1"/>
        <v>139.08655739339537</v>
      </c>
      <c r="I20" s="241">
        <f t="shared" si="1"/>
        <v>142.57122120812406</v>
      </c>
      <c r="J20" s="241">
        <f>AVERAGE(J8:J19)</f>
        <v>135.07367655657541</v>
      </c>
      <c r="K20" s="184">
        <f>(J20-I20)/I20</f>
        <v>-5.2588065024734613E-2</v>
      </c>
      <c r="M20" s="139"/>
      <c r="N20" s="139"/>
      <c r="O20" s="139"/>
      <c r="P20" s="139"/>
      <c r="Q20" s="139"/>
      <c r="R20" s="139"/>
      <c r="S20" s="139"/>
      <c r="T20" s="139"/>
      <c r="U20" s="82"/>
      <c r="V20" s="82"/>
      <c r="W20" s="82"/>
      <c r="X20" s="139"/>
    </row>
    <row r="21" spans="1:26" s="22" customFormat="1" ht="12.75">
      <c r="B21" s="92" t="s">
        <v>216</v>
      </c>
      <c r="C21" s="51"/>
      <c r="D21" s="51"/>
      <c r="E21" s="51"/>
      <c r="F21" s="51"/>
      <c r="G21" s="51"/>
      <c r="H21" s="51"/>
      <c r="I21" s="51"/>
      <c r="J21" s="51"/>
      <c r="K21" s="51"/>
      <c r="U21" s="82"/>
      <c r="V21" s="82"/>
      <c r="W21" s="82"/>
    </row>
    <row r="22" spans="1:26" s="22" customFormat="1" ht="12.75">
      <c r="B22" s="2"/>
      <c r="C22" s="255"/>
      <c r="D22" s="255"/>
      <c r="E22" s="47"/>
      <c r="F22" s="47"/>
      <c r="G22" s="47"/>
      <c r="H22" s="82"/>
      <c r="I22" s="85"/>
      <c r="J22" s="85"/>
      <c r="K22" s="138"/>
    </row>
    <row r="23" spans="1:26" ht="12.75">
      <c r="O23" s="214"/>
    </row>
    <row r="24" spans="1:26" s="22" customFormat="1" ht="44.25" customHeight="1">
      <c r="B24" s="54"/>
      <c r="C24" s="47"/>
      <c r="D24" s="47"/>
      <c r="E24" s="47"/>
      <c r="F24" s="47"/>
      <c r="G24" s="47"/>
      <c r="H24" s="47"/>
      <c r="I24" s="47"/>
      <c r="J24" s="47"/>
      <c r="K24" s="47"/>
      <c r="O24" s="214"/>
    </row>
    <row r="25" spans="1:26" s="22" customFormat="1" ht="44.25" customHeight="1">
      <c r="B25" s="54"/>
      <c r="C25" s="47"/>
      <c r="D25" s="47"/>
      <c r="E25" s="47"/>
      <c r="F25" s="47"/>
      <c r="G25" s="47"/>
      <c r="H25" s="47"/>
      <c r="I25" s="47"/>
      <c r="J25" s="47"/>
      <c r="K25" s="47"/>
    </row>
    <row r="26" spans="1:26" s="22" customFormat="1" ht="44.25" customHeight="1">
      <c r="A26" s="23"/>
      <c r="B26" s="320"/>
      <c r="C26" s="340"/>
      <c r="D26" s="340"/>
      <c r="E26" s="340"/>
      <c r="F26" s="47"/>
      <c r="G26" s="47"/>
      <c r="H26" s="47"/>
      <c r="I26" s="47"/>
      <c r="J26" s="47"/>
      <c r="K26" s="47"/>
    </row>
    <row r="27" spans="1:26" s="22" customFormat="1" ht="44.25" customHeight="1">
      <c r="B27" s="320"/>
      <c r="C27" s="340"/>
      <c r="D27" s="340"/>
      <c r="E27" s="340"/>
      <c r="F27" s="47"/>
      <c r="G27" s="47"/>
      <c r="H27" s="47"/>
      <c r="I27" s="47"/>
      <c r="J27" s="47"/>
      <c r="K27" s="47"/>
    </row>
    <row r="28" spans="1:26" s="22" customFormat="1" ht="44.25" customHeight="1">
      <c r="B28" s="54"/>
      <c r="C28" s="47"/>
      <c r="D28" s="47"/>
      <c r="E28" s="47"/>
      <c r="F28" s="47"/>
      <c r="G28" s="47"/>
      <c r="H28" s="47"/>
      <c r="I28" s="47"/>
      <c r="J28" s="47"/>
      <c r="K28" s="47"/>
    </row>
    <row r="29" spans="1:26" s="22" customFormat="1" ht="44.25" customHeight="1">
      <c r="B29" s="54"/>
      <c r="C29" s="47"/>
      <c r="D29" s="47"/>
      <c r="E29" s="47"/>
      <c r="F29" s="47"/>
      <c r="G29" s="47"/>
      <c r="H29" s="47"/>
      <c r="I29" s="47"/>
      <c r="J29" s="47"/>
      <c r="K29" s="47"/>
    </row>
    <row r="30" spans="1:26" s="22" customFormat="1" ht="15.75" customHeight="1"/>
    <row r="31" spans="1:26" s="22" customFormat="1" ht="12.75">
      <c r="B31" s="54"/>
      <c r="C31" s="47"/>
      <c r="D31" s="47"/>
      <c r="E31" s="47"/>
      <c r="F31" s="47"/>
      <c r="G31" s="47"/>
      <c r="H31" s="47"/>
      <c r="I31" s="47"/>
      <c r="J31" s="47"/>
      <c r="K31" s="47"/>
    </row>
    <row r="32" spans="1:26" s="22" customFormat="1" ht="12.75">
      <c r="B32" s="16"/>
      <c r="C32" s="47"/>
      <c r="D32" s="47"/>
      <c r="E32" s="47"/>
      <c r="F32" s="47"/>
      <c r="G32" s="47"/>
      <c r="H32" s="47"/>
      <c r="I32" s="47"/>
      <c r="J32" s="47"/>
      <c r="K32" s="47"/>
    </row>
    <row r="33" spans="2:21" ht="14.1" customHeight="1">
      <c r="B33" s="72"/>
      <c r="C33" s="16"/>
      <c r="D33" s="16"/>
      <c r="E33" s="16"/>
      <c r="F33" s="16"/>
      <c r="G33" s="16"/>
      <c r="H33" s="16"/>
    </row>
    <row r="34" spans="2:21" ht="7.5" customHeight="1">
      <c r="Q34" s="14"/>
      <c r="R34" s="14"/>
      <c r="S34" s="14"/>
      <c r="T34" s="14"/>
      <c r="U34" s="14"/>
    </row>
    <row r="35" spans="2:21" ht="61.5" customHeight="1">
      <c r="Q35" s="14"/>
      <c r="R35" s="14"/>
      <c r="S35" s="14"/>
      <c r="T35" s="14"/>
    </row>
    <row r="36" spans="2:21" ht="61.5" customHeight="1">
      <c r="Q36" s="14"/>
      <c r="R36" s="14"/>
      <c r="S36" s="14"/>
      <c r="T36" s="14"/>
    </row>
    <row r="37" spans="2:21" ht="61.5" customHeight="1">
      <c r="Q37" s="14"/>
      <c r="R37" s="14"/>
      <c r="S37" s="14"/>
      <c r="T37" s="14"/>
    </row>
    <row r="38" spans="2:21" ht="61.5" customHeight="1">
      <c r="Q38" s="14"/>
      <c r="R38" s="14"/>
      <c r="S38" s="14"/>
      <c r="T38" s="14"/>
    </row>
    <row r="39" spans="2:21">
      <c r="Q39" s="14"/>
      <c r="R39" s="14"/>
      <c r="S39" s="14"/>
      <c r="T39" s="14"/>
    </row>
    <row r="40" spans="2:21" ht="55.5" customHeight="1">
      <c r="Q40" s="14"/>
      <c r="R40" s="14"/>
      <c r="S40" s="14"/>
      <c r="T40" s="14"/>
    </row>
    <row r="41" spans="2:21">
      <c r="Q41" s="14"/>
      <c r="R41" s="14"/>
      <c r="S41" s="14"/>
      <c r="T41" s="14"/>
    </row>
    <row r="42" spans="2:21">
      <c r="Q42" s="14"/>
      <c r="R42" s="14"/>
      <c r="S42" s="14"/>
      <c r="T42" s="14"/>
    </row>
    <row r="43" spans="2:21">
      <c r="Q43" s="14"/>
      <c r="R43" s="14"/>
      <c r="S43" s="14"/>
      <c r="T43" s="14"/>
    </row>
    <row r="44" spans="2:21">
      <c r="Q44" s="14"/>
      <c r="R44" s="14"/>
      <c r="S44" s="14"/>
      <c r="T44" s="14"/>
    </row>
    <row r="45" spans="2:21">
      <c r="Q45" s="14"/>
      <c r="R45" s="14"/>
      <c r="S45" s="14"/>
      <c r="T45" s="14"/>
    </row>
    <row r="46" spans="2:21">
      <c r="Q46" s="14"/>
      <c r="R46" s="14"/>
      <c r="S46" s="14"/>
      <c r="T46" s="14"/>
    </row>
    <row r="47" spans="2:21">
      <c r="Q47" s="14"/>
      <c r="R47" s="14"/>
      <c r="S47" s="14"/>
      <c r="T47" s="14"/>
    </row>
    <row r="48" spans="2:21">
      <c r="Q48" s="14"/>
      <c r="R48" s="14"/>
      <c r="S48" s="14"/>
      <c r="T48" s="14"/>
    </row>
    <row r="50" ht="13.5" customHeight="1"/>
    <row r="51" ht="13.5" customHeight="1"/>
    <row r="52" ht="13.5" customHeight="1"/>
    <row r="53" ht="13.5" customHeight="1"/>
    <row r="54" ht="12.75" customHeight="1"/>
    <row r="55" ht="12.75" customHeight="1"/>
    <row r="56" ht="15" customHeight="1"/>
    <row r="57" ht="15" customHeight="1"/>
    <row r="58" ht="15" customHeight="1"/>
    <row r="59" ht="15" customHeight="1"/>
    <row r="60" ht="15" customHeight="1"/>
    <row r="61" ht="15" customHeight="1"/>
    <row r="62" ht="15" customHeight="1"/>
    <row r="63" ht="15" customHeight="1"/>
    <row r="64" ht="15" customHeight="1"/>
    <row r="65" spans="19:19" ht="15" customHeight="1"/>
    <row r="66" spans="19:19" ht="15" customHeight="1"/>
    <row r="67" spans="19:19" ht="15" customHeight="1"/>
    <row r="68" spans="19:19" ht="15" customHeight="1"/>
    <row r="69" spans="19:19" ht="15" customHeight="1"/>
    <row r="70" spans="19:19" ht="15" customHeight="1"/>
    <row r="71" spans="19:19" ht="15" customHeight="1"/>
    <row r="72" spans="19:19" ht="15" customHeight="1"/>
    <row r="73" spans="19:19" ht="15" customHeight="1"/>
    <row r="74" spans="19:19" ht="15" customHeight="1">
      <c r="S74" s="12"/>
    </row>
    <row r="75" spans="19:19" ht="15" customHeight="1">
      <c r="S75" s="12"/>
    </row>
    <row r="76" spans="19:19" ht="15" customHeight="1">
      <c r="S76" s="12"/>
    </row>
    <row r="77" spans="19:19" ht="15" customHeight="1">
      <c r="S77" s="12"/>
    </row>
    <row r="78" spans="19:19" ht="15" customHeight="1">
      <c r="S78" s="12"/>
    </row>
    <row r="79" spans="19:19" ht="15" customHeight="1">
      <c r="S79" s="12"/>
    </row>
    <row r="80" spans="19:19" ht="15" customHeight="1">
      <c r="S80" s="12"/>
    </row>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sheetData>
  <customSheetViews>
    <customSheetView guid="{5CDC6F58-B038-4A0E-A13D-C643B013E119}" topLeftCell="A34">
      <selection activeCell="B48" sqref="B48"/>
      <pageMargins left="0.59055118110236227" right="0.59055118110236227" top="0.62992125984251968" bottom="0.78740157480314965" header="0.51181102362204722" footer="0.59055118110236227"/>
      <printOptions horizontalCentered="1"/>
      <pageSetup scale="90" firstPageNumber="0" orientation="portrait" r:id="rId1"/>
      <headerFooter alignWithMargins="0">
        <oddFooter>&amp;C&amp;10&amp;A</oddFooter>
      </headerFooter>
    </customSheetView>
  </customSheetViews>
  <mergeCells count="9">
    <mergeCell ref="B1:K1"/>
    <mergeCell ref="B3:K3"/>
    <mergeCell ref="B5:K5"/>
    <mergeCell ref="B4:K4"/>
    <mergeCell ref="C6:D6"/>
    <mergeCell ref="E6:F6"/>
    <mergeCell ref="G6:H6"/>
    <mergeCell ref="I6:K6"/>
    <mergeCell ref="B6:B7"/>
  </mergeCells>
  <printOptions horizontalCentered="1"/>
  <pageMargins left="0.59055118110236227" right="0.59055118110236227" top="0.62992125984251968" bottom="0.78740157480314965" header="0.51181102362204722" footer="0.59055118110236227"/>
  <pageSetup scale="90" firstPageNumber="0" orientation="portrait" r:id="rId2"/>
  <headerFooter alignWithMargins="0">
    <oddFooter>&amp;C&amp;10&amp;A</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2"/>
  <sheetViews>
    <sheetView zoomScaleNormal="100" zoomScaleSheetLayoutView="75" workbookViewId="0">
      <selection activeCell="R15" sqref="R15"/>
    </sheetView>
  </sheetViews>
  <sheetFormatPr baseColWidth="10" defaultColWidth="10.90625" defaultRowHeight="12"/>
  <cols>
    <col min="1" max="1" width="8" style="1" customWidth="1"/>
    <col min="2" max="11" width="5" style="1" customWidth="1"/>
    <col min="12" max="12" width="4.453125" style="1" customWidth="1"/>
    <col min="13" max="13" width="3.08984375" style="1" customWidth="1"/>
    <col min="14" max="23" width="5.6328125" style="1" customWidth="1"/>
    <col min="24" max="16384" width="10.90625" style="1"/>
  </cols>
  <sheetData>
    <row r="1" spans="1:24" s="24" customFormat="1" ht="12.75">
      <c r="A1" s="804" t="s">
        <v>459</v>
      </c>
      <c r="B1" s="804"/>
      <c r="C1" s="804"/>
      <c r="D1" s="804"/>
      <c r="E1" s="804"/>
      <c r="F1" s="804"/>
      <c r="G1" s="804"/>
      <c r="H1" s="804"/>
      <c r="I1" s="804"/>
      <c r="J1" s="804"/>
      <c r="K1" s="804"/>
      <c r="L1" s="804"/>
    </row>
    <row r="2" spans="1:24" s="24" customFormat="1" ht="12.75">
      <c r="A2" s="26"/>
      <c r="B2" s="26"/>
      <c r="C2" s="26"/>
      <c r="D2" s="26"/>
      <c r="E2" s="26"/>
      <c r="F2" s="26"/>
      <c r="G2" s="26"/>
      <c r="H2" s="26"/>
      <c r="I2" s="26"/>
      <c r="J2" s="26"/>
      <c r="K2" s="26"/>
      <c r="L2" s="26"/>
    </row>
    <row r="3" spans="1:24" s="24" customFormat="1" ht="12.75">
      <c r="A3" s="808" t="s">
        <v>122</v>
      </c>
      <c r="B3" s="808"/>
      <c r="C3" s="808"/>
      <c r="D3" s="808"/>
      <c r="E3" s="808"/>
      <c r="F3" s="808"/>
      <c r="G3" s="808"/>
      <c r="H3" s="808"/>
      <c r="I3" s="808"/>
      <c r="J3" s="808"/>
      <c r="K3" s="808"/>
      <c r="L3" s="808"/>
    </row>
    <row r="4" spans="1:24" s="24" customFormat="1" ht="12.75">
      <c r="A4" s="806" t="s">
        <v>162</v>
      </c>
      <c r="B4" s="806"/>
      <c r="C4" s="806"/>
      <c r="D4" s="806"/>
      <c r="E4" s="806"/>
      <c r="F4" s="806"/>
      <c r="G4" s="806"/>
      <c r="H4" s="806"/>
      <c r="I4" s="806"/>
      <c r="J4" s="806"/>
      <c r="K4" s="806"/>
      <c r="L4" s="806"/>
    </row>
    <row r="5" spans="1:24" s="22" customFormat="1" ht="30" customHeight="1">
      <c r="A5" s="911" t="s">
        <v>114</v>
      </c>
      <c r="B5" s="907" t="s">
        <v>20</v>
      </c>
      <c r="C5" s="907"/>
      <c r="D5" s="908" t="s">
        <v>170</v>
      </c>
      <c r="E5" s="909"/>
      <c r="F5" s="910" t="s">
        <v>171</v>
      </c>
      <c r="G5" s="907"/>
      <c r="H5" s="910" t="s">
        <v>172</v>
      </c>
      <c r="I5" s="907"/>
      <c r="J5" s="912" t="s">
        <v>7</v>
      </c>
      <c r="K5" s="912"/>
      <c r="L5" s="912"/>
      <c r="N5" s="36"/>
      <c r="O5" s="38"/>
      <c r="P5" s="38"/>
      <c r="Q5" s="38"/>
      <c r="R5" s="36"/>
      <c r="S5" s="38"/>
      <c r="T5" s="38"/>
      <c r="U5" s="38"/>
    </row>
    <row r="6" spans="1:24" s="22" customFormat="1" ht="15" customHeight="1">
      <c r="A6" s="911"/>
      <c r="B6" s="127">
        <v>2016</v>
      </c>
      <c r="C6" s="127">
        <v>2017</v>
      </c>
      <c r="D6" s="127">
        <v>2016</v>
      </c>
      <c r="E6" s="127">
        <v>2017</v>
      </c>
      <c r="F6" s="127">
        <v>2016</v>
      </c>
      <c r="G6" s="127">
        <v>2017</v>
      </c>
      <c r="H6" s="127">
        <v>2016</v>
      </c>
      <c r="I6" s="127">
        <v>2017</v>
      </c>
      <c r="J6" s="127">
        <v>2016</v>
      </c>
      <c r="K6" s="127">
        <v>2017</v>
      </c>
      <c r="L6" s="129" t="s">
        <v>8</v>
      </c>
    </row>
    <row r="7" spans="1:24" s="22" customFormat="1" ht="15" customHeight="1">
      <c r="A7" s="42" t="s">
        <v>54</v>
      </c>
      <c r="B7" s="149">
        <v>158.77956989247309</v>
      </c>
      <c r="C7" s="149">
        <v>142.03225806451613</v>
      </c>
      <c r="D7" s="149">
        <v>144.17137096774192</v>
      </c>
      <c r="E7" s="149">
        <v>128.64271749755619</v>
      </c>
      <c r="F7" s="149">
        <v>140.11493971977842</v>
      </c>
      <c r="G7" s="149">
        <v>125.91182795698924</v>
      </c>
      <c r="H7" s="149">
        <v>139.60416666666666</v>
      </c>
      <c r="I7" s="149">
        <v>129.734375</v>
      </c>
      <c r="J7" s="149">
        <v>145.85133806109036</v>
      </c>
      <c r="K7" s="149">
        <v>133.30317935898509</v>
      </c>
      <c r="L7" s="364">
        <f>K7/J7-1</f>
        <v>-8.6033894984559045E-2</v>
      </c>
      <c r="O7" s="38"/>
      <c r="P7" s="38"/>
    </row>
    <row r="8" spans="1:24" s="22" customFormat="1" ht="15" customHeight="1">
      <c r="A8" s="42" t="s">
        <v>55</v>
      </c>
      <c r="B8" s="149">
        <v>145.02500000000001</v>
      </c>
      <c r="C8" s="149">
        <v>143.4679487179487</v>
      </c>
      <c r="D8" s="149">
        <v>136.85057471264366</v>
      </c>
      <c r="E8" s="149">
        <v>129.43872377622378</v>
      </c>
      <c r="F8" s="149">
        <v>134.37586206896552</v>
      </c>
      <c r="G8" s="149">
        <v>130.01923076923077</v>
      </c>
      <c r="H8" s="149">
        <v>134.89885057471264</v>
      </c>
      <c r="I8" s="149">
        <v>129.42307692307691</v>
      </c>
      <c r="J8" s="149">
        <v>136.92740570788237</v>
      </c>
      <c r="K8" s="149">
        <v>132.39991350478607</v>
      </c>
      <c r="L8" s="364">
        <f>K8/J8-1</f>
        <v>-3.3064908954421712E-2</v>
      </c>
      <c r="O8" s="38"/>
      <c r="P8" s="38"/>
      <c r="Q8" s="38"/>
      <c r="S8" s="38"/>
    </row>
    <row r="9" spans="1:24" s="22" customFormat="1" ht="15" customHeight="1">
      <c r="A9" s="42" t="s">
        <v>56</v>
      </c>
      <c r="B9" s="149">
        <v>144.05483870967743</v>
      </c>
      <c r="C9" s="149">
        <v>145.87719298245614</v>
      </c>
      <c r="D9" s="149">
        <v>128.69999999999999</v>
      </c>
      <c r="E9" s="149">
        <v>128.5</v>
      </c>
      <c r="F9" s="149">
        <v>134.29838709677418</v>
      </c>
      <c r="G9" s="149">
        <v>129.31578947368422</v>
      </c>
      <c r="H9" s="149">
        <v>130.87096774193549</v>
      </c>
      <c r="I9" s="149">
        <v>131.47368421052633</v>
      </c>
      <c r="J9" s="149">
        <v>136.10605281296708</v>
      </c>
      <c r="K9" s="149">
        <v>132.13869674185463</v>
      </c>
      <c r="L9" s="364">
        <f t="shared" ref="L9:L12" si="0">K9/J9-1</f>
        <v>-2.9149005419797702E-2</v>
      </c>
      <c r="O9" s="38"/>
    </row>
    <row r="10" spans="1:24" s="22" customFormat="1" ht="15" customHeight="1">
      <c r="A10" s="42" t="s">
        <v>64</v>
      </c>
      <c r="B10" s="149">
        <v>147.06666666666666</v>
      </c>
      <c r="C10" s="149">
        <v>155.53333333333333</v>
      </c>
      <c r="D10" s="149"/>
      <c r="E10" s="183">
        <v>131</v>
      </c>
      <c r="F10" s="149">
        <v>136.66666666666666</v>
      </c>
      <c r="G10" s="149">
        <v>130</v>
      </c>
      <c r="H10" s="149">
        <v>136.06666666666666</v>
      </c>
      <c r="I10" s="149">
        <v>132.5</v>
      </c>
      <c r="J10" s="149">
        <v>143.41455128205129</v>
      </c>
      <c r="K10" s="224">
        <v>135.93550326797384</v>
      </c>
      <c r="L10" s="364">
        <f t="shared" si="0"/>
        <v>-5.2149854719891864E-2</v>
      </c>
      <c r="N10" s="43"/>
      <c r="O10" s="38"/>
      <c r="P10" s="38"/>
      <c r="Q10" s="38"/>
      <c r="R10" s="38"/>
      <c r="S10" s="38"/>
      <c r="W10" s="43"/>
    </row>
    <row r="11" spans="1:24" s="22" customFormat="1" ht="15" customHeight="1">
      <c r="A11" s="42" t="s">
        <v>66</v>
      </c>
      <c r="B11" s="149">
        <v>149.30215053763442</v>
      </c>
      <c r="C11" s="149">
        <v>156.875</v>
      </c>
      <c r="D11" s="149"/>
      <c r="E11" s="183">
        <v>131</v>
      </c>
      <c r="F11" s="149">
        <v>137.5</v>
      </c>
      <c r="G11" s="149">
        <v>135</v>
      </c>
      <c r="H11" s="149">
        <v>138.37931034482759</v>
      </c>
      <c r="I11" s="149">
        <v>132.875</v>
      </c>
      <c r="J11" s="149">
        <v>145.48660425595909</v>
      </c>
      <c r="K11" s="149">
        <v>135.01976190476194</v>
      </c>
      <c r="L11" s="364">
        <f t="shared" si="0"/>
        <v>-7.1943684469963465E-2</v>
      </c>
      <c r="N11" s="43"/>
      <c r="X11" s="38"/>
    </row>
    <row r="12" spans="1:24" s="22" customFormat="1" ht="15" customHeight="1">
      <c r="A12" s="42" t="s">
        <v>57</v>
      </c>
      <c r="B12" s="149">
        <v>153.71269841269842</v>
      </c>
      <c r="C12" s="149">
        <v>157.16</v>
      </c>
      <c r="D12" s="183"/>
      <c r="E12" s="183">
        <v>131</v>
      </c>
      <c r="F12" s="149">
        <v>139.11666666666667</v>
      </c>
      <c r="G12" s="149">
        <v>137.53</v>
      </c>
      <c r="H12" s="149">
        <v>138.4</v>
      </c>
      <c r="I12" s="149">
        <v>136.72999999999999</v>
      </c>
      <c r="J12" s="149">
        <v>147.77380952380952</v>
      </c>
      <c r="K12" s="149">
        <v>139.24</v>
      </c>
      <c r="L12" s="364">
        <f t="shared" si="0"/>
        <v>-5.7749133972448186E-2</v>
      </c>
      <c r="N12" s="43"/>
      <c r="T12" s="38"/>
      <c r="U12" s="38"/>
      <c r="V12" s="38"/>
      <c r="W12" s="38"/>
      <c r="X12" s="38"/>
    </row>
    <row r="13" spans="1:24" s="22" customFormat="1" ht="15" customHeight="1">
      <c r="A13" s="42" t="s">
        <v>58</v>
      </c>
      <c r="B13" s="149">
        <v>155.26943164362518</v>
      </c>
      <c r="C13" s="149">
        <v>159.86000000000001</v>
      </c>
      <c r="D13" s="183"/>
      <c r="E13" s="183">
        <v>131</v>
      </c>
      <c r="F13" s="149">
        <v>140</v>
      </c>
      <c r="G13" s="149">
        <v>148.04</v>
      </c>
      <c r="H13" s="149">
        <v>139.70967741935482</v>
      </c>
      <c r="I13" s="149">
        <v>141.47</v>
      </c>
      <c r="J13" s="149">
        <v>148.47943991492377</v>
      </c>
      <c r="K13" s="149">
        <v>148.01</v>
      </c>
      <c r="L13" s="364">
        <f>K13/J13-1</f>
        <v>-3.1616492841888277E-3</v>
      </c>
      <c r="M13" s="40"/>
      <c r="N13" s="40"/>
      <c r="O13" s="38"/>
    </row>
    <row r="14" spans="1:24" s="22" customFormat="1" ht="15" customHeight="1">
      <c r="A14" s="42" t="s">
        <v>59</v>
      </c>
      <c r="B14" s="149">
        <v>156.09677419354838</v>
      </c>
      <c r="C14" s="149"/>
      <c r="D14" s="183"/>
      <c r="E14" s="183"/>
      <c r="F14" s="149">
        <v>140.03225806451613</v>
      </c>
      <c r="G14" s="149"/>
      <c r="H14" s="149">
        <v>140</v>
      </c>
      <c r="I14" s="149"/>
      <c r="J14" s="149">
        <v>145.62032770097287</v>
      </c>
      <c r="K14" s="149"/>
      <c r="L14" s="184"/>
      <c r="N14" s="40"/>
      <c r="O14" s="38"/>
    </row>
    <row r="15" spans="1:24" s="22" customFormat="1" ht="15" customHeight="1">
      <c r="A15" s="42" t="s">
        <v>60</v>
      </c>
      <c r="B15" s="149">
        <v>157</v>
      </c>
      <c r="C15" s="149"/>
      <c r="D15" s="183"/>
      <c r="E15" s="183"/>
      <c r="F15" s="149">
        <v>137.99444444444444</v>
      </c>
      <c r="G15" s="149"/>
      <c r="H15" s="149"/>
      <c r="I15" s="149"/>
      <c r="J15" s="149">
        <v>140.15158730158731</v>
      </c>
      <c r="K15" s="149"/>
      <c r="L15" s="184"/>
      <c r="N15" s="38"/>
      <c r="O15" s="38"/>
      <c r="P15" s="38"/>
    </row>
    <row r="16" spans="1:24" s="22" customFormat="1" ht="15" customHeight="1">
      <c r="A16" s="42" t="s">
        <v>61</v>
      </c>
      <c r="B16" s="149"/>
      <c r="C16" s="149"/>
      <c r="D16" s="183"/>
      <c r="E16" s="183"/>
      <c r="F16" s="149">
        <v>137.5</v>
      </c>
      <c r="G16" s="149"/>
      <c r="H16" s="149"/>
      <c r="I16" s="149"/>
      <c r="J16" s="149">
        <v>137.5</v>
      </c>
      <c r="K16" s="149"/>
      <c r="L16" s="184"/>
      <c r="O16" s="38"/>
      <c r="P16" s="48"/>
    </row>
    <row r="17" spans="1:21" s="22" customFormat="1" ht="15" customHeight="1">
      <c r="A17" s="42" t="s">
        <v>62</v>
      </c>
      <c r="B17" s="149">
        <v>152.83333333333334</v>
      </c>
      <c r="C17" s="149"/>
      <c r="D17" s="183"/>
      <c r="E17" s="183"/>
      <c r="F17" s="149">
        <v>136.66666666666666</v>
      </c>
      <c r="G17" s="149"/>
      <c r="H17" s="149"/>
      <c r="I17" s="149"/>
      <c r="J17" s="149">
        <v>142.08888888888887</v>
      </c>
      <c r="K17" s="149"/>
      <c r="L17" s="184"/>
      <c r="N17" s="43"/>
      <c r="O17" s="38"/>
    </row>
    <row r="18" spans="1:21" s="22" customFormat="1" ht="15" customHeight="1">
      <c r="A18" s="42" t="s">
        <v>63</v>
      </c>
      <c r="B18" s="149">
        <v>148.5</v>
      </c>
      <c r="C18" s="149"/>
      <c r="D18" s="149">
        <v>128</v>
      </c>
      <c r="E18" s="183"/>
      <c r="F18" s="149">
        <v>131</v>
      </c>
      <c r="G18" s="149"/>
      <c r="H18" s="149"/>
      <c r="I18" s="149"/>
      <c r="J18" s="149">
        <v>141.90860215053766</v>
      </c>
      <c r="K18" s="149"/>
      <c r="L18" s="184"/>
      <c r="N18" s="43"/>
      <c r="O18" s="38"/>
    </row>
    <row r="19" spans="1:21" s="22" customFormat="1" ht="26.1" customHeight="1">
      <c r="A19" s="141" t="s">
        <v>74</v>
      </c>
      <c r="B19" s="149">
        <f>AVERAGE(B7:B18)</f>
        <v>151.60367848996879</v>
      </c>
      <c r="C19" s="149">
        <f>AVERAGE(C7:C18)</f>
        <v>151.54367615689347</v>
      </c>
      <c r="D19" s="149">
        <f t="shared" ref="D19:H19" si="1">AVERAGE(D7:D18)</f>
        <v>134.43048642009637</v>
      </c>
      <c r="E19" s="149">
        <f>AVERAGE(E7:E18)</f>
        <v>130.08306303911144</v>
      </c>
      <c r="F19" s="149">
        <f t="shared" si="1"/>
        <v>137.1054909495399</v>
      </c>
      <c r="G19" s="149">
        <f t="shared" si="1"/>
        <v>133.68812117141488</v>
      </c>
      <c r="H19" s="149">
        <f t="shared" si="1"/>
        <v>137.24120492677048</v>
      </c>
      <c r="I19" s="149">
        <f>AVERAGE(I7:I18)</f>
        <v>133.45801944765762</v>
      </c>
      <c r="J19" s="149">
        <f>AVERAGE(J7:J18)</f>
        <v>142.60905063338922</v>
      </c>
      <c r="K19" s="149">
        <f>AVERAGE(K7:K18)</f>
        <v>136.57815068262309</v>
      </c>
      <c r="L19" s="184">
        <f>K19/J19-1</f>
        <v>-4.228974194821622E-2</v>
      </c>
      <c r="M19" s="43"/>
      <c r="O19" s="38"/>
    </row>
    <row r="20" spans="1:21" s="22" customFormat="1" ht="27" hidden="1" customHeight="1">
      <c r="A20" s="63" t="s">
        <v>76</v>
      </c>
      <c r="B20" s="59" t="e">
        <f>AVERAGE(#REF!)</f>
        <v>#REF!</v>
      </c>
      <c r="C20" s="59">
        <f>AVERAGE(B7:B17)</f>
        <v>151.91404633896565</v>
      </c>
      <c r="D20" s="59" t="e">
        <f>AVERAGE(#REF!)</f>
        <v>#REF!</v>
      </c>
      <c r="E20" s="59">
        <f>AVERAGE(D7:D17)</f>
        <v>136.57398189346185</v>
      </c>
      <c r="F20" s="59" t="e">
        <f>AVERAGE(#REF!)</f>
        <v>#REF!</v>
      </c>
      <c r="G20" s="59">
        <f>AVERAGE(F7:F17)</f>
        <v>137.66053558131625</v>
      </c>
      <c r="H20" s="59" t="e">
        <f>AVERAGE(#REF!)</f>
        <v>#REF!</v>
      </c>
      <c r="I20" s="59">
        <f>AVERAGE(H7:H17)</f>
        <v>137.24120492677048</v>
      </c>
      <c r="J20" s="59" t="e">
        <f>AVERAGE(#REF!)</f>
        <v>#REF!</v>
      </c>
      <c r="K20" s="59">
        <f>AVERAGE(J7:J17)</f>
        <v>142.67272776819388</v>
      </c>
      <c r="L20" s="60" t="e">
        <f>K20/J20*100-100</f>
        <v>#REF!</v>
      </c>
      <c r="M20" s="43"/>
      <c r="N20" s="22">
        <v>13266.303953286515</v>
      </c>
      <c r="O20" s="38">
        <f t="shared" ref="O20" si="2">N20/100</f>
        <v>132.66303953286516</v>
      </c>
      <c r="T20" s="22">
        <f t="shared" ref="T20" si="3">P20/100</f>
        <v>0</v>
      </c>
      <c r="U20" s="22">
        <f t="shared" ref="U20" si="4">Q20/100</f>
        <v>0</v>
      </c>
    </row>
    <row r="21" spans="1:21" s="22" customFormat="1" ht="15" customHeight="1">
      <c r="A21" s="92" t="s">
        <v>216</v>
      </c>
      <c r="B21" s="52"/>
      <c r="C21" s="52"/>
      <c r="D21" s="52"/>
      <c r="E21" s="52"/>
      <c r="F21" s="52"/>
      <c r="G21" s="52"/>
      <c r="H21" s="52"/>
      <c r="I21" s="52"/>
      <c r="J21" s="52"/>
      <c r="K21" s="52"/>
      <c r="L21" s="53"/>
    </row>
    <row r="22" spans="1:21">
      <c r="A22" s="906" t="s">
        <v>190</v>
      </c>
      <c r="B22" s="906"/>
      <c r="C22" s="906"/>
      <c r="D22" s="906"/>
      <c r="E22" s="906"/>
      <c r="F22" s="906"/>
      <c r="G22" s="906"/>
      <c r="H22" s="906"/>
      <c r="I22" s="906"/>
      <c r="J22" s="906"/>
      <c r="K22" s="906"/>
      <c r="L22" s="906"/>
    </row>
    <row r="23" spans="1:21" ht="14.25" customHeight="1">
      <c r="A23" s="716"/>
      <c r="B23" s="123"/>
      <c r="C23" s="124"/>
      <c r="D23" s="123"/>
      <c r="E23" s="124"/>
      <c r="F23" s="123"/>
      <c r="G23" s="124"/>
      <c r="H23" s="123"/>
      <c r="I23" s="124"/>
      <c r="J23" s="123"/>
      <c r="K23" s="124"/>
      <c r="L23" s="123"/>
    </row>
    <row r="24" spans="1:21">
      <c r="I24" s="11"/>
      <c r="P24" s="14"/>
      <c r="Q24" s="14"/>
      <c r="R24" s="14"/>
      <c r="S24" s="14"/>
      <c r="T24" s="14"/>
    </row>
    <row r="25" spans="1:21">
      <c r="I25" s="11"/>
      <c r="Q25" s="14"/>
      <c r="R25" s="14"/>
      <c r="S25" s="14"/>
      <c r="T25" s="14"/>
    </row>
    <row r="26" spans="1:21">
      <c r="A26" s="16"/>
      <c r="B26" s="16"/>
      <c r="C26" s="16"/>
      <c r="D26" s="16"/>
      <c r="E26" s="16"/>
      <c r="I26" s="11"/>
      <c r="P26" s="14"/>
      <c r="Q26" s="14"/>
      <c r="R26" s="14"/>
      <c r="S26" s="14"/>
      <c r="T26" s="14"/>
    </row>
    <row r="27" spans="1:21">
      <c r="B27" s="16"/>
      <c r="C27" s="16"/>
      <c r="D27" s="16"/>
      <c r="E27" s="16"/>
      <c r="I27" s="11"/>
      <c r="Q27" s="14"/>
      <c r="R27" s="14"/>
      <c r="S27" s="14"/>
      <c r="T27" s="14"/>
    </row>
    <row r="28" spans="1:21">
      <c r="I28" s="11"/>
      <c r="P28" s="14"/>
      <c r="Q28" s="14"/>
      <c r="R28" s="14"/>
      <c r="S28" s="14"/>
      <c r="T28" s="14"/>
    </row>
    <row r="29" spans="1:21">
      <c r="I29" s="11"/>
      <c r="Q29" s="14"/>
      <c r="R29" s="14"/>
      <c r="S29" s="14"/>
      <c r="T29" s="14"/>
    </row>
    <row r="30" spans="1:21">
      <c r="I30" s="11"/>
      <c r="P30" s="14"/>
      <c r="Q30" s="14"/>
      <c r="R30" s="14"/>
      <c r="S30" s="14"/>
      <c r="T30" s="14"/>
    </row>
    <row r="31" spans="1:21">
      <c r="I31" s="11"/>
      <c r="Q31" s="14"/>
      <c r="R31" s="14"/>
      <c r="S31" s="14"/>
      <c r="T31" s="14"/>
    </row>
    <row r="32" spans="1:21">
      <c r="P32" s="14"/>
      <c r="Q32" s="14"/>
      <c r="R32" s="14"/>
      <c r="S32" s="14"/>
      <c r="T32" s="14"/>
    </row>
    <row r="33" spans="16:20">
      <c r="Q33" s="14"/>
      <c r="R33" s="14"/>
      <c r="S33" s="14"/>
      <c r="T33" s="14"/>
    </row>
    <row r="34" spans="16:20">
      <c r="P34" s="14"/>
      <c r="Q34" s="14"/>
      <c r="R34" s="14"/>
      <c r="S34" s="14"/>
      <c r="T34" s="14"/>
    </row>
    <row r="35" spans="16:20">
      <c r="Q35" s="14"/>
      <c r="R35" s="14"/>
      <c r="S35" s="14"/>
      <c r="T35" s="14"/>
    </row>
    <row r="36" spans="16:20">
      <c r="P36" s="14"/>
      <c r="Q36" s="14"/>
      <c r="R36" s="14"/>
      <c r="S36" s="14"/>
      <c r="T36" s="14"/>
    </row>
    <row r="38" spans="16:20" ht="13.5" customHeight="1"/>
    <row r="39" spans="16:20" ht="13.5" customHeight="1"/>
    <row r="40" spans="16:20" ht="13.5" customHeight="1"/>
    <row r="41" spans="16:20" ht="13.5" customHeight="1"/>
    <row r="42" spans="16:20" ht="12.75" customHeight="1"/>
    <row r="43" spans="16:20" ht="12.75" customHeight="1"/>
    <row r="44" spans="16:20" ht="15" customHeight="1"/>
    <row r="45" spans="16:20" ht="15" customHeight="1"/>
    <row r="46" spans="16:20" ht="15" customHeight="1"/>
    <row r="47" spans="16:20" ht="15" customHeight="1"/>
    <row r="48" spans="16:20" ht="15" customHeight="1"/>
    <row r="49" spans="19:19" ht="15" customHeight="1"/>
    <row r="50" spans="19:19" ht="15" customHeight="1"/>
    <row r="51" spans="19:19" ht="15" customHeight="1"/>
    <row r="52" spans="19:19" ht="15" customHeight="1"/>
    <row r="53" spans="19:19" ht="15" customHeight="1"/>
    <row r="54" spans="19:19" ht="15" customHeight="1"/>
    <row r="55" spans="19:19" ht="15" customHeight="1"/>
    <row r="56" spans="19:19" ht="15" customHeight="1"/>
    <row r="57" spans="19:19" ht="15" customHeight="1"/>
    <row r="58" spans="19:19" ht="15" customHeight="1"/>
    <row r="59" spans="19:19" ht="15" customHeight="1"/>
    <row r="60" spans="19:19" ht="15" customHeight="1"/>
    <row r="61" spans="19:19" ht="15" customHeight="1"/>
    <row r="62" spans="19:19" ht="15" customHeight="1">
      <c r="S62" s="12"/>
    </row>
    <row r="63" spans="19:19" ht="15" customHeight="1">
      <c r="S63" s="12"/>
    </row>
    <row r="64" spans="19:19" ht="15" customHeight="1">
      <c r="S64" s="12"/>
    </row>
    <row r="65" spans="19:19" ht="15" customHeight="1">
      <c r="S65" s="12"/>
    </row>
    <row r="66" spans="19:19" ht="15" customHeight="1">
      <c r="S66" s="12"/>
    </row>
    <row r="67" spans="19:19" ht="15" customHeight="1">
      <c r="S67" s="12"/>
    </row>
    <row r="68" spans="19:19" ht="15" customHeight="1">
      <c r="S68" s="12"/>
    </row>
    <row r="69" spans="19:19" ht="15" customHeight="1"/>
    <row r="70" spans="19:19" ht="15" customHeight="1"/>
    <row r="71" spans="19:19" ht="15" customHeight="1"/>
    <row r="72" spans="19:19" ht="15" customHeight="1"/>
    <row r="73" spans="19:19" ht="15" customHeight="1"/>
    <row r="74" spans="19:19" ht="15" customHeight="1"/>
    <row r="75" spans="19:19" ht="15" customHeight="1"/>
    <row r="76" spans="19:19" ht="15" customHeight="1"/>
    <row r="77" spans="19:19" ht="15" customHeight="1"/>
    <row r="78" spans="19:19" ht="15" customHeight="1"/>
    <row r="79" spans="19:19" ht="15" customHeight="1"/>
    <row r="80" spans="19:19" ht="15" customHeight="1"/>
    <row r="81" ht="15" customHeight="1"/>
    <row r="82" ht="15" customHeight="1"/>
  </sheetData>
  <mergeCells count="10">
    <mergeCell ref="A22:L22"/>
    <mergeCell ref="A1:L1"/>
    <mergeCell ref="A3:L3"/>
    <mergeCell ref="A4:L4"/>
    <mergeCell ref="B5:C5"/>
    <mergeCell ref="D5:E5"/>
    <mergeCell ref="F5:G5"/>
    <mergeCell ref="A5:A6"/>
    <mergeCell ref="H5:I5"/>
    <mergeCell ref="J5:L5"/>
  </mergeCells>
  <printOptions horizontalCentered="1"/>
  <pageMargins left="0.59055118110236227" right="0.59055118110236227" top="0.62992125984251968" bottom="0.78740157480314965" header="0.51181102362204722" footer="0.59055118110236227"/>
  <pageSetup scale="90" firstPageNumber="0" orientation="portrait" r:id="rId1"/>
  <headerFooter alignWithMargins="0">
    <oddFooter>&amp;C&amp;10&amp;A</oddFooter>
  </headerFooter>
  <ignoredErrors>
    <ignoredError sqref="C19:D19 F19:H19"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zoomScale="80" zoomScaleNormal="80" workbookViewId="0">
      <selection activeCell="G5" sqref="G5"/>
    </sheetView>
  </sheetViews>
  <sheetFormatPr baseColWidth="10" defaultRowHeight="18"/>
  <cols>
    <col min="1" max="1" width="8" customWidth="1"/>
    <col min="5" max="5" width="19.7265625" customWidth="1"/>
  </cols>
  <sheetData>
    <row r="1" spans="1:5">
      <c r="A1" s="784" t="s">
        <v>499</v>
      </c>
      <c r="B1" s="784"/>
      <c r="C1" s="784"/>
      <c r="D1" s="784"/>
      <c r="E1" s="784"/>
    </row>
    <row r="2" spans="1:5">
      <c r="A2" s="785" t="s">
        <v>123</v>
      </c>
      <c r="B2" s="785"/>
      <c r="C2" s="785"/>
      <c r="D2" s="785"/>
      <c r="E2" s="785"/>
    </row>
    <row r="3" spans="1:5">
      <c r="A3" s="99"/>
      <c r="B3" s="99"/>
      <c r="C3" s="99"/>
      <c r="D3" s="99"/>
      <c r="E3" s="99"/>
    </row>
    <row r="4" spans="1:5">
      <c r="A4" s="781" t="s">
        <v>113</v>
      </c>
      <c r="B4" s="781"/>
      <c r="C4" s="781"/>
      <c r="D4" s="781"/>
      <c r="E4" s="781"/>
    </row>
    <row r="5" spans="1:5" ht="185.25" customHeight="1">
      <c r="A5" s="786" t="s">
        <v>495</v>
      </c>
      <c r="B5" s="787"/>
      <c r="C5" s="787"/>
      <c r="D5" s="787"/>
      <c r="E5" s="787"/>
    </row>
    <row r="6" spans="1:5">
      <c r="A6" s="781" t="s">
        <v>237</v>
      </c>
      <c r="B6" s="781"/>
      <c r="C6" s="781"/>
      <c r="D6" s="781"/>
      <c r="E6" s="781"/>
    </row>
    <row r="7" spans="1:5" ht="209.25" customHeight="1">
      <c r="A7" s="788" t="s">
        <v>496</v>
      </c>
      <c r="B7" s="783"/>
      <c r="C7" s="783"/>
      <c r="D7" s="783"/>
      <c r="E7" s="783"/>
    </row>
    <row r="8" spans="1:5">
      <c r="A8" s="781"/>
      <c r="B8" s="781"/>
      <c r="C8" s="781"/>
      <c r="D8" s="781"/>
      <c r="E8" s="781"/>
    </row>
    <row r="9" spans="1:5" ht="185.25" customHeight="1">
      <c r="A9" s="782"/>
      <c r="B9" s="783"/>
      <c r="C9" s="783"/>
      <c r="D9" s="783"/>
      <c r="E9" s="783"/>
    </row>
    <row r="10" spans="1:5">
      <c r="C10" s="189"/>
    </row>
    <row r="11" spans="1:5">
      <c r="C11" s="189"/>
    </row>
    <row r="12" spans="1:5">
      <c r="C12" s="189"/>
    </row>
    <row r="13" spans="1:5">
      <c r="C13" s="189"/>
    </row>
    <row r="14" spans="1:5">
      <c r="C14" s="189"/>
    </row>
    <row r="15" spans="1:5">
      <c r="C15" s="189"/>
    </row>
    <row r="16" spans="1:5">
      <c r="C16" s="189"/>
    </row>
  </sheetData>
  <mergeCells count="8">
    <mergeCell ref="A8:E8"/>
    <mergeCell ref="A9:E9"/>
    <mergeCell ref="A1:E1"/>
    <mergeCell ref="A2:E2"/>
    <mergeCell ref="A5:E5"/>
    <mergeCell ref="A4:E4"/>
    <mergeCell ref="A6:E6"/>
    <mergeCell ref="A7:E7"/>
  </mergeCells>
  <pageMargins left="0.70866141732283472" right="0.70866141732283472" top="0.74803149606299213" bottom="0.74803149606299213" header="0.31496062992125984" footer="0.31496062992125984"/>
  <pageSetup orientation="portrait" r:id="rId1"/>
  <headerFooter differentFirst="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3"/>
  <sheetViews>
    <sheetView topLeftCell="A28" zoomScaleNormal="100" zoomScaleSheetLayoutView="75" workbookViewId="0">
      <selection activeCell="A18" sqref="A18:G18"/>
    </sheetView>
  </sheetViews>
  <sheetFormatPr baseColWidth="10" defaultColWidth="10.90625" defaultRowHeight="12"/>
  <cols>
    <col min="1" max="1" width="10.08984375" style="9" customWidth="1"/>
    <col min="2" max="4" width="8" style="1" customWidth="1"/>
    <col min="5" max="6" width="8" style="218" customWidth="1"/>
    <col min="7" max="7" width="8" style="1" customWidth="1"/>
    <col min="8" max="8" width="3.7265625" style="1" customWidth="1"/>
    <col min="9" max="9" width="5.90625" style="17" customWidth="1"/>
    <col min="10" max="10" width="11" style="17" hidden="1" customWidth="1"/>
    <col min="11" max="11" width="3.7265625" style="17" hidden="1" customWidth="1"/>
    <col min="12" max="12" width="4.6328125" style="17" bestFit="1" customWidth="1"/>
    <col min="13" max="13" width="5.08984375" style="1" customWidth="1"/>
    <col min="14" max="16384" width="10.90625" style="1"/>
  </cols>
  <sheetData>
    <row r="1" spans="1:19" s="28" customFormat="1" ht="12.75">
      <c r="A1" s="808" t="s">
        <v>463</v>
      </c>
      <c r="B1" s="808"/>
      <c r="C1" s="808"/>
      <c r="D1" s="808"/>
      <c r="E1" s="808"/>
      <c r="F1" s="808"/>
      <c r="G1" s="808"/>
      <c r="I1" s="35"/>
      <c r="J1" s="35"/>
      <c r="K1" s="35"/>
      <c r="L1" s="35"/>
    </row>
    <row r="2" spans="1:19" s="28" customFormat="1" ht="12.75">
      <c r="A2" s="26"/>
      <c r="B2" s="34"/>
      <c r="C2" s="24"/>
      <c r="D2" s="24"/>
      <c r="E2" s="217"/>
      <c r="F2" s="217"/>
      <c r="I2" s="35"/>
      <c r="J2" s="35"/>
      <c r="K2" s="35"/>
      <c r="L2" s="35"/>
    </row>
    <row r="3" spans="1:19" s="28" customFormat="1" ht="12.75">
      <c r="A3" s="808" t="s">
        <v>462</v>
      </c>
      <c r="B3" s="808"/>
      <c r="C3" s="808"/>
      <c r="D3" s="808"/>
      <c r="E3" s="808"/>
      <c r="F3" s="808"/>
      <c r="G3" s="808"/>
      <c r="I3" s="35"/>
      <c r="J3" s="35"/>
      <c r="K3" s="35"/>
      <c r="L3" s="35"/>
      <c r="M3" s="283"/>
    </row>
    <row r="4" spans="1:19" s="28" customFormat="1" ht="12.75">
      <c r="A4" s="806" t="s">
        <v>157</v>
      </c>
      <c r="B4" s="806"/>
      <c r="C4" s="806"/>
      <c r="D4" s="806"/>
      <c r="E4" s="806"/>
      <c r="F4" s="806"/>
      <c r="G4" s="806"/>
      <c r="I4" s="35"/>
      <c r="J4" s="35"/>
      <c r="K4" s="35"/>
      <c r="L4" s="35"/>
    </row>
    <row r="5" spans="1:19" s="28" customFormat="1" ht="66.75" customHeight="1">
      <c r="A5" s="130" t="s">
        <v>114</v>
      </c>
      <c r="B5" s="140" t="s">
        <v>177</v>
      </c>
      <c r="C5" s="140" t="s">
        <v>118</v>
      </c>
      <c r="D5" s="140" t="s">
        <v>119</v>
      </c>
      <c r="E5" s="140" t="s">
        <v>169</v>
      </c>
      <c r="F5" s="140" t="s">
        <v>173</v>
      </c>
      <c r="G5" s="140" t="s">
        <v>176</v>
      </c>
      <c r="I5" s="688"/>
      <c r="J5" s="688"/>
      <c r="K5" s="689"/>
      <c r="L5" s="688"/>
      <c r="M5" s="690"/>
      <c r="N5" s="690"/>
      <c r="O5" s="690"/>
      <c r="P5" s="690"/>
    </row>
    <row r="6" spans="1:19" ht="14.25" customHeight="1">
      <c r="A6" s="248">
        <v>42614</v>
      </c>
      <c r="B6" s="183">
        <v>122.20663546633334</v>
      </c>
      <c r="C6" s="149">
        <v>150.86202587345238</v>
      </c>
      <c r="D6" s="149"/>
      <c r="E6" s="149">
        <v>161.51810935682582</v>
      </c>
      <c r="F6" s="149">
        <v>157</v>
      </c>
      <c r="G6" s="149">
        <v>142.29925044661098</v>
      </c>
      <c r="H6" s="21"/>
      <c r="I6" s="691"/>
      <c r="J6" s="692"/>
      <c r="K6" s="693"/>
      <c r="L6" s="694"/>
      <c r="M6" s="695"/>
      <c r="N6" s="696"/>
      <c r="O6" s="696"/>
      <c r="P6" s="696"/>
      <c r="Q6" s="311"/>
      <c r="R6" s="2"/>
      <c r="S6" s="2"/>
    </row>
    <row r="7" spans="1:19" ht="14.25" customHeight="1">
      <c r="A7" s="248">
        <v>42644</v>
      </c>
      <c r="B7" s="183">
        <v>122.80924665500001</v>
      </c>
      <c r="C7" s="149">
        <v>151.16613170302278</v>
      </c>
      <c r="D7" s="149">
        <v>157.30000000000001</v>
      </c>
      <c r="E7" s="149">
        <v>147.99830994615044</v>
      </c>
      <c r="F7" s="149"/>
      <c r="G7" s="149">
        <v>126.23920138486443</v>
      </c>
      <c r="H7" s="21"/>
      <c r="I7" s="691"/>
      <c r="J7" s="692"/>
      <c r="K7" s="692"/>
      <c r="L7" s="694"/>
      <c r="M7" s="695"/>
      <c r="N7" s="696"/>
      <c r="O7" s="696"/>
      <c r="P7" s="696"/>
      <c r="Q7" s="311"/>
      <c r="R7" s="2"/>
      <c r="S7" s="2"/>
    </row>
    <row r="8" spans="1:19" ht="14.25" customHeight="1">
      <c r="A8" s="248">
        <v>42675</v>
      </c>
      <c r="B8" s="183">
        <v>121.47253320133335</v>
      </c>
      <c r="C8" s="149">
        <v>149.82797171130721</v>
      </c>
      <c r="D8" s="149"/>
      <c r="E8" s="149">
        <v>143.29383738549058</v>
      </c>
      <c r="F8" s="149">
        <v>152.83333333333334</v>
      </c>
      <c r="G8" s="149">
        <v>124.48616786972237</v>
      </c>
      <c r="H8" s="21"/>
      <c r="I8" s="691"/>
      <c r="J8" s="692"/>
      <c r="K8" s="692"/>
      <c r="L8" s="694"/>
      <c r="M8" s="695"/>
      <c r="N8" s="695"/>
      <c r="O8" s="695"/>
      <c r="P8" s="695"/>
      <c r="Q8" s="297"/>
    </row>
    <row r="9" spans="1:19" ht="14.25" customHeight="1">
      <c r="A9" s="248">
        <v>42705</v>
      </c>
      <c r="B9" s="183">
        <v>117.15685858193548</v>
      </c>
      <c r="C9" s="149">
        <v>146.07263474197734</v>
      </c>
      <c r="D9" s="149">
        <v>142.6</v>
      </c>
      <c r="E9" s="149">
        <v>139.54743969668885</v>
      </c>
      <c r="F9" s="149">
        <v>148.5</v>
      </c>
      <c r="G9" s="149">
        <v>118.97724121107991</v>
      </c>
      <c r="H9" s="21"/>
      <c r="I9" s="691"/>
      <c r="J9" s="692"/>
      <c r="K9" s="692"/>
      <c r="L9" s="694"/>
      <c r="M9" s="695"/>
      <c r="N9" s="218"/>
      <c r="O9" s="218"/>
      <c r="P9" s="218"/>
    </row>
    <row r="10" spans="1:19" ht="14.25" customHeight="1">
      <c r="A10" s="248">
        <v>42736</v>
      </c>
      <c r="B10" s="183">
        <v>120.51080201161288</v>
      </c>
      <c r="C10" s="149">
        <v>149.39492198001983</v>
      </c>
      <c r="D10" s="149"/>
      <c r="E10" s="149">
        <v>143.7117103792074</v>
      </c>
      <c r="F10" s="149">
        <v>142.03225806451613</v>
      </c>
      <c r="G10" s="149">
        <v>128.02315397371848</v>
      </c>
      <c r="H10" s="21"/>
      <c r="I10" s="691"/>
      <c r="J10" s="692"/>
      <c r="K10" s="693"/>
      <c r="L10" s="694"/>
      <c r="M10" s="695"/>
      <c r="N10" s="218"/>
      <c r="O10" s="218"/>
      <c r="P10" s="218"/>
    </row>
    <row r="11" spans="1:19" ht="14.25" customHeight="1">
      <c r="A11" s="248">
        <v>42767</v>
      </c>
      <c r="B11" s="183">
        <v>122.79</v>
      </c>
      <c r="C11" s="149">
        <v>151.59248877460573</v>
      </c>
      <c r="D11" s="149"/>
      <c r="E11" s="149">
        <v>145.4108603787698</v>
      </c>
      <c r="F11" s="149">
        <v>142.719298245614</v>
      </c>
      <c r="G11" s="149">
        <v>119.78098716025099</v>
      </c>
      <c r="H11" s="21"/>
      <c r="I11" s="734"/>
      <c r="J11" s="691"/>
      <c r="K11" s="691"/>
      <c r="L11" s="691"/>
      <c r="M11" s="695"/>
      <c r="N11" s="695"/>
      <c r="O11" s="695"/>
      <c r="P11" s="218"/>
    </row>
    <row r="12" spans="1:19" ht="14.25" customHeight="1">
      <c r="A12" s="248">
        <v>42795</v>
      </c>
      <c r="B12" s="183">
        <v>121.72</v>
      </c>
      <c r="C12" s="149">
        <v>152.73554052097614</v>
      </c>
      <c r="D12" s="149"/>
      <c r="E12" s="149">
        <v>152.49321151445972</v>
      </c>
      <c r="F12" s="149">
        <v>145.87719298245614</v>
      </c>
      <c r="G12" s="149">
        <v>127.12964839635288</v>
      </c>
      <c r="H12" s="148"/>
      <c r="I12" s="734"/>
      <c r="J12" s="692"/>
      <c r="K12" s="693"/>
      <c r="L12" s="691"/>
      <c r="M12" s="695"/>
      <c r="N12" s="695"/>
      <c r="O12" s="695"/>
      <c r="P12" s="695"/>
      <c r="Q12" s="695"/>
    </row>
    <row r="13" spans="1:19" ht="14.25" customHeight="1">
      <c r="A13" s="248">
        <v>42826</v>
      </c>
      <c r="B13" s="183">
        <v>118.27</v>
      </c>
      <c r="C13" s="149">
        <v>148.97961069105287</v>
      </c>
      <c r="D13" s="224"/>
      <c r="E13" s="149">
        <v>151.53044349190355</v>
      </c>
      <c r="F13" s="149">
        <v>155.54347826086956</v>
      </c>
      <c r="G13" s="224">
        <v>138.70515396552142</v>
      </c>
      <c r="H13" s="148"/>
      <c r="I13" s="734"/>
      <c r="J13" s="692"/>
      <c r="K13" s="693"/>
      <c r="L13" s="691"/>
      <c r="M13" s="695"/>
      <c r="N13" s="695"/>
      <c r="O13" s="695"/>
      <c r="P13" s="695"/>
      <c r="Q13" s="695"/>
    </row>
    <row r="14" spans="1:19" ht="14.25" customHeight="1">
      <c r="A14" s="248">
        <v>42856</v>
      </c>
      <c r="B14" s="183">
        <v>120.19</v>
      </c>
      <c r="C14" s="149">
        <v>152.61119919407562</v>
      </c>
      <c r="D14" s="224"/>
      <c r="E14" s="149">
        <v>155.76389326923834</v>
      </c>
      <c r="F14" s="149">
        <v>156.875</v>
      </c>
      <c r="G14" s="224">
        <v>172.43787207556738</v>
      </c>
      <c r="H14" s="148"/>
      <c r="I14" s="734"/>
      <c r="J14" s="698"/>
      <c r="K14" s="693"/>
      <c r="L14" s="691"/>
      <c r="O14" s="736"/>
      <c r="P14" s="695"/>
      <c r="Q14" s="695"/>
      <c r="R14" s="218"/>
    </row>
    <row r="15" spans="1:19" ht="14.25" customHeight="1">
      <c r="A15" s="248">
        <v>42887</v>
      </c>
      <c r="B15" s="183">
        <v>123.38</v>
      </c>
      <c r="C15" s="149">
        <v>155.22999999999999</v>
      </c>
      <c r="D15" s="224">
        <v>139.5</v>
      </c>
      <c r="E15" s="149">
        <v>155.52000000000001</v>
      </c>
      <c r="F15" s="149">
        <v>157.19999999999999</v>
      </c>
      <c r="G15" s="224">
        <v>141.56558356470765</v>
      </c>
      <c r="H15" s="21"/>
      <c r="I15" s="734"/>
      <c r="J15" s="689"/>
      <c r="K15" s="689"/>
      <c r="L15" s="691"/>
      <c r="Q15" s="695"/>
      <c r="R15" s="218"/>
    </row>
    <row r="16" spans="1:19" ht="14.25" customHeight="1">
      <c r="A16" s="248">
        <v>42917</v>
      </c>
      <c r="B16" s="183">
        <v>137.66</v>
      </c>
      <c r="C16" s="149">
        <v>169.41</v>
      </c>
      <c r="D16" s="224">
        <v>140.5</v>
      </c>
      <c r="E16" s="149">
        <v>155.6</v>
      </c>
      <c r="F16" s="149">
        <v>159.9</v>
      </c>
      <c r="G16" s="224">
        <v>151.28691418503911</v>
      </c>
      <c r="H16" s="21"/>
      <c r="I16" s="734"/>
      <c r="J16" s="689"/>
      <c r="K16" s="689"/>
      <c r="L16" s="691"/>
      <c r="Q16" s="695"/>
      <c r="R16" s="218"/>
    </row>
    <row r="17" spans="1:21" ht="14.25" customHeight="1">
      <c r="A17" s="248">
        <v>42948</v>
      </c>
      <c r="B17" s="149"/>
      <c r="C17" s="149"/>
      <c r="D17" s="224"/>
      <c r="E17" s="149"/>
      <c r="F17" s="149"/>
      <c r="G17" s="224"/>
      <c r="H17" s="21"/>
      <c r="I17" s="734"/>
      <c r="J17" s="689"/>
      <c r="K17" s="689"/>
      <c r="L17" s="691"/>
      <c r="Q17" s="695"/>
      <c r="R17" s="218"/>
    </row>
    <row r="18" spans="1:21" ht="25.5" customHeight="1">
      <c r="A18" s="891" t="s">
        <v>465</v>
      </c>
      <c r="B18" s="891"/>
      <c r="C18" s="891"/>
      <c r="D18" s="891"/>
      <c r="E18" s="891"/>
      <c r="F18" s="891"/>
      <c r="G18" s="891"/>
      <c r="H18" s="21"/>
      <c r="I18" s="699"/>
      <c r="J18" s="699"/>
      <c r="K18" s="699"/>
      <c r="L18" s="699"/>
      <c r="M18" s="699"/>
      <c r="N18" s="699"/>
      <c r="O18" s="699"/>
      <c r="P18" s="699"/>
    </row>
    <row r="19" spans="1:21" ht="12.75" customHeight="1">
      <c r="A19" s="68"/>
      <c r="B19" s="71"/>
      <c r="C19" s="71"/>
      <c r="D19" s="71"/>
      <c r="E19" s="219"/>
      <c r="F19" s="219"/>
      <c r="G19" s="71"/>
      <c r="H19" s="71"/>
      <c r="I19" s="219"/>
      <c r="J19" s="700"/>
      <c r="K19" s="700"/>
      <c r="L19" s="701"/>
      <c r="M19" s="218"/>
      <c r="N19" s="218"/>
      <c r="O19" s="218"/>
      <c r="P19" s="218"/>
    </row>
    <row r="20" spans="1:21" ht="15" customHeight="1">
      <c r="B20" s="71"/>
      <c r="F20" s="219"/>
      <c r="H20" s="21"/>
      <c r="I20" s="701"/>
      <c r="J20" s="700"/>
      <c r="K20" s="700"/>
      <c r="L20" s="701"/>
      <c r="M20" s="697"/>
      <c r="N20" s="697"/>
      <c r="O20" s="697"/>
      <c r="P20" s="697"/>
      <c r="Q20" s="298"/>
    </row>
    <row r="21" spans="1:21" ht="15" customHeight="1">
      <c r="H21" s="21"/>
      <c r="I21" s="701"/>
      <c r="J21" s="700"/>
      <c r="K21" s="701"/>
      <c r="L21" s="701"/>
      <c r="M21" s="697"/>
      <c r="N21" s="697"/>
      <c r="O21" s="697"/>
      <c r="P21" s="697"/>
      <c r="Q21" s="298"/>
      <c r="R21" s="298"/>
      <c r="S21" s="298"/>
      <c r="T21" s="298"/>
      <c r="U21" s="298"/>
    </row>
    <row r="22" spans="1:21" ht="15" customHeight="1">
      <c r="H22" s="21"/>
      <c r="I22" s="701"/>
      <c r="J22" s="701"/>
      <c r="K22" s="701"/>
      <c r="L22" s="701"/>
      <c r="M22" s="697"/>
      <c r="N22" s="697"/>
      <c r="O22" s="697"/>
      <c r="P22" s="697"/>
      <c r="Q22" s="298"/>
    </row>
    <row r="23" spans="1:21" ht="15" customHeight="1">
      <c r="I23" s="218"/>
      <c r="J23" s="218"/>
      <c r="K23" s="218"/>
      <c r="L23" s="218"/>
      <c r="M23" s="218"/>
      <c r="N23" s="218"/>
      <c r="O23" s="218"/>
      <c r="P23" s="218"/>
    </row>
    <row r="24" spans="1:21" ht="15" customHeight="1">
      <c r="I24" s="218"/>
      <c r="J24" s="218"/>
      <c r="K24" s="218"/>
      <c r="L24" s="218"/>
      <c r="M24" s="218"/>
      <c r="N24" s="218"/>
      <c r="O24" s="218"/>
      <c r="P24" s="218"/>
    </row>
    <row r="25" spans="1:21" ht="15" customHeight="1">
      <c r="I25" s="218"/>
      <c r="J25" s="218"/>
      <c r="K25" s="218"/>
      <c r="L25" s="218"/>
      <c r="M25" s="218"/>
      <c r="N25" s="218"/>
      <c r="O25" s="218"/>
      <c r="P25" s="218"/>
    </row>
    <row r="26" spans="1:21" ht="15" customHeight="1">
      <c r="B26" s="16"/>
      <c r="C26" s="16"/>
      <c r="D26" s="16"/>
      <c r="E26" s="220"/>
      <c r="I26" s="218"/>
      <c r="J26" s="218"/>
      <c r="K26" s="218"/>
      <c r="L26" s="218"/>
      <c r="M26" s="218"/>
      <c r="N26" s="218"/>
      <c r="O26" s="218"/>
      <c r="P26" s="218"/>
    </row>
    <row r="27" spans="1:21" ht="15" customHeight="1">
      <c r="B27" s="16"/>
      <c r="C27" s="16"/>
      <c r="D27" s="16"/>
      <c r="E27" s="220"/>
      <c r="I27" s="218"/>
      <c r="J27" s="218"/>
      <c r="K27" s="218"/>
      <c r="L27" s="218"/>
      <c r="M27" s="218"/>
      <c r="N27" s="218"/>
      <c r="O27" s="218"/>
      <c r="P27" s="218"/>
    </row>
    <row r="28" spans="1:21" ht="15" customHeight="1">
      <c r="I28" s="218"/>
      <c r="J28" s="218"/>
      <c r="K28" s="218"/>
      <c r="L28" s="218"/>
      <c r="M28" s="218"/>
      <c r="N28" s="218"/>
      <c r="O28" s="218"/>
      <c r="P28" s="218"/>
    </row>
    <row r="29" spans="1:21" ht="15" customHeight="1">
      <c r="I29" s="218"/>
      <c r="J29" s="218"/>
      <c r="K29" s="218"/>
      <c r="L29" s="218"/>
      <c r="M29" s="218"/>
      <c r="N29" s="218"/>
      <c r="O29" s="218"/>
      <c r="P29" s="218"/>
    </row>
    <row r="30" spans="1:21" ht="15" customHeight="1">
      <c r="I30" s="218"/>
      <c r="J30" s="218"/>
      <c r="K30" s="218"/>
      <c r="L30" s="218"/>
      <c r="M30" s="218"/>
      <c r="N30" s="218"/>
      <c r="O30" s="218"/>
      <c r="P30" s="218"/>
    </row>
    <row r="31" spans="1:21" ht="13.5" customHeight="1">
      <c r="I31" s="700"/>
      <c r="J31" s="700"/>
      <c r="K31" s="700"/>
      <c r="L31" s="700"/>
      <c r="M31" s="218"/>
      <c r="N31" s="218"/>
      <c r="O31" s="218"/>
      <c r="P31" s="218"/>
    </row>
    <row r="32" spans="1:21" ht="13.5" customHeight="1">
      <c r="I32" s="700"/>
      <c r="J32" s="700"/>
      <c r="K32" s="700"/>
      <c r="L32" s="700"/>
      <c r="M32" s="218"/>
      <c r="N32" s="218"/>
      <c r="O32" s="218"/>
      <c r="P32" s="218"/>
    </row>
    <row r="33" spans="1:16" ht="13.5" customHeight="1">
      <c r="I33" s="700"/>
      <c r="J33" s="700"/>
      <c r="K33" s="700"/>
      <c r="L33" s="700"/>
      <c r="M33" s="218"/>
      <c r="N33" s="218"/>
      <c r="O33" s="218"/>
      <c r="P33" s="218"/>
    </row>
    <row r="34" spans="1:16" ht="13.5" customHeight="1"/>
    <row r="35" spans="1:16" ht="13.5" customHeight="1"/>
    <row r="36" spans="1:16" ht="7.5" customHeight="1"/>
    <row r="37" spans="1:16" ht="12" customHeight="1"/>
    <row r="38" spans="1:16" ht="13.5" customHeight="1">
      <c r="A38" s="16"/>
      <c r="B38" s="16"/>
      <c r="C38" s="16"/>
      <c r="D38" s="16"/>
      <c r="E38" s="220"/>
      <c r="F38" s="220"/>
      <c r="G38" s="16"/>
      <c r="H38" s="16"/>
      <c r="I38" s="16"/>
      <c r="J38" s="16"/>
      <c r="K38" s="16"/>
      <c r="L38" s="16"/>
      <c r="M38" s="16"/>
    </row>
    <row r="39" spans="1:16" ht="13.5" customHeight="1"/>
    <row r="40" spans="1:16" ht="13.5" customHeight="1"/>
    <row r="41" spans="1:16" ht="13.5" customHeight="1"/>
    <row r="42" spans="1:16" ht="13.5" customHeight="1"/>
    <row r="43" spans="1:16" ht="13.5" customHeight="1"/>
    <row r="44" spans="1:16" ht="13.5" customHeight="1"/>
    <row r="45" spans="1:16" ht="13.5" customHeight="1"/>
    <row r="46" spans="1:16" ht="13.5" customHeight="1"/>
    <row r="47" spans="1:16" ht="13.5" customHeight="1"/>
    <row r="48" spans="1:16" ht="13.5" customHeight="1"/>
    <row r="49" spans="8:13" ht="13.5" customHeight="1"/>
    <row r="50" spans="8:13" ht="13.5" customHeight="1"/>
    <row r="51" spans="8:13" ht="13.5" customHeight="1">
      <c r="H51" s="9"/>
      <c r="I51" s="1"/>
      <c r="J51" s="1"/>
      <c r="K51" s="1"/>
      <c r="L51" s="218"/>
      <c r="M51" s="218"/>
    </row>
    <row r="52" spans="8:13" ht="13.5" customHeight="1">
      <c r="H52" s="9"/>
      <c r="I52" s="1"/>
      <c r="J52" s="1"/>
      <c r="K52" s="1"/>
      <c r="L52" s="218"/>
      <c r="M52" s="218"/>
    </row>
    <row r="53" spans="8:13" ht="13.5" customHeight="1"/>
    <row r="54" spans="8:13" ht="13.5" customHeight="1"/>
    <row r="55" spans="8:13" ht="13.5" customHeight="1"/>
    <row r="56" spans="8:13" ht="13.5" customHeight="1"/>
    <row r="57" spans="8:13" ht="13.5" customHeight="1"/>
    <row r="58" spans="8:13" ht="13.5" customHeight="1"/>
    <row r="59" spans="8:13" ht="13.5" customHeight="1"/>
    <row r="60" spans="8:13" ht="13.5" customHeight="1"/>
    <row r="61" spans="8:13" ht="13.5" customHeight="1"/>
    <row r="62" spans="8:13" ht="13.5" customHeight="1"/>
    <row r="63" spans="8:13" ht="13.5" customHeight="1"/>
    <row r="64" spans="8:13"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spans="9:12" ht="13.5" customHeight="1"/>
    <row r="98" spans="9:12" ht="13.5" customHeight="1"/>
    <row r="99" spans="9:12" ht="13.5" customHeight="1"/>
    <row r="100" spans="9:12" ht="13.5" customHeight="1"/>
    <row r="101" spans="9:12" ht="13.5" customHeight="1">
      <c r="I101" s="1"/>
      <c r="J101" s="1"/>
      <c r="K101" s="1"/>
      <c r="L101" s="1"/>
    </row>
    <row r="102" spans="9:12" ht="13.5" customHeight="1">
      <c r="I102" s="1"/>
      <c r="J102" s="1"/>
      <c r="K102" s="1"/>
      <c r="L102" s="1"/>
    </row>
    <row r="103" spans="9:12" ht="13.5" customHeight="1">
      <c r="I103" s="1"/>
      <c r="J103" s="1"/>
      <c r="K103" s="1"/>
      <c r="L103" s="1"/>
    </row>
    <row r="104" spans="9:12" ht="13.5" customHeight="1">
      <c r="I104" s="1"/>
      <c r="J104" s="1"/>
      <c r="K104" s="1"/>
      <c r="L104" s="1"/>
    </row>
    <row r="105" spans="9:12" ht="13.5" customHeight="1">
      <c r="I105" s="1"/>
      <c r="J105" s="1"/>
      <c r="K105" s="1"/>
      <c r="L105" s="1"/>
    </row>
    <row r="106" spans="9:12" ht="13.5" customHeight="1">
      <c r="I106" s="1"/>
      <c r="J106" s="1"/>
      <c r="K106" s="1"/>
      <c r="L106" s="1"/>
    </row>
    <row r="107" spans="9:12" ht="13.5" customHeight="1">
      <c r="I107" s="1"/>
      <c r="J107" s="1"/>
      <c r="K107" s="1"/>
      <c r="L107" s="1"/>
    </row>
    <row r="108" spans="9:12" ht="13.5" customHeight="1">
      <c r="I108" s="1"/>
      <c r="J108" s="1"/>
      <c r="K108" s="1"/>
      <c r="L108" s="1"/>
    </row>
    <row r="109" spans="9:12" ht="13.5" customHeight="1">
      <c r="I109" s="1"/>
      <c r="J109" s="1"/>
      <c r="K109" s="1"/>
      <c r="L109" s="1"/>
    </row>
    <row r="110" spans="9:12" ht="13.5" customHeight="1">
      <c r="I110" s="1"/>
      <c r="J110" s="1"/>
      <c r="K110" s="1"/>
      <c r="L110" s="1"/>
    </row>
    <row r="111" spans="9:12" ht="13.5" customHeight="1">
      <c r="I111" s="1"/>
      <c r="J111" s="1"/>
      <c r="K111" s="1"/>
      <c r="L111" s="1"/>
    </row>
    <row r="112" spans="9:12" ht="13.5" customHeight="1">
      <c r="I112" s="1"/>
      <c r="J112" s="1"/>
      <c r="K112" s="1"/>
      <c r="L112" s="1"/>
    </row>
    <row r="113" spans="9:12" ht="13.5" customHeight="1">
      <c r="I113" s="1"/>
      <c r="J113" s="1"/>
      <c r="K113" s="1"/>
      <c r="L113" s="1"/>
    </row>
    <row r="114" spans="9:12" ht="13.5" customHeight="1">
      <c r="I114" s="1"/>
      <c r="J114" s="1"/>
      <c r="K114" s="1"/>
      <c r="L114" s="1"/>
    </row>
    <row r="115" spans="9:12" ht="13.5" customHeight="1">
      <c r="I115" s="1"/>
      <c r="J115" s="1"/>
      <c r="K115" s="1"/>
      <c r="L115" s="1"/>
    </row>
    <row r="116" spans="9:12" ht="13.5" customHeight="1">
      <c r="I116" s="1"/>
      <c r="J116" s="1"/>
      <c r="K116" s="1"/>
      <c r="L116" s="1"/>
    </row>
    <row r="117" spans="9:12" ht="13.5" customHeight="1">
      <c r="I117" s="1"/>
      <c r="J117" s="1"/>
      <c r="K117" s="1"/>
      <c r="L117" s="1"/>
    </row>
    <row r="118" spans="9:12" ht="13.5" customHeight="1">
      <c r="I118" s="1"/>
      <c r="J118" s="1"/>
      <c r="K118" s="1"/>
      <c r="L118" s="1"/>
    </row>
    <row r="119" spans="9:12" ht="13.5" customHeight="1">
      <c r="I119" s="1"/>
      <c r="J119" s="1"/>
      <c r="K119" s="1"/>
      <c r="L119" s="1"/>
    </row>
    <row r="120" spans="9:12" ht="13.5" customHeight="1">
      <c r="I120" s="1"/>
      <c r="J120" s="1"/>
      <c r="K120" s="1"/>
      <c r="L120" s="1"/>
    </row>
    <row r="121" spans="9:12" ht="13.5" customHeight="1">
      <c r="I121" s="1"/>
      <c r="J121" s="1"/>
      <c r="K121" s="1"/>
      <c r="L121" s="1"/>
    </row>
    <row r="122" spans="9:12" ht="13.5" customHeight="1">
      <c r="I122" s="1"/>
      <c r="J122" s="1"/>
      <c r="K122" s="1"/>
      <c r="L122" s="1"/>
    </row>
    <row r="123" spans="9:12" ht="13.5" customHeight="1">
      <c r="I123" s="1"/>
      <c r="J123" s="1"/>
      <c r="K123" s="1"/>
      <c r="L123" s="1"/>
    </row>
    <row r="124" spans="9:12" ht="13.5" customHeight="1">
      <c r="I124" s="1"/>
      <c r="J124" s="1"/>
      <c r="K124" s="1"/>
      <c r="L124" s="1"/>
    </row>
    <row r="125" spans="9:12" ht="13.5" customHeight="1">
      <c r="I125" s="1"/>
      <c r="J125" s="1"/>
      <c r="K125" s="1"/>
      <c r="L125" s="1"/>
    </row>
    <row r="126" spans="9:12" ht="13.5" customHeight="1">
      <c r="I126" s="1"/>
      <c r="J126" s="1"/>
      <c r="K126" s="1"/>
      <c r="L126" s="1"/>
    </row>
    <row r="127" spans="9:12" ht="13.5" customHeight="1">
      <c r="I127" s="1"/>
      <c r="J127" s="1"/>
      <c r="K127" s="1"/>
      <c r="L127" s="1"/>
    </row>
    <row r="128" spans="9:12" ht="13.5" customHeight="1">
      <c r="I128" s="1"/>
      <c r="J128" s="1"/>
      <c r="K128" s="1"/>
      <c r="L128" s="1"/>
    </row>
    <row r="129" spans="9:12" ht="13.5" customHeight="1">
      <c r="I129" s="1"/>
      <c r="J129" s="1"/>
      <c r="K129" s="1"/>
      <c r="L129" s="1"/>
    </row>
    <row r="130" spans="9:12">
      <c r="I130" s="1"/>
      <c r="J130" s="1"/>
      <c r="K130" s="1"/>
      <c r="L130" s="1"/>
    </row>
    <row r="131" spans="9:12">
      <c r="I131" s="1"/>
      <c r="J131" s="1"/>
      <c r="K131" s="1"/>
      <c r="L131" s="1"/>
    </row>
    <row r="132" spans="9:12">
      <c r="I132" s="1"/>
      <c r="J132" s="1"/>
      <c r="K132" s="1"/>
      <c r="L132" s="1"/>
    </row>
    <row r="133" spans="9:12">
      <c r="I133" s="1"/>
      <c r="J133" s="1"/>
      <c r="K133" s="1"/>
      <c r="L133" s="1"/>
    </row>
    <row r="134" spans="9:12">
      <c r="I134" s="1"/>
      <c r="J134" s="1"/>
      <c r="K134" s="1"/>
      <c r="L134" s="1"/>
    </row>
    <row r="135" spans="9:12">
      <c r="I135" s="1"/>
      <c r="J135" s="1"/>
      <c r="K135" s="1"/>
      <c r="L135" s="1"/>
    </row>
    <row r="136" spans="9:12">
      <c r="I136" s="1"/>
      <c r="J136" s="1"/>
      <c r="K136" s="1"/>
      <c r="L136" s="1"/>
    </row>
    <row r="137" spans="9:12">
      <c r="I137" s="1"/>
      <c r="J137" s="1"/>
      <c r="K137" s="1"/>
      <c r="L137" s="1"/>
    </row>
    <row r="138" spans="9:12">
      <c r="I138" s="1"/>
      <c r="J138" s="1"/>
      <c r="K138" s="1"/>
      <c r="L138" s="1"/>
    </row>
    <row r="139" spans="9:12">
      <c r="I139" s="1"/>
      <c r="J139" s="1"/>
      <c r="K139" s="1"/>
      <c r="L139" s="1"/>
    </row>
    <row r="140" spans="9:12">
      <c r="I140" s="1"/>
      <c r="J140" s="1"/>
      <c r="K140" s="1"/>
      <c r="L140" s="1"/>
    </row>
    <row r="141" spans="9:12">
      <c r="I141" s="1"/>
      <c r="J141" s="1"/>
      <c r="K141" s="1"/>
      <c r="L141" s="1"/>
    </row>
    <row r="142" spans="9:12">
      <c r="I142" s="1"/>
      <c r="J142" s="1"/>
      <c r="K142" s="1"/>
      <c r="L142" s="1"/>
    </row>
    <row r="143" spans="9:12">
      <c r="I143" s="1"/>
      <c r="J143" s="1"/>
      <c r="K143" s="1"/>
      <c r="L143" s="1"/>
    </row>
    <row r="144" spans="9:12">
      <c r="I144" s="1"/>
      <c r="J144" s="1"/>
      <c r="K144" s="1"/>
      <c r="L144" s="1"/>
    </row>
    <row r="145" spans="9:12">
      <c r="I145" s="1"/>
      <c r="J145" s="1"/>
      <c r="K145" s="1"/>
      <c r="L145" s="1"/>
    </row>
    <row r="146" spans="9:12">
      <c r="I146" s="1"/>
      <c r="J146" s="1"/>
      <c r="K146" s="1"/>
      <c r="L146" s="1"/>
    </row>
    <row r="147" spans="9:12">
      <c r="I147" s="1"/>
      <c r="J147" s="1"/>
      <c r="K147" s="1"/>
      <c r="L147" s="1"/>
    </row>
    <row r="148" spans="9:12">
      <c r="I148" s="1"/>
      <c r="J148" s="1"/>
      <c r="K148" s="1"/>
      <c r="L148" s="1"/>
    </row>
    <row r="149" spans="9:12">
      <c r="I149" s="1"/>
      <c r="J149" s="1"/>
      <c r="K149" s="1"/>
      <c r="L149" s="1"/>
    </row>
    <row r="150" spans="9:12">
      <c r="I150" s="1"/>
      <c r="J150" s="1"/>
      <c r="K150" s="1"/>
      <c r="L150" s="1"/>
    </row>
    <row r="151" spans="9:12">
      <c r="I151" s="1"/>
      <c r="J151" s="1"/>
      <c r="K151" s="1"/>
      <c r="L151" s="1"/>
    </row>
    <row r="152" spans="9:12">
      <c r="I152" s="1"/>
      <c r="J152" s="1"/>
      <c r="K152" s="1"/>
      <c r="L152" s="1"/>
    </row>
    <row r="153" spans="9:12">
      <c r="I153" s="1"/>
      <c r="J153" s="1"/>
      <c r="K153" s="1"/>
      <c r="L153" s="1"/>
    </row>
    <row r="154" spans="9:12">
      <c r="I154" s="1"/>
      <c r="J154" s="1"/>
      <c r="K154" s="1"/>
      <c r="L154" s="1"/>
    </row>
    <row r="155" spans="9:12">
      <c r="I155" s="1"/>
      <c r="J155" s="1"/>
      <c r="K155" s="1"/>
      <c r="L155" s="1"/>
    </row>
    <row r="156" spans="9:12">
      <c r="I156" s="1"/>
      <c r="J156" s="1"/>
      <c r="K156" s="1"/>
      <c r="L156" s="1"/>
    </row>
    <row r="157" spans="9:12">
      <c r="I157" s="1"/>
      <c r="J157" s="1"/>
      <c r="K157" s="1"/>
      <c r="L157" s="1"/>
    </row>
    <row r="158" spans="9:12">
      <c r="I158" s="1"/>
      <c r="J158" s="1"/>
      <c r="K158" s="1"/>
      <c r="L158" s="1"/>
    </row>
    <row r="159" spans="9:12">
      <c r="I159" s="1"/>
      <c r="J159" s="1"/>
      <c r="K159" s="1"/>
      <c r="L159" s="1"/>
    </row>
    <row r="160" spans="9:12">
      <c r="I160" s="1"/>
      <c r="J160" s="1"/>
      <c r="K160" s="1"/>
      <c r="L160" s="1"/>
    </row>
    <row r="161" spans="9:12">
      <c r="I161" s="1"/>
      <c r="J161" s="1"/>
      <c r="K161" s="1"/>
      <c r="L161" s="1"/>
    </row>
    <row r="162" spans="9:12">
      <c r="I162" s="1"/>
      <c r="J162" s="1"/>
      <c r="K162" s="1"/>
      <c r="L162" s="1"/>
    </row>
    <row r="163" spans="9:12">
      <c r="I163" s="1"/>
      <c r="J163" s="1"/>
      <c r="K163" s="1"/>
      <c r="L163" s="1"/>
    </row>
  </sheetData>
  <customSheetViews>
    <customSheetView guid="{5CDC6F58-B038-4A0E-A13D-C643B013E119}" topLeftCell="A26">
      <selection activeCell="C44" sqref="C44"/>
      <pageMargins left="0.59055118110236227" right="0.59055118110236227" top="0.31496062992125984" bottom="0.23622047244094491" header="0.23622047244094491" footer="0.23622047244094491"/>
      <printOptions horizontalCentered="1" verticalCentered="1"/>
      <pageSetup firstPageNumber="0" orientation="portrait" r:id="rId1"/>
      <headerFooter alignWithMargins="0">
        <oddFooter>&amp;C&amp;10&amp;A</oddFooter>
      </headerFooter>
    </customSheetView>
  </customSheetViews>
  <mergeCells count="4">
    <mergeCell ref="A1:G1"/>
    <mergeCell ref="A3:G3"/>
    <mergeCell ref="A4:G4"/>
    <mergeCell ref="A18:G18"/>
  </mergeCells>
  <printOptions horizontalCentered="1" verticalCentered="1"/>
  <pageMargins left="0.59055118110236227" right="0.59055118110236227" top="0.31496062992125984" bottom="0.23622047244094491" header="0.23622047244094491" footer="0.23622047244094491"/>
  <pageSetup firstPageNumber="0" orientation="portrait" r:id="rId2"/>
  <headerFooter alignWithMargins="0">
    <oddFooter>&amp;C&amp;10&amp;A</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71"/>
  <sheetViews>
    <sheetView topLeftCell="B1" zoomScaleNormal="100" zoomScaleSheetLayoutView="75" workbookViewId="0">
      <selection activeCell="T14" sqref="T14"/>
    </sheetView>
  </sheetViews>
  <sheetFormatPr baseColWidth="10" defaultColWidth="7.26953125" defaultRowHeight="12"/>
  <cols>
    <col min="1" max="1" width="1.26953125" style="161" customWidth="1"/>
    <col min="2" max="2" width="8.26953125" style="161" customWidth="1"/>
    <col min="3" max="10" width="6.453125" style="161" customWidth="1"/>
    <col min="11" max="11" width="6" style="161" customWidth="1"/>
    <col min="12" max="12" width="1.90625" style="161" customWidth="1"/>
    <col min="13" max="13" width="7.26953125" style="161"/>
    <col min="14" max="17" width="0" style="161" hidden="1" customWidth="1"/>
    <col min="18" max="19" width="7.26953125" style="161"/>
    <col min="20" max="21" width="7.453125" style="161" bestFit="1" customWidth="1"/>
    <col min="22" max="16384" width="7.26953125" style="161"/>
  </cols>
  <sheetData>
    <row r="1" spans="2:24" s="147" customFormat="1" ht="18">
      <c r="B1" s="329"/>
      <c r="C1" s="329"/>
      <c r="D1" s="329"/>
      <c r="E1" s="329"/>
      <c r="F1" s="329"/>
      <c r="G1" s="329"/>
      <c r="H1" s="329"/>
      <c r="I1" s="329"/>
      <c r="J1" s="329"/>
      <c r="K1" s="329"/>
      <c r="L1" s="329"/>
      <c r="M1" s="329"/>
      <c r="N1" s="329"/>
      <c r="O1" s="329"/>
      <c r="P1" s="329"/>
      <c r="Q1" s="329"/>
      <c r="R1" s="329"/>
      <c r="S1" s="329"/>
      <c r="T1" s="329"/>
      <c r="U1" s="737"/>
      <c r="V1" s="738">
        <v>43070</v>
      </c>
      <c r="W1" s="738">
        <v>43282</v>
      </c>
    </row>
    <row r="2" spans="2:24" s="147" customFormat="1" ht="18">
      <c r="B2" s="329"/>
      <c r="C2" s="329"/>
      <c r="D2" s="329"/>
      <c r="E2" s="329"/>
      <c r="F2" s="329"/>
      <c r="G2" s="329"/>
      <c r="H2" s="329"/>
      <c r="I2" s="329"/>
      <c r="J2" s="329"/>
      <c r="K2" s="329"/>
      <c r="L2" s="329"/>
      <c r="M2" s="329"/>
      <c r="N2" s="329"/>
      <c r="O2" s="329"/>
      <c r="P2" s="329"/>
      <c r="Q2" s="329"/>
      <c r="R2" s="329"/>
      <c r="S2" s="329"/>
      <c r="T2" s="329"/>
      <c r="U2" s="739" t="s">
        <v>335</v>
      </c>
      <c r="V2" s="740">
        <v>172.32936000000001</v>
      </c>
      <c r="W2" s="300">
        <v>181.14792</v>
      </c>
    </row>
    <row r="3" spans="2:24" s="147" customFormat="1" ht="18">
      <c r="B3" s="329"/>
      <c r="C3" s="329"/>
      <c r="D3" s="329"/>
      <c r="E3" s="329"/>
      <c r="F3" s="329"/>
      <c r="G3" s="329"/>
      <c r="H3" s="329"/>
      <c r="I3" s="329"/>
      <c r="J3" s="329"/>
      <c r="K3" s="329"/>
      <c r="L3" s="329"/>
      <c r="M3" s="329"/>
      <c r="N3" s="329"/>
      <c r="O3" s="329"/>
      <c r="P3" s="329"/>
      <c r="Q3" s="329"/>
      <c r="R3" s="329"/>
      <c r="S3" s="329"/>
      <c r="T3" s="329"/>
      <c r="U3" s="739" t="s">
        <v>336</v>
      </c>
      <c r="V3" s="740">
        <v>179.21886000000001</v>
      </c>
      <c r="W3" s="300">
        <v>187.57811999999998</v>
      </c>
    </row>
    <row r="4" spans="2:24" s="147" customFormat="1" ht="18">
      <c r="B4" s="329"/>
      <c r="C4" s="329"/>
      <c r="D4" s="329"/>
      <c r="E4" s="329"/>
      <c r="F4" s="329"/>
      <c r="G4" s="329"/>
      <c r="H4" s="329"/>
      <c r="I4" s="329"/>
      <c r="J4" s="329"/>
      <c r="K4" s="329"/>
      <c r="L4" s="329"/>
      <c r="M4" s="329"/>
      <c r="N4" s="329"/>
      <c r="O4" s="329"/>
      <c r="P4" s="329"/>
      <c r="Q4" s="329"/>
      <c r="R4" s="329"/>
      <c r="S4" s="329"/>
      <c r="T4" s="329"/>
      <c r="U4" s="739" t="s">
        <v>337</v>
      </c>
      <c r="V4" s="740">
        <v>181.42349999999999</v>
      </c>
      <c r="W4" s="300">
        <v>188.86416</v>
      </c>
    </row>
    <row r="5" spans="2:24" s="147" customFormat="1" ht="18" customHeight="1">
      <c r="B5" s="329"/>
      <c r="C5" s="329"/>
      <c r="D5" s="329"/>
      <c r="E5" s="329"/>
      <c r="F5" s="329"/>
      <c r="G5" s="329"/>
      <c r="H5" s="329"/>
      <c r="I5" s="329"/>
      <c r="J5" s="329"/>
      <c r="K5" s="329"/>
      <c r="L5" s="329"/>
      <c r="M5" s="329"/>
      <c r="N5" s="329"/>
      <c r="O5" s="329"/>
      <c r="P5" s="329"/>
      <c r="Q5" s="329"/>
      <c r="R5" s="329"/>
      <c r="S5" s="329"/>
      <c r="T5" s="329"/>
      <c r="U5" s="739" t="s">
        <v>338</v>
      </c>
      <c r="V5" s="740">
        <v>179.31</v>
      </c>
      <c r="W5" s="300">
        <v>186.38</v>
      </c>
    </row>
    <row r="6" spans="2:24" s="163" customFormat="1" ht="17.45" customHeight="1">
      <c r="B6" s="329"/>
      <c r="C6" s="329"/>
      <c r="D6" s="329"/>
      <c r="E6" s="329"/>
      <c r="F6" s="329"/>
      <c r="G6" s="329"/>
      <c r="H6" s="329"/>
      <c r="I6" s="329"/>
      <c r="J6" s="329"/>
      <c r="K6" s="329"/>
      <c r="L6" s="329"/>
      <c r="M6" s="329"/>
      <c r="N6" s="329"/>
      <c r="O6" s="329"/>
      <c r="P6" s="329"/>
      <c r="Q6" s="329"/>
      <c r="R6" s="329"/>
      <c r="S6" s="329"/>
      <c r="T6" s="329"/>
      <c r="U6" s="739" t="s">
        <v>339</v>
      </c>
      <c r="V6" s="740">
        <v>185.09789999999998</v>
      </c>
      <c r="W6" s="300">
        <v>188.7723</v>
      </c>
    </row>
    <row r="7" spans="2:24" s="163" customFormat="1" ht="12.75" customHeight="1">
      <c r="B7" s="329"/>
      <c r="C7" s="329"/>
      <c r="D7" s="329"/>
      <c r="E7" s="329"/>
      <c r="F7" s="329"/>
      <c r="G7" s="329"/>
      <c r="H7" s="329"/>
      <c r="I7" s="329"/>
      <c r="J7" s="329"/>
      <c r="K7" s="329"/>
      <c r="L7" s="329"/>
      <c r="M7" s="329"/>
      <c r="N7" s="329"/>
      <c r="O7" s="329"/>
      <c r="P7" s="329"/>
      <c r="Q7" s="329"/>
      <c r="R7" s="329"/>
      <c r="S7" s="329"/>
      <c r="T7" s="329"/>
      <c r="U7" s="739" t="s">
        <v>340</v>
      </c>
      <c r="V7" s="740">
        <v>187.11882</v>
      </c>
      <c r="W7" s="300">
        <v>192.44669999999999</v>
      </c>
    </row>
    <row r="8" spans="2:24" s="163" customFormat="1" ht="17.45" customHeight="1">
      <c r="B8" s="329"/>
      <c r="C8" s="329"/>
      <c r="D8" s="329"/>
      <c r="E8" s="329"/>
      <c r="F8" s="329"/>
      <c r="G8" s="329"/>
      <c r="H8" s="329"/>
      <c r="I8" s="329"/>
      <c r="J8" s="329"/>
      <c r="K8" s="329"/>
      <c r="L8" s="329"/>
      <c r="M8" s="329"/>
      <c r="N8" s="329"/>
      <c r="O8" s="329"/>
      <c r="P8" s="329"/>
      <c r="Q8" s="329"/>
      <c r="R8" s="329"/>
      <c r="S8" s="329"/>
      <c r="T8" s="329"/>
      <c r="U8" s="739" t="s">
        <v>341</v>
      </c>
      <c r="V8" s="740">
        <v>183.90371999999999</v>
      </c>
      <c r="W8" s="300">
        <v>190.51764</v>
      </c>
    </row>
    <row r="9" spans="2:24" s="163" customFormat="1" ht="17.45" customHeight="1">
      <c r="B9" s="329"/>
      <c r="C9" s="329"/>
      <c r="D9" s="329"/>
      <c r="E9" s="329"/>
      <c r="F9" s="329"/>
      <c r="G9" s="329"/>
      <c r="H9" s="329"/>
      <c r="I9" s="329"/>
      <c r="J9" s="329"/>
      <c r="K9" s="329"/>
      <c r="L9" s="329"/>
      <c r="M9" s="329"/>
      <c r="N9" s="329"/>
      <c r="O9" s="329"/>
      <c r="P9" s="329"/>
      <c r="Q9" s="329"/>
      <c r="R9" s="329"/>
      <c r="S9" s="329"/>
      <c r="T9" s="329"/>
      <c r="U9" s="739" t="s">
        <v>342</v>
      </c>
      <c r="V9" s="740">
        <v>184.73045999999999</v>
      </c>
      <c r="W9" s="300">
        <v>191.16066000000001</v>
      </c>
    </row>
    <row r="10" spans="2:24" s="163" customFormat="1" ht="17.45" customHeight="1">
      <c r="B10" s="329"/>
      <c r="C10" s="329"/>
      <c r="D10" s="329"/>
      <c r="E10" s="329"/>
      <c r="F10" s="329"/>
      <c r="G10" s="329"/>
      <c r="H10" s="329"/>
      <c r="I10" s="329"/>
      <c r="J10" s="329"/>
      <c r="K10" s="329"/>
      <c r="L10" s="329"/>
      <c r="M10" s="329"/>
      <c r="N10" s="329"/>
      <c r="O10" s="329"/>
      <c r="P10" s="329"/>
      <c r="Q10" s="329"/>
      <c r="R10" s="329"/>
      <c r="S10" s="329"/>
      <c r="T10" s="329"/>
      <c r="U10" s="739" t="s">
        <v>343</v>
      </c>
      <c r="V10" s="740">
        <v>182.34209999999999</v>
      </c>
      <c r="W10" s="300">
        <v>189.23159999999999</v>
      </c>
    </row>
    <row r="11" spans="2:24" s="163" customFormat="1" ht="17.45" customHeight="1">
      <c r="B11" s="329"/>
      <c r="C11" s="329"/>
      <c r="D11" s="329"/>
      <c r="E11" s="329"/>
      <c r="F11" s="329"/>
      <c r="G11" s="329"/>
      <c r="H11" s="329"/>
      <c r="I11" s="329"/>
      <c r="J11" s="329"/>
      <c r="K11" s="329"/>
      <c r="L11" s="329"/>
      <c r="M11" s="329"/>
      <c r="N11" s="329"/>
      <c r="O11" s="329"/>
      <c r="P11" s="329"/>
      <c r="Q11" s="329"/>
      <c r="R11" s="329"/>
      <c r="S11" s="329"/>
      <c r="T11" s="329"/>
      <c r="U11" s="739" t="s">
        <v>344</v>
      </c>
      <c r="V11" s="740">
        <v>181.23978</v>
      </c>
      <c r="W11" s="300">
        <v>189.32345999999998</v>
      </c>
    </row>
    <row r="12" spans="2:24" s="163" customFormat="1" ht="17.45" customHeight="1">
      <c r="B12" s="329"/>
      <c r="C12" s="329"/>
      <c r="D12" s="329"/>
      <c r="E12" s="329"/>
      <c r="F12" s="329"/>
      <c r="G12" s="329"/>
      <c r="H12" s="329"/>
      <c r="I12" s="329"/>
      <c r="J12" s="329"/>
      <c r="K12" s="329"/>
      <c r="L12" s="329"/>
      <c r="M12" s="329"/>
      <c r="N12" s="329"/>
      <c r="O12" s="329"/>
      <c r="P12" s="329"/>
      <c r="Q12" s="329"/>
      <c r="R12" s="329"/>
      <c r="S12" s="329"/>
      <c r="T12" s="329"/>
      <c r="U12" s="739" t="s">
        <v>345</v>
      </c>
      <c r="V12" s="740">
        <v>178.30026000000001</v>
      </c>
      <c r="W12" s="300">
        <v>186.56765999999999</v>
      </c>
    </row>
    <row r="13" spans="2:24" s="163" customFormat="1" ht="17.45" customHeight="1">
      <c r="B13" s="329"/>
      <c r="C13" s="329"/>
      <c r="D13" s="329"/>
      <c r="E13" s="329"/>
      <c r="F13" s="329"/>
      <c r="G13" s="329"/>
      <c r="H13" s="329"/>
      <c r="I13" s="329"/>
      <c r="J13" s="329"/>
      <c r="K13" s="329"/>
      <c r="L13" s="329"/>
      <c r="M13" s="329"/>
      <c r="N13" s="329"/>
      <c r="O13" s="329"/>
      <c r="P13" s="329"/>
      <c r="Q13" s="329"/>
      <c r="R13" s="329"/>
      <c r="S13" s="329"/>
      <c r="T13" s="329"/>
      <c r="U13" s="739" t="s">
        <v>346</v>
      </c>
      <c r="V13" s="740">
        <v>183.99557999999999</v>
      </c>
      <c r="W13" s="300">
        <v>191.89553999999998</v>
      </c>
    </row>
    <row r="14" spans="2:24" s="163" customFormat="1" ht="17.45" customHeight="1">
      <c r="B14" s="329"/>
      <c r="C14" s="329"/>
      <c r="D14" s="329"/>
      <c r="E14" s="329"/>
      <c r="F14" s="329"/>
      <c r="G14" s="329"/>
      <c r="H14" s="329"/>
      <c r="I14" s="329"/>
      <c r="J14" s="329"/>
      <c r="K14" s="329"/>
      <c r="L14" s="329"/>
      <c r="M14" s="329"/>
      <c r="N14" s="329"/>
      <c r="O14" s="329"/>
      <c r="P14" s="329"/>
      <c r="Q14" s="329"/>
      <c r="R14" s="329"/>
      <c r="S14" s="329"/>
      <c r="T14" s="329"/>
      <c r="U14" s="739" t="s">
        <v>347</v>
      </c>
      <c r="V14" s="740">
        <v>184.27115999999998</v>
      </c>
      <c r="W14" s="300">
        <v>192.53855999999999</v>
      </c>
    </row>
    <row r="15" spans="2:24" s="163" customFormat="1" ht="17.45" customHeight="1">
      <c r="B15" s="329"/>
      <c r="C15" s="329"/>
      <c r="D15" s="329"/>
      <c r="E15" s="329"/>
      <c r="F15" s="329"/>
      <c r="G15" s="329"/>
      <c r="H15" s="329"/>
      <c r="I15" s="329"/>
      <c r="J15" s="329"/>
      <c r="K15" s="329"/>
      <c r="L15" s="329"/>
      <c r="M15" s="329"/>
      <c r="N15" s="329"/>
      <c r="O15" s="329"/>
      <c r="P15" s="329"/>
      <c r="Q15" s="329"/>
      <c r="R15" s="329"/>
      <c r="S15" s="329"/>
      <c r="T15" s="329"/>
      <c r="U15" s="739" t="s">
        <v>348</v>
      </c>
      <c r="V15" s="740">
        <v>182.43395999999998</v>
      </c>
      <c r="W15" s="300">
        <v>190.42578</v>
      </c>
    </row>
    <row r="16" spans="2:24" s="163" customFormat="1" ht="17.45" customHeight="1">
      <c r="B16" s="329"/>
      <c r="C16" s="329"/>
      <c r="D16" s="329"/>
      <c r="E16" s="329"/>
      <c r="F16" s="329"/>
      <c r="G16" s="329"/>
      <c r="H16" s="329"/>
      <c r="I16" s="329"/>
      <c r="J16" s="329"/>
      <c r="K16" s="329"/>
      <c r="L16" s="329"/>
      <c r="M16" s="329"/>
      <c r="N16" s="329"/>
      <c r="O16" s="329"/>
      <c r="P16" s="329"/>
      <c r="Q16" s="329"/>
      <c r="R16" s="329"/>
      <c r="S16" s="329"/>
      <c r="T16" s="329"/>
      <c r="U16" s="161" t="s">
        <v>349</v>
      </c>
      <c r="V16" s="161">
        <v>184.45488</v>
      </c>
      <c r="W16" s="300">
        <v>192.90600000000001</v>
      </c>
      <c r="X16" s="744"/>
    </row>
    <row r="17" spans="1:24" s="163" customFormat="1" ht="17.45" customHeight="1">
      <c r="B17" s="329"/>
      <c r="C17" s="329"/>
      <c r="D17" s="329"/>
      <c r="E17" s="329"/>
      <c r="F17" s="329"/>
      <c r="G17" s="329"/>
      <c r="H17" s="329"/>
      <c r="I17" s="329"/>
      <c r="J17" s="329"/>
      <c r="K17" s="329"/>
      <c r="L17" s="329"/>
      <c r="M17" s="329"/>
      <c r="N17" s="329"/>
      <c r="O17" s="329"/>
      <c r="P17" s="329"/>
      <c r="Q17" s="329"/>
      <c r="R17" s="329"/>
      <c r="S17" s="329"/>
      <c r="T17" s="329"/>
      <c r="U17" s="161" t="s">
        <v>350</v>
      </c>
      <c r="V17" s="161">
        <v>190.05833999999999</v>
      </c>
      <c r="W17" s="300">
        <v>197.03969999999998</v>
      </c>
      <c r="X17" s="744"/>
    </row>
    <row r="18" spans="1:24" s="163" customFormat="1" ht="17.45" customHeight="1">
      <c r="B18" s="329"/>
      <c r="C18" s="329"/>
      <c r="D18" s="329"/>
      <c r="E18" s="329"/>
      <c r="F18" s="329"/>
      <c r="G18" s="329"/>
      <c r="H18" s="329"/>
      <c r="I18" s="329"/>
      <c r="J18" s="329"/>
      <c r="K18" s="329"/>
      <c r="L18" s="329"/>
      <c r="M18" s="329"/>
      <c r="N18" s="329"/>
      <c r="O18" s="329"/>
      <c r="P18" s="329"/>
      <c r="Q18" s="329"/>
      <c r="R18" s="329"/>
      <c r="S18" s="329"/>
      <c r="T18" s="329"/>
      <c r="U18" s="160" t="s">
        <v>363</v>
      </c>
      <c r="V18" s="161">
        <v>189.13973999999999</v>
      </c>
      <c r="W18" s="300">
        <v>194.10017999999999</v>
      </c>
      <c r="X18" s="744"/>
    </row>
    <row r="19" spans="1:24" s="163" customFormat="1" ht="17.45" customHeight="1">
      <c r="B19" s="329"/>
      <c r="C19" s="329"/>
      <c r="D19" s="329"/>
      <c r="E19" s="329"/>
      <c r="F19" s="329"/>
      <c r="G19" s="329"/>
      <c r="H19" s="329"/>
      <c r="I19" s="329"/>
      <c r="J19" s="329"/>
      <c r="K19" s="329"/>
      <c r="L19" s="329"/>
      <c r="M19" s="329"/>
      <c r="N19" s="329"/>
      <c r="O19" s="329"/>
      <c r="P19" s="329"/>
      <c r="Q19" s="329"/>
      <c r="R19" s="329"/>
      <c r="S19" s="329"/>
      <c r="T19" s="329"/>
      <c r="U19" s="741" t="s">
        <v>364</v>
      </c>
      <c r="V19" s="161">
        <v>189.96647999999999</v>
      </c>
      <c r="W19" s="300">
        <v>192.35484</v>
      </c>
    </row>
    <row r="20" spans="1:24" s="163" customFormat="1" ht="17.45" customHeight="1">
      <c r="B20" s="329"/>
      <c r="C20" s="329"/>
      <c r="D20" s="329"/>
      <c r="E20" s="329"/>
      <c r="F20" s="329"/>
      <c r="G20" s="329"/>
      <c r="H20" s="329"/>
      <c r="I20" s="329"/>
      <c r="J20" s="329"/>
      <c r="K20" s="329"/>
      <c r="L20" s="329"/>
      <c r="M20" s="329"/>
      <c r="N20" s="329"/>
      <c r="O20" s="329"/>
      <c r="P20" s="329"/>
      <c r="Q20" s="329"/>
      <c r="R20" s="329"/>
      <c r="S20" s="329"/>
      <c r="T20" s="329"/>
      <c r="U20" s="741" t="s">
        <v>365</v>
      </c>
      <c r="V20" s="161">
        <v>189.23159999999999</v>
      </c>
      <c r="W20" s="300">
        <v>194.65134</v>
      </c>
    </row>
    <row r="21" spans="1:24" s="163" customFormat="1" ht="18">
      <c r="B21" s="329"/>
      <c r="C21" s="329"/>
      <c r="D21" s="329"/>
      <c r="E21" s="329"/>
      <c r="F21" s="329"/>
      <c r="G21" s="329"/>
      <c r="H21" s="329"/>
      <c r="I21" s="329"/>
      <c r="J21" s="329"/>
      <c r="K21" s="329"/>
      <c r="L21" s="329"/>
      <c r="M21" s="329"/>
      <c r="N21" s="329"/>
      <c r="O21" s="329"/>
      <c r="P21" s="329"/>
      <c r="Q21" s="329"/>
      <c r="R21" s="329"/>
      <c r="S21" s="329"/>
      <c r="T21" s="329"/>
      <c r="U21" s="741" t="s">
        <v>366</v>
      </c>
      <c r="V21" s="161">
        <v>186.65951999999999</v>
      </c>
      <c r="W21" s="300">
        <v>193.18158</v>
      </c>
    </row>
    <row r="22" spans="1:24" s="163" customFormat="1" ht="18">
      <c r="B22" s="329"/>
      <c r="C22" s="329"/>
      <c r="D22" s="329"/>
      <c r="E22" s="329"/>
      <c r="F22" s="329"/>
      <c r="G22" s="329"/>
      <c r="H22" s="329"/>
      <c r="I22" s="329"/>
      <c r="J22" s="329"/>
      <c r="K22" s="329"/>
      <c r="L22" s="329"/>
      <c r="M22" s="329"/>
      <c r="N22" s="329"/>
      <c r="O22" s="329"/>
      <c r="P22" s="329"/>
      <c r="Q22" s="329"/>
      <c r="R22" s="329"/>
      <c r="S22" s="329"/>
      <c r="T22" s="329"/>
      <c r="U22" s="741" t="s">
        <v>367</v>
      </c>
      <c r="V22" s="161">
        <v>181.97466</v>
      </c>
      <c r="W22" s="300">
        <v>190.88507999999999</v>
      </c>
    </row>
    <row r="23" spans="1:24" ht="12.75" customHeight="1">
      <c r="B23" s="329"/>
      <c r="C23" s="329"/>
      <c r="D23" s="329"/>
      <c r="E23" s="329"/>
      <c r="F23" s="329"/>
      <c r="G23" s="329"/>
      <c r="H23" s="329"/>
      <c r="I23" s="329"/>
      <c r="J23" s="329"/>
      <c r="K23" s="329"/>
      <c r="L23" s="329"/>
      <c r="M23" s="329"/>
      <c r="N23" s="329"/>
      <c r="O23" s="329"/>
      <c r="P23" s="329"/>
      <c r="Q23" s="329"/>
      <c r="R23" s="329"/>
      <c r="S23" s="329"/>
      <c r="T23" s="329"/>
      <c r="U23" s="741" t="s">
        <v>368</v>
      </c>
      <c r="V23" s="161">
        <v>175.26888</v>
      </c>
      <c r="W23" s="300">
        <v>185.74091999999999</v>
      </c>
    </row>
    <row r="24" spans="1:24" s="163" customFormat="1" ht="44.25" customHeight="1">
      <c r="B24" s="329"/>
      <c r="C24" s="329"/>
      <c r="D24" s="329"/>
      <c r="E24" s="329"/>
      <c r="F24" s="329"/>
      <c r="G24" s="329"/>
      <c r="H24" s="329"/>
      <c r="I24" s="329"/>
      <c r="J24" s="329"/>
      <c r="K24" s="329"/>
      <c r="L24" s="329"/>
      <c r="M24" s="329"/>
      <c r="N24" s="329"/>
      <c r="O24" s="329"/>
      <c r="P24" s="329"/>
      <c r="Q24" s="329"/>
      <c r="R24" s="329"/>
      <c r="S24" s="329"/>
      <c r="T24" s="329"/>
      <c r="U24" s="741" t="s">
        <v>373</v>
      </c>
      <c r="V24" s="161">
        <v>172.32936000000001</v>
      </c>
      <c r="W24" s="300">
        <v>182.34209999999999</v>
      </c>
    </row>
    <row r="25" spans="1:24" s="163" customFormat="1" ht="44.25" customHeight="1">
      <c r="B25" s="329"/>
      <c r="C25" s="329"/>
      <c r="D25" s="329"/>
      <c r="E25" s="329"/>
      <c r="F25" s="329"/>
      <c r="G25" s="329"/>
      <c r="H25" s="329"/>
      <c r="I25" s="329"/>
      <c r="J25" s="329"/>
      <c r="K25" s="329"/>
      <c r="L25" s="329"/>
      <c r="M25" s="329"/>
      <c r="N25" s="329"/>
      <c r="O25" s="329"/>
      <c r="P25" s="329"/>
      <c r="Q25" s="329"/>
      <c r="R25" s="329"/>
      <c r="S25" s="329"/>
      <c r="T25" s="329"/>
      <c r="U25" s="741" t="s">
        <v>374</v>
      </c>
      <c r="V25" s="161">
        <v>173.79911999999999</v>
      </c>
      <c r="W25" s="300">
        <v>185.64905999999999</v>
      </c>
    </row>
    <row r="26" spans="1:24" s="163" customFormat="1" ht="44.25" customHeight="1">
      <c r="A26" s="621"/>
      <c r="B26" s="329"/>
      <c r="C26" s="329"/>
      <c r="D26" s="329"/>
      <c r="E26" s="329"/>
      <c r="F26" s="329"/>
      <c r="G26" s="329"/>
      <c r="H26" s="329"/>
      <c r="I26" s="329"/>
      <c r="J26" s="329"/>
      <c r="K26" s="329"/>
      <c r="L26" s="329"/>
      <c r="M26" s="329"/>
      <c r="N26" s="329"/>
      <c r="O26" s="329"/>
      <c r="P26" s="329"/>
      <c r="Q26" s="329"/>
      <c r="R26" s="329"/>
      <c r="S26" s="329"/>
      <c r="T26" s="329"/>
      <c r="U26" s="741" t="s">
        <v>375</v>
      </c>
      <c r="V26" s="161">
        <v>176.55491999999998</v>
      </c>
      <c r="W26" s="300">
        <v>188.58858000000001</v>
      </c>
    </row>
    <row r="27" spans="1:24" s="163" customFormat="1" ht="44.25" customHeight="1">
      <c r="B27" s="329"/>
      <c r="C27" s="329"/>
      <c r="D27" s="329"/>
      <c r="E27" s="329"/>
      <c r="F27" s="329"/>
      <c r="G27" s="329"/>
      <c r="H27" s="329"/>
      <c r="I27" s="329"/>
      <c r="J27" s="329"/>
      <c r="K27" s="329"/>
      <c r="L27" s="329"/>
      <c r="M27" s="329"/>
      <c r="N27" s="329"/>
      <c r="O27" s="329"/>
      <c r="P27" s="329"/>
      <c r="Q27" s="329"/>
      <c r="R27" s="329"/>
      <c r="S27" s="329"/>
      <c r="T27" s="329"/>
      <c r="U27" s="741" t="s">
        <v>376</v>
      </c>
      <c r="V27" s="161">
        <v>169.20612</v>
      </c>
      <c r="W27" s="300">
        <v>181.8828</v>
      </c>
    </row>
    <row r="28" spans="1:24" s="163" customFormat="1" ht="44.25" customHeight="1">
      <c r="B28" s="329"/>
      <c r="C28" s="329"/>
      <c r="D28" s="329"/>
      <c r="E28" s="329"/>
      <c r="F28" s="329"/>
      <c r="G28" s="329"/>
      <c r="H28" s="329"/>
      <c r="I28" s="329"/>
      <c r="J28" s="329"/>
      <c r="K28" s="329"/>
      <c r="L28" s="329"/>
      <c r="M28" s="329"/>
      <c r="N28" s="329"/>
      <c r="O28" s="329"/>
      <c r="P28" s="329"/>
      <c r="Q28" s="329"/>
      <c r="R28" s="329"/>
      <c r="S28" s="329"/>
      <c r="T28" s="329"/>
      <c r="U28" s="741" t="s">
        <v>393</v>
      </c>
      <c r="V28" s="161">
        <v>171.22703999999999</v>
      </c>
      <c r="W28" s="300">
        <v>185.37348</v>
      </c>
    </row>
    <row r="29" spans="1:24" s="163" customFormat="1" ht="44.25" customHeight="1">
      <c r="B29" s="329"/>
      <c r="C29" s="329"/>
      <c r="D29" s="329"/>
      <c r="E29" s="329"/>
      <c r="F29" s="329"/>
      <c r="G29" s="329"/>
      <c r="H29" s="329"/>
      <c r="I29" s="329"/>
      <c r="J29" s="329"/>
      <c r="K29" s="329"/>
      <c r="L29" s="329"/>
      <c r="M29" s="329"/>
      <c r="N29" s="329"/>
      <c r="O29" s="329"/>
      <c r="P29" s="329"/>
      <c r="Q29" s="329"/>
      <c r="R29" s="329"/>
      <c r="S29" s="329"/>
      <c r="T29" s="329"/>
      <c r="U29" s="741" t="s">
        <v>394</v>
      </c>
      <c r="V29" s="161">
        <v>185.28162</v>
      </c>
      <c r="W29" s="300">
        <v>196.12109999999998</v>
      </c>
    </row>
    <row r="30" spans="1:24" s="163" customFormat="1" ht="15.75" customHeight="1">
      <c r="B30" s="329"/>
      <c r="C30" s="329"/>
      <c r="D30" s="329"/>
      <c r="E30" s="329"/>
      <c r="F30" s="329"/>
      <c r="G30" s="329"/>
      <c r="H30" s="329"/>
      <c r="I30" s="329"/>
      <c r="J30" s="329"/>
      <c r="K30" s="329"/>
      <c r="L30" s="329"/>
      <c r="M30" s="329"/>
      <c r="N30" s="329"/>
      <c r="O30" s="329"/>
      <c r="P30" s="329"/>
      <c r="Q30" s="329"/>
      <c r="R30" s="329"/>
      <c r="S30" s="329"/>
      <c r="T30" s="329"/>
      <c r="U30" s="741" t="s">
        <v>395</v>
      </c>
      <c r="V30" s="161">
        <v>176.46305999999998</v>
      </c>
      <c r="W30" s="300">
        <v>189.78276</v>
      </c>
    </row>
    <row r="31" spans="1:24" s="163" customFormat="1" ht="18">
      <c r="B31" s="329"/>
      <c r="C31" s="329"/>
      <c r="D31" s="329"/>
      <c r="E31" s="329"/>
      <c r="F31" s="329"/>
      <c r="G31" s="329"/>
      <c r="H31" s="329"/>
      <c r="I31" s="329"/>
      <c r="J31" s="329"/>
      <c r="K31" s="329"/>
      <c r="L31" s="329"/>
      <c r="M31" s="329"/>
      <c r="N31" s="329"/>
      <c r="O31" s="329"/>
      <c r="P31" s="329"/>
      <c r="Q31" s="329"/>
      <c r="R31" s="329"/>
      <c r="S31" s="329"/>
      <c r="T31" s="329"/>
      <c r="U31" s="741" t="s">
        <v>396</v>
      </c>
      <c r="V31" s="161">
        <v>171.31889999999999</v>
      </c>
      <c r="W31" s="300">
        <v>184.82231999999999</v>
      </c>
    </row>
    <row r="32" spans="1:24" s="163" customFormat="1" ht="18">
      <c r="B32" s="329"/>
      <c r="C32" s="329"/>
      <c r="D32" s="329"/>
      <c r="E32" s="329"/>
      <c r="F32" s="329"/>
      <c r="G32" s="329"/>
      <c r="H32" s="329"/>
      <c r="I32" s="329"/>
      <c r="J32" s="329"/>
      <c r="K32" s="329"/>
      <c r="L32" s="329"/>
      <c r="M32" s="329"/>
      <c r="N32" s="329"/>
      <c r="O32" s="329"/>
      <c r="P32" s="329"/>
      <c r="Q32" s="329"/>
      <c r="R32" s="329"/>
      <c r="S32" s="329"/>
      <c r="T32" s="329"/>
      <c r="U32" s="741" t="s">
        <v>397</v>
      </c>
      <c r="V32" s="161">
        <v>174.16656</v>
      </c>
      <c r="W32" s="300">
        <v>187.57811999999998</v>
      </c>
    </row>
    <row r="33" spans="2:23" ht="14.1" customHeight="1">
      <c r="B33" s="329"/>
      <c r="C33" s="329"/>
      <c r="D33" s="329"/>
      <c r="E33" s="329"/>
      <c r="F33" s="329"/>
      <c r="G33" s="329"/>
      <c r="H33" s="329"/>
      <c r="I33" s="329"/>
      <c r="J33" s="329"/>
      <c r="K33" s="329"/>
      <c r="L33" s="329"/>
      <c r="M33" s="329"/>
      <c r="N33" s="329"/>
      <c r="O33" s="329"/>
      <c r="P33" s="329"/>
      <c r="Q33" s="329"/>
      <c r="R33" s="329"/>
      <c r="S33" s="329"/>
      <c r="T33" s="329"/>
      <c r="U33" s="741" t="s">
        <v>398</v>
      </c>
      <c r="V33" s="161">
        <v>175.08516</v>
      </c>
      <c r="W33" s="300">
        <v>188.40485999999999</v>
      </c>
    </row>
    <row r="34" spans="2:23" ht="7.5" customHeight="1">
      <c r="B34" s="329"/>
      <c r="C34" s="329"/>
      <c r="D34" s="329"/>
      <c r="E34" s="329"/>
      <c r="F34" s="329"/>
      <c r="G34" s="329"/>
      <c r="H34" s="329"/>
      <c r="I34" s="329"/>
      <c r="J34" s="329"/>
      <c r="K34" s="329"/>
      <c r="L34" s="329"/>
      <c r="M34" s="329"/>
      <c r="N34" s="329"/>
      <c r="O34" s="329"/>
      <c r="P34" s="329"/>
      <c r="Q34" s="329"/>
      <c r="R34" s="329"/>
      <c r="S34" s="329"/>
      <c r="T34" s="329"/>
      <c r="U34" s="741" t="s">
        <v>399</v>
      </c>
      <c r="V34" s="161">
        <v>176.73864</v>
      </c>
      <c r="W34" s="300">
        <v>189.6909</v>
      </c>
    </row>
    <row r="35" spans="2:23" ht="61.5" customHeight="1">
      <c r="B35" s="329"/>
      <c r="C35" s="329"/>
      <c r="D35" s="329"/>
      <c r="E35" s="329"/>
      <c r="F35" s="329"/>
      <c r="G35" s="329"/>
      <c r="H35" s="329"/>
      <c r="I35" s="329"/>
      <c r="J35" s="329"/>
      <c r="K35" s="329"/>
      <c r="L35" s="329"/>
      <c r="M35" s="329"/>
      <c r="N35" s="329"/>
      <c r="O35" s="329"/>
      <c r="P35" s="329"/>
      <c r="Q35" s="329"/>
      <c r="R35" s="329"/>
      <c r="S35" s="329"/>
      <c r="T35" s="329"/>
      <c r="U35" s="741" t="s">
        <v>400</v>
      </c>
      <c r="V35" s="161">
        <v>183.07697999999999</v>
      </c>
      <c r="W35" s="300">
        <v>194.83506</v>
      </c>
    </row>
    <row r="36" spans="2:23" ht="61.5" customHeight="1">
      <c r="B36" s="329"/>
      <c r="C36" s="329"/>
      <c r="D36" s="329"/>
      <c r="E36" s="329"/>
      <c r="F36" s="329"/>
      <c r="G36" s="329"/>
      <c r="H36" s="329"/>
      <c r="I36" s="329"/>
      <c r="J36" s="329"/>
      <c r="K36" s="329"/>
      <c r="L36" s="329"/>
      <c r="M36" s="329"/>
      <c r="N36" s="329"/>
      <c r="O36" s="329"/>
      <c r="P36" s="329"/>
      <c r="Q36" s="329"/>
      <c r="R36" s="329"/>
      <c r="S36" s="329"/>
      <c r="T36" s="329"/>
      <c r="U36" s="741" t="s">
        <v>401</v>
      </c>
      <c r="V36" s="161">
        <v>190.24205999999998</v>
      </c>
      <c r="W36" s="300">
        <v>201.44898000000001</v>
      </c>
    </row>
    <row r="37" spans="2:23" ht="61.5" customHeight="1">
      <c r="B37" s="329"/>
      <c r="C37" s="329"/>
      <c r="D37" s="329"/>
      <c r="E37" s="329"/>
      <c r="F37" s="329"/>
      <c r="G37" s="329"/>
      <c r="H37" s="329"/>
      <c r="I37" s="329"/>
      <c r="J37" s="329"/>
      <c r="K37" s="329"/>
      <c r="L37" s="329"/>
      <c r="M37" s="329"/>
      <c r="N37" s="329"/>
      <c r="O37" s="329"/>
      <c r="P37" s="329"/>
      <c r="Q37" s="329"/>
      <c r="R37" s="329"/>
      <c r="S37" s="329"/>
      <c r="T37" s="329"/>
      <c r="U37" s="741" t="s">
        <v>414</v>
      </c>
      <c r="V37" s="161">
        <v>184.27115999999998</v>
      </c>
      <c r="W37" s="300">
        <v>194.83506</v>
      </c>
    </row>
    <row r="38" spans="2:23" ht="61.5" customHeight="1">
      <c r="B38" s="329"/>
      <c r="C38" s="329"/>
      <c r="D38" s="329"/>
      <c r="E38" s="329"/>
      <c r="F38" s="329"/>
      <c r="G38" s="329"/>
      <c r="H38" s="329"/>
      <c r="I38" s="329"/>
      <c r="J38" s="329"/>
      <c r="K38" s="329"/>
      <c r="L38" s="329"/>
      <c r="M38" s="329"/>
      <c r="N38" s="329"/>
      <c r="O38" s="329"/>
      <c r="P38" s="329"/>
      <c r="Q38" s="329"/>
      <c r="R38" s="329"/>
      <c r="S38" s="329"/>
      <c r="T38" s="329"/>
      <c r="U38" s="741" t="s">
        <v>415</v>
      </c>
      <c r="V38" s="161">
        <v>218.35121999999998</v>
      </c>
      <c r="W38" s="300">
        <v>227.44535999999999</v>
      </c>
    </row>
    <row r="39" spans="2:23" ht="12" customHeight="1">
      <c r="B39" s="329"/>
      <c r="C39" s="329"/>
      <c r="D39" s="329"/>
      <c r="E39" s="329"/>
      <c r="F39" s="329"/>
      <c r="G39" s="329"/>
      <c r="H39" s="329"/>
      <c r="I39" s="329"/>
      <c r="J39" s="329"/>
      <c r="K39" s="329"/>
      <c r="L39" s="329"/>
      <c r="M39" s="329"/>
      <c r="N39" s="329"/>
      <c r="O39" s="329"/>
      <c r="P39" s="329"/>
      <c r="Q39" s="329"/>
      <c r="R39" s="329"/>
      <c r="S39" s="329"/>
      <c r="T39" s="329"/>
      <c r="U39" s="741" t="s">
        <v>416</v>
      </c>
      <c r="V39" s="161">
        <v>209.62451999999999</v>
      </c>
      <c r="W39" s="300">
        <v>222.11748</v>
      </c>
    </row>
    <row r="40" spans="2:23" ht="55.5" customHeight="1">
      <c r="B40" s="329"/>
      <c r="C40" s="329"/>
      <c r="D40" s="329"/>
      <c r="E40" s="329"/>
      <c r="F40" s="329"/>
      <c r="G40" s="329"/>
      <c r="H40" s="329"/>
      <c r="I40" s="329"/>
      <c r="J40" s="329"/>
      <c r="K40" s="329"/>
      <c r="L40" s="329"/>
      <c r="M40" s="329"/>
      <c r="N40" s="329"/>
      <c r="O40" s="329"/>
      <c r="P40" s="329"/>
      <c r="Q40" s="329"/>
      <c r="R40" s="329"/>
      <c r="S40" s="329"/>
      <c r="T40" s="329"/>
      <c r="U40" s="741" t="s">
        <v>417</v>
      </c>
      <c r="V40" s="161">
        <v>193.54901999999998</v>
      </c>
      <c r="W40" s="300">
        <v>208.33848</v>
      </c>
    </row>
    <row r="41" spans="2:23" ht="12" customHeight="1">
      <c r="B41" s="329"/>
      <c r="C41" s="329"/>
      <c r="D41" s="329"/>
      <c r="E41" s="329"/>
      <c r="F41" s="329"/>
      <c r="G41" s="329"/>
      <c r="H41" s="329"/>
      <c r="I41" s="329"/>
      <c r="J41" s="329"/>
      <c r="K41" s="329"/>
      <c r="L41" s="329"/>
      <c r="M41" s="329"/>
      <c r="N41" s="329"/>
      <c r="O41" s="329"/>
      <c r="P41" s="329"/>
      <c r="Q41" s="329"/>
      <c r="R41" s="329"/>
      <c r="S41" s="329"/>
      <c r="T41" s="329"/>
      <c r="U41" s="741" t="s">
        <v>418</v>
      </c>
      <c r="V41" s="161">
        <v>189.04787999999999</v>
      </c>
      <c r="W41" s="300">
        <v>205.12338</v>
      </c>
    </row>
    <row r="42" spans="2:23" ht="12" customHeight="1">
      <c r="B42" s="329"/>
      <c r="C42" s="329"/>
      <c r="D42" s="329"/>
      <c r="E42" s="329"/>
      <c r="F42" s="329"/>
      <c r="G42" s="329"/>
      <c r="H42" s="329"/>
      <c r="I42" s="329"/>
      <c r="J42" s="329"/>
      <c r="K42" s="329"/>
      <c r="L42" s="329"/>
      <c r="M42" s="329"/>
      <c r="N42" s="329"/>
      <c r="O42" s="329"/>
      <c r="P42" s="329"/>
      <c r="Q42" s="329"/>
      <c r="R42" s="329"/>
      <c r="S42" s="329"/>
      <c r="T42" s="329"/>
      <c r="U42" s="741" t="s">
        <v>419</v>
      </c>
      <c r="V42" s="161">
        <v>184.45488</v>
      </c>
      <c r="W42" s="300">
        <v>200.80596</v>
      </c>
    </row>
    <row r="43" spans="2:23" ht="12" customHeight="1">
      <c r="B43" s="329"/>
      <c r="C43" s="329"/>
      <c r="D43" s="329"/>
      <c r="E43" s="329"/>
      <c r="F43" s="329"/>
      <c r="G43" s="329"/>
      <c r="H43" s="329"/>
      <c r="I43" s="329"/>
      <c r="J43" s="329"/>
      <c r="K43" s="329"/>
      <c r="L43" s="329"/>
      <c r="M43" s="329"/>
      <c r="N43" s="329"/>
      <c r="O43" s="329"/>
      <c r="P43" s="329"/>
      <c r="Q43" s="329"/>
      <c r="R43" s="329"/>
      <c r="S43" s="329"/>
      <c r="T43" s="329"/>
      <c r="U43" s="741" t="s">
        <v>420</v>
      </c>
      <c r="V43" s="161">
        <v>181.69907999999998</v>
      </c>
      <c r="W43" s="300">
        <v>198.69317999999998</v>
      </c>
    </row>
    <row r="44" spans="2:23" ht="12" customHeight="1">
      <c r="B44" s="329"/>
      <c r="C44" s="329"/>
      <c r="D44" s="329"/>
      <c r="E44" s="329"/>
      <c r="F44" s="329"/>
      <c r="G44" s="329"/>
      <c r="H44" s="329"/>
      <c r="I44" s="329"/>
      <c r="J44" s="329"/>
      <c r="K44" s="329"/>
      <c r="L44" s="329"/>
      <c r="M44" s="329"/>
      <c r="N44" s="329"/>
      <c r="O44" s="329"/>
      <c r="P44" s="329"/>
      <c r="Q44" s="329"/>
      <c r="R44" s="329"/>
      <c r="S44" s="329"/>
      <c r="T44" s="329"/>
      <c r="U44" s="741" t="s">
        <v>421</v>
      </c>
      <c r="V44" s="161">
        <v>170.58401999999998</v>
      </c>
      <c r="W44" s="300">
        <v>188.68044</v>
      </c>
    </row>
    <row r="45" spans="2:23" ht="12" customHeight="1">
      <c r="B45" s="329"/>
      <c r="C45" s="329"/>
      <c r="D45" s="329"/>
      <c r="E45" s="329"/>
      <c r="F45" s="329"/>
      <c r="G45" s="329"/>
      <c r="H45" s="329"/>
      <c r="I45" s="329"/>
      <c r="J45" s="329"/>
      <c r="K45" s="329"/>
      <c r="L45" s="329"/>
      <c r="M45" s="329"/>
      <c r="N45" s="329"/>
      <c r="O45" s="329"/>
      <c r="P45" s="329"/>
      <c r="Q45" s="329"/>
      <c r="R45" s="329"/>
      <c r="S45" s="329"/>
      <c r="T45" s="329"/>
      <c r="U45" s="741"/>
      <c r="W45" s="300"/>
    </row>
    <row r="46" spans="2:23" ht="12" customHeight="1">
      <c r="B46" s="329"/>
      <c r="C46" s="329"/>
      <c r="D46" s="329"/>
      <c r="E46" s="329"/>
      <c r="F46" s="329"/>
      <c r="G46" s="329"/>
      <c r="H46" s="329"/>
      <c r="I46" s="329"/>
      <c r="J46" s="329"/>
      <c r="K46" s="329"/>
      <c r="L46" s="329"/>
      <c r="M46" s="329"/>
      <c r="N46" s="329"/>
      <c r="O46" s="329"/>
      <c r="P46" s="329"/>
      <c r="Q46" s="329"/>
      <c r="R46" s="329"/>
      <c r="S46" s="329"/>
      <c r="T46" s="329"/>
      <c r="U46" s="741"/>
      <c r="W46" s="300"/>
    </row>
    <row r="47" spans="2:23" ht="12" customHeight="1">
      <c r="B47" s="329"/>
      <c r="C47" s="329"/>
      <c r="D47" s="329"/>
      <c r="E47" s="329"/>
      <c r="F47" s="329"/>
      <c r="G47" s="329"/>
      <c r="H47" s="329"/>
      <c r="I47" s="329"/>
      <c r="J47" s="329"/>
      <c r="K47" s="329"/>
      <c r="L47" s="329"/>
      <c r="M47" s="329"/>
      <c r="N47" s="329"/>
      <c r="O47" s="329"/>
      <c r="P47" s="329"/>
      <c r="Q47" s="329"/>
      <c r="R47" s="329"/>
      <c r="S47" s="329"/>
      <c r="T47" s="329"/>
      <c r="U47" s="741"/>
      <c r="W47" s="300"/>
    </row>
    <row r="48" spans="2:23" ht="12" customHeight="1">
      <c r="B48" s="329"/>
      <c r="C48" s="329"/>
      <c r="D48" s="329"/>
      <c r="E48" s="329"/>
      <c r="F48" s="329"/>
      <c r="G48" s="329"/>
      <c r="H48" s="329"/>
      <c r="I48" s="329"/>
      <c r="J48" s="329"/>
      <c r="K48" s="329"/>
      <c r="L48" s="329"/>
      <c r="M48" s="329"/>
      <c r="N48" s="329"/>
      <c r="O48" s="329"/>
      <c r="P48" s="329"/>
      <c r="Q48" s="329"/>
      <c r="R48" s="329"/>
      <c r="S48" s="329"/>
      <c r="T48" s="329"/>
      <c r="U48" s="741"/>
      <c r="W48" s="300"/>
    </row>
    <row r="49" spans="2:23" ht="12" customHeight="1">
      <c r="B49" s="329"/>
      <c r="C49" s="329"/>
      <c r="D49" s="329"/>
      <c r="E49" s="329"/>
      <c r="F49" s="329"/>
      <c r="G49" s="329"/>
      <c r="H49" s="329"/>
      <c r="I49" s="329"/>
      <c r="J49" s="329"/>
      <c r="K49" s="329"/>
      <c r="L49" s="329"/>
      <c r="M49" s="329"/>
      <c r="N49" s="329"/>
      <c r="O49" s="329"/>
      <c r="P49" s="329"/>
      <c r="Q49" s="329"/>
      <c r="R49" s="329"/>
      <c r="S49" s="329"/>
      <c r="T49" s="329"/>
      <c r="U49" s="741"/>
      <c r="W49" s="300"/>
    </row>
    <row r="50" spans="2:23" ht="13.5" customHeight="1">
      <c r="B50" s="329"/>
      <c r="C50" s="329"/>
      <c r="D50" s="329"/>
      <c r="E50" s="329"/>
      <c r="F50" s="329"/>
      <c r="G50" s="329"/>
      <c r="H50" s="329"/>
      <c r="I50" s="329"/>
      <c r="J50" s="329"/>
      <c r="K50" s="329"/>
      <c r="L50" s="329"/>
      <c r="M50" s="329"/>
      <c r="N50" s="329"/>
      <c r="O50" s="329"/>
      <c r="P50" s="329"/>
      <c r="Q50" s="329"/>
      <c r="R50" s="329"/>
      <c r="S50" s="329"/>
      <c r="T50" s="329"/>
      <c r="U50" s="741"/>
      <c r="W50" s="300"/>
    </row>
    <row r="51" spans="2:23" ht="13.5" customHeight="1">
      <c r="B51" s="329"/>
      <c r="C51" s="329"/>
      <c r="D51" s="329"/>
      <c r="E51" s="329"/>
      <c r="F51" s="329"/>
      <c r="G51" s="329"/>
      <c r="H51" s="329"/>
      <c r="I51" s="329"/>
      <c r="J51" s="329"/>
      <c r="K51" s="329"/>
      <c r="L51" s="329"/>
      <c r="M51" s="329"/>
      <c r="N51" s="329"/>
      <c r="O51" s="329"/>
      <c r="P51" s="329"/>
      <c r="Q51" s="329"/>
      <c r="R51" s="329"/>
      <c r="S51" s="329"/>
      <c r="T51" s="329"/>
      <c r="U51" s="741"/>
      <c r="W51" s="300"/>
    </row>
    <row r="52" spans="2:23" ht="13.5" customHeight="1">
      <c r="B52" s="329"/>
      <c r="C52" s="329"/>
      <c r="D52" s="329"/>
      <c r="E52" s="329"/>
      <c r="F52" s="329"/>
      <c r="G52" s="329"/>
      <c r="H52" s="329"/>
      <c r="I52" s="329"/>
      <c r="J52" s="329"/>
      <c r="K52" s="329"/>
      <c r="L52" s="329"/>
      <c r="M52" s="329"/>
      <c r="N52" s="329"/>
      <c r="O52" s="329"/>
      <c r="P52" s="329"/>
      <c r="Q52" s="329"/>
      <c r="R52" s="329"/>
      <c r="S52" s="329"/>
      <c r="T52" s="329"/>
      <c r="U52" s="741"/>
      <c r="W52" s="300"/>
    </row>
    <row r="53" spans="2:23" ht="13.5" customHeight="1">
      <c r="B53" s="329"/>
      <c r="C53" s="329"/>
      <c r="D53" s="329"/>
      <c r="E53" s="329"/>
      <c r="F53" s="329"/>
      <c r="G53" s="329"/>
      <c r="H53" s="329"/>
      <c r="I53" s="329"/>
      <c r="J53" s="329"/>
      <c r="K53" s="329"/>
      <c r="L53" s="329"/>
      <c r="M53" s="329"/>
      <c r="N53" s="329"/>
      <c r="O53" s="329"/>
      <c r="P53" s="329"/>
      <c r="Q53" s="329"/>
      <c r="R53" s="329"/>
      <c r="S53" s="329"/>
      <c r="T53" s="329"/>
      <c r="U53" s="741"/>
      <c r="W53" s="300"/>
    </row>
    <row r="54" spans="2:23" ht="12.75" customHeight="1">
      <c r="B54" s="329"/>
      <c r="C54" s="329"/>
      <c r="D54" s="329"/>
      <c r="E54" s="329"/>
      <c r="F54" s="329"/>
      <c r="G54" s="329"/>
      <c r="H54" s="329"/>
      <c r="I54" s="329"/>
      <c r="J54" s="329"/>
      <c r="K54" s="329"/>
      <c r="L54" s="329"/>
      <c r="M54" s="329"/>
      <c r="N54" s="329"/>
      <c r="O54" s="329"/>
      <c r="P54" s="329"/>
      <c r="Q54" s="329"/>
      <c r="R54" s="329"/>
      <c r="S54" s="329"/>
      <c r="T54" s="329"/>
      <c r="U54" s="741"/>
      <c r="W54" s="300"/>
    </row>
    <row r="55" spans="2:23" ht="12.75" customHeight="1">
      <c r="B55" s="329"/>
      <c r="C55" s="329"/>
      <c r="D55" s="329"/>
      <c r="E55" s="329"/>
      <c r="F55" s="329"/>
      <c r="G55" s="329"/>
      <c r="H55" s="329"/>
      <c r="I55" s="329"/>
      <c r="J55" s="329"/>
      <c r="K55" s="329"/>
      <c r="L55" s="329"/>
      <c r="M55" s="329"/>
      <c r="N55" s="329"/>
      <c r="O55" s="329"/>
      <c r="P55" s="329"/>
      <c r="Q55" s="329"/>
      <c r="R55" s="329"/>
      <c r="S55" s="329"/>
      <c r="T55" s="329"/>
      <c r="U55" s="741"/>
      <c r="W55" s="300"/>
    </row>
    <row r="56" spans="2:23" ht="15" customHeight="1">
      <c r="B56" s="329"/>
      <c r="C56" s="329"/>
      <c r="D56" s="329"/>
      <c r="E56" s="329"/>
      <c r="F56" s="329"/>
      <c r="G56" s="329"/>
      <c r="H56" s="329"/>
      <c r="I56" s="329"/>
      <c r="J56" s="329"/>
      <c r="K56" s="329"/>
      <c r="L56" s="329"/>
      <c r="M56" s="329"/>
      <c r="N56" s="329"/>
      <c r="O56" s="329"/>
      <c r="P56" s="329"/>
      <c r="Q56" s="329"/>
      <c r="R56" s="329"/>
      <c r="S56" s="329"/>
      <c r="T56" s="329"/>
      <c r="U56" s="741"/>
      <c r="W56" s="300"/>
    </row>
    <row r="57" spans="2:23" ht="15" customHeight="1">
      <c r="B57" s="329"/>
      <c r="C57" s="329"/>
      <c r="D57" s="329"/>
      <c r="E57" s="329"/>
      <c r="F57" s="329"/>
      <c r="G57" s="329"/>
      <c r="H57" s="329"/>
      <c r="I57" s="329"/>
      <c r="J57" s="329"/>
      <c r="K57" s="329"/>
      <c r="L57" s="329"/>
      <c r="M57" s="329"/>
      <c r="N57" s="329"/>
      <c r="O57" s="329"/>
      <c r="P57" s="329"/>
      <c r="Q57" s="329"/>
      <c r="R57" s="329"/>
      <c r="S57" s="329"/>
      <c r="T57" s="329"/>
      <c r="U57" s="741"/>
      <c r="W57" s="300"/>
    </row>
    <row r="58" spans="2:23" ht="15" customHeight="1">
      <c r="B58" s="329"/>
      <c r="C58" s="329"/>
      <c r="D58" s="329"/>
      <c r="E58" s="329"/>
      <c r="F58" s="329"/>
      <c r="G58" s="329"/>
      <c r="H58" s="329"/>
      <c r="I58" s="329"/>
      <c r="J58" s="329"/>
      <c r="K58" s="329"/>
      <c r="L58" s="329"/>
      <c r="M58" s="329"/>
      <c r="N58" s="329"/>
      <c r="O58" s="329"/>
      <c r="P58" s="329"/>
      <c r="Q58" s="329"/>
      <c r="R58" s="329"/>
      <c r="S58" s="329"/>
      <c r="T58" s="329"/>
      <c r="U58" s="741"/>
      <c r="V58" s="300"/>
      <c r="W58" s="300"/>
    </row>
    <row r="59" spans="2:23" ht="15" customHeight="1">
      <c r="B59" s="329"/>
      <c r="C59" s="329"/>
      <c r="D59" s="329"/>
      <c r="E59" s="329"/>
      <c r="F59" s="329"/>
      <c r="G59" s="329"/>
      <c r="H59" s="329"/>
      <c r="I59" s="329"/>
      <c r="J59" s="329"/>
      <c r="K59" s="329"/>
      <c r="L59" s="329"/>
      <c r="M59" s="329"/>
      <c r="N59" s="329"/>
      <c r="O59" s="329"/>
      <c r="P59" s="329"/>
      <c r="Q59" s="329"/>
      <c r="R59" s="329"/>
      <c r="S59" s="329"/>
      <c r="T59" s="329"/>
      <c r="U59" s="741"/>
      <c r="V59" s="300"/>
      <c r="W59" s="300"/>
    </row>
    <row r="60" spans="2:23" ht="15" customHeight="1">
      <c r="B60" s="329"/>
      <c r="C60" s="329"/>
      <c r="D60" s="329"/>
      <c r="E60" s="329"/>
      <c r="F60" s="329"/>
      <c r="G60" s="329"/>
      <c r="H60" s="329"/>
      <c r="I60" s="329"/>
      <c r="J60" s="329"/>
      <c r="K60" s="329"/>
      <c r="L60" s="329"/>
      <c r="M60" s="329"/>
      <c r="N60" s="329"/>
      <c r="O60" s="329"/>
      <c r="P60" s="329"/>
      <c r="Q60" s="329"/>
      <c r="R60" s="329"/>
      <c r="S60" s="329"/>
      <c r="T60" s="329"/>
      <c r="U60" s="741"/>
      <c r="V60" s="300"/>
      <c r="W60" s="300"/>
    </row>
    <row r="61" spans="2:23" ht="15" customHeight="1">
      <c r="B61" s="329"/>
      <c r="C61" s="329"/>
      <c r="D61" s="329"/>
      <c r="E61" s="329"/>
      <c r="F61" s="329"/>
      <c r="G61" s="329"/>
      <c r="H61" s="329"/>
      <c r="I61" s="329"/>
      <c r="J61" s="329"/>
      <c r="K61" s="329"/>
      <c r="L61" s="329"/>
      <c r="M61" s="329"/>
      <c r="N61" s="329"/>
      <c r="O61" s="329"/>
      <c r="P61" s="329"/>
      <c r="Q61" s="329"/>
      <c r="R61" s="329"/>
      <c r="S61" s="329"/>
      <c r="T61" s="329"/>
      <c r="U61" s="741"/>
      <c r="V61" s="300"/>
      <c r="W61" s="300"/>
    </row>
    <row r="62" spans="2:23" ht="15" customHeight="1">
      <c r="B62" s="329"/>
      <c r="C62" s="329"/>
      <c r="D62" s="329"/>
      <c r="E62" s="329"/>
      <c r="F62" s="329"/>
      <c r="G62" s="329"/>
      <c r="H62" s="329"/>
      <c r="I62" s="329"/>
      <c r="J62" s="329"/>
      <c r="K62" s="329"/>
      <c r="L62" s="329"/>
      <c r="M62" s="329"/>
      <c r="N62" s="329"/>
      <c r="O62" s="329"/>
      <c r="P62" s="329"/>
      <c r="Q62" s="329"/>
      <c r="R62" s="329"/>
      <c r="S62" s="329"/>
      <c r="T62" s="329"/>
      <c r="U62" s="741"/>
      <c r="V62" s="300"/>
      <c r="W62" s="300"/>
    </row>
    <row r="63" spans="2:23" ht="15" customHeight="1">
      <c r="B63" s="329"/>
      <c r="C63" s="329"/>
      <c r="D63" s="329"/>
      <c r="E63" s="329"/>
      <c r="F63" s="329"/>
      <c r="G63" s="329"/>
      <c r="H63" s="329"/>
      <c r="I63" s="329"/>
      <c r="J63" s="329"/>
      <c r="K63" s="329"/>
      <c r="L63" s="329"/>
      <c r="M63" s="329"/>
      <c r="N63" s="329"/>
      <c r="O63" s="329"/>
      <c r="P63" s="329"/>
      <c r="Q63" s="329"/>
      <c r="R63" s="329"/>
      <c r="S63" s="329"/>
      <c r="T63" s="329"/>
      <c r="U63" s="741"/>
      <c r="V63" s="300"/>
      <c r="W63" s="300"/>
    </row>
    <row r="64" spans="2:23" ht="15" customHeight="1">
      <c r="B64" s="329"/>
      <c r="C64" s="329"/>
      <c r="D64" s="329"/>
      <c r="E64" s="329"/>
      <c r="F64" s="329"/>
      <c r="G64" s="329"/>
      <c r="H64" s="329"/>
      <c r="I64" s="329"/>
      <c r="J64" s="329"/>
      <c r="K64" s="329"/>
      <c r="L64" s="329"/>
      <c r="M64" s="329"/>
      <c r="N64" s="329"/>
      <c r="O64" s="329"/>
      <c r="P64" s="329"/>
      <c r="Q64" s="329"/>
      <c r="R64" s="329"/>
      <c r="S64" s="329"/>
      <c r="T64" s="329"/>
      <c r="U64" s="741"/>
      <c r="V64" s="300"/>
      <c r="W64" s="300"/>
    </row>
    <row r="65" spans="2:23" ht="15" customHeight="1">
      <c r="B65" s="329"/>
      <c r="C65" s="329"/>
      <c r="D65" s="329"/>
      <c r="E65" s="329"/>
      <c r="F65" s="329"/>
      <c r="G65" s="329"/>
      <c r="H65" s="329"/>
      <c r="I65" s="329"/>
      <c r="J65" s="329"/>
      <c r="K65" s="329"/>
      <c r="L65" s="329"/>
      <c r="M65" s="329"/>
      <c r="N65" s="329"/>
      <c r="O65" s="329"/>
      <c r="P65" s="329"/>
      <c r="Q65" s="329"/>
      <c r="R65" s="329"/>
      <c r="S65" s="329"/>
      <c r="T65" s="329"/>
      <c r="U65" s="741"/>
      <c r="V65" s="300"/>
      <c r="W65" s="300"/>
    </row>
    <row r="66" spans="2:23" ht="15" customHeight="1">
      <c r="B66" s="329"/>
      <c r="C66" s="329"/>
      <c r="D66" s="329"/>
      <c r="E66" s="329"/>
      <c r="F66" s="329"/>
      <c r="G66" s="329"/>
      <c r="H66" s="329"/>
      <c r="I66" s="329"/>
      <c r="J66" s="329"/>
      <c r="K66" s="329"/>
      <c r="L66" s="329"/>
      <c r="M66" s="329"/>
      <c r="N66" s="329"/>
      <c r="O66" s="329"/>
      <c r="P66" s="329"/>
      <c r="Q66" s="329"/>
      <c r="R66" s="329"/>
      <c r="S66" s="329"/>
      <c r="T66" s="329"/>
      <c r="U66" s="741"/>
      <c r="V66" s="300"/>
      <c r="W66" s="300"/>
    </row>
    <row r="67" spans="2:23" ht="15" customHeight="1">
      <c r="B67" s="329"/>
      <c r="C67" s="329"/>
      <c r="D67" s="329"/>
      <c r="E67" s="329"/>
      <c r="F67" s="329"/>
      <c r="G67" s="329"/>
      <c r="H67" s="329"/>
      <c r="I67" s="329"/>
      <c r="J67" s="329"/>
      <c r="K67" s="329"/>
      <c r="L67" s="329"/>
      <c r="M67" s="329"/>
      <c r="N67" s="329"/>
      <c r="O67" s="329"/>
      <c r="P67" s="329"/>
      <c r="Q67" s="329"/>
      <c r="R67" s="329"/>
      <c r="S67" s="329"/>
      <c r="T67" s="329"/>
      <c r="U67" s="300"/>
      <c r="V67" s="300"/>
      <c r="W67" s="300"/>
    </row>
    <row r="68" spans="2:23" ht="15" customHeight="1">
      <c r="B68" s="329"/>
      <c r="C68" s="329"/>
      <c r="D68" s="329"/>
      <c r="E68" s="329"/>
      <c r="F68" s="329"/>
      <c r="G68" s="329"/>
      <c r="H68" s="329"/>
      <c r="I68" s="329"/>
      <c r="J68" s="329"/>
      <c r="K68" s="329"/>
      <c r="L68" s="329"/>
      <c r="M68" s="329"/>
      <c r="N68" s="329"/>
      <c r="O68" s="329"/>
      <c r="P68" s="329"/>
      <c r="Q68" s="329"/>
      <c r="R68" s="329"/>
      <c r="S68" s="329"/>
      <c r="T68" s="329"/>
      <c r="U68" s="300"/>
      <c r="V68" s="300"/>
      <c r="W68" s="300"/>
    </row>
    <row r="69" spans="2:23" ht="15" customHeight="1">
      <c r="B69" s="329"/>
      <c r="C69" s="329"/>
      <c r="D69" s="329"/>
      <c r="E69" s="329"/>
      <c r="F69" s="329"/>
      <c r="G69" s="329"/>
      <c r="H69" s="329"/>
      <c r="I69" s="329"/>
      <c r="J69" s="329"/>
      <c r="K69" s="329"/>
      <c r="L69" s="329"/>
      <c r="M69" s="329"/>
      <c r="N69" s="329"/>
      <c r="O69" s="329"/>
      <c r="P69" s="329"/>
      <c r="Q69" s="329"/>
      <c r="R69" s="329"/>
      <c r="S69" s="329"/>
      <c r="T69" s="329"/>
      <c r="U69" s="300"/>
      <c r="V69" s="300"/>
      <c r="W69" s="300"/>
    </row>
    <row r="70" spans="2:23" ht="15" customHeight="1">
      <c r="B70" s="329"/>
      <c r="C70" s="329"/>
      <c r="D70" s="329"/>
      <c r="E70" s="329"/>
      <c r="F70" s="329"/>
      <c r="G70" s="329"/>
      <c r="H70" s="329"/>
      <c r="I70" s="329"/>
      <c r="J70" s="329"/>
      <c r="K70" s="329"/>
      <c r="L70" s="329"/>
      <c r="M70" s="329"/>
      <c r="N70" s="329"/>
      <c r="O70" s="329"/>
      <c r="P70" s="329"/>
      <c r="Q70" s="329"/>
      <c r="R70" s="329"/>
      <c r="S70" s="329"/>
      <c r="T70" s="329"/>
      <c r="U70" s="300"/>
      <c r="V70" s="300"/>
      <c r="W70" s="300"/>
    </row>
    <row r="71" spans="2:23" ht="15" customHeight="1">
      <c r="B71" s="329"/>
      <c r="C71" s="329"/>
      <c r="D71" s="329"/>
      <c r="E71" s="329"/>
      <c r="F71" s="329"/>
      <c r="G71" s="329"/>
      <c r="H71" s="329"/>
      <c r="I71" s="329"/>
      <c r="J71" s="329"/>
      <c r="K71" s="329"/>
      <c r="L71" s="329"/>
      <c r="M71" s="329"/>
      <c r="N71" s="329"/>
      <c r="O71" s="329"/>
      <c r="P71" s="329"/>
      <c r="Q71" s="329"/>
      <c r="R71" s="329"/>
      <c r="S71" s="329"/>
      <c r="T71" s="329"/>
      <c r="U71" s="300"/>
      <c r="V71" s="300"/>
      <c r="W71" s="300"/>
    </row>
    <row r="72" spans="2:23" ht="15" customHeight="1">
      <c r="B72" s="329"/>
      <c r="C72" s="329"/>
      <c r="D72" s="329"/>
      <c r="E72" s="329"/>
      <c r="F72" s="329"/>
      <c r="G72" s="329"/>
      <c r="H72" s="329"/>
      <c r="I72" s="329"/>
      <c r="J72" s="329"/>
      <c r="K72" s="329"/>
      <c r="L72" s="329"/>
      <c r="M72" s="329"/>
      <c r="N72" s="329"/>
      <c r="O72" s="329"/>
      <c r="P72" s="329"/>
      <c r="Q72" s="329"/>
      <c r="R72" s="329"/>
      <c r="S72" s="329"/>
      <c r="T72" s="329"/>
      <c r="U72" s="300"/>
      <c r="V72" s="300"/>
      <c r="W72" s="300"/>
    </row>
    <row r="73" spans="2:23" ht="15" customHeight="1">
      <c r="B73" s="329"/>
      <c r="C73" s="329"/>
      <c r="D73" s="329"/>
      <c r="E73" s="329"/>
      <c r="F73" s="329"/>
      <c r="G73" s="329"/>
      <c r="H73" s="329"/>
      <c r="I73" s="329"/>
      <c r="J73" s="329"/>
      <c r="K73" s="329"/>
      <c r="L73" s="329"/>
      <c r="M73" s="329"/>
      <c r="N73" s="329"/>
      <c r="O73" s="329"/>
      <c r="P73" s="329"/>
      <c r="Q73" s="329"/>
      <c r="R73" s="329"/>
      <c r="S73" s="329"/>
      <c r="T73" s="329"/>
      <c r="U73" s="300"/>
      <c r="V73" s="300"/>
      <c r="W73" s="300"/>
    </row>
    <row r="74" spans="2:23" ht="15" customHeight="1">
      <c r="B74" s="329"/>
      <c r="C74" s="329"/>
      <c r="D74" s="329"/>
      <c r="E74" s="329"/>
      <c r="F74" s="329"/>
      <c r="G74" s="329"/>
      <c r="H74" s="329"/>
      <c r="I74" s="329"/>
      <c r="J74" s="329"/>
      <c r="K74" s="329"/>
      <c r="L74" s="329"/>
      <c r="M74" s="329"/>
      <c r="N74" s="329"/>
      <c r="O74" s="329"/>
      <c r="P74" s="329"/>
      <c r="Q74" s="329"/>
      <c r="R74" s="329"/>
      <c r="S74" s="329"/>
      <c r="T74" s="329"/>
      <c r="U74" s="300"/>
      <c r="V74" s="300"/>
      <c r="W74" s="300"/>
    </row>
    <row r="75" spans="2:23" ht="15" customHeight="1">
      <c r="B75" s="329"/>
      <c r="C75" s="329"/>
      <c r="D75" s="329"/>
      <c r="E75" s="329"/>
      <c r="F75" s="329"/>
      <c r="G75" s="329"/>
      <c r="H75" s="329"/>
      <c r="I75" s="329"/>
      <c r="J75" s="329"/>
      <c r="K75" s="329"/>
      <c r="L75" s="329"/>
      <c r="M75" s="329"/>
      <c r="N75" s="329"/>
      <c r="O75" s="329"/>
      <c r="P75" s="329"/>
      <c r="Q75" s="329"/>
      <c r="R75" s="329"/>
      <c r="S75" s="329"/>
      <c r="T75" s="329"/>
      <c r="U75" s="300"/>
      <c r="V75" s="300"/>
      <c r="W75" s="300"/>
    </row>
    <row r="76" spans="2:23" ht="15" customHeight="1">
      <c r="B76" s="329"/>
      <c r="C76" s="329"/>
      <c r="D76" s="329"/>
      <c r="E76" s="329"/>
      <c r="F76" s="329"/>
      <c r="G76" s="329"/>
      <c r="H76" s="329"/>
      <c r="I76" s="329"/>
      <c r="J76" s="329"/>
      <c r="K76" s="329"/>
      <c r="L76" s="329"/>
      <c r="M76" s="329"/>
      <c r="N76" s="329"/>
      <c r="O76" s="329"/>
      <c r="P76" s="329"/>
      <c r="Q76" s="329"/>
      <c r="R76" s="329"/>
      <c r="S76" s="329"/>
      <c r="T76" s="329"/>
      <c r="U76" s="300"/>
      <c r="V76" s="300"/>
      <c r="W76" s="300"/>
    </row>
    <row r="77" spans="2:23" ht="15" customHeight="1">
      <c r="B77" s="329"/>
      <c r="C77" s="329"/>
      <c r="D77" s="329"/>
      <c r="E77" s="329"/>
      <c r="F77" s="329"/>
      <c r="G77" s="329"/>
      <c r="H77" s="329"/>
      <c r="I77" s="329"/>
      <c r="J77" s="329"/>
      <c r="K77" s="329"/>
      <c r="L77" s="329"/>
      <c r="M77" s="329"/>
      <c r="N77" s="329"/>
      <c r="O77" s="329"/>
      <c r="P77" s="329"/>
      <c r="Q77" s="329"/>
      <c r="R77" s="329"/>
      <c r="S77" s="329"/>
      <c r="T77" s="329"/>
      <c r="U77" s="300"/>
      <c r="V77" s="300"/>
      <c r="W77" s="300"/>
    </row>
    <row r="78" spans="2:23" ht="15" customHeight="1">
      <c r="B78" s="329"/>
      <c r="C78" s="329"/>
      <c r="D78" s="329"/>
      <c r="E78" s="329"/>
      <c r="F78" s="329"/>
      <c r="G78" s="329"/>
      <c r="H78" s="329"/>
      <c r="I78" s="329"/>
      <c r="J78" s="329"/>
      <c r="K78" s="329"/>
      <c r="L78" s="329"/>
      <c r="M78" s="329"/>
      <c r="N78" s="329"/>
      <c r="O78" s="329"/>
      <c r="P78" s="329"/>
      <c r="Q78" s="329"/>
      <c r="R78" s="329"/>
      <c r="S78" s="329"/>
      <c r="T78" s="329"/>
      <c r="U78" s="300"/>
      <c r="V78" s="300"/>
      <c r="W78" s="300"/>
    </row>
    <row r="79" spans="2:23" ht="15" customHeight="1">
      <c r="B79" s="329"/>
      <c r="C79" s="329"/>
      <c r="D79" s="329"/>
      <c r="E79" s="329"/>
      <c r="F79" s="329"/>
      <c r="G79" s="329"/>
      <c r="H79" s="329"/>
      <c r="I79" s="329"/>
      <c r="J79" s="329"/>
      <c r="K79" s="329"/>
      <c r="L79" s="329"/>
      <c r="M79" s="329"/>
      <c r="N79" s="329"/>
      <c r="O79" s="329"/>
      <c r="P79" s="329"/>
      <c r="Q79" s="329"/>
      <c r="R79" s="329"/>
      <c r="S79" s="329"/>
      <c r="T79" s="329"/>
      <c r="U79" s="300"/>
      <c r="V79" s="300"/>
      <c r="W79" s="300"/>
    </row>
    <row r="80" spans="2:23" ht="15" customHeight="1">
      <c r="B80" s="329"/>
      <c r="C80" s="329"/>
      <c r="D80" s="329"/>
      <c r="E80" s="329"/>
      <c r="F80" s="329"/>
      <c r="G80" s="329"/>
      <c r="H80" s="329"/>
      <c r="I80" s="329"/>
      <c r="J80" s="329"/>
      <c r="K80" s="329"/>
      <c r="L80" s="329"/>
      <c r="M80" s="329"/>
      <c r="N80" s="329"/>
      <c r="O80" s="329"/>
      <c r="P80" s="329"/>
      <c r="Q80" s="329"/>
      <c r="R80" s="329"/>
      <c r="S80" s="329"/>
      <c r="T80" s="329"/>
      <c r="U80" s="300"/>
      <c r="V80" s="300"/>
      <c r="W80" s="300"/>
    </row>
    <row r="81" spans="21:23" ht="15" customHeight="1">
      <c r="U81" s="300"/>
      <c r="V81" s="300"/>
      <c r="W81" s="300"/>
    </row>
    <row r="82" spans="21:23" ht="15" customHeight="1">
      <c r="U82" s="300"/>
      <c r="V82" s="300"/>
      <c r="W82" s="300"/>
    </row>
    <row r="83" spans="21:23" ht="15" customHeight="1">
      <c r="U83" s="300"/>
      <c r="V83" s="300"/>
      <c r="W83" s="300"/>
    </row>
    <row r="84" spans="21:23" ht="15" customHeight="1">
      <c r="U84" s="300"/>
      <c r="V84" s="300"/>
      <c r="W84" s="300"/>
    </row>
    <row r="85" spans="21:23" ht="15" customHeight="1">
      <c r="U85" s="300"/>
      <c r="V85" s="300"/>
      <c r="W85" s="300"/>
    </row>
    <row r="86" spans="21:23" ht="15" customHeight="1">
      <c r="U86" s="300"/>
      <c r="V86" s="300"/>
      <c r="W86" s="300"/>
    </row>
    <row r="87" spans="21:23" ht="15" customHeight="1">
      <c r="U87" s="300"/>
      <c r="V87" s="300"/>
      <c r="W87" s="300"/>
    </row>
    <row r="88" spans="21:23" ht="15" customHeight="1">
      <c r="U88" s="300"/>
      <c r="V88" s="300"/>
      <c r="W88" s="300"/>
    </row>
    <row r="89" spans="21:23" ht="15" customHeight="1">
      <c r="U89" s="300"/>
      <c r="V89" s="300"/>
      <c r="W89" s="300"/>
    </row>
    <row r="90" spans="21:23" ht="15" customHeight="1">
      <c r="U90" s="300"/>
      <c r="V90" s="300"/>
      <c r="W90" s="300"/>
    </row>
    <row r="91" spans="21:23" ht="15" customHeight="1">
      <c r="U91" s="300"/>
      <c r="V91" s="300"/>
      <c r="W91" s="300"/>
    </row>
    <row r="92" spans="21:23" ht="15" customHeight="1">
      <c r="U92" s="300"/>
      <c r="V92" s="300"/>
      <c r="W92" s="300"/>
    </row>
    <row r="93" spans="21:23" ht="15" customHeight="1">
      <c r="U93" s="300"/>
      <c r="V93" s="300"/>
      <c r="W93" s="300"/>
    </row>
    <row r="94" spans="21:23" ht="15" customHeight="1">
      <c r="U94" s="300"/>
      <c r="V94" s="300"/>
      <c r="W94" s="300"/>
    </row>
    <row r="95" spans="21:23" ht="18">
      <c r="U95" s="300"/>
      <c r="V95" s="300"/>
      <c r="W95" s="300"/>
    </row>
    <row r="96" spans="21:23" ht="18">
      <c r="U96" s="300"/>
      <c r="V96" s="300"/>
      <c r="W96" s="300"/>
    </row>
    <row r="97" spans="21:23" ht="18">
      <c r="U97" s="300"/>
      <c r="V97" s="300"/>
      <c r="W97" s="300"/>
    </row>
    <row r="98" spans="21:23" ht="18">
      <c r="U98" s="300"/>
      <c r="V98" s="300"/>
      <c r="W98" s="300"/>
    </row>
    <row r="99" spans="21:23" ht="18">
      <c r="U99" s="300"/>
      <c r="V99" s="300"/>
      <c r="W99" s="300"/>
    </row>
    <row r="100" spans="21:23" ht="18">
      <c r="U100" s="300"/>
      <c r="V100" s="300"/>
      <c r="W100" s="300"/>
    </row>
    <row r="101" spans="21:23" ht="18">
      <c r="U101" s="300"/>
      <c r="V101" s="300"/>
      <c r="W101" s="300"/>
    </row>
    <row r="102" spans="21:23" ht="18">
      <c r="U102" s="300"/>
      <c r="V102" s="300"/>
      <c r="W102" s="300"/>
    </row>
    <row r="103" spans="21:23" ht="18">
      <c r="U103" s="300"/>
      <c r="V103" s="300"/>
      <c r="W103" s="300"/>
    </row>
    <row r="104" spans="21:23" ht="18">
      <c r="U104" s="300"/>
      <c r="V104" s="300"/>
      <c r="W104" s="300"/>
    </row>
    <row r="105" spans="21:23" ht="18">
      <c r="U105" s="300"/>
      <c r="V105" s="300"/>
      <c r="W105" s="300"/>
    </row>
    <row r="106" spans="21:23" ht="18">
      <c r="U106" s="300"/>
      <c r="V106" s="300"/>
      <c r="W106" s="300"/>
    </row>
    <row r="107" spans="21:23" ht="18">
      <c r="U107" s="300"/>
      <c r="V107" s="300"/>
      <c r="W107" s="300"/>
    </row>
    <row r="108" spans="21:23" ht="18">
      <c r="U108" s="300"/>
      <c r="V108" s="300"/>
      <c r="W108" s="300"/>
    </row>
    <row r="109" spans="21:23" ht="18">
      <c r="U109" s="300"/>
      <c r="V109" s="300"/>
      <c r="W109" s="300"/>
    </row>
    <row r="110" spans="21:23" ht="18">
      <c r="U110" s="300"/>
      <c r="V110" s="300"/>
      <c r="W110" s="300"/>
    </row>
    <row r="111" spans="21:23" ht="18">
      <c r="U111" s="300"/>
      <c r="V111" s="300"/>
      <c r="W111" s="300"/>
    </row>
    <row r="112" spans="21:23" ht="18">
      <c r="U112" s="300"/>
      <c r="V112" s="300"/>
      <c r="W112" s="300"/>
    </row>
    <row r="113" spans="21:23" ht="18">
      <c r="U113" s="300"/>
      <c r="V113" s="300"/>
      <c r="W113" s="300"/>
    </row>
    <row r="114" spans="21:23" ht="18">
      <c r="U114" s="300"/>
      <c r="V114" s="300"/>
      <c r="W114" s="300"/>
    </row>
    <row r="115" spans="21:23" ht="18">
      <c r="U115" s="300"/>
      <c r="V115" s="300"/>
      <c r="W115" s="300"/>
    </row>
    <row r="116" spans="21:23" ht="18">
      <c r="U116" s="300"/>
      <c r="V116" s="300"/>
      <c r="W116" s="300"/>
    </row>
    <row r="117" spans="21:23" ht="18">
      <c r="U117" s="300"/>
      <c r="V117" s="300"/>
      <c r="W117" s="300"/>
    </row>
    <row r="118" spans="21:23" ht="18">
      <c r="U118" s="300"/>
      <c r="V118" s="300"/>
      <c r="W118" s="300"/>
    </row>
    <row r="119" spans="21:23" ht="18">
      <c r="U119" s="622"/>
      <c r="V119" s="622"/>
      <c r="W119" s="622"/>
    </row>
    <row r="120" spans="21:23" ht="18">
      <c r="U120" s="622"/>
      <c r="V120" s="622"/>
      <c r="W120" s="622"/>
    </row>
    <row r="121" spans="21:23" ht="18">
      <c r="U121" s="622"/>
      <c r="V121" s="622"/>
      <c r="W121" s="622"/>
    </row>
    <row r="122" spans="21:23" ht="18">
      <c r="U122" s="622"/>
      <c r="V122" s="622"/>
      <c r="W122" s="622"/>
    </row>
    <row r="123" spans="21:23" ht="18">
      <c r="U123" s="622"/>
      <c r="V123" s="622"/>
      <c r="W123" s="622"/>
    </row>
    <row r="124" spans="21:23" ht="18">
      <c r="U124" s="622"/>
      <c r="V124" s="622"/>
      <c r="W124" s="622"/>
    </row>
    <row r="125" spans="21:23" ht="18">
      <c r="U125" s="622"/>
      <c r="V125" s="622"/>
      <c r="W125" s="622"/>
    </row>
    <row r="126" spans="21:23" ht="18">
      <c r="U126" s="622"/>
      <c r="V126" s="622"/>
      <c r="W126" s="622"/>
    </row>
    <row r="127" spans="21:23" ht="18">
      <c r="U127" s="622"/>
      <c r="V127" s="622"/>
      <c r="W127" s="622"/>
    </row>
    <row r="131" spans="20:24">
      <c r="T131" s="319"/>
      <c r="X131" s="319"/>
    </row>
    <row r="132" spans="20:24">
      <c r="T132" s="319"/>
      <c r="X132" s="319"/>
    </row>
    <row r="133" spans="20:24">
      <c r="T133" s="319"/>
      <c r="X133" s="319"/>
    </row>
    <row r="134" spans="20:24">
      <c r="T134" s="319"/>
      <c r="X134" s="319"/>
    </row>
    <row r="135" spans="20:24">
      <c r="T135" s="319"/>
      <c r="X135" s="319"/>
    </row>
    <row r="136" spans="20:24">
      <c r="T136" s="319"/>
      <c r="X136" s="319"/>
    </row>
    <row r="137" spans="20:24">
      <c r="T137" s="319"/>
      <c r="X137" s="319"/>
    </row>
    <row r="138" spans="20:24">
      <c r="T138" s="319"/>
      <c r="X138" s="319"/>
    </row>
    <row r="139" spans="20:24">
      <c r="T139" s="319"/>
      <c r="X139" s="319"/>
    </row>
    <row r="140" spans="20:24" ht="18">
      <c r="T140" s="319"/>
      <c r="U140" s="622"/>
      <c r="V140" s="622"/>
      <c r="W140" s="622"/>
      <c r="X140" s="319"/>
    </row>
    <row r="141" spans="20:24" ht="18">
      <c r="T141" s="319"/>
      <c r="U141" s="622"/>
      <c r="V141" s="622"/>
      <c r="W141" s="622"/>
      <c r="X141" s="319"/>
    </row>
    <row r="142" spans="20:24" ht="18">
      <c r="U142" s="300"/>
      <c r="V142" s="300"/>
      <c r="W142" s="300"/>
    </row>
    <row r="143" spans="20:24" ht="18">
      <c r="U143" s="300"/>
      <c r="V143" s="300"/>
      <c r="W143" s="300"/>
    </row>
    <row r="144" spans="20:24" ht="18">
      <c r="U144" s="300"/>
      <c r="V144" s="300"/>
      <c r="W144" s="300"/>
    </row>
    <row r="145" spans="21:23" ht="18">
      <c r="U145" s="300"/>
      <c r="V145" s="300"/>
      <c r="W145" s="300"/>
    </row>
    <row r="146" spans="21:23" ht="18">
      <c r="U146" s="300"/>
      <c r="V146" s="300"/>
      <c r="W146" s="300"/>
    </row>
    <row r="147" spans="21:23" ht="18">
      <c r="W147" s="300">
        <v>187.57811999999998</v>
      </c>
    </row>
    <row r="148" spans="21:23" ht="18">
      <c r="W148" s="300">
        <v>188.86416</v>
      </c>
    </row>
    <row r="149" spans="21:23" ht="18">
      <c r="W149" s="300">
        <v>186.38</v>
      </c>
    </row>
    <row r="150" spans="21:23" ht="18">
      <c r="W150" s="300">
        <v>188.7723</v>
      </c>
    </row>
    <row r="151" spans="21:23" ht="18">
      <c r="W151" s="300"/>
    </row>
    <row r="152" spans="21:23" ht="18">
      <c r="W152" s="300"/>
    </row>
    <row r="153" spans="21:23" ht="18">
      <c r="W153" s="300"/>
    </row>
    <row r="154" spans="21:23" ht="18">
      <c r="W154" s="300"/>
    </row>
    <row r="155" spans="21:23" ht="18">
      <c r="W155" s="300"/>
    </row>
    <row r="156" spans="21:23" ht="18">
      <c r="W156" s="300"/>
    </row>
    <row r="157" spans="21:23" ht="18">
      <c r="W157" s="300"/>
    </row>
    <row r="158" spans="21:23" ht="18">
      <c r="W158" s="300"/>
    </row>
    <row r="159" spans="21:23" ht="18">
      <c r="W159" s="300"/>
    </row>
    <row r="160" spans="21:23" ht="18">
      <c r="W160" s="300"/>
    </row>
    <row r="161" spans="21:23" ht="18">
      <c r="W161" s="300"/>
    </row>
    <row r="162" spans="21:23" ht="18">
      <c r="U162" s="300"/>
      <c r="V162" s="300"/>
      <c r="W162" s="300"/>
    </row>
    <row r="163" spans="21:23" ht="18">
      <c r="U163" s="300"/>
      <c r="V163" s="300"/>
      <c r="W163" s="300"/>
    </row>
    <row r="164" spans="21:23" ht="18">
      <c r="U164" s="300"/>
      <c r="V164" s="300"/>
      <c r="W164" s="300"/>
    </row>
    <row r="165" spans="21:23" ht="18">
      <c r="U165" s="300"/>
      <c r="V165" s="300"/>
      <c r="W165" s="300"/>
    </row>
    <row r="166" spans="21:23" ht="18">
      <c r="U166" s="300"/>
      <c r="V166" s="300"/>
      <c r="W166" s="300"/>
    </row>
    <row r="167" spans="21:23" ht="18">
      <c r="U167" s="300"/>
      <c r="V167" s="300"/>
      <c r="W167" s="300"/>
    </row>
    <row r="168" spans="21:23" ht="18">
      <c r="U168" s="300"/>
      <c r="V168" s="300"/>
      <c r="W168" s="300"/>
    </row>
    <row r="169" spans="21:23" ht="18">
      <c r="U169" s="300"/>
      <c r="V169" s="300"/>
      <c r="W169" s="300"/>
    </row>
    <row r="170" spans="21:23" ht="18">
      <c r="U170" s="300"/>
      <c r="V170" s="300"/>
      <c r="W170" s="300"/>
    </row>
    <row r="171" spans="21:23" ht="18">
      <c r="U171" s="300"/>
      <c r="V171" s="300"/>
      <c r="W171" s="300"/>
    </row>
  </sheetData>
  <printOptions horizontalCentered="1"/>
  <pageMargins left="0.59055118110236227" right="0.59055118110236227" top="0.62992125984251968" bottom="0.78740157480314965" header="0.51181102362204722" footer="0.59055118110236227"/>
  <pageSetup scale="90" firstPageNumber="0" orientation="portrait" r:id="rId1"/>
  <headerFooter alignWithMargins="0">
    <oddFooter>&amp;C&amp;10&amp;A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69"/>
  <sheetViews>
    <sheetView zoomScaleNormal="100" workbookViewId="0">
      <selection activeCell="B1" sqref="B1:O1"/>
    </sheetView>
  </sheetViews>
  <sheetFormatPr baseColWidth="10" defaultColWidth="5.81640625" defaultRowHeight="12.75"/>
  <cols>
    <col min="1" max="1" width="2.7265625" style="153" customWidth="1"/>
    <col min="2" max="2" width="8" style="153" customWidth="1"/>
    <col min="3" max="15" width="6.453125" style="153" customWidth="1"/>
    <col min="16" max="16" width="6.7265625" style="153" customWidth="1"/>
    <col min="17" max="16384" width="5.81640625" style="153"/>
  </cols>
  <sheetData>
    <row r="1" spans="2:23" ht="12.75" customHeight="1">
      <c r="B1" s="917" t="s">
        <v>466</v>
      </c>
      <c r="C1" s="917"/>
      <c r="D1" s="917"/>
      <c r="E1" s="917"/>
      <c r="F1" s="917"/>
      <c r="G1" s="917"/>
      <c r="H1" s="917"/>
      <c r="I1" s="917"/>
      <c r="J1" s="917"/>
      <c r="K1" s="917"/>
      <c r="L1" s="917"/>
      <c r="M1" s="917"/>
      <c r="N1" s="917"/>
      <c r="O1" s="917"/>
      <c r="P1" s="151"/>
    </row>
    <row r="2" spans="2:23" ht="12.75" customHeight="1">
      <c r="B2" s="188"/>
      <c r="C2" s="188"/>
      <c r="D2" s="188"/>
      <c r="E2" s="188"/>
      <c r="F2" s="188"/>
      <c r="G2" s="188"/>
      <c r="H2" s="188"/>
      <c r="I2" s="188"/>
      <c r="J2" s="188"/>
      <c r="K2" s="188"/>
      <c r="L2" s="188"/>
      <c r="M2" s="188"/>
      <c r="N2" s="188"/>
      <c r="O2" s="188"/>
      <c r="P2" s="151"/>
    </row>
    <row r="3" spans="2:23" ht="16.5" customHeight="1">
      <c r="B3" s="917" t="s">
        <v>232</v>
      </c>
      <c r="C3" s="917"/>
      <c r="D3" s="917"/>
      <c r="E3" s="917"/>
      <c r="F3" s="917"/>
      <c r="G3" s="917"/>
      <c r="H3" s="917"/>
      <c r="I3" s="917"/>
      <c r="J3" s="917"/>
      <c r="K3" s="917"/>
      <c r="L3" s="917"/>
      <c r="M3" s="917"/>
      <c r="N3" s="917"/>
      <c r="O3" s="917"/>
      <c r="P3" s="283"/>
    </row>
    <row r="4" spans="2:23" ht="16.5" customHeight="1">
      <c r="B4" s="918" t="s">
        <v>406</v>
      </c>
      <c r="C4" s="917"/>
      <c r="D4" s="917"/>
      <c r="E4" s="917"/>
      <c r="F4" s="917"/>
      <c r="G4" s="917"/>
      <c r="H4" s="917"/>
      <c r="I4" s="917"/>
      <c r="J4" s="917"/>
      <c r="K4" s="917"/>
      <c r="L4" s="917"/>
      <c r="M4" s="917"/>
      <c r="N4" s="917"/>
      <c r="O4" s="917"/>
      <c r="P4" s="151"/>
    </row>
    <row r="5" spans="2:23" ht="18" customHeight="1">
      <c r="B5" s="921" t="s">
        <v>210</v>
      </c>
      <c r="C5" s="921"/>
      <c r="D5" s="921"/>
      <c r="E5" s="921"/>
      <c r="F5" s="921"/>
      <c r="G5" s="921"/>
      <c r="H5" s="921"/>
      <c r="I5" s="921"/>
      <c r="J5" s="921"/>
      <c r="K5" s="921"/>
      <c r="L5" s="921"/>
      <c r="M5" s="921"/>
      <c r="N5" s="921"/>
      <c r="O5" s="921"/>
      <c r="P5" s="369"/>
    </row>
    <row r="6" spans="2:23">
      <c r="B6" s="919"/>
      <c r="C6" s="919"/>
      <c r="D6" s="919"/>
      <c r="E6" s="919"/>
      <c r="F6" s="919"/>
      <c r="G6" s="919"/>
      <c r="H6" s="919"/>
      <c r="I6" s="919"/>
      <c r="J6" s="919"/>
      <c r="K6" s="919"/>
      <c r="L6" s="919"/>
      <c r="M6" s="919"/>
      <c r="N6" s="919"/>
      <c r="O6" s="919"/>
      <c r="P6" s="151"/>
    </row>
    <row r="7" spans="2:23" ht="18.75" customHeight="1">
      <c r="B7" s="924" t="s">
        <v>134</v>
      </c>
      <c r="C7" s="916" t="s">
        <v>73</v>
      </c>
      <c r="D7" s="920" t="s">
        <v>133</v>
      </c>
      <c r="E7" s="920"/>
      <c r="F7" s="920"/>
      <c r="G7" s="920"/>
      <c r="H7" s="920"/>
      <c r="I7" s="920"/>
      <c r="J7" s="920"/>
      <c r="K7" s="920" t="s">
        <v>217</v>
      </c>
      <c r="L7" s="920"/>
      <c r="M7" s="920"/>
      <c r="N7" s="920"/>
      <c r="O7" s="920"/>
      <c r="P7" s="922"/>
      <c r="Q7" s="923"/>
      <c r="R7" s="923"/>
      <c r="S7" s="923"/>
      <c r="T7" s="923"/>
      <c r="U7" s="923"/>
      <c r="V7" s="923"/>
    </row>
    <row r="8" spans="2:23" ht="13.5" customHeight="1">
      <c r="B8" s="925"/>
      <c r="C8" s="916"/>
      <c r="D8" s="916" t="s">
        <v>73</v>
      </c>
      <c r="E8" s="930" t="s">
        <v>135</v>
      </c>
      <c r="F8" s="930"/>
      <c r="G8" s="930"/>
      <c r="H8" s="916" t="s">
        <v>166</v>
      </c>
      <c r="I8" s="916" t="s">
        <v>167</v>
      </c>
      <c r="J8" s="916" t="s">
        <v>136</v>
      </c>
      <c r="K8" s="916" t="s">
        <v>73</v>
      </c>
      <c r="L8" s="916" t="s">
        <v>140</v>
      </c>
      <c r="M8" s="916" t="s">
        <v>141</v>
      </c>
      <c r="N8" s="916" t="s">
        <v>142</v>
      </c>
      <c r="O8" s="916" t="s">
        <v>67</v>
      </c>
      <c r="P8" s="922"/>
      <c r="Q8" s="923"/>
      <c r="R8" s="923"/>
      <c r="S8" s="923"/>
      <c r="T8" s="923"/>
      <c r="U8" s="923"/>
      <c r="V8" s="923"/>
      <c r="W8" s="923"/>
    </row>
    <row r="9" spans="2:23" ht="12.75" customHeight="1">
      <c r="B9" s="926"/>
      <c r="C9" s="916"/>
      <c r="D9" s="916"/>
      <c r="E9" s="191" t="s">
        <v>137</v>
      </c>
      <c r="F9" s="191" t="s">
        <v>138</v>
      </c>
      <c r="G9" s="191" t="s">
        <v>139</v>
      </c>
      <c r="H9" s="916"/>
      <c r="I9" s="916"/>
      <c r="J9" s="916"/>
      <c r="K9" s="916"/>
      <c r="L9" s="916"/>
      <c r="M9" s="916"/>
      <c r="N9" s="916"/>
      <c r="O9" s="916"/>
      <c r="P9" s="151"/>
    </row>
    <row r="10" spans="2:23">
      <c r="B10" s="673">
        <v>2013</v>
      </c>
      <c r="C10" s="158">
        <v>1922480</v>
      </c>
      <c r="D10" s="158">
        <v>1504022</v>
      </c>
      <c r="E10" s="158">
        <v>1283781</v>
      </c>
      <c r="F10" s="158">
        <v>78676</v>
      </c>
      <c r="G10" s="158">
        <v>23358</v>
      </c>
      <c r="H10" s="158">
        <v>49087</v>
      </c>
      <c r="I10" s="158">
        <v>59891</v>
      </c>
      <c r="J10" s="158">
        <v>9229</v>
      </c>
      <c r="K10" s="158">
        <v>418458</v>
      </c>
      <c r="L10" s="158">
        <v>228742</v>
      </c>
      <c r="M10" s="158">
        <v>23670</v>
      </c>
      <c r="N10" s="158">
        <v>154443</v>
      </c>
      <c r="O10" s="158">
        <v>11603</v>
      </c>
      <c r="Q10" s="263"/>
      <c r="R10" s="263"/>
    </row>
    <row r="11" spans="2:23">
      <c r="B11" s="673">
        <v>2014</v>
      </c>
      <c r="C11" s="158">
        <v>1968268</v>
      </c>
      <c r="D11" s="158">
        <v>1545816</v>
      </c>
      <c r="E11" s="158">
        <v>1331779</v>
      </c>
      <c r="F11" s="158">
        <v>88506</v>
      </c>
      <c r="G11" s="158">
        <v>11754</v>
      </c>
      <c r="H11" s="158">
        <v>46030</v>
      </c>
      <c r="I11" s="158">
        <v>58783</v>
      </c>
      <c r="J11" s="158">
        <v>8964</v>
      </c>
      <c r="K11" s="158">
        <v>422452</v>
      </c>
      <c r="L11" s="158">
        <v>228790</v>
      </c>
      <c r="M11" s="158">
        <v>25606</v>
      </c>
      <c r="N11" s="158">
        <v>163326</v>
      </c>
      <c r="O11" s="158">
        <v>4730</v>
      </c>
    </row>
    <row r="12" spans="2:23">
      <c r="B12" s="152">
        <v>2015</v>
      </c>
      <c r="C12" s="158">
        <v>1962342</v>
      </c>
      <c r="D12" s="158">
        <v>1528953</v>
      </c>
      <c r="E12" s="158">
        <v>1337677</v>
      </c>
      <c r="F12" s="158">
        <v>60624</v>
      </c>
      <c r="G12" s="158">
        <v>6483</v>
      </c>
      <c r="H12" s="158">
        <v>50404</v>
      </c>
      <c r="I12" s="158">
        <v>55472</v>
      </c>
      <c r="J12" s="158">
        <v>18293</v>
      </c>
      <c r="K12" s="158">
        <v>433389</v>
      </c>
      <c r="L12" s="158">
        <v>237936</v>
      </c>
      <c r="M12" s="158">
        <v>26712</v>
      </c>
      <c r="N12" s="158">
        <v>163871</v>
      </c>
      <c r="O12" s="158">
        <v>4870</v>
      </c>
    </row>
    <row r="13" spans="2:23">
      <c r="B13" s="152"/>
      <c r="C13" s="158"/>
      <c r="D13" s="158"/>
      <c r="E13" s="158"/>
      <c r="F13" s="158"/>
      <c r="G13" s="158"/>
      <c r="H13" s="158"/>
      <c r="I13" s="158"/>
      <c r="J13" s="158"/>
      <c r="K13" s="158"/>
      <c r="L13" s="158"/>
      <c r="M13" s="158"/>
      <c r="N13" s="158"/>
      <c r="O13" s="154"/>
    </row>
    <row r="14" spans="2:23">
      <c r="B14" s="931" t="s">
        <v>160</v>
      </c>
      <c r="C14" s="931"/>
      <c r="D14" s="931"/>
      <c r="E14" s="931"/>
      <c r="F14" s="931"/>
      <c r="G14" s="931"/>
      <c r="H14" s="931"/>
      <c r="I14" s="931"/>
      <c r="J14" s="931"/>
      <c r="K14" s="931"/>
      <c r="L14" s="931"/>
      <c r="M14" s="931"/>
      <c r="N14" s="931"/>
      <c r="O14" s="931"/>
      <c r="P14" s="168"/>
    </row>
    <row r="15" spans="2:23">
      <c r="B15" s="154" t="s">
        <v>54</v>
      </c>
      <c r="C15" s="159">
        <v>158080</v>
      </c>
      <c r="D15" s="159">
        <v>122427</v>
      </c>
      <c r="E15" s="159">
        <v>107679</v>
      </c>
      <c r="F15" s="159">
        <v>4486</v>
      </c>
      <c r="G15" s="159">
        <v>376</v>
      </c>
      <c r="H15" s="159">
        <v>5067</v>
      </c>
      <c r="I15" s="159">
        <v>4245</v>
      </c>
      <c r="J15" s="159">
        <v>574</v>
      </c>
      <c r="K15" s="159">
        <v>35653</v>
      </c>
      <c r="L15" s="159">
        <v>19479</v>
      </c>
      <c r="M15" s="159">
        <v>2490</v>
      </c>
      <c r="N15" s="159">
        <v>13387</v>
      </c>
      <c r="O15" s="159">
        <v>297</v>
      </c>
      <c r="P15" s="151"/>
    </row>
    <row r="16" spans="2:23">
      <c r="B16" s="154" t="s">
        <v>55</v>
      </c>
      <c r="C16" s="159">
        <v>155349</v>
      </c>
      <c r="D16" s="159">
        <v>120006</v>
      </c>
      <c r="E16" s="159">
        <v>106100</v>
      </c>
      <c r="F16" s="159">
        <v>4897</v>
      </c>
      <c r="G16" s="159">
        <v>365</v>
      </c>
      <c r="H16" s="159">
        <v>3769</v>
      </c>
      <c r="I16" s="159">
        <v>4397</v>
      </c>
      <c r="J16" s="159">
        <v>478</v>
      </c>
      <c r="K16" s="159">
        <v>35343</v>
      </c>
      <c r="L16" s="159">
        <v>19250</v>
      </c>
      <c r="M16" s="159">
        <v>2300</v>
      </c>
      <c r="N16" s="159">
        <v>13464</v>
      </c>
      <c r="O16" s="159">
        <v>329</v>
      </c>
      <c r="P16" s="151"/>
    </row>
    <row r="17" spans="2:16">
      <c r="B17" s="154" t="s">
        <v>56</v>
      </c>
      <c r="C17" s="159">
        <v>167070</v>
      </c>
      <c r="D17" s="159">
        <v>130664</v>
      </c>
      <c r="E17" s="159">
        <v>113811</v>
      </c>
      <c r="F17" s="159">
        <v>5403</v>
      </c>
      <c r="G17" s="159">
        <v>494</v>
      </c>
      <c r="H17" s="159">
        <v>5215</v>
      </c>
      <c r="I17" s="159">
        <v>4923</v>
      </c>
      <c r="J17" s="159">
        <v>818</v>
      </c>
      <c r="K17" s="159">
        <v>36406</v>
      </c>
      <c r="L17" s="159">
        <v>20072</v>
      </c>
      <c r="M17" s="159">
        <v>2415</v>
      </c>
      <c r="N17" s="159">
        <v>13680</v>
      </c>
      <c r="O17" s="159">
        <v>239</v>
      </c>
      <c r="P17" s="151"/>
    </row>
    <row r="18" spans="2:16">
      <c r="B18" s="154" t="s">
        <v>64</v>
      </c>
      <c r="C18" s="159">
        <v>171679</v>
      </c>
      <c r="D18" s="159">
        <v>133685</v>
      </c>
      <c r="E18" s="159">
        <v>116016</v>
      </c>
      <c r="F18" s="159">
        <v>5920</v>
      </c>
      <c r="G18" s="159">
        <v>491</v>
      </c>
      <c r="H18" s="159">
        <v>5313</v>
      </c>
      <c r="I18" s="159">
        <v>4770</v>
      </c>
      <c r="J18" s="159">
        <v>1175</v>
      </c>
      <c r="K18" s="159">
        <v>37994</v>
      </c>
      <c r="L18" s="159">
        <v>21748</v>
      </c>
      <c r="M18" s="159">
        <v>1959</v>
      </c>
      <c r="N18" s="159">
        <v>14025</v>
      </c>
      <c r="O18" s="159">
        <v>262</v>
      </c>
      <c r="P18" s="151"/>
    </row>
    <row r="19" spans="2:16">
      <c r="B19" s="154" t="s">
        <v>66</v>
      </c>
      <c r="C19" s="159">
        <v>167827</v>
      </c>
      <c r="D19" s="159">
        <v>130989</v>
      </c>
      <c r="E19" s="159">
        <v>114180</v>
      </c>
      <c r="F19" s="159">
        <v>6139</v>
      </c>
      <c r="G19" s="159">
        <v>506</v>
      </c>
      <c r="H19" s="159">
        <v>5010</v>
      </c>
      <c r="I19" s="159">
        <v>3861</v>
      </c>
      <c r="J19" s="159">
        <v>1293</v>
      </c>
      <c r="K19" s="159">
        <v>36838</v>
      </c>
      <c r="L19" s="159">
        <v>20063</v>
      </c>
      <c r="M19" s="159">
        <v>2318</v>
      </c>
      <c r="N19" s="159">
        <v>14189</v>
      </c>
      <c r="O19" s="159">
        <v>268</v>
      </c>
      <c r="P19" s="151"/>
    </row>
    <row r="20" spans="2:16">
      <c r="B20" s="154" t="s">
        <v>57</v>
      </c>
      <c r="C20" s="159">
        <v>168524</v>
      </c>
      <c r="D20" s="159">
        <v>132528</v>
      </c>
      <c r="E20" s="159">
        <v>114214</v>
      </c>
      <c r="F20" s="159">
        <v>5856</v>
      </c>
      <c r="G20" s="159">
        <v>539</v>
      </c>
      <c r="H20" s="159">
        <v>5610</v>
      </c>
      <c r="I20" s="159">
        <v>3521</v>
      </c>
      <c r="J20" s="159">
        <v>2788</v>
      </c>
      <c r="K20" s="159">
        <v>35996</v>
      </c>
      <c r="L20" s="159">
        <v>20192</v>
      </c>
      <c r="M20" s="159">
        <v>2036</v>
      </c>
      <c r="N20" s="159">
        <v>13379</v>
      </c>
      <c r="O20" s="159">
        <v>389</v>
      </c>
      <c r="P20" s="151"/>
    </row>
    <row r="21" spans="2:16">
      <c r="B21" s="154" t="s">
        <v>58</v>
      </c>
      <c r="C21" s="159">
        <v>172051</v>
      </c>
      <c r="D21" s="159">
        <v>133751</v>
      </c>
      <c r="E21" s="159">
        <v>115811</v>
      </c>
      <c r="F21" s="159">
        <v>5892</v>
      </c>
      <c r="G21" s="159">
        <v>580</v>
      </c>
      <c r="H21" s="159">
        <v>5701</v>
      </c>
      <c r="I21" s="159">
        <v>3575</v>
      </c>
      <c r="J21" s="159">
        <v>2192</v>
      </c>
      <c r="K21" s="159">
        <v>38300</v>
      </c>
      <c r="L21" s="159">
        <v>21179</v>
      </c>
      <c r="M21" s="159">
        <v>2026</v>
      </c>
      <c r="N21" s="159">
        <v>14549</v>
      </c>
      <c r="O21" s="159">
        <v>546</v>
      </c>
      <c r="P21" s="151"/>
    </row>
    <row r="22" spans="2:16">
      <c r="B22" s="154" t="s">
        <v>59</v>
      </c>
      <c r="C22" s="159">
        <v>183651</v>
      </c>
      <c r="D22" s="159">
        <v>146461</v>
      </c>
      <c r="E22" s="159">
        <v>126920</v>
      </c>
      <c r="F22" s="159">
        <v>6538</v>
      </c>
      <c r="G22" s="159">
        <v>499</v>
      </c>
      <c r="H22" s="159">
        <v>5594</v>
      </c>
      <c r="I22" s="159">
        <v>5564</v>
      </c>
      <c r="J22" s="159">
        <v>1346</v>
      </c>
      <c r="K22" s="159">
        <v>37190</v>
      </c>
      <c r="L22" s="159">
        <v>21900</v>
      </c>
      <c r="M22" s="159">
        <v>2391</v>
      </c>
      <c r="N22" s="159">
        <v>12516</v>
      </c>
      <c r="O22" s="159">
        <v>383</v>
      </c>
      <c r="P22" s="151"/>
    </row>
    <row r="23" spans="2:16">
      <c r="B23" s="154" t="s">
        <v>60</v>
      </c>
      <c r="C23" s="159">
        <v>172119</v>
      </c>
      <c r="D23" s="159">
        <v>135925</v>
      </c>
      <c r="E23" s="159">
        <v>119035</v>
      </c>
      <c r="F23" s="159">
        <v>5928</v>
      </c>
      <c r="G23" s="159">
        <v>451</v>
      </c>
      <c r="H23" s="159">
        <v>5599</v>
      </c>
      <c r="I23" s="159">
        <v>3612</v>
      </c>
      <c r="J23" s="159">
        <v>1300</v>
      </c>
      <c r="K23" s="159">
        <v>36194</v>
      </c>
      <c r="L23" s="159">
        <v>20466</v>
      </c>
      <c r="M23" s="159">
        <v>2224</v>
      </c>
      <c r="N23" s="159">
        <v>13174</v>
      </c>
      <c r="O23" s="159">
        <v>330</v>
      </c>
      <c r="P23" s="151"/>
    </row>
    <row r="24" spans="2:16">
      <c r="B24" s="154" t="s">
        <v>61</v>
      </c>
      <c r="C24" s="159">
        <v>161573</v>
      </c>
      <c r="D24" s="159">
        <v>127303</v>
      </c>
      <c r="E24" s="159">
        <v>110199</v>
      </c>
      <c r="F24" s="159">
        <v>4548</v>
      </c>
      <c r="G24" s="159">
        <v>499</v>
      </c>
      <c r="H24" s="159">
        <v>6488</v>
      </c>
      <c r="I24" s="159">
        <v>4184</v>
      </c>
      <c r="J24" s="159">
        <v>1385</v>
      </c>
      <c r="K24" s="159">
        <v>34270</v>
      </c>
      <c r="L24" s="159">
        <v>18965</v>
      </c>
      <c r="M24" s="159">
        <v>2184</v>
      </c>
      <c r="N24" s="159">
        <v>12744</v>
      </c>
      <c r="O24" s="159">
        <v>377</v>
      </c>
      <c r="P24" s="151"/>
    </row>
    <row r="25" spans="2:16">
      <c r="B25" s="154" t="s">
        <v>62</v>
      </c>
      <c r="C25" s="159">
        <v>179386</v>
      </c>
      <c r="D25" s="159">
        <v>139994</v>
      </c>
      <c r="E25" s="159">
        <v>122335</v>
      </c>
      <c r="F25" s="159">
        <v>5165</v>
      </c>
      <c r="G25" s="159">
        <v>491</v>
      </c>
      <c r="H25" s="159">
        <v>5875</v>
      </c>
      <c r="I25" s="159">
        <v>5118</v>
      </c>
      <c r="J25" s="159">
        <v>1010</v>
      </c>
      <c r="K25" s="159">
        <v>39392</v>
      </c>
      <c r="L25" s="159">
        <v>21866</v>
      </c>
      <c r="M25" s="159">
        <v>2665</v>
      </c>
      <c r="N25" s="159">
        <v>14535</v>
      </c>
      <c r="O25" s="159">
        <v>326</v>
      </c>
      <c r="P25" s="151"/>
    </row>
    <row r="26" spans="2:16">
      <c r="B26" s="154" t="s">
        <v>63</v>
      </c>
      <c r="C26" s="159">
        <v>170859</v>
      </c>
      <c r="D26" s="159">
        <v>133065</v>
      </c>
      <c r="E26" s="159">
        <v>117215</v>
      </c>
      <c r="F26" s="159">
        <v>5085</v>
      </c>
      <c r="G26" s="159">
        <v>577</v>
      </c>
      <c r="H26" s="159">
        <v>5093</v>
      </c>
      <c r="I26" s="159">
        <v>3839</v>
      </c>
      <c r="J26" s="159">
        <v>1256</v>
      </c>
      <c r="K26" s="159">
        <v>37794</v>
      </c>
      <c r="L26" s="159">
        <v>21045</v>
      </c>
      <c r="M26" s="159">
        <v>2598</v>
      </c>
      <c r="N26" s="159">
        <v>13860</v>
      </c>
      <c r="O26" s="159">
        <v>291</v>
      </c>
      <c r="P26" s="168"/>
    </row>
    <row r="27" spans="2:16">
      <c r="B27" s="718"/>
      <c r="C27" s="719"/>
      <c r="D27" s="720"/>
      <c r="E27" s="719"/>
      <c r="F27" s="718"/>
      <c r="G27" s="718"/>
      <c r="H27" s="718"/>
      <c r="I27" s="718"/>
      <c r="J27" s="718"/>
      <c r="K27" s="718"/>
      <c r="L27" s="718"/>
      <c r="M27" s="718"/>
      <c r="N27" s="718"/>
      <c r="O27" s="718"/>
    </row>
    <row r="28" spans="2:16">
      <c r="B28" s="931" t="s">
        <v>361</v>
      </c>
      <c r="C28" s="931"/>
      <c r="D28" s="931"/>
      <c r="E28" s="931"/>
      <c r="F28" s="931"/>
      <c r="G28" s="931"/>
      <c r="H28" s="931"/>
      <c r="I28" s="931"/>
      <c r="J28" s="931"/>
      <c r="K28" s="931"/>
      <c r="L28" s="931"/>
      <c r="M28" s="931"/>
      <c r="N28" s="931"/>
      <c r="O28" s="931"/>
    </row>
    <row r="29" spans="2:16">
      <c r="B29" s="154" t="s">
        <v>54</v>
      </c>
      <c r="C29" s="159">
        <v>159172</v>
      </c>
      <c r="D29" s="159">
        <v>124891</v>
      </c>
      <c r="E29" s="159">
        <v>108931</v>
      </c>
      <c r="F29" s="159">
        <v>4178</v>
      </c>
      <c r="G29" s="159">
        <v>457</v>
      </c>
      <c r="H29" s="159">
        <v>4880</v>
      </c>
      <c r="I29" s="159">
        <v>3985</v>
      </c>
      <c r="J29" s="159">
        <v>2460</v>
      </c>
      <c r="K29" s="159">
        <v>34281</v>
      </c>
      <c r="L29" s="159">
        <v>19678</v>
      </c>
      <c r="M29" s="159">
        <v>2053</v>
      </c>
      <c r="N29" s="159">
        <v>12343</v>
      </c>
      <c r="O29" s="159">
        <v>207</v>
      </c>
    </row>
    <row r="30" spans="2:16">
      <c r="B30" s="154" t="s">
        <v>55</v>
      </c>
      <c r="C30" s="159">
        <v>147478</v>
      </c>
      <c r="D30" s="159">
        <v>116174</v>
      </c>
      <c r="E30" s="159">
        <v>101245</v>
      </c>
      <c r="F30" s="159">
        <v>4412</v>
      </c>
      <c r="G30" s="159">
        <v>435</v>
      </c>
      <c r="H30" s="159">
        <v>4464</v>
      </c>
      <c r="I30" s="159">
        <v>3187</v>
      </c>
      <c r="J30" s="159">
        <v>2431</v>
      </c>
      <c r="K30" s="159">
        <v>31304</v>
      </c>
      <c r="L30" s="159">
        <v>16090</v>
      </c>
      <c r="M30" s="159">
        <v>2233</v>
      </c>
      <c r="N30" s="159">
        <v>12791</v>
      </c>
      <c r="O30" s="159">
        <v>190</v>
      </c>
    </row>
    <row r="31" spans="2:16">
      <c r="B31" s="154" t="s">
        <v>56</v>
      </c>
      <c r="C31" s="159">
        <v>187620</v>
      </c>
      <c r="D31" s="159">
        <v>146634</v>
      </c>
      <c r="E31" s="159">
        <v>128332</v>
      </c>
      <c r="F31" s="159">
        <v>5502</v>
      </c>
      <c r="G31" s="159">
        <v>455</v>
      </c>
      <c r="H31" s="159">
        <v>5255</v>
      </c>
      <c r="I31" s="159">
        <v>4444</v>
      </c>
      <c r="J31" s="159">
        <v>2646</v>
      </c>
      <c r="K31" s="159">
        <v>40986</v>
      </c>
      <c r="L31" s="159">
        <v>22097</v>
      </c>
      <c r="M31" s="159">
        <v>2674</v>
      </c>
      <c r="N31" s="159">
        <v>15917</v>
      </c>
      <c r="O31" s="159">
        <v>298</v>
      </c>
    </row>
    <row r="32" spans="2:16">
      <c r="B32" s="154" t="s">
        <v>64</v>
      </c>
      <c r="C32" s="159">
        <v>149351</v>
      </c>
      <c r="D32" s="159">
        <v>118683</v>
      </c>
      <c r="E32" s="159">
        <v>104381</v>
      </c>
      <c r="F32" s="159">
        <v>5359</v>
      </c>
      <c r="G32" s="159">
        <v>406</v>
      </c>
      <c r="H32" s="159">
        <v>4146</v>
      </c>
      <c r="I32" s="159">
        <v>2847</v>
      </c>
      <c r="J32" s="159">
        <v>1544</v>
      </c>
      <c r="K32" s="159">
        <v>30668</v>
      </c>
      <c r="L32" s="159">
        <v>17250</v>
      </c>
      <c r="M32" s="159">
        <v>1852</v>
      </c>
      <c r="N32" s="159">
        <v>11313</v>
      </c>
      <c r="O32" s="159">
        <v>253</v>
      </c>
    </row>
    <row r="33" spans="2:31">
      <c r="B33" s="154" t="s">
        <v>66</v>
      </c>
      <c r="C33" s="159">
        <v>186651</v>
      </c>
      <c r="D33" s="159">
        <v>147272</v>
      </c>
      <c r="E33" s="159">
        <v>128722</v>
      </c>
      <c r="F33" s="159">
        <v>6351</v>
      </c>
      <c r="G33" s="159">
        <v>313</v>
      </c>
      <c r="H33" s="159">
        <v>5156</v>
      </c>
      <c r="I33" s="159">
        <v>4699</v>
      </c>
      <c r="J33" s="159">
        <v>2031</v>
      </c>
      <c r="K33" s="159">
        <v>39379</v>
      </c>
      <c r="L33" s="159">
        <v>23777</v>
      </c>
      <c r="M33" s="159">
        <v>2596</v>
      </c>
      <c r="N33" s="159">
        <v>12744</v>
      </c>
      <c r="O33" s="159">
        <v>262</v>
      </c>
    </row>
    <row r="34" spans="2:31">
      <c r="B34" s="154" t="s">
        <v>57</v>
      </c>
      <c r="C34" s="159">
        <v>166894</v>
      </c>
      <c r="D34" s="159">
        <v>130599</v>
      </c>
      <c r="E34" s="159">
        <v>113453</v>
      </c>
      <c r="F34" s="159">
        <v>5729</v>
      </c>
      <c r="G34" s="159">
        <v>460</v>
      </c>
      <c r="H34" s="159">
        <v>5012</v>
      </c>
      <c r="I34" s="159">
        <v>3985</v>
      </c>
      <c r="J34" s="159">
        <v>1960</v>
      </c>
      <c r="K34" s="159">
        <v>36295</v>
      </c>
      <c r="L34" s="159">
        <v>20308</v>
      </c>
      <c r="M34" s="159">
        <v>2465</v>
      </c>
      <c r="N34" s="159">
        <v>13225</v>
      </c>
      <c r="O34" s="159">
        <v>297</v>
      </c>
    </row>
    <row r="35" spans="2:31">
      <c r="B35" s="154" t="s">
        <v>58</v>
      </c>
      <c r="C35" s="159"/>
      <c r="D35" s="159"/>
      <c r="E35" s="159"/>
      <c r="F35" s="159"/>
      <c r="G35" s="159"/>
      <c r="H35" s="159"/>
      <c r="I35" s="159"/>
      <c r="J35" s="159"/>
      <c r="K35" s="159"/>
      <c r="L35" s="159"/>
      <c r="M35" s="159"/>
      <c r="N35" s="159"/>
      <c r="O35" s="159"/>
    </row>
    <row r="36" spans="2:31">
      <c r="B36" s="154" t="s">
        <v>59</v>
      </c>
      <c r="C36" s="159"/>
      <c r="D36" s="159"/>
      <c r="E36" s="159"/>
      <c r="F36" s="159"/>
      <c r="G36" s="159"/>
      <c r="H36" s="159"/>
      <c r="I36" s="159"/>
      <c r="J36" s="159"/>
      <c r="K36" s="159"/>
      <c r="L36" s="159"/>
      <c r="M36" s="159"/>
      <c r="N36" s="159"/>
      <c r="O36" s="159"/>
    </row>
    <row r="37" spans="2:31">
      <c r="B37" s="154" t="s">
        <v>60</v>
      </c>
      <c r="C37" s="159"/>
      <c r="D37" s="159"/>
      <c r="E37" s="159"/>
      <c r="F37" s="159"/>
      <c r="G37" s="159"/>
      <c r="H37" s="159"/>
      <c r="I37" s="159"/>
      <c r="J37" s="159"/>
      <c r="K37" s="159"/>
      <c r="L37" s="159"/>
      <c r="M37" s="159"/>
      <c r="N37" s="159"/>
      <c r="O37" s="159"/>
    </row>
    <row r="38" spans="2:31">
      <c r="B38" s="154" t="s">
        <v>61</v>
      </c>
      <c r="C38" s="159"/>
      <c r="D38" s="159"/>
      <c r="E38" s="159"/>
      <c r="F38" s="159"/>
      <c r="G38" s="159"/>
      <c r="H38" s="159"/>
      <c r="I38" s="159"/>
      <c r="J38" s="159"/>
      <c r="K38" s="159"/>
      <c r="L38" s="159"/>
      <c r="M38" s="159"/>
      <c r="N38" s="159"/>
      <c r="O38" s="159"/>
    </row>
    <row r="39" spans="2:31">
      <c r="B39" s="154" t="s">
        <v>62</v>
      </c>
      <c r="C39" s="159"/>
      <c r="D39" s="159"/>
      <c r="E39" s="159"/>
      <c r="F39" s="159"/>
      <c r="G39" s="159"/>
      <c r="H39" s="159"/>
      <c r="I39" s="159"/>
      <c r="J39" s="159"/>
      <c r="K39" s="159"/>
      <c r="L39" s="159"/>
      <c r="M39" s="159"/>
      <c r="N39" s="159"/>
      <c r="O39" s="159"/>
    </row>
    <row r="40" spans="2:31">
      <c r="B40" s="154" t="s">
        <v>63</v>
      </c>
      <c r="C40" s="159"/>
      <c r="D40" s="159"/>
      <c r="E40" s="159"/>
      <c r="F40" s="159"/>
      <c r="G40" s="159"/>
      <c r="H40" s="159"/>
      <c r="I40" s="159"/>
      <c r="J40" s="159"/>
      <c r="K40" s="159"/>
      <c r="L40" s="159"/>
      <c r="M40" s="159"/>
      <c r="N40" s="159"/>
      <c r="O40" s="159"/>
    </row>
    <row r="41" spans="2:31" s="215" customFormat="1">
      <c r="B41" s="927"/>
      <c r="C41" s="928"/>
      <c r="D41" s="928"/>
      <c r="E41" s="928"/>
      <c r="F41" s="928"/>
      <c r="G41" s="928"/>
      <c r="H41" s="928"/>
      <c r="I41" s="928"/>
      <c r="J41" s="928"/>
      <c r="K41" s="928"/>
      <c r="L41" s="928"/>
      <c r="M41" s="928"/>
      <c r="N41" s="928"/>
      <c r="O41" s="929"/>
    </row>
    <row r="42" spans="2:31" s="215" customFormat="1">
      <c r="B42" s="913" t="s">
        <v>235</v>
      </c>
      <c r="C42" s="914"/>
      <c r="D42" s="914"/>
      <c r="E42" s="914"/>
      <c r="F42" s="914"/>
      <c r="G42" s="914"/>
      <c r="H42" s="914"/>
      <c r="I42" s="914"/>
      <c r="J42" s="914"/>
      <c r="K42" s="914"/>
      <c r="L42" s="914"/>
      <c r="M42" s="914"/>
      <c r="N42" s="914"/>
      <c r="O42" s="915"/>
    </row>
    <row r="43" spans="2:31">
      <c r="B43" s="913" t="s">
        <v>236</v>
      </c>
      <c r="C43" s="914"/>
      <c r="D43" s="914"/>
      <c r="E43" s="914"/>
      <c r="F43" s="914"/>
      <c r="G43" s="914"/>
      <c r="H43" s="914"/>
      <c r="I43" s="914"/>
      <c r="J43" s="914"/>
      <c r="K43" s="914"/>
      <c r="L43" s="914"/>
      <c r="M43" s="914"/>
      <c r="N43" s="914"/>
      <c r="O43" s="915"/>
    </row>
    <row r="45" spans="2:31">
      <c r="C45" s="263"/>
      <c r="E45" s="263"/>
      <c r="J45" s="312"/>
      <c r="K45" s="312"/>
      <c r="L45" s="312"/>
      <c r="M45" s="312"/>
      <c r="N45" s="312"/>
      <c r="O45" s="312"/>
    </row>
    <row r="46" spans="2:31">
      <c r="B46" s="261"/>
      <c r="D46" s="229"/>
      <c r="E46" s="229"/>
      <c r="F46" s="229"/>
      <c r="G46" s="229"/>
      <c r="H46" s="229"/>
      <c r="I46" s="229"/>
      <c r="J46" s="229"/>
      <c r="K46" s="229"/>
      <c r="L46" s="229"/>
      <c r="M46" s="229"/>
      <c r="N46" s="229"/>
      <c r="O46" s="229"/>
      <c r="P46" s="229"/>
      <c r="Q46" s="229"/>
      <c r="R46" s="229"/>
      <c r="S46" s="229"/>
      <c r="T46" s="229"/>
      <c r="U46" s="229"/>
      <c r="V46" s="229"/>
      <c r="W46" s="229"/>
      <c r="X46" s="229"/>
      <c r="Y46" s="229"/>
      <c r="Z46" s="229"/>
      <c r="AA46" s="229">
        <v>13387</v>
      </c>
      <c r="AB46" s="229"/>
      <c r="AC46" s="229">
        <v>297</v>
      </c>
      <c r="AD46" s="229"/>
    </row>
    <row r="47" spans="2:31">
      <c r="B47" s="711"/>
      <c r="D47" s="229"/>
      <c r="E47" s="229"/>
      <c r="F47" s="229"/>
      <c r="G47" s="229"/>
      <c r="H47" s="229"/>
      <c r="I47" s="229"/>
      <c r="J47" s="229"/>
      <c r="K47" s="229"/>
      <c r="L47" s="229"/>
      <c r="M47" s="229"/>
      <c r="N47" s="229"/>
      <c r="O47" s="229"/>
      <c r="P47" s="229"/>
      <c r="Q47" s="229"/>
      <c r="R47" s="229"/>
      <c r="S47" s="229"/>
      <c r="T47" s="229"/>
      <c r="U47" s="229"/>
      <c r="V47" s="229"/>
      <c r="W47" s="229"/>
      <c r="X47" s="229"/>
      <c r="Y47" s="229"/>
      <c r="Z47" s="229"/>
      <c r="AA47" s="229">
        <v>13464</v>
      </c>
      <c r="AB47" s="229"/>
      <c r="AC47" s="229">
        <v>329</v>
      </c>
      <c r="AD47" s="229"/>
    </row>
    <row r="48" spans="2:31">
      <c r="B48" s="711"/>
      <c r="D48" s="229"/>
      <c r="E48" s="229"/>
      <c r="F48" s="229"/>
      <c r="G48" s="229"/>
      <c r="H48" s="229"/>
      <c r="I48" s="229"/>
      <c r="J48" s="229"/>
      <c r="K48" s="229"/>
      <c r="L48" s="229"/>
      <c r="M48" s="229"/>
      <c r="N48" s="229"/>
      <c r="O48" s="229"/>
      <c r="P48" s="229"/>
      <c r="Q48" s="229"/>
      <c r="R48" s="229"/>
      <c r="S48" s="229"/>
      <c r="T48" s="229"/>
      <c r="U48" s="229"/>
      <c r="V48" s="229"/>
      <c r="W48" s="229"/>
      <c r="X48" s="229"/>
      <c r="Y48" s="229"/>
      <c r="Z48" s="229"/>
      <c r="AA48" s="229">
        <v>13680</v>
      </c>
      <c r="AB48" s="229"/>
      <c r="AC48" s="229">
        <v>239</v>
      </c>
      <c r="AD48" s="229"/>
      <c r="AE48" s="312"/>
    </row>
    <row r="49" spans="2:31">
      <c r="D49" s="229"/>
      <c r="E49" s="229"/>
      <c r="F49" s="229"/>
      <c r="G49" s="229"/>
      <c r="H49" s="229"/>
      <c r="I49" s="229"/>
      <c r="J49" s="229"/>
      <c r="K49" s="229"/>
      <c r="L49" s="229"/>
      <c r="M49" s="229"/>
      <c r="N49" s="229"/>
      <c r="O49" s="229"/>
      <c r="P49" s="229"/>
      <c r="Q49" s="229"/>
      <c r="R49" s="229"/>
      <c r="S49" s="229"/>
      <c r="T49" s="229"/>
      <c r="U49" s="229"/>
      <c r="V49" s="229"/>
      <c r="W49" s="229"/>
      <c r="X49" s="229"/>
      <c r="Y49" s="229"/>
      <c r="Z49" s="229"/>
      <c r="AA49" s="229">
        <v>14025</v>
      </c>
      <c r="AB49" s="229"/>
      <c r="AC49" s="229">
        <v>262</v>
      </c>
      <c r="AD49" s="229"/>
      <c r="AE49" s="312"/>
    </row>
    <row r="50" spans="2:31">
      <c r="D50" s="229"/>
      <c r="E50" s="229"/>
      <c r="F50" s="229"/>
      <c r="G50" s="229"/>
      <c r="H50" s="229"/>
      <c r="I50" s="229"/>
      <c r="J50" s="229"/>
      <c r="K50" s="229"/>
      <c r="L50" s="229"/>
      <c r="M50" s="229"/>
      <c r="N50" s="229"/>
      <c r="O50" s="229"/>
      <c r="P50" s="229"/>
      <c r="Q50" s="229"/>
      <c r="R50" s="229"/>
      <c r="S50" s="229"/>
      <c r="T50" s="229"/>
      <c r="U50" s="229"/>
      <c r="V50" s="229"/>
      <c r="W50" s="229"/>
      <c r="X50" s="229"/>
      <c r="Y50" s="229"/>
      <c r="Z50" s="229"/>
      <c r="AA50" s="229">
        <v>14189</v>
      </c>
      <c r="AB50" s="229"/>
      <c r="AC50" s="229">
        <v>268</v>
      </c>
      <c r="AD50" s="229"/>
      <c r="AE50" s="312"/>
    </row>
    <row r="51" spans="2:31">
      <c r="B51" s="229"/>
      <c r="D51" s="229"/>
      <c r="E51" s="229"/>
      <c r="F51" s="229"/>
      <c r="G51" s="229"/>
      <c r="H51" s="229"/>
      <c r="I51" s="229"/>
      <c r="J51" s="229"/>
      <c r="K51" s="229"/>
      <c r="L51" s="229"/>
      <c r="M51" s="229"/>
      <c r="N51" s="229"/>
      <c r="O51" s="229"/>
      <c r="P51" s="229"/>
      <c r="Q51" s="229"/>
      <c r="R51" s="229"/>
      <c r="S51" s="229"/>
      <c r="T51" s="229"/>
      <c r="U51" s="229"/>
      <c r="V51" s="229"/>
      <c r="W51" s="229"/>
      <c r="X51" s="229"/>
      <c r="Y51" s="229"/>
      <c r="Z51" s="229"/>
      <c r="AA51" s="229">
        <v>13379</v>
      </c>
      <c r="AB51" s="229"/>
      <c r="AC51" s="229">
        <v>389</v>
      </c>
      <c r="AD51" s="229"/>
    </row>
    <row r="52" spans="2:31">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v>14549</v>
      </c>
      <c r="AB52" s="229"/>
      <c r="AC52" s="229">
        <v>546</v>
      </c>
      <c r="AD52" s="229"/>
    </row>
    <row r="53" spans="2:31">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v>12516</v>
      </c>
      <c r="AB53" s="229"/>
      <c r="AC53" s="229">
        <v>383</v>
      </c>
      <c r="AD53" s="229"/>
    </row>
    <row r="54" spans="2:31">
      <c r="D54" s="229"/>
      <c r="E54" s="229"/>
      <c r="F54" s="229"/>
      <c r="G54" s="229"/>
      <c r="H54" s="229"/>
      <c r="I54" s="229"/>
      <c r="J54" s="229"/>
      <c r="K54" s="229"/>
      <c r="L54" s="229"/>
      <c r="M54" s="229"/>
      <c r="N54" s="229"/>
      <c r="O54" s="229"/>
      <c r="P54" s="229"/>
      <c r="Q54" s="229"/>
      <c r="R54" s="229"/>
      <c r="S54" s="229"/>
      <c r="T54" s="229"/>
      <c r="U54" s="229"/>
      <c r="V54" s="229"/>
      <c r="W54" s="229"/>
      <c r="X54" s="229"/>
      <c r="Y54" s="229"/>
      <c r="Z54" s="229"/>
      <c r="AA54" s="229">
        <v>13174</v>
      </c>
      <c r="AB54" s="229"/>
      <c r="AC54" s="229">
        <v>330</v>
      </c>
      <c r="AD54" s="229"/>
      <c r="AE54" s="312"/>
    </row>
    <row r="55" spans="2:31">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v>12744</v>
      </c>
      <c r="AB55" s="229"/>
      <c r="AC55" s="229">
        <v>377</v>
      </c>
      <c r="AD55" s="229"/>
      <c r="AE55" s="312"/>
    </row>
    <row r="56" spans="2:31">
      <c r="D56" s="229"/>
      <c r="E56" s="229"/>
      <c r="F56" s="229"/>
      <c r="G56" s="229"/>
      <c r="H56" s="229"/>
      <c r="I56" s="229"/>
      <c r="J56" s="229"/>
      <c r="K56" s="229"/>
      <c r="L56" s="229"/>
      <c r="M56" s="229"/>
      <c r="N56" s="229"/>
      <c r="O56" s="229"/>
      <c r="P56" s="229"/>
      <c r="Q56" s="229"/>
      <c r="R56" s="229"/>
      <c r="S56" s="229"/>
      <c r="T56" s="229"/>
      <c r="U56" s="229"/>
      <c r="V56" s="229"/>
      <c r="W56" s="229"/>
      <c r="X56" s="229"/>
      <c r="Y56" s="229"/>
      <c r="Z56" s="229"/>
      <c r="AA56" s="229">
        <v>14535</v>
      </c>
      <c r="AB56" s="229"/>
      <c r="AC56" s="229">
        <v>326</v>
      </c>
      <c r="AD56" s="229"/>
      <c r="AE56" s="312"/>
    </row>
    <row r="57" spans="2:31">
      <c r="D57" s="229"/>
      <c r="E57" s="229"/>
      <c r="F57" s="229"/>
      <c r="G57" s="229"/>
      <c r="H57" s="229"/>
      <c r="I57" s="229"/>
      <c r="J57" s="229"/>
      <c r="K57" s="229"/>
      <c r="L57" s="229"/>
      <c r="M57" s="229"/>
      <c r="N57" s="229"/>
      <c r="O57" s="229"/>
      <c r="P57" s="229"/>
      <c r="Q57" s="229"/>
      <c r="R57" s="229"/>
      <c r="S57" s="229"/>
      <c r="T57" s="229"/>
      <c r="U57" s="229"/>
      <c r="V57" s="229"/>
      <c r="W57" s="229"/>
      <c r="X57" s="229"/>
      <c r="Y57" s="229"/>
      <c r="Z57" s="229"/>
      <c r="AA57" s="229">
        <v>13860</v>
      </c>
      <c r="AB57" s="229"/>
      <c r="AC57" s="229">
        <v>291</v>
      </c>
      <c r="AD57" s="229"/>
      <c r="AE57" s="312"/>
    </row>
    <row r="58" spans="2:31">
      <c r="C58" s="229"/>
    </row>
    <row r="59" spans="2:31">
      <c r="C59" s="229"/>
    </row>
    <row r="60" spans="2:31">
      <c r="C60" s="229"/>
    </row>
    <row r="61" spans="2:31">
      <c r="C61" s="229"/>
    </row>
    <row r="62" spans="2:31">
      <c r="C62" s="229"/>
    </row>
    <row r="63" spans="2:31">
      <c r="C63" s="229"/>
    </row>
    <row r="64" spans="2:31">
      <c r="C64" s="229"/>
    </row>
    <row r="65" spans="3:3">
      <c r="C65" s="229"/>
    </row>
    <row r="66" spans="3:3">
      <c r="C66" s="229"/>
    </row>
    <row r="67" spans="3:3">
      <c r="C67" s="229"/>
    </row>
    <row r="68" spans="3:3">
      <c r="C68" s="229"/>
    </row>
    <row r="69" spans="3:3">
      <c r="C69" s="229"/>
    </row>
  </sheetData>
  <mergeCells count="26">
    <mergeCell ref="P7:V7"/>
    <mergeCell ref="B7:B9"/>
    <mergeCell ref="P8:W8"/>
    <mergeCell ref="B43:O43"/>
    <mergeCell ref="B41:O41"/>
    <mergeCell ref="E8:G8"/>
    <mergeCell ref="I8:I9"/>
    <mergeCell ref="J8:J9"/>
    <mergeCell ref="M8:M9"/>
    <mergeCell ref="D8:D9"/>
    <mergeCell ref="H8:H9"/>
    <mergeCell ref="B14:O14"/>
    <mergeCell ref="B28:O28"/>
    <mergeCell ref="N8:N9"/>
    <mergeCell ref="O8:O9"/>
    <mergeCell ref="C7:C9"/>
    <mergeCell ref="B42:O42"/>
    <mergeCell ref="L8:L9"/>
    <mergeCell ref="K8:K9"/>
    <mergeCell ref="B1:O1"/>
    <mergeCell ref="B4:O4"/>
    <mergeCell ref="B6:O6"/>
    <mergeCell ref="D7:J7"/>
    <mergeCell ref="B3:O3"/>
    <mergeCell ref="B5:O5"/>
    <mergeCell ref="K7:O7"/>
  </mergeCells>
  <pageMargins left="0.70866141732283472" right="0.70866141732283472" top="0.74803149606299213" bottom="0.74803149606299213" header="0.31496062992125984" footer="0.31496062992125984"/>
  <pageSetup scale="89" firstPageNumber="20" orientation="landscape" useFirstPageNumber="1" r:id="rId1"/>
  <headerFooter>
    <oddFoote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57"/>
  <sheetViews>
    <sheetView zoomScaleNormal="100" workbookViewId="0">
      <selection activeCell="B1" sqref="B1:K1"/>
    </sheetView>
  </sheetViews>
  <sheetFormatPr baseColWidth="10" defaultColWidth="5.81640625" defaultRowHeight="12.75"/>
  <cols>
    <col min="1" max="1" width="2.7265625" style="153" customWidth="1"/>
    <col min="2" max="11" width="8.6328125" style="153" customWidth="1"/>
    <col min="12" max="15" width="6.453125" style="153" customWidth="1"/>
    <col min="16" max="16" width="6.7265625" style="153" customWidth="1"/>
    <col min="17" max="16384" width="5.81640625" style="153"/>
  </cols>
  <sheetData>
    <row r="1" spans="2:23" ht="12.75" customHeight="1">
      <c r="B1" s="917" t="s">
        <v>467</v>
      </c>
      <c r="C1" s="917"/>
      <c r="D1" s="917"/>
      <c r="E1" s="917"/>
      <c r="F1" s="917"/>
      <c r="G1" s="917"/>
      <c r="H1" s="917"/>
      <c r="I1" s="917"/>
      <c r="J1" s="917"/>
      <c r="K1" s="917"/>
      <c r="L1" s="383"/>
      <c r="M1" s="383"/>
      <c r="N1" s="383"/>
      <c r="O1" s="383"/>
      <c r="P1" s="168"/>
    </row>
    <row r="2" spans="2:23" ht="12.75" customHeight="1">
      <c r="B2" s="917" t="s">
        <v>233</v>
      </c>
      <c r="C2" s="917"/>
      <c r="D2" s="917"/>
      <c r="E2" s="917"/>
      <c r="F2" s="917"/>
      <c r="G2" s="917"/>
      <c r="H2" s="917"/>
      <c r="I2" s="917"/>
      <c r="J2" s="917"/>
      <c r="K2" s="917"/>
      <c r="L2" s="371"/>
      <c r="M2" s="371"/>
      <c r="N2" s="371"/>
      <c r="O2" s="371"/>
      <c r="P2" s="168"/>
    </row>
    <row r="3" spans="2:23" ht="16.5" customHeight="1">
      <c r="B3" s="932" t="s">
        <v>406</v>
      </c>
      <c r="C3" s="932"/>
      <c r="D3" s="932"/>
      <c r="E3" s="932"/>
      <c r="F3" s="932"/>
      <c r="G3" s="932"/>
      <c r="H3" s="932"/>
      <c r="I3" s="932"/>
      <c r="J3" s="932"/>
      <c r="K3" s="932"/>
      <c r="L3" s="383"/>
      <c r="M3" s="383"/>
      <c r="N3" s="383"/>
      <c r="O3" s="383"/>
      <c r="P3" s="380"/>
    </row>
    <row r="4" spans="2:23" ht="16.5" customHeight="1">
      <c r="B4" s="933"/>
      <c r="C4" s="933"/>
      <c r="D4" s="933"/>
      <c r="E4" s="933"/>
      <c r="F4" s="933"/>
      <c r="G4" s="933"/>
      <c r="H4" s="933"/>
      <c r="I4" s="933"/>
      <c r="J4" s="933"/>
      <c r="K4" s="933"/>
      <c r="L4" s="383"/>
      <c r="M4" s="383"/>
      <c r="N4" s="383"/>
      <c r="O4" s="383"/>
      <c r="P4" s="168"/>
    </row>
    <row r="5" spans="2:23" ht="18" customHeight="1">
      <c r="B5" s="934" t="s">
        <v>134</v>
      </c>
      <c r="C5" s="940" t="s">
        <v>218</v>
      </c>
      <c r="D5" s="940"/>
      <c r="E5" s="940"/>
      <c r="F5" s="940"/>
      <c r="G5" s="940"/>
      <c r="H5" s="940"/>
      <c r="I5" s="940"/>
      <c r="J5" s="940"/>
      <c r="K5" s="940"/>
      <c r="L5" s="384"/>
      <c r="M5" s="384"/>
      <c r="N5" s="384"/>
      <c r="O5" s="384"/>
      <c r="P5" s="369"/>
    </row>
    <row r="6" spans="2:23">
      <c r="B6" s="935"/>
      <c r="C6" s="372"/>
      <c r="D6" s="941" t="s">
        <v>12</v>
      </c>
      <c r="E6" s="941"/>
      <c r="F6" s="941"/>
      <c r="G6" s="941"/>
      <c r="H6" s="941"/>
      <c r="I6" s="941"/>
      <c r="J6" s="941"/>
      <c r="K6" s="941"/>
      <c r="L6" s="385"/>
      <c r="M6" s="385"/>
      <c r="N6" s="385"/>
      <c r="O6" s="385"/>
      <c r="P6" s="168"/>
    </row>
    <row r="7" spans="2:23" ht="55.5" customHeight="1">
      <c r="B7" s="936"/>
      <c r="C7" s="372" t="s">
        <v>73</v>
      </c>
      <c r="D7" s="372" t="s">
        <v>226</v>
      </c>
      <c r="E7" s="372" t="s">
        <v>219</v>
      </c>
      <c r="F7" s="372" t="s">
        <v>221</v>
      </c>
      <c r="G7" s="372" t="s">
        <v>222</v>
      </c>
      <c r="H7" s="372" t="s">
        <v>223</v>
      </c>
      <c r="I7" s="372" t="s">
        <v>224</v>
      </c>
      <c r="J7" s="372" t="s">
        <v>225</v>
      </c>
      <c r="K7" s="372" t="s">
        <v>220</v>
      </c>
      <c r="L7" s="386"/>
      <c r="M7" s="386"/>
      <c r="N7" s="386"/>
      <c r="O7" s="386"/>
      <c r="P7" s="369"/>
      <c r="Q7" s="369"/>
      <c r="R7" s="369"/>
      <c r="S7" s="369"/>
      <c r="T7" s="369"/>
      <c r="U7" s="369"/>
      <c r="V7" s="369"/>
    </row>
    <row r="8" spans="2:23" ht="33.75" customHeight="1">
      <c r="B8" s="169" t="s">
        <v>143</v>
      </c>
      <c r="C8" s="158">
        <v>1922480</v>
      </c>
      <c r="D8" s="158">
        <v>73806</v>
      </c>
      <c r="E8" s="158">
        <v>137549</v>
      </c>
      <c r="F8" s="158">
        <v>178615</v>
      </c>
      <c r="G8" s="158">
        <v>96627</v>
      </c>
      <c r="H8" s="158">
        <v>235036</v>
      </c>
      <c r="I8" s="158">
        <v>173520</v>
      </c>
      <c r="J8" s="158">
        <v>149153</v>
      </c>
      <c r="K8" s="158">
        <v>878174</v>
      </c>
      <c r="L8" s="387"/>
      <c r="M8" s="387"/>
      <c r="N8" s="387"/>
      <c r="O8" s="387"/>
      <c r="P8" s="369"/>
      <c r="Q8" s="369"/>
      <c r="R8" s="369"/>
      <c r="S8" s="369"/>
      <c r="T8" s="369"/>
      <c r="U8" s="369"/>
      <c r="V8" s="369"/>
      <c r="W8" s="369"/>
    </row>
    <row r="9" spans="2:23" ht="12.75" customHeight="1">
      <c r="B9" s="169">
        <v>2014</v>
      </c>
      <c r="C9" s="158">
        <v>1968268</v>
      </c>
      <c r="D9" s="158">
        <v>65801</v>
      </c>
      <c r="E9" s="158">
        <v>131770</v>
      </c>
      <c r="F9" s="158">
        <v>179811</v>
      </c>
      <c r="G9" s="158">
        <v>98006</v>
      </c>
      <c r="H9" s="158">
        <v>284729</v>
      </c>
      <c r="I9" s="158">
        <v>161087</v>
      </c>
      <c r="J9" s="158">
        <v>152276</v>
      </c>
      <c r="K9" s="158">
        <v>894788</v>
      </c>
      <c r="L9" s="387"/>
      <c r="M9" s="387"/>
      <c r="N9" s="387"/>
      <c r="O9" s="387"/>
      <c r="P9" s="168"/>
    </row>
    <row r="10" spans="2:23">
      <c r="B10" s="169">
        <v>2015</v>
      </c>
      <c r="C10" s="158">
        <v>1962342</v>
      </c>
      <c r="D10" s="158">
        <v>54340</v>
      </c>
      <c r="E10" s="158">
        <v>127735</v>
      </c>
      <c r="F10" s="158">
        <v>181298</v>
      </c>
      <c r="G10" s="158">
        <v>106215</v>
      </c>
      <c r="H10" s="158">
        <v>251442</v>
      </c>
      <c r="I10" s="158">
        <v>164014</v>
      </c>
      <c r="J10" s="158">
        <v>150320</v>
      </c>
      <c r="K10" s="158">
        <v>926978</v>
      </c>
      <c r="L10" s="381"/>
      <c r="M10" s="381"/>
      <c r="N10" s="381"/>
      <c r="O10" s="381"/>
      <c r="Q10" s="263"/>
      <c r="R10" s="263"/>
    </row>
    <row r="11" spans="2:23">
      <c r="B11" s="916"/>
      <c r="C11" s="916"/>
      <c r="D11" s="916"/>
      <c r="E11" s="916"/>
      <c r="F11" s="916"/>
      <c r="G11" s="916"/>
      <c r="H11" s="916"/>
      <c r="I11" s="916"/>
      <c r="J11" s="916"/>
      <c r="K11" s="916"/>
      <c r="L11" s="381"/>
      <c r="M11" s="381"/>
      <c r="N11" s="381"/>
      <c r="O11" s="381"/>
    </row>
    <row r="12" spans="2:23">
      <c r="B12" s="942" t="s">
        <v>160</v>
      </c>
      <c r="C12" s="942"/>
      <c r="D12" s="942"/>
      <c r="E12" s="942"/>
      <c r="F12" s="942"/>
      <c r="G12" s="942"/>
      <c r="H12" s="942"/>
      <c r="I12" s="942"/>
      <c r="J12" s="942"/>
      <c r="K12" s="942"/>
      <c r="L12" s="381"/>
      <c r="M12" s="381"/>
      <c r="N12" s="381"/>
      <c r="O12" s="381"/>
    </row>
    <row r="13" spans="2:23">
      <c r="B13" s="916"/>
      <c r="C13" s="916"/>
      <c r="D13" s="916"/>
      <c r="E13" s="916"/>
      <c r="F13" s="916"/>
      <c r="G13" s="916"/>
      <c r="H13" s="916"/>
      <c r="I13" s="916"/>
      <c r="J13" s="916"/>
      <c r="K13" s="916"/>
      <c r="L13" s="381"/>
      <c r="M13" s="381"/>
      <c r="N13" s="381"/>
      <c r="O13" s="168"/>
    </row>
    <row r="14" spans="2:23">
      <c r="B14" s="157" t="s">
        <v>54</v>
      </c>
      <c r="C14" s="158">
        <v>158080</v>
      </c>
      <c r="D14" s="158">
        <v>4461</v>
      </c>
      <c r="E14" s="158">
        <v>10814</v>
      </c>
      <c r="F14" s="158">
        <v>15248</v>
      </c>
      <c r="G14" s="158">
        <v>8826</v>
      </c>
      <c r="H14" s="158">
        <v>21545</v>
      </c>
      <c r="I14" s="158">
        <v>11567</v>
      </c>
      <c r="J14" s="158">
        <v>10750</v>
      </c>
      <c r="K14" s="158">
        <v>74869</v>
      </c>
      <c r="L14" s="385"/>
      <c r="M14" s="385"/>
      <c r="N14" s="385"/>
      <c r="O14" s="385"/>
      <c r="P14" s="168"/>
    </row>
    <row r="15" spans="2:23">
      <c r="B15" s="157" t="s">
        <v>55</v>
      </c>
      <c r="C15" s="158">
        <v>155349</v>
      </c>
      <c r="D15" s="158">
        <v>4874</v>
      </c>
      <c r="E15" s="158">
        <v>10176</v>
      </c>
      <c r="F15" s="158">
        <v>13804</v>
      </c>
      <c r="G15" s="158">
        <v>9963</v>
      </c>
      <c r="H15" s="158">
        <v>23770</v>
      </c>
      <c r="I15" s="158">
        <v>12973</v>
      </c>
      <c r="J15" s="158">
        <v>12356</v>
      </c>
      <c r="K15" s="158">
        <v>67433</v>
      </c>
      <c r="L15" s="382"/>
      <c r="M15" s="382"/>
      <c r="N15" s="382"/>
      <c r="O15" s="382"/>
      <c r="P15" s="168"/>
    </row>
    <row r="16" spans="2:23">
      <c r="B16" s="157" t="s">
        <v>56</v>
      </c>
      <c r="C16" s="158">
        <v>167070</v>
      </c>
      <c r="D16" s="158">
        <v>4844</v>
      </c>
      <c r="E16" s="158">
        <v>11258</v>
      </c>
      <c r="F16" s="158">
        <v>15222</v>
      </c>
      <c r="G16" s="158">
        <v>9727</v>
      </c>
      <c r="H16" s="158">
        <v>22226</v>
      </c>
      <c r="I16" s="158">
        <v>13166</v>
      </c>
      <c r="J16" s="158">
        <v>11375</v>
      </c>
      <c r="K16" s="158">
        <v>79252</v>
      </c>
      <c r="L16" s="382"/>
      <c r="M16" s="382"/>
      <c r="N16" s="382"/>
      <c r="O16" s="382"/>
      <c r="P16" s="168"/>
    </row>
    <row r="17" spans="2:16">
      <c r="B17" s="157" t="s">
        <v>64</v>
      </c>
      <c r="C17" s="158">
        <v>171679</v>
      </c>
      <c r="D17" s="158">
        <v>5227</v>
      </c>
      <c r="E17" s="158">
        <v>10391</v>
      </c>
      <c r="F17" s="158">
        <v>15954</v>
      </c>
      <c r="G17" s="158">
        <v>9682</v>
      </c>
      <c r="H17" s="158">
        <v>24071</v>
      </c>
      <c r="I17" s="158">
        <v>12577</v>
      </c>
      <c r="J17" s="158">
        <v>12028</v>
      </c>
      <c r="K17" s="158">
        <v>81749</v>
      </c>
      <c r="L17" s="382"/>
      <c r="M17" s="382"/>
      <c r="N17" s="382"/>
      <c r="O17" s="382"/>
      <c r="P17" s="168"/>
    </row>
    <row r="18" spans="2:16">
      <c r="B18" s="157" t="s">
        <v>66</v>
      </c>
      <c r="C18" s="158">
        <v>167827</v>
      </c>
      <c r="D18" s="158">
        <v>4932</v>
      </c>
      <c r="E18" s="158">
        <v>10151</v>
      </c>
      <c r="F18" s="158">
        <v>16175</v>
      </c>
      <c r="G18" s="158">
        <v>9474</v>
      </c>
      <c r="H18" s="158">
        <v>22336</v>
      </c>
      <c r="I18" s="158">
        <v>14172</v>
      </c>
      <c r="J18" s="158">
        <v>11003</v>
      </c>
      <c r="K18" s="158">
        <v>79584</v>
      </c>
      <c r="L18" s="382"/>
      <c r="M18" s="382"/>
      <c r="N18" s="382"/>
      <c r="O18" s="382"/>
      <c r="P18" s="168"/>
    </row>
    <row r="19" spans="2:16">
      <c r="B19" s="157" t="s">
        <v>57</v>
      </c>
      <c r="C19" s="158">
        <v>168524</v>
      </c>
      <c r="D19" s="158">
        <v>4864</v>
      </c>
      <c r="E19" s="158">
        <v>10111</v>
      </c>
      <c r="F19" s="158">
        <v>16080</v>
      </c>
      <c r="G19" s="158">
        <v>8434</v>
      </c>
      <c r="H19" s="158">
        <v>21007</v>
      </c>
      <c r="I19" s="158">
        <v>13416</v>
      </c>
      <c r="J19" s="158">
        <v>11126</v>
      </c>
      <c r="K19" s="158">
        <v>83486</v>
      </c>
      <c r="L19" s="382"/>
      <c r="M19" s="382"/>
      <c r="N19" s="382"/>
      <c r="O19" s="382"/>
      <c r="P19" s="168"/>
    </row>
    <row r="20" spans="2:16">
      <c r="B20" s="157" t="s">
        <v>58</v>
      </c>
      <c r="C20" s="158">
        <v>172051</v>
      </c>
      <c r="D20" s="158">
        <v>4905</v>
      </c>
      <c r="E20" s="158">
        <v>10300</v>
      </c>
      <c r="F20" s="158">
        <v>16631</v>
      </c>
      <c r="G20" s="158">
        <v>10101</v>
      </c>
      <c r="H20" s="158">
        <v>21097</v>
      </c>
      <c r="I20" s="158">
        <v>12916</v>
      </c>
      <c r="J20" s="158">
        <v>10063</v>
      </c>
      <c r="K20" s="158">
        <v>86038</v>
      </c>
      <c r="L20" s="382"/>
      <c r="M20" s="382"/>
      <c r="N20" s="382"/>
      <c r="O20" s="382"/>
      <c r="P20" s="168"/>
    </row>
    <row r="21" spans="2:16">
      <c r="B21" s="157" t="s">
        <v>59</v>
      </c>
      <c r="C21" s="158">
        <v>183651</v>
      </c>
      <c r="D21" s="158">
        <v>5470</v>
      </c>
      <c r="E21" s="158">
        <v>11145</v>
      </c>
      <c r="F21" s="158">
        <v>16579</v>
      </c>
      <c r="G21" s="158">
        <v>11260</v>
      </c>
      <c r="H21" s="158">
        <v>25305</v>
      </c>
      <c r="I21" s="158">
        <v>14077</v>
      </c>
      <c r="J21" s="158">
        <v>12227</v>
      </c>
      <c r="K21" s="158">
        <v>87588</v>
      </c>
      <c r="L21" s="382"/>
      <c r="M21" s="382"/>
      <c r="N21" s="382"/>
      <c r="O21" s="382"/>
      <c r="P21" s="168"/>
    </row>
    <row r="22" spans="2:16">
      <c r="B22" s="157" t="s">
        <v>60</v>
      </c>
      <c r="C22" s="158">
        <v>172119</v>
      </c>
      <c r="D22" s="158">
        <v>4989</v>
      </c>
      <c r="E22" s="158">
        <v>9734</v>
      </c>
      <c r="F22" s="158">
        <v>15413</v>
      </c>
      <c r="G22" s="158">
        <v>9487</v>
      </c>
      <c r="H22" s="158">
        <v>25243</v>
      </c>
      <c r="I22" s="158">
        <v>13682</v>
      </c>
      <c r="J22" s="158">
        <v>12925</v>
      </c>
      <c r="K22" s="158">
        <v>80646</v>
      </c>
      <c r="L22" s="382"/>
      <c r="M22" s="382"/>
      <c r="N22" s="382"/>
      <c r="O22" s="382"/>
      <c r="P22" s="168"/>
    </row>
    <row r="23" spans="2:16">
      <c r="B23" s="157" t="s">
        <v>61</v>
      </c>
      <c r="C23" s="158">
        <v>161573</v>
      </c>
      <c r="D23" s="158">
        <v>4655</v>
      </c>
      <c r="E23" s="158">
        <v>10869</v>
      </c>
      <c r="F23" s="158">
        <v>15151</v>
      </c>
      <c r="G23" s="158">
        <v>8448</v>
      </c>
      <c r="H23" s="158">
        <v>19230</v>
      </c>
      <c r="I23" s="158">
        <v>13123</v>
      </c>
      <c r="J23" s="158">
        <v>11382</v>
      </c>
      <c r="K23" s="158">
        <v>78715</v>
      </c>
      <c r="L23" s="382"/>
      <c r="M23" s="382"/>
      <c r="N23" s="382"/>
      <c r="O23" s="382"/>
      <c r="P23" s="168"/>
    </row>
    <row r="24" spans="2:16">
      <c r="B24" s="157" t="s">
        <v>62</v>
      </c>
      <c r="C24" s="158">
        <v>179386</v>
      </c>
      <c r="D24" s="158">
        <v>4642</v>
      </c>
      <c r="E24" s="158">
        <v>11269</v>
      </c>
      <c r="F24" s="158">
        <v>16720</v>
      </c>
      <c r="G24" s="158">
        <v>10479</v>
      </c>
      <c r="H24" s="158">
        <v>24282</v>
      </c>
      <c r="I24" s="158">
        <v>14208</v>
      </c>
      <c r="J24" s="158">
        <v>12581</v>
      </c>
      <c r="K24" s="158">
        <v>85205</v>
      </c>
      <c r="L24" s="382"/>
      <c r="M24" s="382"/>
      <c r="N24" s="382"/>
      <c r="O24" s="382"/>
      <c r="P24" s="168"/>
    </row>
    <row r="25" spans="2:16" s="675" customFormat="1">
      <c r="B25" s="157" t="s">
        <v>63</v>
      </c>
      <c r="C25" s="158">
        <v>170859</v>
      </c>
      <c r="D25" s="158">
        <v>5239</v>
      </c>
      <c r="E25" s="158">
        <v>10920</v>
      </c>
      <c r="F25" s="158">
        <v>14922</v>
      </c>
      <c r="G25" s="158">
        <v>8391</v>
      </c>
      <c r="H25" s="158">
        <v>25117</v>
      </c>
      <c r="I25" s="158">
        <v>13790</v>
      </c>
      <c r="J25" s="158">
        <v>12735</v>
      </c>
      <c r="K25" s="158">
        <v>79745</v>
      </c>
      <c r="L25" s="382"/>
      <c r="M25" s="382"/>
      <c r="N25" s="382"/>
      <c r="O25" s="382"/>
      <c r="P25" s="168"/>
    </row>
    <row r="26" spans="2:16">
      <c r="B26" s="169" t="s">
        <v>332</v>
      </c>
      <c r="C26" s="158">
        <f>SUM(C14:C25)</f>
        <v>2028168</v>
      </c>
      <c r="D26" s="158">
        <f t="shared" ref="D26:K26" si="0">SUM(D14:D25)</f>
        <v>59102</v>
      </c>
      <c r="E26" s="158">
        <f t="shared" si="0"/>
        <v>127138</v>
      </c>
      <c r="F26" s="158">
        <f t="shared" si="0"/>
        <v>187899</v>
      </c>
      <c r="G26" s="158">
        <f t="shared" si="0"/>
        <v>114272</v>
      </c>
      <c r="H26" s="158">
        <f t="shared" si="0"/>
        <v>275229</v>
      </c>
      <c r="I26" s="158">
        <f t="shared" si="0"/>
        <v>159667</v>
      </c>
      <c r="J26" s="158">
        <f t="shared" si="0"/>
        <v>140551</v>
      </c>
      <c r="K26" s="158">
        <f t="shared" si="0"/>
        <v>964310</v>
      </c>
      <c r="L26" s="382"/>
      <c r="M26" s="382"/>
      <c r="N26" s="382"/>
      <c r="O26" s="382"/>
      <c r="P26" s="168"/>
    </row>
    <row r="27" spans="2:16" ht="18">
      <c r="B27"/>
      <c r="C27" s="338"/>
      <c r="D27" s="339"/>
      <c r="E27" s="339"/>
      <c r="F27" s="339"/>
      <c r="G27" s="264"/>
      <c r="H27" s="264"/>
      <c r="I27" s="264"/>
      <c r="J27" s="264"/>
      <c r="K27" s="264"/>
    </row>
    <row r="28" spans="2:16">
      <c r="B28" s="942" t="s">
        <v>361</v>
      </c>
      <c r="C28" s="942"/>
      <c r="D28" s="942"/>
      <c r="E28" s="942"/>
      <c r="F28" s="942"/>
      <c r="G28" s="942"/>
      <c r="H28" s="942"/>
      <c r="I28" s="942"/>
      <c r="J28" s="942"/>
      <c r="K28" s="942"/>
      <c r="L28" s="385"/>
      <c r="M28" s="385"/>
      <c r="N28" s="385"/>
      <c r="O28" s="385"/>
    </row>
    <row r="29" spans="2:16">
      <c r="B29" s="157"/>
      <c r="C29" s="158"/>
      <c r="D29" s="158"/>
      <c r="E29" s="158"/>
      <c r="F29" s="158"/>
      <c r="G29" s="158"/>
      <c r="H29" s="158"/>
      <c r="I29" s="158"/>
      <c r="J29" s="158"/>
      <c r="K29" s="158"/>
      <c r="L29" s="382"/>
      <c r="M29" s="382"/>
      <c r="N29" s="382"/>
      <c r="O29" s="382"/>
    </row>
    <row r="30" spans="2:16">
      <c r="B30" s="157" t="s">
        <v>54</v>
      </c>
      <c r="C30" s="158">
        <v>159172</v>
      </c>
      <c r="D30" s="158">
        <v>5492</v>
      </c>
      <c r="E30" s="158">
        <v>9519</v>
      </c>
      <c r="F30" s="158">
        <v>14648</v>
      </c>
      <c r="G30" s="158">
        <v>9670</v>
      </c>
      <c r="H30" s="158">
        <v>19664</v>
      </c>
      <c r="I30" s="158">
        <v>13828</v>
      </c>
      <c r="J30" s="158">
        <v>11458</v>
      </c>
      <c r="K30" s="158">
        <v>74893</v>
      </c>
      <c r="L30" s="382"/>
      <c r="M30" s="382"/>
      <c r="N30" s="382"/>
      <c r="O30" s="382"/>
    </row>
    <row r="31" spans="2:16">
      <c r="B31" s="157" t="s">
        <v>55</v>
      </c>
      <c r="C31" s="158">
        <v>147478</v>
      </c>
      <c r="D31" s="158">
        <v>4694</v>
      </c>
      <c r="E31" s="158">
        <v>9768</v>
      </c>
      <c r="F31" s="158">
        <v>13727</v>
      </c>
      <c r="G31" s="158">
        <v>7539</v>
      </c>
      <c r="H31" s="158">
        <v>23624</v>
      </c>
      <c r="I31" s="158">
        <v>13114</v>
      </c>
      <c r="J31" s="158">
        <v>12193</v>
      </c>
      <c r="K31" s="158">
        <v>62819</v>
      </c>
      <c r="L31" s="382"/>
      <c r="M31" s="382"/>
      <c r="N31" s="382"/>
      <c r="O31" s="382"/>
    </row>
    <row r="32" spans="2:16">
      <c r="B32" s="157" t="s">
        <v>56</v>
      </c>
      <c r="C32" s="158">
        <v>187620</v>
      </c>
      <c r="D32" s="158">
        <v>5573</v>
      </c>
      <c r="E32" s="158">
        <v>11286</v>
      </c>
      <c r="F32" s="158">
        <v>18019</v>
      </c>
      <c r="G32" s="158">
        <v>11357</v>
      </c>
      <c r="H32" s="158">
        <v>22108</v>
      </c>
      <c r="I32" s="158">
        <v>15450</v>
      </c>
      <c r="J32" s="158">
        <v>14410</v>
      </c>
      <c r="K32" s="158">
        <v>89417</v>
      </c>
      <c r="L32" s="382"/>
      <c r="M32" s="382"/>
      <c r="N32" s="382"/>
      <c r="O32" s="382"/>
    </row>
    <row r="33" spans="2:31">
      <c r="B33" s="157" t="s">
        <v>64</v>
      </c>
      <c r="C33" s="158">
        <v>149351</v>
      </c>
      <c r="D33" s="158">
        <v>4097</v>
      </c>
      <c r="E33" s="158">
        <v>8695</v>
      </c>
      <c r="F33" s="158">
        <v>15658</v>
      </c>
      <c r="G33" s="158">
        <v>8730</v>
      </c>
      <c r="H33" s="158">
        <v>20054</v>
      </c>
      <c r="I33" s="158">
        <v>12244</v>
      </c>
      <c r="J33" s="158">
        <v>9664</v>
      </c>
      <c r="K33" s="158">
        <v>70209</v>
      </c>
      <c r="L33" s="382"/>
      <c r="M33" s="382"/>
      <c r="N33" s="382"/>
      <c r="O33" s="382"/>
    </row>
    <row r="34" spans="2:31">
      <c r="B34" s="230" t="s">
        <v>66</v>
      </c>
      <c r="C34" s="231">
        <v>186651</v>
      </c>
      <c r="D34" s="231">
        <v>5468</v>
      </c>
      <c r="E34" s="231">
        <v>13126</v>
      </c>
      <c r="F34" s="231">
        <v>18806</v>
      </c>
      <c r="G34" s="231">
        <v>11360</v>
      </c>
      <c r="H34" s="231">
        <v>23113</v>
      </c>
      <c r="I34" s="231">
        <v>14468</v>
      </c>
      <c r="J34" s="231">
        <v>13213</v>
      </c>
      <c r="K34" s="231">
        <v>87097</v>
      </c>
      <c r="L34" s="382"/>
      <c r="M34" s="382"/>
      <c r="N34" s="382"/>
      <c r="O34" s="382"/>
    </row>
    <row r="35" spans="2:31">
      <c r="B35" s="230" t="s">
        <v>57</v>
      </c>
      <c r="C35" s="231">
        <v>166894</v>
      </c>
      <c r="D35" s="231">
        <v>4779</v>
      </c>
      <c r="E35" s="231">
        <v>11579</v>
      </c>
      <c r="F35" s="231">
        <v>16973</v>
      </c>
      <c r="G35" s="231">
        <v>9493</v>
      </c>
      <c r="H35" s="231">
        <v>21103</v>
      </c>
      <c r="I35" s="231">
        <v>12455</v>
      </c>
      <c r="J35" s="231">
        <v>8904</v>
      </c>
      <c r="K35" s="231">
        <v>81608</v>
      </c>
      <c r="L35" s="382"/>
      <c r="M35" s="382"/>
      <c r="N35" s="382"/>
      <c r="O35" s="382"/>
    </row>
    <row r="36" spans="2:31">
      <c r="B36" s="154" t="s">
        <v>58</v>
      </c>
      <c r="C36" s="231"/>
      <c r="D36" s="231"/>
      <c r="E36" s="231"/>
      <c r="F36" s="231"/>
      <c r="G36" s="231"/>
      <c r="H36" s="231"/>
      <c r="I36" s="231"/>
      <c r="J36" s="231"/>
      <c r="K36" s="231"/>
      <c r="L36" s="382"/>
      <c r="M36" s="382"/>
      <c r="N36" s="382"/>
      <c r="O36" s="382"/>
    </row>
    <row r="37" spans="2:31">
      <c r="B37" s="154" t="s">
        <v>59</v>
      </c>
      <c r="C37" s="231"/>
      <c r="D37" s="231"/>
      <c r="E37" s="231"/>
      <c r="F37" s="231"/>
      <c r="G37" s="231"/>
      <c r="H37" s="231"/>
      <c r="I37" s="231"/>
      <c r="J37" s="231"/>
      <c r="K37" s="231"/>
      <c r="L37" s="382"/>
      <c r="M37" s="382"/>
      <c r="N37" s="382"/>
      <c r="O37" s="382"/>
    </row>
    <row r="38" spans="2:31">
      <c r="B38" s="154" t="s">
        <v>60</v>
      </c>
      <c r="C38" s="231"/>
      <c r="D38" s="231"/>
      <c r="E38" s="231"/>
      <c r="F38" s="231"/>
      <c r="G38" s="231"/>
      <c r="H38" s="231"/>
      <c r="I38" s="231"/>
      <c r="J38" s="231"/>
      <c r="K38" s="231"/>
      <c r="L38" s="382"/>
      <c r="M38" s="382"/>
      <c r="N38" s="382"/>
      <c r="O38" s="382"/>
    </row>
    <row r="39" spans="2:31">
      <c r="B39" s="154" t="s">
        <v>61</v>
      </c>
      <c r="C39" s="231"/>
      <c r="D39" s="231"/>
      <c r="E39" s="231"/>
      <c r="F39" s="231"/>
      <c r="G39" s="231"/>
      <c r="H39" s="231"/>
      <c r="I39" s="231"/>
      <c r="J39" s="231"/>
      <c r="K39" s="231"/>
      <c r="L39" s="382"/>
      <c r="M39" s="382"/>
      <c r="N39" s="382"/>
      <c r="O39" s="382"/>
    </row>
    <row r="40" spans="2:31" s="215" customFormat="1">
      <c r="B40" s="154" t="s">
        <v>62</v>
      </c>
      <c r="C40" s="231"/>
      <c r="D40" s="231"/>
      <c r="E40" s="231"/>
      <c r="F40" s="231"/>
      <c r="G40" s="231"/>
      <c r="H40" s="231"/>
      <c r="I40" s="231"/>
      <c r="J40" s="231"/>
      <c r="K40" s="231"/>
      <c r="L40" s="153"/>
      <c r="M40" s="153"/>
      <c r="N40" s="153"/>
      <c r="O40" s="153"/>
    </row>
    <row r="41" spans="2:31" s="215" customFormat="1">
      <c r="B41" s="154" t="s">
        <v>63</v>
      </c>
      <c r="C41" s="231"/>
      <c r="D41" s="231"/>
      <c r="E41" s="231"/>
      <c r="F41" s="231"/>
      <c r="G41" s="231"/>
      <c r="H41" s="231"/>
      <c r="I41" s="231"/>
      <c r="J41" s="231"/>
      <c r="K41" s="231"/>
      <c r="L41" s="153"/>
      <c r="M41" s="153"/>
      <c r="N41" s="153"/>
      <c r="O41" s="153"/>
    </row>
    <row r="42" spans="2:31" s="215" customFormat="1">
      <c r="B42" s="639" t="s">
        <v>362</v>
      </c>
      <c r="C42" s="231">
        <f t="shared" ref="C42:K42" si="1">SUM(C30:C41)</f>
        <v>997166</v>
      </c>
      <c r="D42" s="231">
        <f t="shared" si="1"/>
        <v>30103</v>
      </c>
      <c r="E42" s="231">
        <f t="shared" si="1"/>
        <v>63973</v>
      </c>
      <c r="F42" s="231">
        <f t="shared" si="1"/>
        <v>97831</v>
      </c>
      <c r="G42" s="231">
        <f t="shared" si="1"/>
        <v>58149</v>
      </c>
      <c r="H42" s="231">
        <f t="shared" si="1"/>
        <v>129666</v>
      </c>
      <c r="I42" s="231">
        <f t="shared" si="1"/>
        <v>81559</v>
      </c>
      <c r="J42" s="231">
        <f t="shared" si="1"/>
        <v>69842</v>
      </c>
      <c r="K42" s="231">
        <f t="shared" si="1"/>
        <v>466043</v>
      </c>
      <c r="L42" s="153"/>
      <c r="M42" s="153"/>
      <c r="N42" s="153"/>
      <c r="O42" s="153"/>
    </row>
    <row r="43" spans="2:31">
      <c r="B43" s="937" t="s">
        <v>144</v>
      </c>
      <c r="C43" s="937"/>
      <c r="D43" s="937"/>
      <c r="E43" s="937"/>
      <c r="F43" s="937"/>
      <c r="G43" s="937"/>
      <c r="H43" s="937"/>
      <c r="I43" s="937"/>
      <c r="J43" s="937"/>
      <c r="K43" s="937"/>
      <c r="L43" s="388"/>
      <c r="M43" s="388"/>
      <c r="N43" s="388"/>
      <c r="O43" s="388"/>
    </row>
    <row r="44" spans="2:31" ht="18">
      <c r="B44" s="938" t="s">
        <v>234</v>
      </c>
      <c r="C44" s="939"/>
      <c r="D44" s="939"/>
      <c r="E44" s="939"/>
      <c r="F44" s="939"/>
      <c r="G44" s="939"/>
      <c r="H44" s="939"/>
      <c r="I44" s="939"/>
      <c r="J44" s="206"/>
      <c r="K44" s="207"/>
    </row>
    <row r="45" spans="2:31">
      <c r="C45" s="263"/>
      <c r="E45" s="263"/>
      <c r="J45" s="312"/>
      <c r="K45" s="312"/>
      <c r="L45" s="312"/>
      <c r="M45" s="312"/>
      <c r="N45" s="312"/>
      <c r="O45" s="312"/>
    </row>
    <row r="46" spans="2:31">
      <c r="B46" s="261"/>
      <c r="C46" s="262"/>
      <c r="D46" s="262"/>
      <c r="E46" s="262"/>
      <c r="F46" s="262"/>
      <c r="G46" s="262"/>
      <c r="H46" s="262"/>
      <c r="I46" s="262"/>
      <c r="J46" s="312"/>
      <c r="K46" s="312"/>
      <c r="L46" s="312"/>
      <c r="M46" s="312"/>
      <c r="N46" s="312"/>
      <c r="O46" s="312"/>
      <c r="P46" s="262"/>
      <c r="Q46" s="262"/>
      <c r="R46" s="262"/>
      <c r="S46" s="262"/>
      <c r="T46" s="262"/>
      <c r="U46" s="262"/>
      <c r="V46" s="262"/>
      <c r="W46" s="262"/>
      <c r="X46" s="262"/>
      <c r="Y46" s="262"/>
      <c r="Z46" s="262"/>
      <c r="AA46" s="262"/>
      <c r="AB46" s="262"/>
      <c r="AC46" s="262"/>
      <c r="AD46" s="262"/>
    </row>
    <row r="47" spans="2:31">
      <c r="C47" s="229"/>
      <c r="D47" s="229"/>
      <c r="E47" s="229"/>
      <c r="F47" s="229"/>
      <c r="G47" s="229"/>
      <c r="H47" s="229"/>
      <c r="I47" s="229"/>
      <c r="J47" s="229"/>
      <c r="K47" s="229"/>
      <c r="L47" s="229"/>
      <c r="M47" s="229"/>
      <c r="N47" s="229"/>
      <c r="O47" s="229"/>
      <c r="P47" s="229"/>
      <c r="Q47" s="229"/>
      <c r="R47" s="229"/>
      <c r="S47" s="229"/>
      <c r="T47" s="229"/>
      <c r="U47" s="229"/>
      <c r="V47" s="229"/>
      <c r="W47" s="229"/>
      <c r="X47" s="229"/>
      <c r="Y47" s="229"/>
    </row>
    <row r="48" spans="2:31">
      <c r="C48" s="229"/>
      <c r="D48" s="229"/>
      <c r="E48" s="229"/>
      <c r="F48" s="229"/>
      <c r="G48" s="229"/>
      <c r="H48" s="229"/>
      <c r="I48" s="229"/>
      <c r="J48" s="229"/>
      <c r="K48" s="229"/>
      <c r="L48" s="229"/>
      <c r="M48" s="229"/>
      <c r="N48" s="229"/>
      <c r="O48" s="229"/>
      <c r="P48" s="229"/>
      <c r="Q48" s="229"/>
      <c r="R48" s="229"/>
      <c r="S48" s="229"/>
      <c r="T48" s="229"/>
      <c r="U48" s="229"/>
      <c r="V48" s="229"/>
      <c r="W48" s="229"/>
      <c r="X48" s="229"/>
      <c r="Y48" s="229"/>
      <c r="Z48" s="312"/>
      <c r="AA48" s="312"/>
      <c r="AB48" s="312"/>
      <c r="AC48" s="312"/>
      <c r="AD48" s="312"/>
      <c r="AE48" s="312"/>
    </row>
    <row r="49" spans="2:31">
      <c r="C49" s="229"/>
      <c r="D49" s="229"/>
      <c r="E49" s="229"/>
      <c r="F49" s="229"/>
      <c r="G49" s="229"/>
      <c r="H49" s="229"/>
      <c r="I49" s="229"/>
      <c r="J49" s="229"/>
      <c r="K49" s="229"/>
      <c r="L49" s="229"/>
      <c r="M49" s="229"/>
      <c r="N49" s="229"/>
      <c r="O49" s="229"/>
      <c r="P49" s="229"/>
      <c r="Q49" s="229"/>
      <c r="R49" s="229"/>
      <c r="S49" s="229"/>
      <c r="T49" s="229"/>
      <c r="U49" s="229"/>
      <c r="V49" s="229"/>
      <c r="W49" s="229"/>
      <c r="X49" s="229"/>
      <c r="Y49" s="229"/>
      <c r="Z49" s="312"/>
      <c r="AA49" s="312"/>
      <c r="AB49" s="312"/>
      <c r="AC49" s="312"/>
      <c r="AD49" s="312"/>
      <c r="AE49" s="312"/>
    </row>
    <row r="50" spans="2:31">
      <c r="D50" s="229"/>
      <c r="E50" s="229"/>
      <c r="F50" s="229"/>
      <c r="G50" s="229"/>
      <c r="H50" s="229"/>
      <c r="I50" s="229"/>
      <c r="J50" s="229"/>
      <c r="K50" s="229"/>
      <c r="L50" s="229"/>
      <c r="M50" s="229"/>
      <c r="N50" s="229"/>
      <c r="O50" s="229"/>
      <c r="P50" s="229"/>
      <c r="Q50" s="229"/>
      <c r="R50" s="229"/>
      <c r="S50" s="229"/>
      <c r="T50" s="229"/>
      <c r="U50" s="229"/>
      <c r="V50" s="229"/>
      <c r="W50" s="229"/>
      <c r="X50" s="229"/>
      <c r="Y50" s="229"/>
      <c r="Z50" s="312"/>
      <c r="AA50" s="312"/>
      <c r="AB50" s="312"/>
      <c r="AC50" s="312"/>
      <c r="AD50" s="312"/>
      <c r="AE50" s="312"/>
    </row>
    <row r="51" spans="2:31">
      <c r="B51" s="229"/>
      <c r="D51" s="229"/>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row>
    <row r="52" spans="2:31">
      <c r="C52" s="229"/>
      <c r="D52" s="229"/>
      <c r="E52" s="229"/>
      <c r="F52" s="229"/>
      <c r="G52" s="229"/>
      <c r="H52" s="229"/>
      <c r="I52" s="229"/>
      <c r="J52" s="229"/>
      <c r="K52" s="229"/>
    </row>
    <row r="53" spans="2:31">
      <c r="C53" s="229"/>
      <c r="D53" s="229"/>
      <c r="E53" s="229"/>
      <c r="F53" s="229"/>
      <c r="G53" s="229"/>
      <c r="H53" s="229"/>
      <c r="I53" s="229"/>
      <c r="J53" s="229"/>
      <c r="K53" s="229"/>
    </row>
    <row r="54" spans="2:31">
      <c r="D54" s="312"/>
      <c r="E54" s="312"/>
      <c r="F54" s="312"/>
      <c r="G54" s="312"/>
      <c r="K54" s="312"/>
      <c r="L54" s="312"/>
      <c r="M54" s="312"/>
      <c r="N54" s="312"/>
      <c r="O54" s="312"/>
      <c r="P54" s="312"/>
      <c r="Q54" s="312"/>
      <c r="R54" s="312"/>
      <c r="S54" s="312"/>
      <c r="T54" s="312"/>
      <c r="U54" s="312"/>
      <c r="V54" s="312"/>
      <c r="W54" s="312"/>
      <c r="X54" s="312"/>
      <c r="Y54" s="312"/>
      <c r="Z54" s="312"/>
      <c r="AA54" s="312"/>
      <c r="AB54" s="312"/>
      <c r="AC54" s="312"/>
      <c r="AD54" s="312"/>
      <c r="AE54" s="312"/>
    </row>
    <row r="55" spans="2:31">
      <c r="D55" s="312"/>
      <c r="E55" s="312"/>
      <c r="F55" s="312"/>
      <c r="G55" s="312"/>
      <c r="H55" s="312"/>
      <c r="I55" s="312"/>
      <c r="J55" s="312"/>
      <c r="K55" s="312"/>
      <c r="L55" s="312"/>
      <c r="M55" s="312"/>
      <c r="N55" s="312"/>
      <c r="O55" s="312"/>
      <c r="P55" s="312"/>
      <c r="Q55" s="312"/>
      <c r="R55" s="312"/>
      <c r="S55" s="312"/>
      <c r="T55" s="312"/>
      <c r="U55" s="312"/>
      <c r="V55" s="312"/>
      <c r="W55" s="312"/>
      <c r="X55" s="312"/>
      <c r="Y55" s="312"/>
      <c r="Z55" s="312"/>
      <c r="AA55" s="312"/>
      <c r="AB55" s="312"/>
      <c r="AC55" s="312"/>
      <c r="AD55" s="312"/>
      <c r="AE55" s="312"/>
    </row>
    <row r="56" spans="2:31">
      <c r="D56" s="312"/>
      <c r="E56" s="312"/>
      <c r="F56" s="312"/>
      <c r="G56" s="312"/>
      <c r="H56" s="312"/>
      <c r="I56" s="312"/>
      <c r="J56" s="312"/>
      <c r="K56" s="312"/>
      <c r="L56" s="312"/>
      <c r="M56" s="312"/>
      <c r="N56" s="312"/>
      <c r="O56" s="312"/>
      <c r="P56" s="312"/>
      <c r="Q56" s="312"/>
      <c r="R56" s="312"/>
      <c r="S56" s="312"/>
      <c r="T56" s="312"/>
      <c r="U56" s="312"/>
      <c r="V56" s="312"/>
      <c r="W56" s="312"/>
      <c r="X56" s="312"/>
      <c r="Y56" s="312"/>
      <c r="Z56" s="312"/>
      <c r="AA56" s="312"/>
      <c r="AB56" s="312"/>
      <c r="AC56" s="312"/>
      <c r="AD56" s="312"/>
      <c r="AE56" s="312"/>
    </row>
    <row r="57" spans="2:31">
      <c r="D57" s="312"/>
      <c r="E57" s="312"/>
      <c r="F57" s="312"/>
      <c r="G57" s="312"/>
      <c r="H57" s="312"/>
      <c r="I57" s="312"/>
      <c r="J57" s="312"/>
      <c r="K57" s="312"/>
      <c r="L57" s="312"/>
      <c r="M57" s="312"/>
      <c r="N57" s="312"/>
      <c r="O57" s="312"/>
      <c r="P57" s="312"/>
      <c r="Q57" s="312"/>
      <c r="R57" s="312"/>
      <c r="S57" s="312"/>
      <c r="T57" s="312"/>
      <c r="U57" s="312"/>
      <c r="V57" s="312"/>
      <c r="W57" s="312"/>
      <c r="X57" s="312"/>
      <c r="Y57" s="312"/>
      <c r="Z57" s="312"/>
      <c r="AA57" s="312"/>
      <c r="AB57" s="312"/>
      <c r="AC57" s="312"/>
      <c r="AD57" s="312"/>
      <c r="AE57" s="312"/>
    </row>
  </sheetData>
  <mergeCells count="13">
    <mergeCell ref="B43:K43"/>
    <mergeCell ref="B44:I44"/>
    <mergeCell ref="C5:K5"/>
    <mergeCell ref="D6:K6"/>
    <mergeCell ref="B11:K11"/>
    <mergeCell ref="B12:K12"/>
    <mergeCell ref="B13:K13"/>
    <mergeCell ref="B28:K28"/>
    <mergeCell ref="B1:K1"/>
    <mergeCell ref="B2:K2"/>
    <mergeCell ref="B3:K3"/>
    <mergeCell ref="B4:K4"/>
    <mergeCell ref="B5:B7"/>
  </mergeCells>
  <pageMargins left="0.70866141732283472" right="0.70866141732283472" top="0.74803149606299213" bottom="0.74803149606299213" header="0.31496062992125984" footer="0.31496062992125984"/>
  <pageSetup scale="78" orientation="landscape" r:id="rId1"/>
  <headerFooter>
    <oddFooter>&amp;C&amp;"Arial,Normal"&amp;11 21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topLeftCell="A4" workbookViewId="0">
      <selection activeCell="I17" sqref="I17"/>
    </sheetView>
  </sheetViews>
  <sheetFormatPr baseColWidth="10" defaultRowHeight="18"/>
  <cols>
    <col min="1" max="1" width="8.36328125" customWidth="1"/>
    <col min="2" max="2" width="3.7265625" customWidth="1"/>
    <col min="3" max="3" width="11.90625" customWidth="1"/>
    <col min="6" max="6" width="17" customWidth="1"/>
  </cols>
  <sheetData>
    <row r="1" spans="1:10">
      <c r="C1" s="808" t="s">
        <v>468</v>
      </c>
      <c r="D1" s="808"/>
      <c r="E1" s="808"/>
      <c r="F1" s="808"/>
    </row>
    <row r="2" spans="1:10">
      <c r="B2" s="669"/>
      <c r="C2" s="34"/>
      <c r="D2" s="24"/>
      <c r="E2" s="24"/>
    </row>
    <row r="3" spans="1:10">
      <c r="C3" s="808" t="s">
        <v>227</v>
      </c>
      <c r="D3" s="808"/>
      <c r="E3" s="808"/>
      <c r="F3" s="808"/>
    </row>
    <row r="4" spans="1:10">
      <c r="C4" s="945" t="s">
        <v>228</v>
      </c>
      <c r="D4" s="945"/>
      <c r="E4" s="945"/>
      <c r="F4" s="945"/>
    </row>
    <row r="5" spans="1:10">
      <c r="C5" s="943"/>
      <c r="D5" s="944" t="s">
        <v>126</v>
      </c>
      <c r="E5" s="944"/>
      <c r="F5" s="944"/>
    </row>
    <row r="6" spans="1:10">
      <c r="C6" s="943"/>
      <c r="D6" s="131" t="s">
        <v>195</v>
      </c>
      <c r="E6" s="140" t="s">
        <v>196</v>
      </c>
      <c r="F6" s="131" t="s">
        <v>197</v>
      </c>
    </row>
    <row r="7" spans="1:10">
      <c r="C7" s="248" t="s">
        <v>469</v>
      </c>
      <c r="D7" s="184">
        <v>6.3734970150508774E-2</v>
      </c>
      <c r="E7" s="184">
        <v>8.9486602577214081E-2</v>
      </c>
      <c r="F7" s="184">
        <v>5.2659294365455578E-2</v>
      </c>
      <c r="G7" s="465"/>
      <c r="H7" s="676"/>
      <c r="I7" s="676"/>
      <c r="J7" s="676"/>
    </row>
    <row r="8" spans="1:10">
      <c r="C8" s="248" t="s">
        <v>470</v>
      </c>
      <c r="D8" s="184">
        <v>5.7702948383526742E-2</v>
      </c>
      <c r="E8" s="184">
        <v>4.984511405237968E-2</v>
      </c>
      <c r="F8" s="184">
        <v>5.6751241152378951E-2</v>
      </c>
      <c r="G8" s="465"/>
      <c r="H8" s="676"/>
      <c r="I8" s="676"/>
      <c r="J8" s="676"/>
    </row>
    <row r="9" spans="1:10">
      <c r="C9" s="248" t="s">
        <v>471</v>
      </c>
      <c r="D9" s="184">
        <v>-1.5469695837381336E-2</v>
      </c>
      <c r="E9" s="184">
        <v>1.7882689556509845E-3</v>
      </c>
      <c r="F9" s="184">
        <v>1.9861256295732987E-2</v>
      </c>
      <c r="G9" s="465"/>
      <c r="H9" s="676"/>
      <c r="I9" s="676"/>
      <c r="J9" s="676"/>
    </row>
    <row r="10" spans="1:10">
      <c r="C10" s="248" t="s">
        <v>472</v>
      </c>
      <c r="D10" s="184">
        <v>-0.12592986184909671</v>
      </c>
      <c r="E10" s="184">
        <v>7.8543377365225542E-3</v>
      </c>
      <c r="F10" s="184">
        <v>3.8017144986955076E-2</v>
      </c>
      <c r="G10" s="465"/>
      <c r="H10" s="676"/>
      <c r="I10" s="676"/>
      <c r="J10" s="676"/>
    </row>
    <row r="11" spans="1:10">
      <c r="C11" s="248" t="s">
        <v>473</v>
      </c>
      <c r="D11" s="184">
        <v>-7.6724199471008725E-2</v>
      </c>
      <c r="E11" s="184">
        <v>5.0959132870675994E-4</v>
      </c>
      <c r="F11" s="184">
        <v>2.3518850987432671E-2</v>
      </c>
      <c r="G11" s="465"/>
      <c r="H11" s="676"/>
      <c r="I11" s="676"/>
      <c r="J11" s="676"/>
    </row>
    <row r="12" spans="1:10">
      <c r="C12" s="702" t="s">
        <v>229</v>
      </c>
      <c r="D12" s="703"/>
      <c r="E12" s="703"/>
      <c r="F12" s="704"/>
    </row>
    <row r="13" spans="1:10">
      <c r="A13" s="68"/>
      <c r="B13" s="71"/>
      <c r="C13" s="71"/>
      <c r="D13" s="71"/>
    </row>
  </sheetData>
  <mergeCells count="5">
    <mergeCell ref="C5:C6"/>
    <mergeCell ref="D5:F5"/>
    <mergeCell ref="C3:F3"/>
    <mergeCell ref="C1:F1"/>
    <mergeCell ref="C4:F4"/>
  </mergeCells>
  <pageMargins left="0.70866141732283472" right="0.70866141732283472" top="0.74803149606299213" bottom="0.74803149606299213" header="0.31496062992125984" footer="0.31496062992125984"/>
  <pageSetup orientation="portrait" r:id="rId1"/>
  <headerFooter>
    <oddFoote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H42"/>
  <sheetViews>
    <sheetView topLeftCell="A4" zoomScale="90" zoomScaleNormal="90" workbookViewId="0">
      <selection activeCell="I16" sqref="I16"/>
    </sheetView>
  </sheetViews>
  <sheetFormatPr baseColWidth="10" defaultColWidth="11.08984375" defaultRowHeight="15" customHeight="1"/>
  <cols>
    <col min="1" max="1" width="6" style="422" customWidth="1"/>
    <col min="2" max="5" width="10.26953125" style="422" customWidth="1"/>
    <col min="6" max="6" width="10.453125" style="422" customWidth="1"/>
    <col min="7" max="7" width="6.26953125" style="421" customWidth="1"/>
    <col min="8" max="8" width="6.36328125" style="422" customWidth="1"/>
    <col min="9" max="16384" width="11.08984375" style="422"/>
  </cols>
  <sheetData>
    <row r="1" spans="1:8" ht="15" customHeight="1">
      <c r="A1" s="954"/>
      <c r="B1" s="954"/>
      <c r="C1" s="954"/>
      <c r="D1" s="954"/>
      <c r="E1" s="954"/>
      <c r="F1" s="954"/>
      <c r="G1" s="954"/>
    </row>
    <row r="2" spans="1:8" s="398" customFormat="1" ht="15" customHeight="1">
      <c r="A2" s="954" t="s">
        <v>355</v>
      </c>
      <c r="B2" s="954"/>
      <c r="C2" s="954"/>
      <c r="D2" s="954"/>
      <c r="E2" s="954"/>
      <c r="F2" s="954"/>
      <c r="G2" s="954"/>
    </row>
    <row r="3" spans="1:8" s="647" customFormat="1" ht="15" customHeight="1">
      <c r="A3" s="954" t="s">
        <v>356</v>
      </c>
      <c r="B3" s="954"/>
      <c r="C3" s="954"/>
      <c r="D3" s="954"/>
      <c r="E3" s="954"/>
      <c r="F3" s="954"/>
      <c r="G3" s="954"/>
    </row>
    <row r="4" spans="1:8" s="647" customFormat="1" ht="15" customHeight="1">
      <c r="A4" s="954"/>
      <c r="B4" s="954"/>
      <c r="C4" s="954"/>
      <c r="D4" s="954"/>
      <c r="E4" s="954"/>
      <c r="F4" s="954"/>
      <c r="G4" s="954"/>
    </row>
    <row r="5" spans="1:8" s="398" customFormat="1" ht="15" customHeight="1">
      <c r="A5" s="399" t="s">
        <v>35</v>
      </c>
      <c r="B5" s="400" t="s">
        <v>24</v>
      </c>
      <c r="C5" s="400"/>
      <c r="D5" s="400"/>
      <c r="E5" s="400"/>
      <c r="F5" s="400"/>
      <c r="G5" s="401" t="s">
        <v>25</v>
      </c>
      <c r="H5" s="402"/>
    </row>
    <row r="6" spans="1:8" s="398" customFormat="1" ht="15" customHeight="1">
      <c r="A6" s="403"/>
      <c r="B6" s="403"/>
      <c r="C6" s="403"/>
      <c r="D6" s="403"/>
      <c r="E6" s="403"/>
      <c r="F6" s="403"/>
      <c r="G6" s="404"/>
    </row>
    <row r="7" spans="1:8" s="398" customFormat="1" ht="16.5" customHeight="1">
      <c r="A7" s="405" t="s">
        <v>26</v>
      </c>
      <c r="B7" s="948" t="s">
        <v>328</v>
      </c>
      <c r="C7" s="949"/>
      <c r="D7" s="949"/>
      <c r="E7" s="949"/>
      <c r="F7" s="949"/>
      <c r="G7" s="411">
        <v>24</v>
      </c>
    </row>
    <row r="8" spans="1:8" s="398" customFormat="1" ht="16.5" customHeight="1">
      <c r="A8" s="405" t="s">
        <v>27</v>
      </c>
      <c r="B8" s="946" t="s">
        <v>239</v>
      </c>
      <c r="C8" s="946"/>
      <c r="D8" s="946"/>
      <c r="E8" s="946"/>
      <c r="F8" s="946"/>
      <c r="G8" s="411">
        <v>25</v>
      </c>
    </row>
    <row r="9" spans="1:8" s="398" customFormat="1" ht="16.5" customHeight="1">
      <c r="A9" s="405" t="s">
        <v>28</v>
      </c>
      <c r="B9" s="946" t="s">
        <v>240</v>
      </c>
      <c r="C9" s="946"/>
      <c r="D9" s="946"/>
      <c r="E9" s="946"/>
      <c r="F9" s="946"/>
      <c r="G9" s="411">
        <v>26</v>
      </c>
    </row>
    <row r="10" spans="1:8" s="398" customFormat="1" ht="32.25" customHeight="1">
      <c r="A10" s="405" t="s">
        <v>53</v>
      </c>
      <c r="B10" s="946" t="s">
        <v>241</v>
      </c>
      <c r="C10" s="946"/>
      <c r="D10" s="946"/>
      <c r="E10" s="946"/>
      <c r="F10" s="946"/>
      <c r="G10" s="411">
        <v>27</v>
      </c>
    </row>
    <row r="11" spans="1:8" s="398" customFormat="1" ht="32.25" customHeight="1">
      <c r="A11" s="405" t="s">
        <v>29</v>
      </c>
      <c r="B11" s="946" t="s">
        <v>242</v>
      </c>
      <c r="C11" s="946"/>
      <c r="D11" s="946"/>
      <c r="E11" s="946"/>
      <c r="F11" s="946"/>
      <c r="G11" s="411">
        <v>28</v>
      </c>
    </row>
    <row r="12" spans="1:8" s="398" customFormat="1" ht="32.25" customHeight="1">
      <c r="A12" s="405" t="s">
        <v>30</v>
      </c>
      <c r="B12" s="947" t="s">
        <v>243</v>
      </c>
      <c r="C12" s="947"/>
      <c r="D12" s="947"/>
      <c r="E12" s="947"/>
      <c r="F12" s="947"/>
      <c r="G12" s="411">
        <v>29</v>
      </c>
    </row>
    <row r="13" spans="1:8" s="398" customFormat="1" ht="16.5" customHeight="1">
      <c r="A13" s="405" t="s">
        <v>31</v>
      </c>
      <c r="B13" s="946" t="s">
        <v>244</v>
      </c>
      <c r="C13" s="946"/>
      <c r="D13" s="946"/>
      <c r="E13" s="946"/>
      <c r="F13" s="946"/>
      <c r="G13" s="411">
        <v>30</v>
      </c>
    </row>
    <row r="14" spans="1:8" s="398" customFormat="1" ht="16.5" customHeight="1">
      <c r="A14" s="405" t="s">
        <v>32</v>
      </c>
      <c r="B14" s="947" t="s">
        <v>245</v>
      </c>
      <c r="C14" s="947"/>
      <c r="D14" s="947"/>
      <c r="E14" s="947"/>
      <c r="F14" s="947"/>
      <c r="G14" s="411">
        <v>31</v>
      </c>
    </row>
    <row r="15" spans="1:8" s="398" customFormat="1" ht="16.5" customHeight="1">
      <c r="A15" s="405" t="s">
        <v>33</v>
      </c>
      <c r="B15" s="952" t="s">
        <v>246</v>
      </c>
      <c r="C15" s="952"/>
      <c r="D15" s="952"/>
      <c r="E15" s="952"/>
      <c r="F15" s="952"/>
      <c r="G15" s="411">
        <v>32</v>
      </c>
    </row>
    <row r="16" spans="1:8" s="398" customFormat="1" ht="16.5" customHeight="1">
      <c r="A16" s="405" t="s">
        <v>45</v>
      </c>
      <c r="B16" s="949" t="s">
        <v>247</v>
      </c>
      <c r="C16" s="955"/>
      <c r="D16" s="955"/>
      <c r="E16" s="955"/>
      <c r="F16" s="955"/>
      <c r="G16" s="411">
        <v>33</v>
      </c>
    </row>
    <row r="17" spans="1:7" s="398" customFormat="1" ht="16.5" customHeight="1">
      <c r="A17" s="405" t="s">
        <v>46</v>
      </c>
      <c r="B17" s="952" t="s">
        <v>248</v>
      </c>
      <c r="C17" s="953"/>
      <c r="D17" s="953"/>
      <c r="E17" s="953"/>
      <c r="F17" s="953"/>
      <c r="G17" s="411">
        <v>34</v>
      </c>
    </row>
    <row r="18" spans="1:7" s="398" customFormat="1" ht="16.5" customHeight="1">
      <c r="A18" s="405" t="s">
        <v>69</v>
      </c>
      <c r="B18" s="946" t="s">
        <v>249</v>
      </c>
      <c r="C18" s="946"/>
      <c r="D18" s="946"/>
      <c r="E18" s="946"/>
      <c r="F18" s="946"/>
      <c r="G18" s="411">
        <v>35</v>
      </c>
    </row>
    <row r="19" spans="1:7" s="398" customFormat="1" ht="16.5" customHeight="1">
      <c r="A19" s="405" t="s">
        <v>94</v>
      </c>
      <c r="B19" s="946" t="s">
        <v>250</v>
      </c>
      <c r="C19" s="946"/>
      <c r="D19" s="946"/>
      <c r="E19" s="946"/>
      <c r="F19" s="946"/>
      <c r="G19" s="411">
        <v>36</v>
      </c>
    </row>
    <row r="20" spans="1:7" s="398" customFormat="1" ht="16.5" customHeight="1">
      <c r="A20" s="405" t="s">
        <v>95</v>
      </c>
      <c r="B20" s="946" t="s">
        <v>251</v>
      </c>
      <c r="C20" s="946"/>
      <c r="D20" s="946"/>
      <c r="E20" s="946"/>
      <c r="F20" s="946"/>
      <c r="G20" s="411">
        <v>37</v>
      </c>
    </row>
    <row r="21" spans="1:7" s="398" customFormat="1" ht="16.5" customHeight="1">
      <c r="A21" s="405" t="s">
        <v>96</v>
      </c>
      <c r="B21" s="946" t="s">
        <v>252</v>
      </c>
      <c r="C21" s="946"/>
      <c r="D21" s="946"/>
      <c r="E21" s="946"/>
      <c r="F21" s="946"/>
      <c r="G21" s="411">
        <v>38</v>
      </c>
    </row>
    <row r="22" spans="1:7" s="398" customFormat="1" ht="15" customHeight="1">
      <c r="A22" s="405"/>
      <c r="B22" s="405"/>
      <c r="C22" s="405"/>
      <c r="D22" s="405"/>
      <c r="E22" s="405"/>
      <c r="F22" s="405"/>
      <c r="G22" s="406"/>
    </row>
    <row r="23" spans="1:7" s="398" customFormat="1" ht="15" customHeight="1">
      <c r="A23" s="407" t="s">
        <v>253</v>
      </c>
      <c r="B23" s="407" t="s">
        <v>24</v>
      </c>
      <c r="C23" s="407"/>
      <c r="D23" s="407"/>
      <c r="E23" s="407"/>
      <c r="F23" s="407"/>
      <c r="G23" s="408" t="s">
        <v>25</v>
      </c>
    </row>
    <row r="24" spans="1:7" s="398" customFormat="1" ht="15" customHeight="1">
      <c r="A24" s="409"/>
      <c r="B24" s="405"/>
      <c r="C24" s="405"/>
      <c r="D24" s="405"/>
      <c r="E24" s="405"/>
      <c r="F24" s="405"/>
      <c r="G24" s="406"/>
    </row>
    <row r="25" spans="1:7" s="398" customFormat="1" ht="16.5" customHeight="1">
      <c r="A25" s="405" t="s">
        <v>26</v>
      </c>
      <c r="B25" s="949" t="s">
        <v>238</v>
      </c>
      <c r="C25" s="949"/>
      <c r="D25" s="949"/>
      <c r="E25" s="949"/>
      <c r="F25" s="949"/>
      <c r="G25" s="411">
        <v>24</v>
      </c>
    </row>
    <row r="26" spans="1:7" s="398" customFormat="1" ht="15" customHeight="1">
      <c r="A26" s="405" t="s">
        <v>27</v>
      </c>
      <c r="B26" s="946" t="s">
        <v>254</v>
      </c>
      <c r="C26" s="946"/>
      <c r="D26" s="946"/>
      <c r="E26" s="946"/>
      <c r="F26" s="946"/>
      <c r="G26" s="411">
        <v>25</v>
      </c>
    </row>
    <row r="27" spans="1:7" s="398" customFormat="1" ht="32.25" customHeight="1">
      <c r="A27" s="405" t="s">
        <v>28</v>
      </c>
      <c r="B27" s="946" t="s">
        <v>255</v>
      </c>
      <c r="C27" s="946"/>
      <c r="D27" s="946"/>
      <c r="E27" s="946"/>
      <c r="F27" s="946"/>
      <c r="G27" s="411">
        <v>27</v>
      </c>
    </row>
    <row r="28" spans="1:7" s="398" customFormat="1" ht="16.5" customHeight="1">
      <c r="A28" s="410" t="s">
        <v>53</v>
      </c>
      <c r="B28" s="947" t="s">
        <v>245</v>
      </c>
      <c r="C28" s="947"/>
      <c r="D28" s="947"/>
      <c r="E28" s="947"/>
      <c r="F28" s="947"/>
      <c r="G28" s="411">
        <v>31</v>
      </c>
    </row>
    <row r="29" spans="1:7" s="398" customFormat="1" ht="16.5" customHeight="1">
      <c r="A29" s="410" t="s">
        <v>29</v>
      </c>
      <c r="B29" s="951" t="s">
        <v>256</v>
      </c>
      <c r="C29" s="951"/>
      <c r="D29" s="951"/>
      <c r="E29" s="951"/>
      <c r="F29" s="951"/>
      <c r="G29" s="411">
        <v>32</v>
      </c>
    </row>
    <row r="30" spans="1:7" s="398" customFormat="1" ht="16.5" customHeight="1">
      <c r="A30" s="410" t="s">
        <v>30</v>
      </c>
      <c r="B30" s="952" t="s">
        <v>257</v>
      </c>
      <c r="C30" s="953"/>
      <c r="D30" s="953"/>
      <c r="E30" s="953"/>
      <c r="F30" s="953"/>
      <c r="G30" s="411">
        <v>33</v>
      </c>
    </row>
    <row r="31" spans="1:7" s="398" customFormat="1" ht="16.5" customHeight="1">
      <c r="A31" s="410" t="s">
        <v>31</v>
      </c>
      <c r="B31" s="952" t="s">
        <v>248</v>
      </c>
      <c r="C31" s="953"/>
      <c r="D31" s="953"/>
      <c r="E31" s="953"/>
      <c r="F31" s="953"/>
      <c r="G31" s="411">
        <v>34</v>
      </c>
    </row>
    <row r="32" spans="1:7" s="398" customFormat="1" ht="16.5" customHeight="1">
      <c r="A32" s="410" t="s">
        <v>32</v>
      </c>
      <c r="B32" s="946" t="s">
        <v>258</v>
      </c>
      <c r="C32" s="946"/>
      <c r="D32" s="946"/>
      <c r="E32" s="946"/>
      <c r="F32" s="946"/>
      <c r="G32" s="411">
        <v>35</v>
      </c>
    </row>
    <row r="33" spans="1:7" s="398" customFormat="1" ht="16.5" customHeight="1">
      <c r="A33" s="410" t="s">
        <v>33</v>
      </c>
      <c r="B33" s="946" t="s">
        <v>259</v>
      </c>
      <c r="C33" s="946"/>
      <c r="D33" s="946"/>
      <c r="E33" s="946"/>
      <c r="F33" s="946"/>
      <c r="G33" s="411">
        <v>36</v>
      </c>
    </row>
    <row r="34" spans="1:7" s="398" customFormat="1" ht="30.75" customHeight="1">
      <c r="A34" s="410" t="s">
        <v>45</v>
      </c>
      <c r="B34" s="946" t="s">
        <v>260</v>
      </c>
      <c r="C34" s="946"/>
      <c r="D34" s="946"/>
      <c r="E34" s="946"/>
      <c r="F34" s="946"/>
      <c r="G34" s="411">
        <v>38</v>
      </c>
    </row>
    <row r="35" spans="1:7" s="398" customFormat="1" ht="23.25" customHeight="1">
      <c r="A35" s="410" t="s">
        <v>46</v>
      </c>
      <c r="B35" s="949" t="s">
        <v>261</v>
      </c>
      <c r="C35" s="949"/>
      <c r="D35" s="949"/>
      <c r="E35" s="949"/>
      <c r="F35" s="949"/>
      <c r="G35" s="411">
        <v>39</v>
      </c>
    </row>
    <row r="36" spans="1:7" s="398" customFormat="1" ht="15" customHeight="1">
      <c r="A36" s="414" t="s">
        <v>22</v>
      </c>
      <c r="B36" s="412"/>
      <c r="G36" s="413"/>
    </row>
    <row r="37" spans="1:7" s="398" customFormat="1" ht="12" customHeight="1">
      <c r="A37" s="414" t="s">
        <v>70</v>
      </c>
      <c r="C37" s="415"/>
      <c r="D37" s="415"/>
      <c r="E37" s="415"/>
      <c r="F37" s="415"/>
      <c r="G37" s="416"/>
    </row>
    <row r="38" spans="1:7" s="398" customFormat="1" ht="12" customHeight="1">
      <c r="A38" s="414" t="s">
        <v>71</v>
      </c>
      <c r="C38" s="415"/>
      <c r="D38" s="415"/>
      <c r="E38" s="415"/>
      <c r="F38" s="415"/>
      <c r="G38" s="417"/>
    </row>
    <row r="39" spans="1:7" s="398" customFormat="1" ht="12" customHeight="1">
      <c r="A39" s="418" t="s">
        <v>23</v>
      </c>
      <c r="C39" s="415"/>
      <c r="D39" s="415"/>
      <c r="E39" s="415"/>
      <c r="F39" s="415"/>
      <c r="G39" s="417"/>
    </row>
    <row r="40" spans="1:7" s="398" customFormat="1" ht="12" customHeight="1">
      <c r="B40" s="419"/>
      <c r="C40" s="415"/>
      <c r="D40" s="415"/>
      <c r="E40" s="415"/>
      <c r="F40" s="415"/>
      <c r="G40" s="417"/>
    </row>
    <row r="42" spans="1:7" ht="15" customHeight="1">
      <c r="A42" s="420"/>
      <c r="B42" s="950"/>
      <c r="C42" s="950"/>
      <c r="D42" s="950"/>
      <c r="E42" s="950"/>
      <c r="F42" s="950"/>
    </row>
  </sheetData>
  <mergeCells count="31">
    <mergeCell ref="A1:G1"/>
    <mergeCell ref="A2:G2"/>
    <mergeCell ref="A4:G4"/>
    <mergeCell ref="A3:G3"/>
    <mergeCell ref="B34:F34"/>
    <mergeCell ref="B27:F27"/>
    <mergeCell ref="B13:F13"/>
    <mergeCell ref="B14:F14"/>
    <mergeCell ref="B15:F15"/>
    <mergeCell ref="B16:F16"/>
    <mergeCell ref="B17:F17"/>
    <mergeCell ref="B18:F18"/>
    <mergeCell ref="B19:F19"/>
    <mergeCell ref="B20:F20"/>
    <mergeCell ref="B21:F21"/>
    <mergeCell ref="B25:F25"/>
    <mergeCell ref="B35:F35"/>
    <mergeCell ref="B42:F42"/>
    <mergeCell ref="B28:F28"/>
    <mergeCell ref="B29:F29"/>
    <mergeCell ref="B30:F30"/>
    <mergeCell ref="B31:F31"/>
    <mergeCell ref="B32:F32"/>
    <mergeCell ref="B33:F33"/>
    <mergeCell ref="B26:F26"/>
    <mergeCell ref="B12:F12"/>
    <mergeCell ref="B7:F7"/>
    <mergeCell ref="B8:F8"/>
    <mergeCell ref="B9:F9"/>
    <mergeCell ref="B10:F10"/>
    <mergeCell ref="B11:F11"/>
  </mergeCells>
  <hyperlinks>
    <hyperlink ref="G7" location="'24'!Área_de_impresión" display="'24'!Área_de_impresión"/>
    <hyperlink ref="G8" location="'25'!Área_de_impresión" display="'25'!Área_de_impresión"/>
    <hyperlink ref="G9" location="'26'!A1" display="'26'!A1"/>
    <hyperlink ref="G10" location="'27'!A1" display="'27'!A1"/>
    <hyperlink ref="G11" location="'28'!Área_de_impresión" display="'28'!Área_de_impresión"/>
    <hyperlink ref="G12" location="'29'!A1" display="'29'!A1"/>
    <hyperlink ref="G13" location="'30'!A1" display="'30'!A1"/>
    <hyperlink ref="G14" location="'31'!Área_de_impresión" display="'31'!Área_de_impresión"/>
    <hyperlink ref="G15" location="'32'!Área_de_impresión" display="'32'!Área_de_impresión"/>
    <hyperlink ref="G16" location="'33'!Área_de_impresión" display="'33'!Área_de_impresión"/>
    <hyperlink ref="G17" location="'34'!Área_de_impresión" display="'34'!Área_de_impresión"/>
    <hyperlink ref="G18" location="'35'!Área_de_impresión" display="'35'!Área_de_impresión"/>
    <hyperlink ref="G19" location="'36'!Área_de_impresión" display="'36'!Área_de_impresión"/>
    <hyperlink ref="G20" location="'37'!A1" display="'37'!A1"/>
    <hyperlink ref="G21" location="'38'!Área_de_impresión" display="'38'!Área_de_impresión"/>
    <hyperlink ref="G25" location="'24'!Área_de_impresión" display="'24'!Área_de_impresión"/>
    <hyperlink ref="G26" location="'25'!Área_de_impresión" display="'25'!Área_de_impresión"/>
    <hyperlink ref="G27" location="'27'!Área_de_impresión" display="'27'!Área_de_impresión"/>
    <hyperlink ref="G28" location="'31'!Área_de_impresión" display="'31'!Área_de_impresión"/>
    <hyperlink ref="G29" location="'32'!Área_de_impresión" display="'32'!Área_de_impresión"/>
    <hyperlink ref="G30" location="'33'!Área_de_impresión" display="'33'!Área_de_impresión"/>
    <hyperlink ref="G31" location="'34'!Área_de_impresión" display="'34'!Área_de_impresión"/>
    <hyperlink ref="G32" location="'35'!Área_de_impresión" display="'35'!Área_de_impresión"/>
    <hyperlink ref="G33" location="'36'!Área_de_impresión" display="'36'!Área_de_impresión"/>
    <hyperlink ref="G34" location="'38'!Área_de_impresión" display="'38'!Área_de_impresión"/>
    <hyperlink ref="G35" location="'39'!Área_de_impresión" display="'39'!Área_de_impresión"/>
  </hyperlinks>
  <pageMargins left="0.70866141732283472" right="0.70866141732283472" top="1.299212598425197" bottom="0.74803149606299213" header="0.31496062992125984" footer="0.31496062992125984"/>
  <pageSetup scale="95" orientation="portrait" r:id="rId1"/>
  <headerFooter differentFirst="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1:R43"/>
  <sheetViews>
    <sheetView topLeftCell="A10" zoomScaleNormal="100" workbookViewId="0">
      <selection activeCell="I30" sqref="I30"/>
    </sheetView>
  </sheetViews>
  <sheetFormatPr baseColWidth="10" defaultRowHeight="12"/>
  <cols>
    <col min="1" max="1" width="0.81640625" style="1" customWidth="1"/>
    <col min="2" max="7" width="10.08984375" style="1" customWidth="1"/>
    <col min="8" max="14" width="10.90625" style="37" customWidth="1"/>
    <col min="15" max="18" width="10.90625" style="37"/>
    <col min="19" max="16384" width="10.90625" style="1"/>
  </cols>
  <sheetData>
    <row r="1" spans="2:18" s="24" customFormat="1" ht="12.75">
      <c r="B1" s="804" t="s">
        <v>0</v>
      </c>
      <c r="C1" s="804"/>
      <c r="D1" s="804"/>
      <c r="E1" s="804"/>
      <c r="F1" s="804"/>
      <c r="G1" s="804"/>
      <c r="H1" s="284"/>
      <c r="I1" s="284"/>
      <c r="J1" s="284"/>
      <c r="K1" s="284"/>
      <c r="L1" s="284"/>
      <c r="M1" s="284"/>
      <c r="N1" s="284"/>
      <c r="O1" s="284"/>
      <c r="P1" s="284"/>
      <c r="Q1" s="284"/>
      <c r="R1" s="284"/>
    </row>
    <row r="2" spans="2:18" s="24" customFormat="1" ht="12.75">
      <c r="B2" s="29"/>
      <c r="C2" s="29"/>
      <c r="D2" s="29"/>
      <c r="E2" s="29"/>
      <c r="F2" s="29"/>
      <c r="G2" s="29"/>
      <c r="H2" s="284"/>
      <c r="I2" s="284"/>
      <c r="J2" s="284"/>
      <c r="K2" s="284"/>
      <c r="L2" s="284"/>
      <c r="M2" s="284"/>
      <c r="N2" s="284"/>
      <c r="O2" s="284"/>
      <c r="P2" s="284"/>
      <c r="Q2" s="284"/>
      <c r="R2" s="284"/>
    </row>
    <row r="3" spans="2:18" s="24" customFormat="1" ht="13.5" customHeight="1">
      <c r="B3" s="892" t="s">
        <v>389</v>
      </c>
      <c r="C3" s="892"/>
      <c r="D3" s="892"/>
      <c r="E3" s="892"/>
      <c r="F3" s="892"/>
      <c r="G3" s="892"/>
      <c r="H3" s="284"/>
      <c r="I3" s="284"/>
      <c r="J3" s="284"/>
      <c r="K3" s="284"/>
      <c r="L3" s="284"/>
      <c r="M3" s="284"/>
      <c r="N3" s="284"/>
      <c r="O3" s="284"/>
      <c r="P3" s="284"/>
      <c r="Q3" s="284"/>
      <c r="R3" s="284"/>
    </row>
    <row r="4" spans="2:18" s="24" customFormat="1" ht="12.75">
      <c r="B4" s="808" t="s">
        <v>39</v>
      </c>
      <c r="C4" s="808"/>
      <c r="D4" s="808"/>
      <c r="E4" s="808"/>
      <c r="F4" s="808"/>
      <c r="G4" s="808"/>
      <c r="H4" s="423"/>
      <c r="I4" s="284"/>
      <c r="J4" s="284"/>
      <c r="K4" s="284"/>
      <c r="L4" s="284"/>
      <c r="M4" s="284"/>
      <c r="N4" s="284"/>
      <c r="O4" s="284"/>
      <c r="P4" s="284"/>
      <c r="Q4" s="284"/>
      <c r="R4" s="284"/>
    </row>
    <row r="5" spans="2:18" s="38" customFormat="1" ht="30" customHeight="1">
      <c r="B5" s="424" t="s">
        <v>40</v>
      </c>
      <c r="C5" s="424" t="s">
        <v>262</v>
      </c>
      <c r="D5" s="424" t="s">
        <v>6</v>
      </c>
      <c r="E5" s="424" t="s">
        <v>19</v>
      </c>
      <c r="F5" s="424" t="s">
        <v>131</v>
      </c>
      <c r="G5" s="424" t="s">
        <v>263</v>
      </c>
      <c r="H5" s="36"/>
      <c r="I5" s="284"/>
      <c r="J5" s="425"/>
      <c r="K5" s="36"/>
      <c r="L5" s="36"/>
      <c r="M5" s="36"/>
      <c r="N5" s="36"/>
      <c r="O5" s="36"/>
      <c r="P5" s="36"/>
      <c r="Q5" s="36"/>
      <c r="R5" s="36"/>
    </row>
    <row r="6" spans="2:18" s="38" customFormat="1" ht="15" customHeight="1">
      <c r="B6" s="721">
        <v>42856</v>
      </c>
      <c r="C6" s="447">
        <v>223.9</v>
      </c>
      <c r="D6" s="447">
        <v>1033.6600000000001</v>
      </c>
      <c r="E6" s="447">
        <v>1062.3</v>
      </c>
      <c r="F6" s="447">
        <v>151.91</v>
      </c>
      <c r="G6" s="447">
        <v>195.27</v>
      </c>
      <c r="H6" s="427"/>
      <c r="J6" s="425"/>
      <c r="K6" s="427"/>
      <c r="L6" s="36"/>
      <c r="M6" s="427"/>
      <c r="N6" s="36"/>
      <c r="O6" s="36"/>
      <c r="P6" s="36"/>
      <c r="Q6" s="36"/>
      <c r="R6" s="36"/>
    </row>
    <row r="7" spans="2:18" s="38" customFormat="1" ht="15" customHeight="1">
      <c r="B7" s="721">
        <v>42887</v>
      </c>
      <c r="C7" s="447">
        <v>224.59</v>
      </c>
      <c r="D7" s="447">
        <v>1031.8599999999999</v>
      </c>
      <c r="E7" s="447">
        <v>1062.1199999999999</v>
      </c>
      <c r="F7" s="447">
        <v>152.91</v>
      </c>
      <c r="G7" s="447">
        <v>194.33</v>
      </c>
      <c r="H7" s="427"/>
      <c r="J7" s="429"/>
      <c r="K7" s="429"/>
      <c r="L7" s="429"/>
      <c r="M7" s="429"/>
      <c r="N7" s="430"/>
      <c r="Q7" s="431"/>
      <c r="R7" s="36"/>
    </row>
    <row r="8" spans="2:18" s="38" customFormat="1" ht="15" customHeight="1">
      <c r="B8" s="721">
        <v>42917</v>
      </c>
      <c r="C8" s="447">
        <v>227.51</v>
      </c>
      <c r="D8" s="447">
        <v>1036.9000000000001</v>
      </c>
      <c r="E8" s="447">
        <v>1063.5999999999999</v>
      </c>
      <c r="F8" s="447">
        <v>152.46</v>
      </c>
      <c r="G8" s="447">
        <v>200.81</v>
      </c>
      <c r="H8" s="427"/>
      <c r="J8" s="429"/>
      <c r="K8" s="429"/>
      <c r="L8" s="429"/>
      <c r="M8" s="429"/>
      <c r="N8" s="430"/>
      <c r="Q8" s="432"/>
      <c r="R8" s="36"/>
    </row>
    <row r="9" spans="2:18" s="38" customFormat="1" ht="15" customHeight="1">
      <c r="B9" s="721">
        <v>42948</v>
      </c>
      <c r="C9" s="447">
        <v>228.61</v>
      </c>
      <c r="D9" s="447">
        <v>1033.47</v>
      </c>
      <c r="E9" s="447">
        <v>1061.22</v>
      </c>
      <c r="F9" s="447">
        <v>152.03</v>
      </c>
      <c r="G9" s="447">
        <v>200.87</v>
      </c>
      <c r="H9" s="427"/>
      <c r="J9" s="425"/>
      <c r="K9" s="427"/>
      <c r="L9" s="433"/>
      <c r="M9" s="427"/>
      <c r="N9" s="36"/>
      <c r="O9" s="36"/>
      <c r="P9" s="36"/>
      <c r="Q9" s="36"/>
      <c r="R9" s="36"/>
    </row>
    <row r="10" spans="2:18" s="38" customFormat="1" ht="15" customHeight="1">
      <c r="B10" s="721">
        <v>42979</v>
      </c>
      <c r="C10" s="426"/>
      <c r="D10" s="426"/>
      <c r="E10" s="426"/>
      <c r="F10" s="426"/>
      <c r="G10" s="426"/>
      <c r="H10" s="434"/>
      <c r="J10" s="435"/>
      <c r="K10" s="435"/>
      <c r="L10" s="435"/>
      <c r="M10" s="435"/>
      <c r="N10" s="435"/>
      <c r="O10" s="427"/>
      <c r="P10" s="36"/>
      <c r="Q10" s="36"/>
      <c r="R10" s="36"/>
    </row>
    <row r="11" spans="2:18" s="38" customFormat="1" ht="15" customHeight="1">
      <c r="B11" s="721">
        <v>43009</v>
      </c>
      <c r="C11" s="426"/>
      <c r="D11" s="426"/>
      <c r="E11" s="426"/>
      <c r="F11" s="426"/>
      <c r="G11" s="426"/>
      <c r="H11" s="427"/>
      <c r="J11" s="435"/>
      <c r="K11" s="435"/>
      <c r="L11" s="435"/>
      <c r="M11" s="435"/>
      <c r="N11" s="435"/>
      <c r="O11" s="36"/>
      <c r="P11" s="36"/>
      <c r="Q11" s="36"/>
      <c r="R11" s="36"/>
    </row>
    <row r="12" spans="2:18" s="38" customFormat="1" ht="15" customHeight="1">
      <c r="B12" s="721">
        <v>43040</v>
      </c>
      <c r="C12" s="426"/>
      <c r="D12" s="426"/>
      <c r="E12" s="426"/>
      <c r="F12" s="426"/>
      <c r="G12" s="426"/>
      <c r="H12" s="427"/>
      <c r="I12" s="428"/>
      <c r="J12" s="425"/>
      <c r="K12" s="36"/>
      <c r="L12" s="36"/>
      <c r="M12" s="36"/>
      <c r="N12" s="36"/>
      <c r="O12" s="36"/>
      <c r="P12" s="36"/>
      <c r="Q12" s="36"/>
      <c r="R12" s="36"/>
    </row>
    <row r="13" spans="2:18" s="38" customFormat="1" ht="15" customHeight="1">
      <c r="B13" s="721">
        <v>43070</v>
      </c>
      <c r="C13" s="426"/>
      <c r="D13" s="426"/>
      <c r="E13" s="426"/>
      <c r="F13" s="426"/>
      <c r="G13" s="426"/>
      <c r="H13" s="427"/>
      <c r="I13" s="428"/>
      <c r="J13" s="425"/>
      <c r="K13" s="36"/>
      <c r="L13" s="36"/>
      <c r="M13" s="36"/>
      <c r="N13" s="36"/>
      <c r="O13" s="36"/>
      <c r="P13" s="36"/>
      <c r="Q13" s="36"/>
      <c r="R13" s="36"/>
    </row>
    <row r="14" spans="2:18" s="38" customFormat="1" ht="15" customHeight="1">
      <c r="B14" s="721">
        <v>43101</v>
      </c>
      <c r="C14" s="426"/>
      <c r="D14" s="426"/>
      <c r="E14" s="426"/>
      <c r="F14" s="426"/>
      <c r="G14" s="426"/>
      <c r="H14" s="436"/>
      <c r="I14" s="428"/>
      <c r="J14" s="437"/>
      <c r="K14" s="36"/>
      <c r="L14" s="427"/>
      <c r="M14" s="36"/>
      <c r="N14" s="36"/>
      <c r="O14" s="36"/>
      <c r="P14" s="36"/>
      <c r="Q14" s="36"/>
      <c r="R14" s="36"/>
    </row>
    <row r="15" spans="2:18" s="38" customFormat="1" ht="15" customHeight="1">
      <c r="B15" s="721">
        <v>43132</v>
      </c>
      <c r="C15" s="426"/>
      <c r="D15" s="426"/>
      <c r="E15" s="426"/>
      <c r="F15" s="426"/>
      <c r="G15" s="426"/>
      <c r="H15" s="436"/>
      <c r="I15" s="428"/>
      <c r="J15" s="438"/>
      <c r="K15" s="36"/>
      <c r="L15" s="36"/>
      <c r="M15" s="36"/>
      <c r="N15" s="36"/>
      <c r="O15" s="36"/>
      <c r="P15" s="36"/>
      <c r="Q15" s="36"/>
      <c r="R15" s="36"/>
    </row>
    <row r="16" spans="2:18" s="38" customFormat="1" ht="15" customHeight="1">
      <c r="B16" s="721">
        <v>43160</v>
      </c>
      <c r="C16" s="426"/>
      <c r="D16" s="426"/>
      <c r="E16" s="426"/>
      <c r="F16" s="426"/>
      <c r="G16" s="426"/>
      <c r="H16" s="439"/>
      <c r="I16" s="428"/>
      <c r="J16" s="438"/>
      <c r="K16" s="36"/>
      <c r="L16" s="427"/>
      <c r="M16" s="427"/>
      <c r="N16" s="427"/>
      <c r="O16" s="36"/>
      <c r="P16" s="36"/>
      <c r="Q16" s="36"/>
      <c r="R16" s="36"/>
    </row>
    <row r="17" spans="2:18" s="38" customFormat="1" ht="15" customHeight="1">
      <c r="B17" s="721">
        <v>43191</v>
      </c>
      <c r="C17" s="426"/>
      <c r="D17" s="426"/>
      <c r="E17" s="426"/>
      <c r="F17" s="426"/>
      <c r="G17" s="426"/>
      <c r="H17" s="439"/>
      <c r="I17" s="284"/>
      <c r="J17" s="437"/>
      <c r="K17" s="36"/>
      <c r="L17" s="427"/>
      <c r="M17" s="427"/>
      <c r="N17" s="36"/>
      <c r="O17" s="36"/>
      <c r="P17" s="36"/>
      <c r="Q17" s="36"/>
      <c r="R17" s="36"/>
    </row>
    <row r="18" spans="2:18" s="38" customFormat="1" ht="26.25" customHeight="1">
      <c r="B18" s="956" t="s">
        <v>497</v>
      </c>
      <c r="C18" s="956"/>
      <c r="D18" s="956"/>
      <c r="E18" s="956"/>
      <c r="F18" s="956"/>
      <c r="G18" s="956"/>
      <c r="J18" s="440"/>
      <c r="K18" s="36"/>
      <c r="L18" s="36"/>
      <c r="M18" s="36"/>
      <c r="N18" s="36"/>
      <c r="O18" s="36"/>
      <c r="P18" s="36"/>
      <c r="Q18" s="36"/>
      <c r="R18" s="36"/>
    </row>
    <row r="19" spans="2:18" ht="18" customHeight="1">
      <c r="H19" s="196"/>
    </row>
    <row r="20" spans="2:18" ht="12.75">
      <c r="H20" s="196"/>
    </row>
    <row r="21" spans="2:18" ht="15" customHeight="1">
      <c r="H21" s="196"/>
    </row>
    <row r="22" spans="2:18" ht="9.75" customHeight="1">
      <c r="H22" s="196"/>
    </row>
    <row r="23" spans="2:18" ht="15" customHeight="1">
      <c r="H23" s="196"/>
    </row>
    <row r="24" spans="2:18" ht="15" customHeight="1">
      <c r="H24" s="196"/>
    </row>
    <row r="25" spans="2:18" ht="15" customHeight="1">
      <c r="H25" s="196"/>
    </row>
    <row r="26" spans="2:18" ht="15" customHeight="1">
      <c r="H26" s="196"/>
    </row>
    <row r="27" spans="2:18" ht="15" customHeight="1">
      <c r="H27" s="196"/>
    </row>
    <row r="28" spans="2:18" ht="15" customHeight="1">
      <c r="H28" s="196"/>
    </row>
    <row r="29" spans="2:18" ht="15" customHeight="1">
      <c r="H29" s="441"/>
    </row>
    <row r="30" spans="2:18" ht="15" customHeight="1">
      <c r="H30" s="284"/>
    </row>
    <row r="31" spans="2:18" ht="15" customHeight="1"/>
    <row r="32" spans="2:18" ht="15" customHeight="1">
      <c r="I32" s="285"/>
      <c r="J32" s="285"/>
      <c r="K32" s="285"/>
      <c r="L32" s="285"/>
      <c r="M32" s="285"/>
      <c r="N32" s="285"/>
    </row>
    <row r="33" spans="2:14" ht="14.25" customHeight="1">
      <c r="I33" s="285"/>
      <c r="J33" s="285"/>
      <c r="K33" s="442"/>
      <c r="L33" s="285"/>
      <c r="M33" s="285"/>
      <c r="N33" s="285"/>
    </row>
    <row r="34" spans="2:14" ht="23.25" customHeight="1">
      <c r="I34" s="285"/>
      <c r="J34" s="285"/>
      <c r="K34" s="285"/>
      <c r="L34" s="285"/>
      <c r="M34" s="285"/>
      <c r="N34" s="285"/>
    </row>
    <row r="35" spans="2:14">
      <c r="B35" s="45"/>
      <c r="C35" s="9"/>
      <c r="D35" s="9"/>
      <c r="E35" s="9"/>
      <c r="F35" s="9"/>
      <c r="G35" s="9"/>
    </row>
    <row r="36" spans="2:14" ht="15.95" customHeight="1">
      <c r="B36" s="803"/>
      <c r="C36" s="803"/>
      <c r="D36" s="803"/>
      <c r="E36" s="803"/>
      <c r="F36" s="803"/>
      <c r="G36" s="803"/>
    </row>
    <row r="38" spans="2:14" ht="15.6" customHeight="1">
      <c r="B38" s="802"/>
      <c r="C38" s="802"/>
      <c r="D38" s="802"/>
      <c r="E38" s="802"/>
      <c r="F38" s="802"/>
      <c r="G38" s="802"/>
    </row>
    <row r="43" spans="2:14">
      <c r="G43" s="16"/>
      <c r="H43" s="443"/>
      <c r="I43" s="443"/>
      <c r="J43" s="443"/>
      <c r="K43" s="443"/>
      <c r="L43" s="443"/>
      <c r="M43" s="443"/>
    </row>
  </sheetData>
  <mergeCells count="6">
    <mergeCell ref="B38:G38"/>
    <mergeCell ref="B1:G1"/>
    <mergeCell ref="B3:G3"/>
    <mergeCell ref="B4:G4"/>
    <mergeCell ref="B18:G18"/>
    <mergeCell ref="B36:G36"/>
  </mergeCells>
  <pageMargins left="0.70866141732283472" right="0.70866141732283472" top="0.74803149606299213" bottom="0.74803149606299213" header="0.31496062992125984" footer="0.31496062992125984"/>
  <pageSetup orientation="portrait" r:id="rId1"/>
  <headerFooter>
    <oddFooter>&amp;C&amp;10&amp;A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R45"/>
  <sheetViews>
    <sheetView topLeftCell="B10" zoomScaleNormal="100" workbookViewId="0">
      <selection activeCell="G12" sqref="G12"/>
    </sheetView>
  </sheetViews>
  <sheetFormatPr baseColWidth="10" defaultRowHeight="12"/>
  <cols>
    <col min="1" max="1" width="0.7265625" style="1" customWidth="1"/>
    <col min="2" max="2" width="12.54296875" style="1" customWidth="1"/>
    <col min="3" max="6" width="10.08984375" style="1" customWidth="1"/>
    <col min="7" max="7" width="10.6328125" style="1" customWidth="1"/>
    <col min="8" max="13" width="10.90625" style="161" customWidth="1"/>
    <col min="14" max="18" width="10.90625" style="161"/>
    <col min="19" max="16384" width="10.90625" style="1"/>
  </cols>
  <sheetData>
    <row r="1" spans="2:18" s="24" customFormat="1" ht="12.75">
      <c r="B1" s="808" t="s">
        <v>1</v>
      </c>
      <c r="C1" s="808"/>
      <c r="D1" s="808"/>
      <c r="E1" s="808"/>
      <c r="F1" s="808"/>
      <c r="G1" s="808"/>
      <c r="H1" s="147"/>
      <c r="I1" s="147"/>
      <c r="J1" s="147"/>
      <c r="K1" s="147"/>
      <c r="L1" s="147"/>
      <c r="M1" s="147"/>
      <c r="N1" s="147"/>
      <c r="O1" s="147"/>
      <c r="P1" s="147"/>
      <c r="Q1" s="147"/>
      <c r="R1" s="147"/>
    </row>
    <row r="2" spans="2:18" s="24" customFormat="1" ht="12.75">
      <c r="B2" s="29"/>
      <c r="C2" s="29"/>
      <c r="D2" s="29"/>
      <c r="E2" s="29"/>
      <c r="F2" s="29"/>
      <c r="H2" s="147"/>
      <c r="I2" s="147"/>
      <c r="J2" s="147"/>
      <c r="K2" s="147"/>
      <c r="L2" s="147"/>
      <c r="M2" s="147"/>
      <c r="N2" s="147"/>
      <c r="O2" s="147"/>
      <c r="P2" s="147"/>
      <c r="Q2" s="147"/>
      <c r="R2" s="147"/>
    </row>
    <row r="3" spans="2:18" s="24" customFormat="1" ht="12.75">
      <c r="B3" s="804" t="s">
        <v>239</v>
      </c>
      <c r="C3" s="804"/>
      <c r="D3" s="804"/>
      <c r="E3" s="804"/>
      <c r="F3" s="804"/>
      <c r="G3" s="804"/>
      <c r="H3" s="147"/>
      <c r="I3" s="147"/>
      <c r="J3" s="147"/>
      <c r="K3" s="147"/>
      <c r="L3" s="147"/>
      <c r="M3" s="147"/>
      <c r="N3" s="147"/>
      <c r="O3" s="147"/>
      <c r="P3" s="147"/>
      <c r="Q3" s="147"/>
      <c r="R3" s="147"/>
    </row>
    <row r="4" spans="2:18" s="24" customFormat="1" ht="12.75">
      <c r="B4" s="809" t="s">
        <v>407</v>
      </c>
      <c r="C4" s="809"/>
      <c r="D4" s="809"/>
      <c r="E4" s="809"/>
      <c r="F4" s="809"/>
      <c r="G4" s="809"/>
      <c r="H4" s="147"/>
      <c r="I4" s="147"/>
      <c r="J4" s="147"/>
      <c r="K4" s="147"/>
      <c r="L4" s="147"/>
      <c r="M4" s="147"/>
      <c r="N4" s="147"/>
      <c r="O4" s="147"/>
      <c r="P4" s="147"/>
      <c r="Q4" s="147"/>
      <c r="R4" s="147"/>
    </row>
    <row r="5" spans="2:18" s="38" customFormat="1" ht="25.5" customHeight="1">
      <c r="B5" s="444" t="s">
        <v>5</v>
      </c>
      <c r="C5" s="444" t="s">
        <v>262</v>
      </c>
      <c r="D5" s="444" t="s">
        <v>6</v>
      </c>
      <c r="E5" s="444" t="s">
        <v>19</v>
      </c>
      <c r="F5" s="444" t="s">
        <v>263</v>
      </c>
      <c r="G5" s="444" t="s">
        <v>264</v>
      </c>
      <c r="H5" s="445"/>
      <c r="I5" s="317"/>
      <c r="J5" s="317"/>
      <c r="K5" s="317"/>
      <c r="L5" s="317"/>
      <c r="M5" s="317"/>
      <c r="N5" s="317"/>
      <c r="O5" s="163"/>
      <c r="P5" s="163"/>
      <c r="Q5" s="163"/>
      <c r="R5" s="163"/>
    </row>
    <row r="6" spans="2:18" s="38" customFormat="1" ht="17.25" customHeight="1">
      <c r="B6" s="446" t="s">
        <v>265</v>
      </c>
      <c r="C6" s="447">
        <v>147.46</v>
      </c>
      <c r="D6" s="447">
        <v>824.94</v>
      </c>
      <c r="E6" s="447">
        <v>825.77</v>
      </c>
      <c r="F6" s="447">
        <v>146.63</v>
      </c>
      <c r="G6" s="729">
        <f t="shared" ref="G6:G13" si="0">F6/E6</f>
        <v>0.17756760357000134</v>
      </c>
      <c r="H6" s="445"/>
      <c r="I6" s="448"/>
      <c r="J6" s="317"/>
      <c r="K6" s="317"/>
      <c r="L6" s="317"/>
      <c r="M6" s="317"/>
      <c r="N6" s="317"/>
      <c r="O6" s="163"/>
      <c r="P6" s="163"/>
      <c r="Q6" s="163"/>
      <c r="R6" s="163"/>
    </row>
    <row r="7" spans="2:18" s="38" customFormat="1" ht="17.25" customHeight="1">
      <c r="B7" s="446" t="s">
        <v>266</v>
      </c>
      <c r="C7" s="447">
        <v>146.63</v>
      </c>
      <c r="D7" s="447">
        <v>835.38</v>
      </c>
      <c r="E7" s="447">
        <v>851.95</v>
      </c>
      <c r="F7" s="447">
        <v>130.06</v>
      </c>
      <c r="G7" s="729">
        <f t="shared" si="0"/>
        <v>0.15266154117025646</v>
      </c>
      <c r="H7" s="445"/>
      <c r="I7" s="325"/>
      <c r="J7" s="317"/>
      <c r="K7" s="317"/>
      <c r="L7" s="317"/>
      <c r="M7" s="317"/>
      <c r="N7" s="317"/>
      <c r="O7" s="163"/>
      <c r="P7" s="163"/>
      <c r="Q7" s="163"/>
      <c r="R7" s="163"/>
    </row>
    <row r="8" spans="2:18" s="38" customFormat="1" ht="17.25" customHeight="1">
      <c r="B8" s="446" t="s">
        <v>267</v>
      </c>
      <c r="C8" s="447">
        <v>130.05799999999999</v>
      </c>
      <c r="D8" s="447">
        <v>888.16300000000001</v>
      </c>
      <c r="E8" s="447">
        <v>883.69299999999998</v>
      </c>
      <c r="F8" s="447">
        <v>134.52799999999999</v>
      </c>
      <c r="G8" s="729">
        <f t="shared" si="0"/>
        <v>0.15223386402291292</v>
      </c>
      <c r="H8" s="445"/>
      <c r="I8" s="325"/>
      <c r="J8" s="317"/>
      <c r="K8" s="317"/>
      <c r="L8" s="317"/>
      <c r="M8" s="317"/>
      <c r="N8" s="317"/>
      <c r="O8" s="163"/>
      <c r="P8" s="163"/>
      <c r="Q8" s="163"/>
      <c r="R8" s="163"/>
    </row>
    <row r="9" spans="2:18" s="38" customFormat="1" ht="17.25" customHeight="1">
      <c r="B9" s="446" t="s">
        <v>268</v>
      </c>
      <c r="C9" s="447">
        <v>134.52799999999999</v>
      </c>
      <c r="D9" s="447">
        <v>867.96600000000001</v>
      </c>
      <c r="E9" s="447">
        <v>864.69399999999996</v>
      </c>
      <c r="F9" s="447">
        <v>137.80000000000001</v>
      </c>
      <c r="G9" s="729">
        <f t="shared" si="0"/>
        <v>0.1593627341001557</v>
      </c>
      <c r="H9" s="445"/>
      <c r="I9" s="712"/>
      <c r="J9" s="317"/>
      <c r="K9" s="317"/>
      <c r="L9" s="317"/>
      <c r="M9" s="317"/>
      <c r="N9" s="317"/>
      <c r="O9" s="163"/>
      <c r="P9" s="163"/>
      <c r="Q9" s="163"/>
      <c r="R9" s="163"/>
    </row>
    <row r="10" spans="2:18" s="38" customFormat="1" ht="17.25" customHeight="1">
      <c r="B10" s="446" t="s">
        <v>81</v>
      </c>
      <c r="C10" s="447">
        <v>133.41</v>
      </c>
      <c r="D10" s="447">
        <v>990.47</v>
      </c>
      <c r="E10" s="447">
        <v>948.85</v>
      </c>
      <c r="F10" s="447">
        <v>175.03</v>
      </c>
      <c r="G10" s="729">
        <f t="shared" si="0"/>
        <v>0.18446540549085735</v>
      </c>
      <c r="H10" s="449"/>
      <c r="I10" s="712"/>
      <c r="J10" s="450"/>
      <c r="K10" s="450"/>
      <c r="L10" s="450"/>
      <c r="M10" s="317"/>
      <c r="N10" s="317"/>
      <c r="O10" s="163"/>
      <c r="P10" s="163"/>
      <c r="Q10" s="163"/>
      <c r="R10" s="163"/>
    </row>
    <row r="11" spans="2:18" s="38" customFormat="1" ht="17.25" customHeight="1">
      <c r="B11" s="451" t="s">
        <v>159</v>
      </c>
      <c r="C11" s="447">
        <v>174.77</v>
      </c>
      <c r="D11" s="447">
        <v>1015.57</v>
      </c>
      <c r="E11" s="447">
        <v>980.58</v>
      </c>
      <c r="F11" s="447">
        <v>209.77</v>
      </c>
      <c r="G11" s="729">
        <f>F11/E11</f>
        <v>0.21392441208264495</v>
      </c>
      <c r="H11" s="449"/>
      <c r="J11" s="429"/>
      <c r="K11" s="429"/>
      <c r="M11" s="429"/>
      <c r="N11" s="429"/>
      <c r="O11" s="430"/>
      <c r="P11" s="432"/>
      <c r="Q11" s="163"/>
      <c r="R11" s="163"/>
    </row>
    <row r="12" spans="2:18" s="196" customFormat="1" ht="18.75" customHeight="1">
      <c r="B12" s="564" t="s">
        <v>158</v>
      </c>
      <c r="C12" s="728">
        <v>209.41</v>
      </c>
      <c r="D12" s="728">
        <v>968.06</v>
      </c>
      <c r="E12" s="728">
        <v>965.1</v>
      </c>
      <c r="F12" s="728">
        <v>212.37</v>
      </c>
      <c r="G12" s="730">
        <f t="shared" si="0"/>
        <v>0.22004973577867579</v>
      </c>
      <c r="H12" s="449"/>
      <c r="I12" s="632"/>
      <c r="J12" s="449"/>
      <c r="K12" s="325"/>
      <c r="O12" s="566"/>
      <c r="P12" s="566"/>
      <c r="Q12" s="200"/>
      <c r="R12" s="200"/>
    </row>
    <row r="13" spans="2:18" s="196" customFormat="1" ht="18.75" customHeight="1">
      <c r="B13" s="564" t="s">
        <v>390</v>
      </c>
      <c r="C13" s="728">
        <v>213.51</v>
      </c>
      <c r="D13" s="728">
        <v>1070.51</v>
      </c>
      <c r="E13" s="728">
        <v>1055.4100000000001</v>
      </c>
      <c r="F13" s="728">
        <v>228.61</v>
      </c>
      <c r="G13" s="730">
        <f t="shared" si="0"/>
        <v>0.21660776380743027</v>
      </c>
      <c r="H13" s="452"/>
      <c r="I13" s="731"/>
      <c r="J13" s="731"/>
      <c r="K13" s="731"/>
      <c r="L13" s="732"/>
      <c r="M13" s="732"/>
      <c r="N13" s="732"/>
      <c r="O13" s="958"/>
      <c r="P13" s="959"/>
      <c r="Q13" s="200"/>
      <c r="R13" s="200"/>
    </row>
    <row r="14" spans="2:18" s="38" customFormat="1" ht="18.75" customHeight="1">
      <c r="B14" s="451" t="s">
        <v>386</v>
      </c>
      <c r="C14" s="728">
        <f>'26'!C9</f>
        <v>228.61</v>
      </c>
      <c r="D14" s="728">
        <f>'26'!D9</f>
        <v>1033.47</v>
      </c>
      <c r="E14" s="728">
        <f>'26'!E9</f>
        <v>1061.22</v>
      </c>
      <c r="F14" s="728">
        <f>'26'!G9</f>
        <v>200.87</v>
      </c>
      <c r="G14" s="730">
        <f>F14/E14</f>
        <v>0.18928214696292947</v>
      </c>
      <c r="H14" s="449"/>
      <c r="I14" s="624"/>
      <c r="J14" s="325"/>
      <c r="K14" s="325"/>
      <c r="L14" s="317"/>
      <c r="M14" s="317"/>
      <c r="N14" s="317"/>
      <c r="O14" s="163"/>
      <c r="P14" s="163"/>
      <c r="Q14" s="163"/>
      <c r="R14" s="163"/>
    </row>
    <row r="15" spans="2:18" s="38" customFormat="1" ht="15.75" customHeight="1">
      <c r="B15" s="960" t="s">
        <v>213</v>
      </c>
      <c r="C15" s="960"/>
      <c r="D15" s="960"/>
      <c r="E15" s="960"/>
      <c r="F15" s="960"/>
      <c r="G15" s="960"/>
      <c r="H15" s="200"/>
      <c r="I15" s="566"/>
      <c r="J15" s="200"/>
      <c r="K15" s="200"/>
      <c r="L15" s="200"/>
      <c r="M15" s="200"/>
      <c r="N15" s="200"/>
      <c r="O15" s="163"/>
      <c r="P15" s="163"/>
      <c r="Q15" s="163"/>
      <c r="R15" s="163"/>
    </row>
    <row r="16" spans="2:18" s="38" customFormat="1" ht="15.75" customHeight="1">
      <c r="B16" s="453"/>
      <c r="C16" s="453"/>
      <c r="D16" s="453"/>
      <c r="E16" s="453"/>
      <c r="F16" s="453"/>
      <c r="G16" s="453"/>
      <c r="H16" s="200"/>
      <c r="J16" s="200"/>
      <c r="K16" s="200"/>
      <c r="L16" s="200"/>
      <c r="M16" s="200"/>
      <c r="N16" s="200"/>
      <c r="O16" s="163"/>
      <c r="P16" s="163"/>
      <c r="Q16" s="163"/>
      <c r="R16" s="163"/>
    </row>
    <row r="17" spans="3:13" ht="12.75">
      <c r="C17" s="15"/>
      <c r="D17" s="15"/>
      <c r="E17" s="15"/>
      <c r="F17" s="15"/>
      <c r="G17" s="454"/>
      <c r="H17" s="208"/>
    </row>
    <row r="18" spans="3:13" ht="15" customHeight="1">
      <c r="G18" s="9"/>
      <c r="H18" s="182"/>
    </row>
    <row r="19" spans="3:13" ht="9.75" customHeight="1">
      <c r="G19" s="9"/>
      <c r="H19" s="182"/>
    </row>
    <row r="20" spans="3:13" ht="15" customHeight="1">
      <c r="G20" s="8"/>
    </row>
    <row r="21" spans="3:13" ht="15" customHeight="1">
      <c r="G21" s="8"/>
    </row>
    <row r="22" spans="3:13" ht="15" customHeight="1">
      <c r="G22" s="455"/>
      <c r="H22" s="456"/>
    </row>
    <row r="23" spans="3:13" ht="15" customHeight="1">
      <c r="G23" s="10"/>
      <c r="H23" s="456"/>
      <c r="I23" s="457"/>
    </row>
    <row r="24" spans="3:13" ht="15" customHeight="1">
      <c r="G24" s="10"/>
    </row>
    <row r="25" spans="3:13" ht="15" customHeight="1">
      <c r="G25" s="10"/>
    </row>
    <row r="26" spans="3:13" ht="15" customHeight="1">
      <c r="G26" s="10"/>
    </row>
    <row r="27" spans="3:13" ht="15" customHeight="1">
      <c r="G27" s="10"/>
    </row>
    <row r="28" spans="3:13" ht="15" customHeight="1">
      <c r="G28" s="10"/>
    </row>
    <row r="29" spans="3:13" ht="15" customHeight="1">
      <c r="G29" s="10"/>
      <c r="H29" s="318"/>
      <c r="I29" s="318"/>
      <c r="J29" s="318"/>
      <c r="K29" s="318"/>
      <c r="L29" s="318"/>
      <c r="M29" s="318"/>
    </row>
    <row r="30" spans="3:13" ht="15" customHeight="1">
      <c r="G30" s="10"/>
      <c r="H30" s="318"/>
      <c r="I30" s="318"/>
      <c r="J30" s="458"/>
      <c r="K30" s="318"/>
      <c r="L30" s="318"/>
      <c r="M30" s="318"/>
    </row>
    <row r="31" spans="3:13" ht="15" customHeight="1">
      <c r="G31" s="10"/>
      <c r="H31" s="318"/>
      <c r="I31" s="318"/>
      <c r="J31" s="318"/>
      <c r="K31" s="318"/>
      <c r="L31" s="318"/>
      <c r="M31" s="318"/>
    </row>
    <row r="32" spans="3:13" ht="15" customHeight="1">
      <c r="H32" s="459"/>
      <c r="I32" s="460"/>
      <c r="J32" s="460"/>
      <c r="K32" s="460"/>
      <c r="L32" s="460"/>
      <c r="M32" s="461"/>
    </row>
    <row r="33" spans="2:12" ht="12" customHeight="1"/>
    <row r="34" spans="2:12" ht="14.25" customHeight="1"/>
    <row r="35" spans="2:12" ht="14.25" customHeight="1">
      <c r="B35" s="802"/>
      <c r="C35" s="957"/>
      <c r="D35" s="957"/>
      <c r="E35" s="957"/>
      <c r="F35" s="957"/>
    </row>
    <row r="36" spans="2:12" ht="14.25" customHeight="1"/>
    <row r="37" spans="2:12" ht="14.25" customHeight="1"/>
    <row r="38" spans="2:12" ht="14.25" customHeight="1"/>
    <row r="39" spans="2:12" ht="14.25" customHeight="1"/>
    <row r="40" spans="2:12" ht="14.25" customHeight="1"/>
    <row r="41" spans="2:12" ht="14.25" customHeight="1"/>
    <row r="42" spans="2:12" ht="14.25" customHeight="1"/>
    <row r="43" spans="2:12" ht="14.25" customHeight="1"/>
    <row r="45" spans="2:12">
      <c r="B45" s="16"/>
      <c r="C45" s="16"/>
      <c r="D45" s="16"/>
      <c r="E45" s="16"/>
      <c r="F45" s="16"/>
      <c r="G45" s="16"/>
      <c r="H45" s="160"/>
      <c r="I45" s="160"/>
      <c r="J45" s="160"/>
      <c r="K45" s="160"/>
      <c r="L45" s="160"/>
    </row>
  </sheetData>
  <mergeCells count="6">
    <mergeCell ref="B35:F35"/>
    <mergeCell ref="B1:G1"/>
    <mergeCell ref="B3:G3"/>
    <mergeCell ref="B4:G4"/>
    <mergeCell ref="O13:P13"/>
    <mergeCell ref="B15:G15"/>
  </mergeCells>
  <printOptions horizontalCentered="1"/>
  <pageMargins left="0.59055118110236227" right="0.59055118110236227" top="1.299212598425197" bottom="0.78740157480314965" header="0.51181102362204722" footer="0.59055118110236227"/>
  <pageSetup firstPageNumber="0" orientation="portrait" r:id="rId1"/>
  <headerFooter alignWithMargins="0">
    <oddFooter>&amp;C&amp;10&amp;A</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topLeftCell="A4" workbookViewId="0">
      <selection activeCell="G17" sqref="G17"/>
    </sheetView>
  </sheetViews>
  <sheetFormatPr baseColWidth="10" defaultRowHeight="18"/>
  <cols>
    <col min="1" max="1" width="12.08984375" customWidth="1"/>
    <col min="2" max="8" width="7.54296875" customWidth="1"/>
  </cols>
  <sheetData>
    <row r="2" spans="1:8">
      <c r="A2" s="814" t="s">
        <v>334</v>
      </c>
      <c r="B2" s="814"/>
      <c r="C2" s="814"/>
      <c r="D2" s="814"/>
      <c r="E2" s="814"/>
      <c r="F2" s="814"/>
      <c r="G2" s="814"/>
      <c r="H2" s="814"/>
    </row>
    <row r="3" spans="1:8">
      <c r="A3" s="813" t="s">
        <v>240</v>
      </c>
      <c r="B3" s="813"/>
      <c r="C3" s="813"/>
      <c r="D3" s="813"/>
      <c r="E3" s="813"/>
      <c r="F3" s="813"/>
      <c r="G3" s="813"/>
      <c r="H3" s="813"/>
    </row>
    <row r="4" spans="1:8">
      <c r="A4" s="812" t="s">
        <v>403</v>
      </c>
      <c r="B4" s="812"/>
      <c r="C4" s="812"/>
      <c r="D4" s="812"/>
      <c r="E4" s="812"/>
      <c r="F4" s="812"/>
      <c r="G4" s="812"/>
      <c r="H4" s="812"/>
    </row>
    <row r="5" spans="1:8">
      <c r="A5" s="819"/>
      <c r="B5" s="819"/>
      <c r="C5" s="819"/>
      <c r="D5" s="819"/>
      <c r="E5" s="819"/>
      <c r="F5" s="819"/>
      <c r="G5" s="819"/>
      <c r="H5" s="819"/>
    </row>
    <row r="6" spans="1:8">
      <c r="A6" s="164" t="s">
        <v>5</v>
      </c>
      <c r="B6" s="397" t="s">
        <v>83</v>
      </c>
      <c r="C6" s="397" t="s">
        <v>102</v>
      </c>
      <c r="D6" s="397" t="s">
        <v>269</v>
      </c>
      <c r="E6" s="397" t="s">
        <v>9</v>
      </c>
      <c r="F6" s="397" t="s">
        <v>82</v>
      </c>
      <c r="G6" s="397" t="s">
        <v>101</v>
      </c>
      <c r="H6" s="397" t="s">
        <v>270</v>
      </c>
    </row>
    <row r="7" spans="1:8">
      <c r="A7" s="818" t="s">
        <v>387</v>
      </c>
      <c r="B7" s="818"/>
      <c r="C7" s="818"/>
      <c r="D7" s="818"/>
      <c r="E7" s="818"/>
      <c r="F7" s="818"/>
      <c r="G7" s="818"/>
      <c r="H7" s="818"/>
    </row>
    <row r="8" spans="1:8">
      <c r="A8" s="462" t="s">
        <v>152</v>
      </c>
      <c r="B8" s="463">
        <v>242.86</v>
      </c>
      <c r="C8" s="463">
        <v>26.55</v>
      </c>
      <c r="D8" s="463">
        <v>1</v>
      </c>
      <c r="E8" s="463">
        <v>0.62</v>
      </c>
      <c r="F8" s="463">
        <v>3.35</v>
      </c>
      <c r="G8" s="463">
        <v>5.61</v>
      </c>
      <c r="H8" s="463">
        <v>2.02</v>
      </c>
    </row>
    <row r="9" spans="1:8">
      <c r="A9" s="462" t="s">
        <v>6</v>
      </c>
      <c r="B9" s="463">
        <v>755</v>
      </c>
      <c r="C9" s="463">
        <v>62.86</v>
      </c>
      <c r="D9" s="463">
        <v>6.73</v>
      </c>
      <c r="E9" s="463">
        <v>17.5</v>
      </c>
      <c r="F9" s="463">
        <v>26.8</v>
      </c>
      <c r="G9" s="463">
        <v>72.53</v>
      </c>
      <c r="H9" s="463">
        <v>3.3</v>
      </c>
    </row>
    <row r="10" spans="1:8">
      <c r="A10" s="462" t="s">
        <v>148</v>
      </c>
      <c r="B10" s="463">
        <v>178.77</v>
      </c>
      <c r="C10" s="463">
        <v>3.22</v>
      </c>
      <c r="D10" s="463">
        <v>0.01</v>
      </c>
      <c r="E10" s="463">
        <v>0.01</v>
      </c>
      <c r="F10" s="463">
        <v>0.04</v>
      </c>
      <c r="G10" s="463">
        <v>0.5</v>
      </c>
      <c r="H10" s="463">
        <v>15</v>
      </c>
    </row>
    <row r="11" spans="1:8">
      <c r="A11" s="462" t="s">
        <v>19</v>
      </c>
      <c r="B11" s="463">
        <v>739.29</v>
      </c>
      <c r="C11" s="463">
        <v>31.68</v>
      </c>
      <c r="D11" s="463">
        <v>5.9</v>
      </c>
      <c r="E11" s="463">
        <v>5.9</v>
      </c>
      <c r="F11" s="463">
        <v>10.3</v>
      </c>
      <c r="G11" s="463">
        <v>40</v>
      </c>
      <c r="H11" s="463">
        <v>1.45</v>
      </c>
    </row>
    <row r="12" spans="1:8">
      <c r="A12" s="462" t="s">
        <v>131</v>
      </c>
      <c r="B12" s="463">
        <v>182.27</v>
      </c>
      <c r="C12" s="463">
        <v>28.72</v>
      </c>
      <c r="D12" s="463">
        <v>11.7</v>
      </c>
      <c r="E12" s="463">
        <v>11.7</v>
      </c>
      <c r="F12" s="463">
        <v>18</v>
      </c>
      <c r="G12" s="463">
        <v>27.8</v>
      </c>
      <c r="H12" s="463">
        <v>2.2999999999999998</v>
      </c>
    </row>
    <row r="13" spans="1:8">
      <c r="A13" s="464" t="s">
        <v>154</v>
      </c>
      <c r="B13" s="463">
        <v>258.56</v>
      </c>
      <c r="C13" s="463">
        <v>32.229999999999997</v>
      </c>
      <c r="D13" s="463">
        <v>0.52</v>
      </c>
      <c r="E13" s="463">
        <v>0.52</v>
      </c>
      <c r="F13" s="463">
        <v>1.89</v>
      </c>
      <c r="G13" s="463">
        <v>10.84</v>
      </c>
      <c r="H13" s="463">
        <v>1.5860000000000001</v>
      </c>
    </row>
    <row r="14" spans="1:8">
      <c r="A14" s="961" t="s">
        <v>388</v>
      </c>
      <c r="B14" s="961"/>
      <c r="C14" s="961"/>
      <c r="D14" s="961"/>
      <c r="E14" s="961"/>
      <c r="F14" s="961"/>
      <c r="G14" s="961"/>
      <c r="H14" s="961"/>
    </row>
    <row r="15" spans="1:8">
      <c r="A15" s="462" t="s">
        <v>152</v>
      </c>
      <c r="B15" s="463">
        <v>258.56</v>
      </c>
      <c r="C15" s="463">
        <v>32.229999999999997</v>
      </c>
      <c r="D15" s="463">
        <v>2.23</v>
      </c>
      <c r="E15" s="463">
        <v>0.52</v>
      </c>
      <c r="F15" s="463">
        <v>1.89</v>
      </c>
      <c r="G15" s="463">
        <v>10.84</v>
      </c>
      <c r="H15" s="463">
        <v>1.5860000000000001</v>
      </c>
    </row>
    <row r="16" spans="1:8">
      <c r="A16" s="464" t="s">
        <v>6</v>
      </c>
      <c r="B16" s="463">
        <v>743.18</v>
      </c>
      <c r="C16" s="463">
        <v>47.33</v>
      </c>
      <c r="D16" s="463">
        <v>5.2</v>
      </c>
      <c r="E16" s="463">
        <v>17.5</v>
      </c>
      <c r="F16" s="463">
        <v>26.5</v>
      </c>
      <c r="G16" s="463">
        <v>77.5</v>
      </c>
      <c r="H16" s="463">
        <v>3.7</v>
      </c>
    </row>
    <row r="17" spans="1:13">
      <c r="A17" s="464" t="s">
        <v>148</v>
      </c>
      <c r="B17" s="463">
        <v>179.35</v>
      </c>
      <c r="C17" s="463">
        <v>4.08</v>
      </c>
      <c r="D17" s="463">
        <v>7.2</v>
      </c>
      <c r="E17" s="463">
        <v>0.01</v>
      </c>
      <c r="F17" s="463">
        <v>0.03</v>
      </c>
      <c r="G17" s="463">
        <v>0.5</v>
      </c>
      <c r="H17" s="463">
        <v>15</v>
      </c>
    </row>
    <row r="18" spans="1:13">
      <c r="A18" s="464" t="s">
        <v>19</v>
      </c>
      <c r="B18" s="463">
        <v>737.05</v>
      </c>
      <c r="C18" s="463">
        <v>31.73</v>
      </c>
      <c r="D18" s="463">
        <v>11.7</v>
      </c>
      <c r="E18" s="463">
        <v>6</v>
      </c>
      <c r="F18" s="463">
        <v>10.199999999999999</v>
      </c>
      <c r="G18" s="463">
        <v>42</v>
      </c>
      <c r="H18" s="463">
        <v>1.45</v>
      </c>
    </row>
    <row r="19" spans="1:13">
      <c r="A19" s="464" t="s">
        <v>131</v>
      </c>
      <c r="B19" s="463">
        <v>179.92</v>
      </c>
      <c r="C19" s="463">
        <v>26.54</v>
      </c>
      <c r="D19" s="463">
        <v>1</v>
      </c>
      <c r="E19" s="463">
        <v>11.5</v>
      </c>
      <c r="F19" s="463">
        <v>16</v>
      </c>
      <c r="G19" s="463">
        <v>31.5</v>
      </c>
      <c r="H19" s="463">
        <v>2.2999999999999998</v>
      </c>
      <c r="I19" s="465"/>
      <c r="J19" s="465"/>
      <c r="K19" s="465"/>
      <c r="L19" s="465"/>
      <c r="M19" s="465"/>
    </row>
    <row r="20" spans="1:13">
      <c r="A20" s="464" t="s">
        <v>154</v>
      </c>
      <c r="B20" s="463">
        <v>264.69</v>
      </c>
      <c r="C20" s="463">
        <v>25.38</v>
      </c>
      <c r="D20" s="463">
        <v>1.93</v>
      </c>
      <c r="E20" s="463">
        <v>0.53</v>
      </c>
      <c r="F20" s="463">
        <v>2.21</v>
      </c>
      <c r="G20" s="463">
        <v>15.34</v>
      </c>
      <c r="H20" s="463">
        <v>1.3009999999999999</v>
      </c>
      <c r="I20" s="466"/>
    </row>
    <row r="21" spans="1:13">
      <c r="A21" s="1" t="s">
        <v>352</v>
      </c>
      <c r="B21" s="88"/>
      <c r="C21" s="88"/>
      <c r="D21" s="88"/>
      <c r="E21" s="88"/>
      <c r="F21" s="88"/>
      <c r="G21" s="88"/>
      <c r="H21" s="88"/>
    </row>
    <row r="22" spans="1:13">
      <c r="B22" s="466"/>
      <c r="C22" s="466"/>
      <c r="D22" s="466"/>
      <c r="E22" s="466"/>
      <c r="F22" s="466"/>
      <c r="G22" s="466"/>
      <c r="H22" s="466"/>
    </row>
    <row r="23" spans="1:13">
      <c r="C23" s="466"/>
      <c r="D23" s="466"/>
      <c r="E23" s="466"/>
      <c r="F23" s="466"/>
      <c r="G23" s="466"/>
      <c r="H23" s="466"/>
    </row>
    <row r="24" spans="1:13">
      <c r="B24" s="466"/>
      <c r="C24" s="466"/>
      <c r="D24" s="466"/>
      <c r="E24" s="466"/>
      <c r="F24" s="466"/>
      <c r="G24" s="466"/>
      <c r="H24" s="466"/>
    </row>
  </sheetData>
  <mergeCells count="6">
    <mergeCell ref="A14:H14"/>
    <mergeCell ref="A2:H2"/>
    <mergeCell ref="A3:H3"/>
    <mergeCell ref="A4:H4"/>
    <mergeCell ref="A5:H5"/>
    <mergeCell ref="A7:H7"/>
  </mergeCells>
  <pageMargins left="0.70866141732283472" right="0.70866141732283472" top="0.74803149606299213" bottom="0.74803149606299213" header="0.31496062992125984" footer="0.31496062992125984"/>
  <pageSetup orientation="portrait" r:id="rId1"/>
  <headerFooter>
    <oddFoote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M39"/>
  <sheetViews>
    <sheetView topLeftCell="A13" zoomScaleNormal="100" workbookViewId="0">
      <selection activeCell="C35" sqref="C35"/>
    </sheetView>
  </sheetViews>
  <sheetFormatPr baseColWidth="10" defaultRowHeight="12.75"/>
  <cols>
    <col min="1" max="1" width="2.08984375" style="89" customWidth="1"/>
    <col min="2" max="5" width="14.08984375" style="89" customWidth="1"/>
    <col min="6" max="8" width="10.90625" style="89" customWidth="1"/>
    <col min="9" max="16384" width="10.90625" style="89"/>
  </cols>
  <sheetData>
    <row r="1" spans="2:13" s="30" customFormat="1" ht="15" customHeight="1">
      <c r="B1" s="814" t="s">
        <v>52</v>
      </c>
      <c r="C1" s="814"/>
      <c r="D1" s="814"/>
      <c r="E1" s="814"/>
    </row>
    <row r="2" spans="2:13" s="30" customFormat="1" ht="15" customHeight="1">
      <c r="B2" s="31"/>
      <c r="C2" s="31"/>
      <c r="D2" s="31"/>
      <c r="E2" s="31"/>
    </row>
    <row r="3" spans="2:13" s="30" customFormat="1" ht="34.5" customHeight="1">
      <c r="B3" s="813" t="s">
        <v>476</v>
      </c>
      <c r="C3" s="813"/>
      <c r="D3" s="813"/>
      <c r="E3" s="813"/>
    </row>
    <row r="4" spans="2:13" s="30" customFormat="1" ht="15" customHeight="1">
      <c r="B4" s="814" t="s">
        <v>369</v>
      </c>
      <c r="C4" s="814"/>
      <c r="D4" s="814"/>
      <c r="E4" s="814"/>
    </row>
    <row r="5" spans="2:13" s="30" customFormat="1" ht="39" customHeight="1">
      <c r="B5" s="467"/>
      <c r="C5" s="468" t="s">
        <v>127</v>
      </c>
      <c r="D5" s="468" t="s">
        <v>130</v>
      </c>
      <c r="E5" s="468" t="s">
        <v>271</v>
      </c>
    </row>
    <row r="6" spans="2:13" s="30" customFormat="1" ht="18" customHeight="1">
      <c r="B6" s="620" t="s">
        <v>80</v>
      </c>
      <c r="C6" s="469">
        <v>102.54600000000001</v>
      </c>
      <c r="D6" s="469">
        <v>1379.6980000000001</v>
      </c>
      <c r="E6" s="114">
        <v>134.54430206931522</v>
      </c>
      <c r="F6" s="470"/>
      <c r="G6" s="470"/>
      <c r="H6" s="470"/>
    </row>
    <row r="7" spans="2:13" s="30" customFormat="1" ht="18" customHeight="1">
      <c r="B7" s="620" t="s">
        <v>72</v>
      </c>
      <c r="C7" s="469">
        <v>110.233</v>
      </c>
      <c r="D7" s="469">
        <v>1413.644</v>
      </c>
      <c r="E7" s="114">
        <v>128.24145219671061</v>
      </c>
      <c r="F7" s="470"/>
      <c r="G7" s="470"/>
      <c r="H7" s="470"/>
    </row>
    <row r="8" spans="2:13" s="30" customFormat="1" ht="18" customHeight="1">
      <c r="B8" s="620" t="s">
        <v>75</v>
      </c>
      <c r="C8" s="469">
        <v>106.34699999999999</v>
      </c>
      <c r="D8" s="469">
        <v>1411.057</v>
      </c>
      <c r="E8" s="114">
        <v>132.68423180719719</v>
      </c>
      <c r="F8" s="470"/>
      <c r="G8" s="470"/>
      <c r="H8" s="470"/>
    </row>
    <row r="9" spans="2:13" s="30" customFormat="1" ht="18" customHeight="1">
      <c r="B9" s="620" t="s">
        <v>81</v>
      </c>
      <c r="C9" s="469">
        <v>92.378</v>
      </c>
      <c r="D9" s="469">
        <v>1115.732</v>
      </c>
      <c r="E9" s="114">
        <v>120.77897334863279</v>
      </c>
      <c r="F9" s="470"/>
      <c r="G9" s="470"/>
      <c r="H9" s="470"/>
    </row>
    <row r="10" spans="2:13" ht="17.25" customHeight="1">
      <c r="B10" s="620" t="s">
        <v>129</v>
      </c>
      <c r="C10" s="471">
        <v>117.6</v>
      </c>
      <c r="D10" s="471">
        <v>1517.8920000000001</v>
      </c>
      <c r="E10" s="114">
        <v>129.07244897959185</v>
      </c>
      <c r="F10" s="470"/>
      <c r="G10" s="470"/>
      <c r="H10" s="470"/>
      <c r="I10" s="57"/>
      <c r="J10" s="472"/>
      <c r="K10" s="472"/>
      <c r="L10" s="473"/>
      <c r="M10" s="57"/>
    </row>
    <row r="11" spans="2:13" ht="18" customHeight="1">
      <c r="B11" s="620" t="s">
        <v>189</v>
      </c>
      <c r="C11" s="471">
        <v>92.536000000000001</v>
      </c>
      <c r="D11" s="471">
        <v>1149.0391</v>
      </c>
      <c r="E11" s="114">
        <v>124.1721167977868</v>
      </c>
      <c r="F11" s="470"/>
      <c r="G11" s="470"/>
      <c r="H11" s="470"/>
      <c r="I11" s="57"/>
      <c r="J11" s="472"/>
      <c r="K11" s="472"/>
      <c r="L11" s="473"/>
      <c r="M11" s="57"/>
    </row>
    <row r="12" spans="2:13" ht="18" customHeight="1">
      <c r="B12" s="620" t="s">
        <v>409</v>
      </c>
      <c r="C12" s="471">
        <v>86.421000000000006</v>
      </c>
      <c r="D12" s="471">
        <v>1039.675</v>
      </c>
      <c r="E12" s="114">
        <f>D12/C12*10</f>
        <v>120.30351419215236</v>
      </c>
      <c r="F12" s="470"/>
      <c r="G12" s="470"/>
      <c r="H12" s="470"/>
      <c r="I12" s="57"/>
      <c r="J12" s="472"/>
      <c r="K12" s="472"/>
      <c r="L12" s="473"/>
      <c r="M12" s="57"/>
    </row>
    <row r="13" spans="2:13" ht="48" customHeight="1">
      <c r="B13" s="963" t="s">
        <v>477</v>
      </c>
      <c r="C13" s="963"/>
      <c r="D13" s="963"/>
      <c r="E13" s="963"/>
      <c r="F13" s="68"/>
      <c r="G13" s="68"/>
      <c r="H13" s="68"/>
      <c r="I13" s="68"/>
      <c r="J13" s="68"/>
      <c r="K13" s="68"/>
      <c r="L13" s="68"/>
    </row>
    <row r="14" spans="2:13" ht="12.75" customHeight="1">
      <c r="B14" s="964"/>
      <c r="C14" s="964"/>
      <c r="D14" s="964"/>
      <c r="E14" s="964"/>
      <c r="H14" s="474"/>
    </row>
    <row r="15" spans="2:13" ht="12.75" customHeight="1"/>
    <row r="16" spans="2:13" ht="12.75" customHeight="1"/>
    <row r="17" spans="2:5" ht="12.75" customHeight="1"/>
    <row r="18" spans="2:5" ht="12.75" customHeight="1"/>
    <row r="19" spans="2:5" ht="12.75" customHeight="1"/>
    <row r="20" spans="2:5" ht="12.75" customHeight="1"/>
    <row r="21" spans="2:5" ht="12.75" customHeight="1"/>
    <row r="22" spans="2:5" ht="12.75" customHeight="1"/>
    <row r="23" spans="2:5" ht="12.75" customHeight="1"/>
    <row r="24" spans="2:5" ht="12.75" customHeight="1"/>
    <row r="25" spans="2:5" ht="12.75" customHeight="1"/>
    <row r="26" spans="2:5" ht="12.75" customHeight="1"/>
    <row r="27" spans="2:5" ht="12.75" customHeight="1"/>
    <row r="28" spans="2:5" ht="12.75" customHeight="1"/>
    <row r="29" spans="2:5" ht="12.75" customHeight="1"/>
    <row r="30" spans="2:5" ht="12.75" customHeight="1"/>
    <row r="31" spans="2:5" ht="12.75" customHeight="1"/>
    <row r="32" spans="2:5" ht="12.75" customHeight="1">
      <c r="B32" s="962" t="s">
        <v>498</v>
      </c>
      <c r="C32" s="962"/>
      <c r="D32" s="962"/>
      <c r="E32" s="962"/>
    </row>
    <row r="33" spans="2:5" ht="21.75" customHeight="1">
      <c r="B33" s="962"/>
      <c r="C33" s="962"/>
      <c r="D33" s="962"/>
      <c r="E33" s="962"/>
    </row>
    <row r="34" spans="2:5" ht="12.75" customHeight="1"/>
    <row r="35" spans="2:5" ht="12.75" customHeight="1"/>
    <row r="36" spans="2:5" ht="12.75" customHeight="1"/>
    <row r="37" spans="2:5" ht="12.75" customHeight="1"/>
    <row r="38" spans="2:5" ht="12.75" customHeight="1"/>
    <row r="39" spans="2:5" ht="12.75" customHeight="1"/>
  </sheetData>
  <mergeCells count="6">
    <mergeCell ref="B32:E33"/>
    <mergeCell ref="B1:E1"/>
    <mergeCell ref="B3:E3"/>
    <mergeCell ref="B4:E4"/>
    <mergeCell ref="B13:E13"/>
    <mergeCell ref="B14:E14"/>
  </mergeCells>
  <pageMargins left="0.98425196850393704" right="0.98425196850393704" top="0.98425196850393704" bottom="0.98425196850393704" header="0.51181102362204722" footer="0.51181102362204722"/>
  <pageSetup orientation="portrait" r:id="rId1"/>
  <headerFooter>
    <oddFoote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workbookViewId="0">
      <selection activeCell="J25" sqref="J25"/>
    </sheetView>
  </sheetViews>
  <sheetFormatPr baseColWidth="10" defaultColWidth="11.08984375" defaultRowHeight="15" customHeight="1"/>
  <cols>
    <col min="1" max="1" width="6" style="111" customWidth="1"/>
    <col min="2" max="5" width="10.26953125" style="111" customWidth="1"/>
    <col min="6" max="6" width="12.08984375" style="111" customWidth="1"/>
    <col min="7" max="7" width="6.26953125" style="111" customWidth="1"/>
    <col min="8" max="8" width="3.36328125" style="111" customWidth="1"/>
    <col min="9" max="16384" width="11.08984375" style="111"/>
  </cols>
  <sheetData>
    <row r="1" spans="1:8" ht="15" customHeight="1">
      <c r="A1" s="797"/>
      <c r="B1" s="797"/>
      <c r="C1" s="797"/>
      <c r="D1" s="797"/>
      <c r="E1" s="797"/>
      <c r="F1" s="797"/>
      <c r="G1" s="797"/>
    </row>
    <row r="2" spans="1:8" s="96" customFormat="1" ht="15" customHeight="1">
      <c r="A2" s="797" t="s">
        <v>198</v>
      </c>
      <c r="B2" s="797"/>
      <c r="C2" s="797"/>
      <c r="D2" s="797"/>
      <c r="E2" s="797"/>
      <c r="F2" s="797"/>
      <c r="G2" s="797"/>
    </row>
    <row r="3" spans="1:8" s="646" customFormat="1" ht="15" customHeight="1">
      <c r="A3" s="797" t="s">
        <v>354</v>
      </c>
      <c r="B3" s="797"/>
      <c r="C3" s="797"/>
      <c r="D3" s="797"/>
      <c r="E3" s="797"/>
      <c r="F3" s="797"/>
      <c r="G3" s="797"/>
    </row>
    <row r="4" spans="1:8" s="96" customFormat="1" ht="15" customHeight="1">
      <c r="A4" s="101"/>
      <c r="B4" s="101"/>
      <c r="C4" s="101"/>
      <c r="D4" s="101"/>
      <c r="E4" s="101"/>
      <c r="F4" s="101"/>
      <c r="G4" s="201"/>
    </row>
    <row r="5" spans="1:8" s="96" customFormat="1" ht="15" customHeight="1">
      <c r="A5" s="102" t="s">
        <v>35</v>
      </c>
      <c r="B5" s="103" t="s">
        <v>24</v>
      </c>
      <c r="C5" s="103"/>
      <c r="D5" s="103"/>
      <c r="E5" s="103"/>
      <c r="F5" s="103"/>
      <c r="G5" s="104" t="s">
        <v>25</v>
      </c>
      <c r="H5" s="105"/>
    </row>
    <row r="6" spans="1:8" s="96" customFormat="1" ht="11.25" customHeight="1">
      <c r="A6" s="106"/>
      <c r="B6" s="106"/>
      <c r="C6" s="106"/>
      <c r="D6" s="106"/>
      <c r="E6" s="106"/>
      <c r="F6" s="106"/>
      <c r="G6" s="107"/>
    </row>
    <row r="7" spans="1:8" s="96" customFormat="1" ht="16.5" customHeight="1">
      <c r="A7" s="107" t="s">
        <v>26</v>
      </c>
      <c r="B7" s="799" t="s">
        <v>205</v>
      </c>
      <c r="C7" s="799"/>
      <c r="D7" s="799"/>
      <c r="E7" s="799"/>
      <c r="F7" s="799"/>
      <c r="G7" s="204">
        <v>4</v>
      </c>
    </row>
    <row r="8" spans="1:8" s="96" customFormat="1" ht="16.5" customHeight="1">
      <c r="A8" s="107" t="s">
        <v>27</v>
      </c>
      <c r="B8" s="794" t="s">
        <v>97</v>
      </c>
      <c r="C8" s="794"/>
      <c r="D8" s="794"/>
      <c r="E8" s="794"/>
      <c r="F8" s="794"/>
      <c r="G8" s="204">
        <v>5</v>
      </c>
    </row>
    <row r="9" spans="1:8" s="96" customFormat="1" ht="16.5" customHeight="1">
      <c r="A9" s="107" t="s">
        <v>28</v>
      </c>
      <c r="B9" s="798" t="s">
        <v>149</v>
      </c>
      <c r="C9" s="798"/>
      <c r="D9" s="798"/>
      <c r="E9" s="798"/>
      <c r="F9" s="798"/>
      <c r="G9" s="204">
        <v>6</v>
      </c>
    </row>
    <row r="10" spans="1:8" s="96" customFormat="1" ht="16.5" customHeight="1">
      <c r="A10" s="107" t="s">
        <v>53</v>
      </c>
      <c r="B10" s="794" t="s">
        <v>98</v>
      </c>
      <c r="C10" s="794"/>
      <c r="D10" s="794"/>
      <c r="E10" s="794"/>
      <c r="F10" s="794"/>
      <c r="G10" s="204">
        <v>7</v>
      </c>
    </row>
    <row r="11" spans="1:8" s="96" customFormat="1" ht="32.25" customHeight="1">
      <c r="A11" s="107" t="s">
        <v>29</v>
      </c>
      <c r="B11" s="794" t="s">
        <v>379</v>
      </c>
      <c r="C11" s="794"/>
      <c r="D11" s="794"/>
      <c r="E11" s="794"/>
      <c r="F11" s="794"/>
      <c r="G11" s="204">
        <v>8</v>
      </c>
    </row>
    <row r="12" spans="1:8" s="96" customFormat="1" ht="33.75" customHeight="1">
      <c r="A12" s="107" t="s">
        <v>30</v>
      </c>
      <c r="B12" s="798" t="s">
        <v>451</v>
      </c>
      <c r="C12" s="798"/>
      <c r="D12" s="798"/>
      <c r="E12" s="798"/>
      <c r="F12" s="798"/>
      <c r="G12" s="204">
        <v>9</v>
      </c>
    </row>
    <row r="13" spans="1:8" s="96" customFormat="1" ht="16.5" customHeight="1">
      <c r="A13" s="107" t="s">
        <v>31</v>
      </c>
      <c r="B13" s="794" t="s">
        <v>120</v>
      </c>
      <c r="C13" s="794"/>
      <c r="D13" s="794"/>
      <c r="E13" s="794"/>
      <c r="F13" s="794"/>
      <c r="G13" s="204">
        <v>10</v>
      </c>
    </row>
    <row r="14" spans="1:8" s="96" customFormat="1" ht="16.5" customHeight="1">
      <c r="A14" s="107" t="s">
        <v>32</v>
      </c>
      <c r="B14" s="789" t="s">
        <v>164</v>
      </c>
      <c r="C14" s="789"/>
      <c r="D14" s="789"/>
      <c r="E14" s="789"/>
      <c r="F14" s="789"/>
      <c r="G14" s="204">
        <v>11</v>
      </c>
      <c r="H14" s="287"/>
    </row>
    <row r="15" spans="1:8" s="746" customFormat="1" ht="16.5" customHeight="1">
      <c r="A15" s="107" t="s">
        <v>442</v>
      </c>
      <c r="B15" s="789" t="s">
        <v>446</v>
      </c>
      <c r="C15" s="789"/>
      <c r="D15" s="789"/>
      <c r="E15" s="789"/>
      <c r="F15" s="789"/>
      <c r="G15" s="204">
        <v>12</v>
      </c>
      <c r="H15" s="287"/>
    </row>
    <row r="16" spans="1:8" s="746" customFormat="1" ht="16.5" customHeight="1">
      <c r="A16" s="107" t="s">
        <v>443</v>
      </c>
      <c r="B16" s="789" t="s">
        <v>447</v>
      </c>
      <c r="C16" s="789"/>
      <c r="D16" s="789"/>
      <c r="E16" s="789"/>
      <c r="F16" s="789"/>
      <c r="G16" s="204">
        <v>13</v>
      </c>
      <c r="H16" s="287"/>
    </row>
    <row r="17" spans="1:10" s="746" customFormat="1" ht="16.5" customHeight="1">
      <c r="A17" s="107" t="s">
        <v>444</v>
      </c>
      <c r="B17" s="789" t="s">
        <v>434</v>
      </c>
      <c r="C17" s="789"/>
      <c r="D17" s="789"/>
      <c r="E17" s="789"/>
      <c r="F17" s="789"/>
      <c r="G17" s="204">
        <v>14</v>
      </c>
      <c r="H17" s="287"/>
    </row>
    <row r="18" spans="1:10" s="746" customFormat="1" ht="16.5" customHeight="1">
      <c r="A18" s="107" t="s">
        <v>445</v>
      </c>
      <c r="B18" s="789" t="s">
        <v>449</v>
      </c>
      <c r="C18" s="789"/>
      <c r="D18" s="789"/>
      <c r="E18" s="789"/>
      <c r="F18" s="789"/>
      <c r="G18" s="204">
        <v>15</v>
      </c>
      <c r="H18" s="287"/>
    </row>
    <row r="19" spans="1:10" s="746" customFormat="1" ht="16.5" customHeight="1">
      <c r="A19" s="107" t="s">
        <v>452</v>
      </c>
      <c r="B19" s="789" t="s">
        <v>454</v>
      </c>
      <c r="C19" s="789"/>
      <c r="D19" s="789"/>
      <c r="E19" s="789"/>
      <c r="F19" s="789"/>
      <c r="G19" s="204">
        <v>16</v>
      </c>
      <c r="H19" s="287"/>
    </row>
    <row r="20" spans="1:10" s="746" customFormat="1" ht="32.25" customHeight="1">
      <c r="A20" s="107" t="s">
        <v>453</v>
      </c>
      <c r="B20" s="789" t="s">
        <v>457</v>
      </c>
      <c r="C20" s="789"/>
      <c r="D20" s="789"/>
      <c r="E20" s="789"/>
      <c r="F20" s="789"/>
      <c r="G20" s="204">
        <v>17</v>
      </c>
      <c r="H20" s="287"/>
    </row>
    <row r="21" spans="1:10" s="746" customFormat="1" ht="16.5" customHeight="1">
      <c r="A21" s="107" t="s">
        <v>461</v>
      </c>
      <c r="B21" s="789" t="s">
        <v>331</v>
      </c>
      <c r="C21" s="789"/>
      <c r="D21" s="789"/>
      <c r="E21" s="789"/>
      <c r="F21" s="789"/>
      <c r="G21" s="204">
        <v>18</v>
      </c>
      <c r="H21" s="287"/>
    </row>
    <row r="22" spans="1:10" s="96" customFormat="1" ht="16.5" customHeight="1">
      <c r="A22" s="107" t="s">
        <v>460</v>
      </c>
      <c r="B22" s="794" t="s">
        <v>121</v>
      </c>
      <c r="C22" s="794"/>
      <c r="D22" s="794"/>
      <c r="E22" s="794"/>
      <c r="F22" s="794"/>
      <c r="G22" s="204">
        <v>19</v>
      </c>
      <c r="H22" s="357"/>
    </row>
    <row r="23" spans="1:10" s="96" customFormat="1" ht="16.5" customHeight="1">
      <c r="A23" s="107" t="s">
        <v>145</v>
      </c>
      <c r="B23" s="794" t="s">
        <v>21</v>
      </c>
      <c r="C23" s="794"/>
      <c r="D23" s="794"/>
      <c r="E23" s="794"/>
      <c r="F23" s="794"/>
      <c r="G23" s="204">
        <v>20</v>
      </c>
    </row>
    <row r="24" spans="1:10" s="96" customFormat="1" ht="16.5" customHeight="1">
      <c r="A24" s="107" t="s">
        <v>193</v>
      </c>
      <c r="B24" s="794" t="s">
        <v>156</v>
      </c>
      <c r="C24" s="794"/>
      <c r="D24" s="794"/>
      <c r="E24" s="794"/>
      <c r="F24" s="794"/>
      <c r="G24" s="301">
        <v>22</v>
      </c>
    </row>
    <row r="25" spans="1:10" s="155" customFormat="1" ht="16.5" customHeight="1">
      <c r="A25" s="107" t="s">
        <v>145</v>
      </c>
      <c r="B25" s="794" t="s">
        <v>146</v>
      </c>
      <c r="C25" s="794"/>
      <c r="D25" s="794"/>
      <c r="E25" s="794"/>
      <c r="F25" s="794"/>
      <c r="G25" s="301">
        <v>23</v>
      </c>
    </row>
    <row r="26" spans="1:10" s="96" customFormat="1" ht="16.5" customHeight="1">
      <c r="A26" s="107" t="s">
        <v>193</v>
      </c>
      <c r="B26" s="106" t="s">
        <v>200</v>
      </c>
      <c r="C26" s="106"/>
      <c r="D26" s="106"/>
      <c r="E26" s="106"/>
      <c r="F26" s="106"/>
      <c r="G26" s="301">
        <v>24</v>
      </c>
      <c r="J26" s="363"/>
    </row>
    <row r="27" spans="1:10" s="96" customFormat="1" ht="15" customHeight="1">
      <c r="A27" s="102" t="s">
        <v>34</v>
      </c>
      <c r="B27" s="103" t="s">
        <v>24</v>
      </c>
      <c r="C27" s="103"/>
      <c r="D27" s="103"/>
      <c r="E27" s="103"/>
      <c r="F27" s="103"/>
      <c r="G27" s="104" t="s">
        <v>25</v>
      </c>
      <c r="J27" s="363"/>
    </row>
    <row r="28" spans="1:10" s="96" customFormat="1" ht="7.5" customHeight="1">
      <c r="A28" s="109"/>
      <c r="B28" s="106"/>
      <c r="C28" s="106"/>
      <c r="D28" s="106"/>
      <c r="E28" s="106"/>
      <c r="F28" s="106"/>
      <c r="G28" s="107"/>
    </row>
    <row r="29" spans="1:10" s="96" customFormat="1" ht="16.5" customHeight="1">
      <c r="A29" s="108" t="s">
        <v>26</v>
      </c>
      <c r="B29" s="792" t="s">
        <v>179</v>
      </c>
      <c r="C29" s="792"/>
      <c r="D29" s="792"/>
      <c r="E29" s="792"/>
      <c r="F29" s="792"/>
      <c r="G29" s="204">
        <v>4</v>
      </c>
    </row>
    <row r="30" spans="1:10" s="96" customFormat="1" ht="16.5" customHeight="1">
      <c r="A30" s="108" t="s">
        <v>27</v>
      </c>
      <c r="B30" s="790" t="s">
        <v>180</v>
      </c>
      <c r="C30" s="790"/>
      <c r="D30" s="790"/>
      <c r="E30" s="790"/>
      <c r="F30" s="790"/>
      <c r="G30" s="204">
        <v>5</v>
      </c>
    </row>
    <row r="31" spans="1:10" s="96" customFormat="1" ht="31.5" customHeight="1">
      <c r="A31" s="367" t="s">
        <v>28</v>
      </c>
      <c r="B31" s="796" t="s">
        <v>181</v>
      </c>
      <c r="C31" s="796"/>
      <c r="D31" s="796"/>
      <c r="E31" s="796"/>
      <c r="F31" s="796"/>
      <c r="G31" s="204">
        <v>7</v>
      </c>
    </row>
    <row r="32" spans="1:10" s="96" customFormat="1" ht="16.5" customHeight="1">
      <c r="A32" s="367" t="s">
        <v>53</v>
      </c>
      <c r="B32" s="789" t="s">
        <v>164</v>
      </c>
      <c r="C32" s="789"/>
      <c r="D32" s="789"/>
      <c r="E32" s="789"/>
      <c r="F32" s="789"/>
      <c r="G32" s="204">
        <v>11</v>
      </c>
      <c r="H32" s="287"/>
    </row>
    <row r="33" spans="1:8" s="96" customFormat="1" ht="16.5" customHeight="1">
      <c r="A33" s="367" t="s">
        <v>29</v>
      </c>
      <c r="B33" s="793" t="s">
        <v>187</v>
      </c>
      <c r="C33" s="793"/>
      <c r="D33" s="793"/>
      <c r="E33" s="793"/>
      <c r="F33" s="793"/>
      <c r="G33" s="204">
        <v>12</v>
      </c>
      <c r="H33" s="287"/>
    </row>
    <row r="34" spans="1:8" s="96" customFormat="1" ht="16.5" customHeight="1">
      <c r="A34" s="367" t="s">
        <v>30</v>
      </c>
      <c r="B34" s="793" t="s">
        <v>186</v>
      </c>
      <c r="C34" s="793"/>
      <c r="D34" s="793"/>
      <c r="E34" s="793"/>
      <c r="F34" s="793"/>
      <c r="G34" s="204">
        <v>13</v>
      </c>
    </row>
    <row r="35" spans="1:8" s="96" customFormat="1" ht="16.5" customHeight="1">
      <c r="A35" s="367" t="s">
        <v>31</v>
      </c>
      <c r="B35" s="793" t="s">
        <v>185</v>
      </c>
      <c r="C35" s="793"/>
      <c r="D35" s="793"/>
      <c r="E35" s="793"/>
      <c r="F35" s="793"/>
      <c r="G35" s="204">
        <v>14</v>
      </c>
    </row>
    <row r="36" spans="1:8" s="96" customFormat="1" ht="16.5" customHeight="1">
      <c r="A36" s="367" t="s">
        <v>32</v>
      </c>
      <c r="B36" s="794" t="s">
        <v>184</v>
      </c>
      <c r="C36" s="794"/>
      <c r="D36" s="794"/>
      <c r="E36" s="794"/>
      <c r="F36" s="794"/>
      <c r="G36" s="204">
        <v>16</v>
      </c>
    </row>
    <row r="37" spans="1:8" s="96" customFormat="1" ht="16.5" customHeight="1">
      <c r="A37" s="367" t="s">
        <v>33</v>
      </c>
      <c r="B37" s="794" t="s">
        <v>183</v>
      </c>
      <c r="C37" s="794"/>
      <c r="D37" s="794"/>
      <c r="E37" s="794"/>
      <c r="F37" s="794"/>
      <c r="G37" s="204">
        <v>18</v>
      </c>
    </row>
    <row r="38" spans="1:8" s="96" customFormat="1" ht="16.5" customHeight="1">
      <c r="A38" s="367" t="s">
        <v>45</v>
      </c>
      <c r="B38" s="796" t="s">
        <v>182</v>
      </c>
      <c r="C38" s="796"/>
      <c r="D38" s="796"/>
      <c r="E38" s="796"/>
      <c r="F38" s="796"/>
      <c r="G38" s="204">
        <v>20</v>
      </c>
    </row>
    <row r="39" spans="1:8" s="96" customFormat="1" ht="16.5" customHeight="1">
      <c r="A39" s="367" t="s">
        <v>46</v>
      </c>
      <c r="B39" s="795" t="s">
        <v>188</v>
      </c>
      <c r="C39" s="795"/>
      <c r="D39" s="795"/>
      <c r="E39" s="795"/>
      <c r="F39" s="795"/>
      <c r="G39" s="204">
        <v>21</v>
      </c>
    </row>
    <row r="40" spans="1:8" s="96" customFormat="1" ht="12" customHeight="1">
      <c r="A40" s="110"/>
      <c r="B40" s="205"/>
      <c r="C40" s="97"/>
      <c r="D40" s="97"/>
      <c r="E40" s="97"/>
      <c r="F40" s="97"/>
      <c r="G40" s="97"/>
    </row>
    <row r="41" spans="1:8" s="96" customFormat="1" ht="12" customHeight="1">
      <c r="G41" s="203"/>
    </row>
    <row r="43" spans="1:8" ht="15" customHeight="1">
      <c r="A43" s="108"/>
      <c r="B43" s="791"/>
      <c r="C43" s="791"/>
      <c r="D43" s="791"/>
      <c r="E43" s="791"/>
      <c r="F43" s="791"/>
    </row>
    <row r="56" spans="1:8" ht="30" customHeight="1">
      <c r="A56" s="366"/>
      <c r="H56" s="366"/>
    </row>
  </sheetData>
  <customSheetViews>
    <customSheetView guid="{5CDC6F58-B038-4A0E-A13D-C643B013E119}" topLeftCell="A4">
      <selection activeCell="A30" sqref="A30"/>
      <pageMargins left="0.70866141732283472" right="0.70866141732283472" top="1.299212598425197" bottom="0.74803149606299213" header="0.31496062992125984" footer="0.31496062992125984"/>
      <pageSetup scale="95" orientation="portrait" r:id="rId1"/>
      <headerFooter differentFirst="1"/>
    </customSheetView>
  </customSheetViews>
  <mergeCells count="34">
    <mergeCell ref="A1:G1"/>
    <mergeCell ref="B25:F25"/>
    <mergeCell ref="B14:F14"/>
    <mergeCell ref="B11:F11"/>
    <mergeCell ref="B23:F23"/>
    <mergeCell ref="B24:F24"/>
    <mergeCell ref="A2:G2"/>
    <mergeCell ref="B8:F8"/>
    <mergeCell ref="B22:F22"/>
    <mergeCell ref="B9:F9"/>
    <mergeCell ref="B10:F10"/>
    <mergeCell ref="B12:F12"/>
    <mergeCell ref="A3:G3"/>
    <mergeCell ref="B13:F13"/>
    <mergeCell ref="B7:F7"/>
    <mergeCell ref="B15:F15"/>
    <mergeCell ref="B43:F43"/>
    <mergeCell ref="B29:F29"/>
    <mergeCell ref="B33:F33"/>
    <mergeCell ref="B35:F35"/>
    <mergeCell ref="B36:F36"/>
    <mergeCell ref="B34:F34"/>
    <mergeCell ref="B32:F32"/>
    <mergeCell ref="B39:F39"/>
    <mergeCell ref="B31:F31"/>
    <mergeCell ref="B37:F37"/>
    <mergeCell ref="B38:F38"/>
    <mergeCell ref="B21:F21"/>
    <mergeCell ref="B30:F30"/>
    <mergeCell ref="B16:F16"/>
    <mergeCell ref="B17:F17"/>
    <mergeCell ref="B18:F18"/>
    <mergeCell ref="B19:F19"/>
    <mergeCell ref="B20:F20"/>
  </mergeCells>
  <hyperlinks>
    <hyperlink ref="G7" location="'4'!A1" display="'4'!A1"/>
    <hyperlink ref="G8" location="'5'!Área_de_impresión" display="'5'!Área_de_impresión"/>
    <hyperlink ref="G9" location="'6'!Área_de_impresión" display="'6'!Área_de_impresión"/>
    <hyperlink ref="G10" location="'7'!Área_de_impresión" display="'7'!Área_de_impresión"/>
    <hyperlink ref="G11" location="'8'!Área_de_impresión" display="'8'!Área_de_impresión"/>
    <hyperlink ref="G12" location="'9'!Área_de_impresión" display="'9'!Área_de_impresión"/>
    <hyperlink ref="G13" location="'10'!Área_de_impresión" display="'10'!Área_de_impresión"/>
    <hyperlink ref="G14" location="'11'!A1" display="'11'!A1"/>
    <hyperlink ref="G22" location="'17'!A1" display="'17'!A1"/>
    <hyperlink ref="G23" location="'18'!A1" display="'18'!A1"/>
    <hyperlink ref="G29" location="'4'!A1" display="'4'!A1"/>
    <hyperlink ref="G30" location="'5'!A1" display="'5'!A1"/>
    <hyperlink ref="G31" location="'7'!A1" display="'7'!A1"/>
    <hyperlink ref="G32" location="'11'!A1" display="'11'!A1"/>
    <hyperlink ref="G33" location="'12'!Área_de_impresión" display="'12'!Área_de_impresión"/>
    <hyperlink ref="G34" location="'13'!Área_de_impresión" display="'13'!Área_de_impresión"/>
    <hyperlink ref="G35" location="'14'!Área_de_impresión" display="'14'!Área_de_impresión"/>
    <hyperlink ref="G36" location="'15'!Área_de_impresión" display="'15'!Área_de_impresión"/>
    <hyperlink ref="G37" location="'16'!Área_de_impresión" display="'16'!Área_de_impresión"/>
    <hyperlink ref="G38" location="'18'!Área_de_impresión" display="'18'!Área_de_impresión"/>
    <hyperlink ref="G39" location="'19'!A1" display="'19'!A1"/>
    <hyperlink ref="G24" location="'20'!A1" display="'20'!A1"/>
    <hyperlink ref="G25" location="'21'!A1" display="'21'!A1"/>
    <hyperlink ref="G26" location="'22'!A1" display="'22'!A1"/>
  </hyperlinks>
  <pageMargins left="0.70866141732283472" right="0.70866141732283472" top="1.299212598425197" bottom="0.74803149606299213" header="0.31496062992125984" footer="0.31496062992125984"/>
  <pageSetup scale="95" orientation="portrait" r:id="rId2"/>
  <headerFooter differentFirst="1"/>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L34"/>
  <sheetViews>
    <sheetView zoomScaleNormal="100" zoomScaleSheetLayoutView="50" workbookViewId="0">
      <selection activeCell="J31" sqref="J31"/>
    </sheetView>
  </sheetViews>
  <sheetFormatPr baseColWidth="10" defaultRowHeight="12.75"/>
  <cols>
    <col min="1" max="1" width="8.81640625" style="89" customWidth="1"/>
    <col min="2" max="2" width="12.54296875" style="89" customWidth="1"/>
    <col min="3" max="3" width="12.1796875" style="89" customWidth="1"/>
    <col min="4" max="4" width="10.81640625" style="89" customWidth="1"/>
    <col min="5" max="5" width="7.81640625" style="492" bestFit="1" customWidth="1"/>
    <col min="6" max="10" width="7.08984375" style="492" customWidth="1"/>
    <col min="11" max="13" width="7.08984375" style="89" customWidth="1"/>
    <col min="14" max="14" width="6.6328125" style="89" customWidth="1"/>
    <col min="15" max="15" width="6.54296875" style="89" customWidth="1"/>
    <col min="16" max="16384" width="10.90625" style="89"/>
  </cols>
  <sheetData>
    <row r="1" spans="2:12" s="30" customFormat="1">
      <c r="B1" s="814" t="s">
        <v>3</v>
      </c>
      <c r="C1" s="814"/>
      <c r="D1" s="814"/>
      <c r="E1" s="292"/>
      <c r="F1" s="292"/>
      <c r="G1" s="292"/>
      <c r="H1" s="292"/>
      <c r="I1" s="292"/>
      <c r="J1" s="292"/>
    </row>
    <row r="2" spans="2:12" s="30" customFormat="1">
      <c r="B2" s="31"/>
      <c r="C2" s="31"/>
      <c r="D2" s="31"/>
      <c r="E2" s="292"/>
      <c r="F2" s="292"/>
      <c r="G2" s="292"/>
      <c r="H2" s="292"/>
      <c r="I2" s="292"/>
      <c r="J2" s="292"/>
    </row>
    <row r="3" spans="2:12" s="30" customFormat="1" ht="36.75" customHeight="1">
      <c r="B3" s="813" t="s">
        <v>272</v>
      </c>
      <c r="C3" s="814"/>
      <c r="D3" s="814"/>
      <c r="E3" s="292"/>
      <c r="F3" s="292"/>
      <c r="G3" s="292"/>
      <c r="H3" s="292"/>
      <c r="I3" s="292"/>
      <c r="J3" s="292"/>
    </row>
    <row r="4" spans="2:12" s="30" customFormat="1">
      <c r="B4" s="814" t="s">
        <v>370</v>
      </c>
      <c r="C4" s="814"/>
      <c r="D4" s="814"/>
      <c r="E4" s="292"/>
      <c r="F4" s="292"/>
      <c r="G4" s="292"/>
      <c r="H4" s="292"/>
      <c r="I4" s="292"/>
      <c r="J4" s="292"/>
    </row>
    <row r="5" spans="2:12" s="30" customFormat="1" ht="25.5">
      <c r="B5" s="467" t="s">
        <v>11</v>
      </c>
      <c r="C5" s="467" t="s">
        <v>12</v>
      </c>
      <c r="D5" s="468" t="s">
        <v>38</v>
      </c>
      <c r="E5" s="292"/>
      <c r="F5" s="292"/>
      <c r="G5" s="292"/>
      <c r="H5" s="292"/>
      <c r="I5" s="292"/>
      <c r="J5" s="292"/>
    </row>
    <row r="6" spans="2:12" ht="18" customHeight="1">
      <c r="B6" s="966" t="s">
        <v>129</v>
      </c>
      <c r="C6" s="483" t="s">
        <v>273</v>
      </c>
      <c r="D6" s="174">
        <v>18.212131035255513</v>
      </c>
      <c r="E6" s="477"/>
      <c r="F6" s="478"/>
      <c r="G6" s="479"/>
      <c r="H6" s="480"/>
      <c r="I6" s="481"/>
      <c r="J6" s="481"/>
      <c r="K6" s="473"/>
      <c r="L6" s="57"/>
    </row>
    <row r="7" spans="2:12" ht="18" customHeight="1">
      <c r="B7" s="966"/>
      <c r="C7" s="483" t="s">
        <v>219</v>
      </c>
      <c r="D7" s="174">
        <v>676.69572093983209</v>
      </c>
      <c r="E7" s="477"/>
      <c r="F7" s="478"/>
      <c r="G7" s="479"/>
      <c r="H7" s="480"/>
      <c r="I7" s="481"/>
      <c r="J7" s="481"/>
      <c r="K7" s="473"/>
      <c r="L7" s="57"/>
    </row>
    <row r="8" spans="2:12" ht="18" customHeight="1">
      <c r="B8" s="966"/>
      <c r="C8" s="483" t="s">
        <v>274</v>
      </c>
      <c r="D8" s="174">
        <v>11357.788161478538</v>
      </c>
      <c r="E8" s="477"/>
      <c r="F8" s="478"/>
      <c r="G8" s="479"/>
      <c r="H8" s="480"/>
      <c r="I8" s="481"/>
      <c r="J8" s="481"/>
      <c r="K8" s="473"/>
      <c r="L8" s="57"/>
    </row>
    <row r="9" spans="2:12" ht="18" customHeight="1">
      <c r="B9" s="966"/>
      <c r="C9" s="483" t="s">
        <v>275</v>
      </c>
      <c r="D9" s="174">
        <v>53868.187173848877</v>
      </c>
      <c r="E9" s="477"/>
      <c r="F9" s="478"/>
      <c r="G9" s="479"/>
      <c r="H9" s="480"/>
      <c r="I9" s="481"/>
      <c r="J9" s="481"/>
      <c r="K9" s="473"/>
      <c r="L9" s="57"/>
    </row>
    <row r="10" spans="2:12" ht="18" customHeight="1">
      <c r="B10" s="966"/>
      <c r="C10" s="483" t="s">
        <v>222</v>
      </c>
      <c r="D10" s="174">
        <v>37234.202255078344</v>
      </c>
      <c r="E10" s="477"/>
      <c r="F10" s="478"/>
      <c r="G10" s="479"/>
      <c r="H10" s="480"/>
      <c r="I10" s="481"/>
      <c r="J10" s="481"/>
      <c r="K10" s="473"/>
      <c r="L10" s="57"/>
    </row>
    <row r="11" spans="2:12" ht="18" customHeight="1">
      <c r="B11" s="966"/>
      <c r="C11" s="483" t="s">
        <v>223</v>
      </c>
      <c r="D11" s="174">
        <v>20900.252777926089</v>
      </c>
      <c r="E11" s="477"/>
      <c r="F11" s="478"/>
      <c r="G11" s="479"/>
      <c r="H11" s="480"/>
      <c r="I11" s="481"/>
      <c r="J11" s="481"/>
      <c r="K11" s="473"/>
      <c r="L11" s="57"/>
    </row>
    <row r="12" spans="2:12" ht="18" customHeight="1">
      <c r="B12" s="966"/>
      <c r="C12" s="483" t="s">
        <v>224</v>
      </c>
      <c r="D12" s="174">
        <v>708.96763981870447</v>
      </c>
      <c r="E12" s="477"/>
      <c r="F12" s="478"/>
      <c r="G12" s="479"/>
      <c r="H12" s="480"/>
      <c r="I12" s="481"/>
      <c r="J12" s="481"/>
      <c r="K12" s="473"/>
      <c r="L12" s="57"/>
    </row>
    <row r="13" spans="2:12" ht="18" customHeight="1">
      <c r="B13" s="966"/>
      <c r="C13" s="483" t="s">
        <v>51</v>
      </c>
      <c r="D13" s="174">
        <v>436</v>
      </c>
      <c r="E13" s="477"/>
      <c r="F13" s="478"/>
      <c r="G13" s="479"/>
      <c r="H13" s="480"/>
      <c r="I13" s="481"/>
      <c r="J13" s="481"/>
      <c r="K13" s="473"/>
      <c r="L13" s="57"/>
    </row>
    <row r="14" spans="2:12" ht="18" customHeight="1">
      <c r="B14" s="966"/>
      <c r="C14" s="483" t="s">
        <v>7</v>
      </c>
      <c r="D14" s="174">
        <v>125200</v>
      </c>
      <c r="E14" s="477"/>
      <c r="F14" s="478"/>
      <c r="G14" s="479"/>
      <c r="H14" s="480"/>
      <c r="I14" s="481"/>
      <c r="J14" s="481"/>
      <c r="K14" s="473"/>
      <c r="L14" s="57"/>
    </row>
    <row r="15" spans="2:12" ht="18" customHeight="1">
      <c r="B15" s="966" t="s">
        <v>189</v>
      </c>
      <c r="C15" s="677" t="s">
        <v>273</v>
      </c>
      <c r="D15" s="476">
        <v>73</v>
      </c>
      <c r="E15" s="477"/>
      <c r="F15" s="484"/>
      <c r="G15" s="479"/>
      <c r="H15" s="480"/>
      <c r="I15" s="481"/>
      <c r="J15" s="481"/>
      <c r="K15" s="473"/>
      <c r="L15" s="57"/>
    </row>
    <row r="16" spans="2:12" ht="18" customHeight="1">
      <c r="B16" s="966"/>
      <c r="C16" s="677" t="s">
        <v>219</v>
      </c>
      <c r="D16" s="476">
        <v>562</v>
      </c>
      <c r="E16" s="477"/>
      <c r="F16" s="484"/>
      <c r="G16" s="479"/>
      <c r="H16" s="480"/>
      <c r="I16" s="481"/>
      <c r="J16" s="481"/>
      <c r="K16" s="473"/>
      <c r="L16" s="57"/>
    </row>
    <row r="17" spans="2:12" ht="18" customHeight="1">
      <c r="B17" s="966"/>
      <c r="C17" s="677" t="s">
        <v>274</v>
      </c>
      <c r="D17" s="476">
        <v>7032</v>
      </c>
      <c r="E17" s="477"/>
      <c r="F17" s="484"/>
      <c r="G17" s="479"/>
      <c r="H17" s="480"/>
      <c r="I17" s="481"/>
      <c r="J17" s="481"/>
      <c r="K17" s="473"/>
      <c r="L17" s="57"/>
    </row>
    <row r="18" spans="2:12" ht="18" customHeight="1">
      <c r="B18" s="966"/>
      <c r="C18" s="677" t="s">
        <v>275</v>
      </c>
      <c r="D18" s="476">
        <v>46206</v>
      </c>
      <c r="E18" s="477"/>
      <c r="F18" s="484"/>
      <c r="G18" s="479"/>
      <c r="H18" s="480"/>
      <c r="I18" s="481"/>
      <c r="J18" s="481"/>
      <c r="K18" s="473"/>
      <c r="L18" s="57"/>
    </row>
    <row r="19" spans="2:12" ht="18" customHeight="1">
      <c r="B19" s="966"/>
      <c r="C19" s="677" t="s">
        <v>222</v>
      </c>
      <c r="D19" s="476">
        <v>28621</v>
      </c>
      <c r="E19" s="477"/>
      <c r="F19" s="484"/>
      <c r="G19" s="479"/>
      <c r="H19" s="480"/>
      <c r="I19" s="481"/>
      <c r="J19" s="481"/>
      <c r="K19" s="473"/>
      <c r="L19" s="57"/>
    </row>
    <row r="20" spans="2:12" ht="18" customHeight="1">
      <c r="B20" s="966"/>
      <c r="C20" s="677" t="s">
        <v>223</v>
      </c>
      <c r="D20" s="476">
        <v>18624</v>
      </c>
      <c r="E20" s="477"/>
      <c r="F20" s="484"/>
      <c r="G20" s="479"/>
      <c r="H20" s="480"/>
      <c r="I20" s="481"/>
      <c r="J20" s="481"/>
      <c r="K20" s="473"/>
      <c r="L20" s="57"/>
    </row>
    <row r="21" spans="2:12" ht="18" customHeight="1">
      <c r="B21" s="966"/>
      <c r="C21" s="677" t="s">
        <v>224</v>
      </c>
      <c r="D21" s="476">
        <v>186</v>
      </c>
      <c r="E21" s="477"/>
      <c r="F21" s="484"/>
      <c r="G21" s="479"/>
      <c r="H21" s="480"/>
      <c r="I21" s="481"/>
      <c r="J21" s="481"/>
      <c r="K21" s="473"/>
      <c r="L21" s="57"/>
    </row>
    <row r="22" spans="2:12" ht="18" customHeight="1">
      <c r="B22" s="966"/>
      <c r="C22" s="677" t="s">
        <v>51</v>
      </c>
      <c r="D22" s="476">
        <v>436</v>
      </c>
      <c r="E22" s="477"/>
      <c r="F22" s="484"/>
      <c r="G22" s="485"/>
      <c r="H22" s="480"/>
      <c r="I22" s="481"/>
      <c r="J22" s="481"/>
      <c r="K22" s="473"/>
      <c r="L22" s="57"/>
    </row>
    <row r="23" spans="2:12" ht="18" customHeight="1">
      <c r="B23" s="966"/>
      <c r="C23" s="677" t="s">
        <v>7</v>
      </c>
      <c r="D23" s="476">
        <v>101740</v>
      </c>
      <c r="E23" s="477"/>
      <c r="F23" s="484"/>
      <c r="G23" s="486"/>
      <c r="H23" s="480"/>
      <c r="I23" s="481"/>
      <c r="J23" s="481"/>
      <c r="K23" s="473"/>
      <c r="L23" s="57"/>
    </row>
    <row r="24" spans="2:12" ht="18" customHeight="1">
      <c r="B24" s="966" t="s">
        <v>423</v>
      </c>
      <c r="C24" s="487" t="s">
        <v>273</v>
      </c>
      <c r="D24" s="476">
        <v>155</v>
      </c>
      <c r="E24" s="477"/>
      <c r="F24" s="486"/>
      <c r="G24" s="485"/>
      <c r="H24" s="488"/>
      <c r="I24" s="481"/>
      <c r="J24" s="486"/>
      <c r="K24" s="473"/>
      <c r="L24" s="472"/>
    </row>
    <row r="25" spans="2:12" ht="18" customHeight="1">
      <c r="B25" s="966"/>
      <c r="C25" s="487" t="s">
        <v>219</v>
      </c>
      <c r="D25" s="476">
        <v>652</v>
      </c>
      <c r="E25" s="477"/>
      <c r="F25" s="486"/>
      <c r="G25" s="485"/>
      <c r="H25" s="488"/>
      <c r="I25" s="481"/>
      <c r="J25" s="486"/>
      <c r="K25" s="473"/>
      <c r="L25" s="472"/>
    </row>
    <row r="26" spans="2:12" ht="18" customHeight="1">
      <c r="B26" s="966"/>
      <c r="C26" s="487" t="s">
        <v>274</v>
      </c>
      <c r="D26" s="476">
        <v>5324</v>
      </c>
      <c r="E26" s="477"/>
      <c r="F26" s="486"/>
      <c r="G26" s="485"/>
      <c r="H26" s="488"/>
      <c r="I26" s="481"/>
      <c r="J26" s="486"/>
      <c r="K26" s="473"/>
      <c r="L26" s="472"/>
    </row>
    <row r="27" spans="2:12" ht="18" customHeight="1">
      <c r="B27" s="966"/>
      <c r="C27" s="487" t="s">
        <v>275</v>
      </c>
      <c r="D27" s="476">
        <v>43557</v>
      </c>
      <c r="E27" s="477"/>
      <c r="F27" s="486"/>
      <c r="G27" s="485"/>
      <c r="H27" s="488"/>
      <c r="I27" s="481"/>
      <c r="J27" s="486"/>
      <c r="K27" s="473"/>
      <c r="L27" s="472"/>
    </row>
    <row r="28" spans="2:12" ht="18" customHeight="1">
      <c r="B28" s="966"/>
      <c r="C28" s="487" t="s">
        <v>222</v>
      </c>
      <c r="D28" s="476">
        <v>24673</v>
      </c>
      <c r="E28" s="477"/>
      <c r="F28" s="486"/>
      <c r="G28" s="485"/>
      <c r="H28" s="488"/>
      <c r="I28" s="481"/>
      <c r="J28" s="486"/>
      <c r="K28" s="473"/>
      <c r="L28" s="472"/>
    </row>
    <row r="29" spans="2:12" ht="18" customHeight="1">
      <c r="B29" s="966"/>
      <c r="C29" s="487" t="s">
        <v>223</v>
      </c>
      <c r="D29" s="476">
        <v>19663</v>
      </c>
      <c r="E29" s="477"/>
      <c r="F29" s="486"/>
      <c r="G29" s="485"/>
      <c r="H29" s="488"/>
      <c r="I29" s="481"/>
      <c r="J29" s="486"/>
      <c r="K29" s="473"/>
      <c r="L29" s="472"/>
    </row>
    <row r="30" spans="2:12" ht="18" customHeight="1">
      <c r="B30" s="966"/>
      <c r="C30" s="487" t="s">
        <v>224</v>
      </c>
      <c r="D30" s="476">
        <v>208</v>
      </c>
      <c r="E30" s="477"/>
      <c r="F30" s="486"/>
      <c r="G30" s="485"/>
      <c r="H30" s="488"/>
      <c r="I30" s="481"/>
      <c r="J30" s="486"/>
      <c r="K30" s="473"/>
      <c r="L30" s="472"/>
    </row>
    <row r="31" spans="2:12" ht="18" customHeight="1">
      <c r="B31" s="966"/>
      <c r="C31" s="487" t="s">
        <v>51</v>
      </c>
      <c r="D31" s="476">
        <v>436</v>
      </c>
      <c r="E31" s="477"/>
      <c r="F31" s="486"/>
      <c r="G31" s="489"/>
      <c r="H31" s="488"/>
      <c r="I31" s="481"/>
      <c r="J31" s="481"/>
      <c r="K31" s="473"/>
      <c r="L31" s="490"/>
    </row>
    <row r="32" spans="2:12" ht="18" customHeight="1">
      <c r="B32" s="966"/>
      <c r="C32" s="487" t="s">
        <v>7</v>
      </c>
      <c r="D32" s="476">
        <v>94668</v>
      </c>
      <c r="E32" s="477"/>
      <c r="F32" s="486"/>
      <c r="G32" s="486"/>
      <c r="H32" s="488"/>
      <c r="I32" s="481"/>
      <c r="J32" s="481"/>
      <c r="K32" s="473"/>
      <c r="L32" s="490"/>
    </row>
    <row r="33" spans="2:12" ht="51.75" customHeight="1">
      <c r="B33" s="965" t="s">
        <v>478</v>
      </c>
      <c r="C33" s="965"/>
      <c r="D33" s="965"/>
      <c r="E33" s="491"/>
      <c r="F33" s="491"/>
      <c r="G33" s="491"/>
      <c r="H33" s="491"/>
      <c r="I33" s="491"/>
      <c r="J33" s="491"/>
      <c r="K33" s="68"/>
      <c r="L33" s="490"/>
    </row>
    <row r="34" spans="2:12">
      <c r="I34" s="493"/>
    </row>
  </sheetData>
  <mergeCells count="7">
    <mergeCell ref="B33:D33"/>
    <mergeCell ref="B1:D1"/>
    <mergeCell ref="B3:D3"/>
    <mergeCell ref="B4:D4"/>
    <mergeCell ref="B6:B14"/>
    <mergeCell ref="B15:B23"/>
    <mergeCell ref="B24:B32"/>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1:Q33"/>
  <sheetViews>
    <sheetView topLeftCell="A22" zoomScaleNormal="100" zoomScaleSheetLayoutView="50" workbookViewId="0">
      <selection activeCell="J28" sqref="J28"/>
    </sheetView>
  </sheetViews>
  <sheetFormatPr baseColWidth="10" defaultRowHeight="12.75"/>
  <cols>
    <col min="1" max="1" width="1.7265625" style="89" customWidth="1"/>
    <col min="2" max="2" width="9" style="89" customWidth="1"/>
    <col min="3" max="3" width="12.1796875" style="89" customWidth="1"/>
    <col min="4" max="5" width="10.81640625" style="89" customWidth="1"/>
    <col min="6" max="6" width="13.90625" style="89" customWidth="1"/>
    <col min="7" max="7" width="10.90625" style="492" customWidth="1"/>
    <col min="8" max="11" width="10.90625" style="89" customWidth="1"/>
    <col min="12" max="14" width="10.90625" style="498" customWidth="1"/>
    <col min="15" max="16" width="10.90625" style="89" customWidth="1"/>
    <col min="17" max="16384" width="10.90625" style="89"/>
  </cols>
  <sheetData>
    <row r="1" spans="2:14" s="30" customFormat="1">
      <c r="B1" s="814" t="s">
        <v>43</v>
      </c>
      <c r="C1" s="814"/>
      <c r="D1" s="814"/>
      <c r="E1" s="814"/>
      <c r="F1" s="814"/>
      <c r="G1" s="292"/>
      <c r="L1" s="494"/>
      <c r="M1" s="494"/>
      <c r="N1" s="494"/>
    </row>
    <row r="2" spans="2:14" s="30" customFormat="1">
      <c r="B2" s="31"/>
      <c r="C2" s="31"/>
      <c r="D2" s="31"/>
      <c r="E2" s="31"/>
      <c r="F2" s="31"/>
      <c r="G2" s="292"/>
      <c r="L2" s="494"/>
      <c r="M2" s="494"/>
      <c r="N2" s="494"/>
    </row>
    <row r="3" spans="2:14" s="30" customFormat="1" ht="29.25" customHeight="1">
      <c r="B3" s="813" t="s">
        <v>276</v>
      </c>
      <c r="C3" s="814"/>
      <c r="D3" s="814"/>
      <c r="E3" s="814"/>
      <c r="F3" s="814"/>
      <c r="G3" s="292"/>
      <c r="L3" s="494"/>
      <c r="M3" s="494"/>
      <c r="N3" s="494"/>
    </row>
    <row r="4" spans="2:14" s="30" customFormat="1">
      <c r="B4" s="814" t="s">
        <v>370</v>
      </c>
      <c r="C4" s="814"/>
      <c r="D4" s="814"/>
      <c r="E4" s="814"/>
      <c r="F4" s="814"/>
      <c r="G4" s="292"/>
      <c r="L4" s="494"/>
      <c r="M4" s="494"/>
      <c r="N4" s="494"/>
    </row>
    <row r="5" spans="2:14" s="30" customFormat="1" ht="25.5">
      <c r="B5" s="424" t="s">
        <v>11</v>
      </c>
      <c r="C5" s="467" t="s">
        <v>12</v>
      </c>
      <c r="D5" s="468" t="s">
        <v>38</v>
      </c>
      <c r="E5" s="468" t="s">
        <v>36</v>
      </c>
      <c r="F5" s="468" t="s">
        <v>37</v>
      </c>
      <c r="G5" s="292"/>
      <c r="L5" s="494"/>
      <c r="M5" s="494"/>
      <c r="N5" s="494"/>
    </row>
    <row r="6" spans="2:14" ht="18" customHeight="1">
      <c r="B6" s="893" t="s">
        <v>129</v>
      </c>
      <c r="C6" s="483" t="s">
        <v>13</v>
      </c>
      <c r="D6" s="174">
        <v>18.212131035255513</v>
      </c>
      <c r="E6" s="174">
        <v>56</v>
      </c>
      <c r="F6" s="495">
        <v>30.748735494815929</v>
      </c>
      <c r="H6" s="496"/>
      <c r="I6" s="497"/>
    </row>
    <row r="7" spans="2:14" ht="18" customHeight="1">
      <c r="B7" s="893"/>
      <c r="C7" s="483" t="s">
        <v>14</v>
      </c>
      <c r="D7" s="174">
        <v>616.16044561305739</v>
      </c>
      <c r="E7" s="174">
        <v>8500</v>
      </c>
      <c r="F7" s="495">
        <v>137.95108174369756</v>
      </c>
      <c r="H7" s="499"/>
      <c r="I7" s="497"/>
    </row>
    <row r="8" spans="2:14" ht="18" customHeight="1">
      <c r="B8" s="893"/>
      <c r="C8" s="483" t="s">
        <v>18</v>
      </c>
      <c r="D8" s="174">
        <v>10137.466177717124</v>
      </c>
      <c r="E8" s="174">
        <v>126307</v>
      </c>
      <c r="F8" s="495">
        <v>124.59425046234119</v>
      </c>
      <c r="H8" s="499"/>
      <c r="I8" s="497"/>
    </row>
    <row r="9" spans="2:14" ht="18" customHeight="1">
      <c r="B9" s="893"/>
      <c r="C9" s="483" t="s">
        <v>15</v>
      </c>
      <c r="D9" s="174">
        <v>50992.703189926571</v>
      </c>
      <c r="E9" s="174">
        <v>721041</v>
      </c>
      <c r="F9" s="495">
        <v>141.40081911610426</v>
      </c>
      <c r="H9" s="499"/>
      <c r="I9" s="497"/>
    </row>
    <row r="10" spans="2:14" ht="18" customHeight="1">
      <c r="B10" s="893"/>
      <c r="C10" s="483" t="s">
        <v>16</v>
      </c>
      <c r="D10" s="174">
        <v>33960.543128880294</v>
      </c>
      <c r="E10" s="174">
        <v>403796</v>
      </c>
      <c r="F10" s="495">
        <v>118.90151416824924</v>
      </c>
      <c r="H10" s="499"/>
      <c r="I10" s="497"/>
    </row>
    <row r="11" spans="2:14" ht="18" customHeight="1">
      <c r="B11" s="893"/>
      <c r="C11" s="483" t="s">
        <v>17</v>
      </c>
      <c r="D11" s="174">
        <v>20781.086062059388</v>
      </c>
      <c r="E11" s="174">
        <v>248125</v>
      </c>
      <c r="F11" s="495">
        <v>119.39943815208424</v>
      </c>
      <c r="H11" s="499"/>
      <c r="I11" s="497"/>
    </row>
    <row r="12" spans="2:14" ht="18" customHeight="1">
      <c r="B12" s="893"/>
      <c r="C12" s="483" t="s">
        <v>68</v>
      </c>
      <c r="D12" s="174">
        <v>708.96763981870447</v>
      </c>
      <c r="E12" s="174">
        <v>8798</v>
      </c>
      <c r="F12" s="495">
        <v>124.09593197017855</v>
      </c>
      <c r="H12" s="499"/>
      <c r="I12" s="500"/>
      <c r="J12" s="501"/>
      <c r="K12" s="501"/>
    </row>
    <row r="13" spans="2:14" ht="18" customHeight="1">
      <c r="B13" s="893"/>
      <c r="C13" s="483" t="s">
        <v>51</v>
      </c>
      <c r="D13" s="174">
        <v>385</v>
      </c>
      <c r="E13" s="174">
        <v>1266</v>
      </c>
      <c r="F13" s="495">
        <v>32.883116883116884</v>
      </c>
      <c r="H13" s="499"/>
      <c r="I13" s="500"/>
      <c r="J13" s="501"/>
      <c r="K13" s="501"/>
    </row>
    <row r="14" spans="2:14" s="30" customFormat="1" ht="18" customHeight="1">
      <c r="B14" s="893"/>
      <c r="C14" s="483" t="s">
        <v>7</v>
      </c>
      <c r="D14" s="174">
        <v>117600</v>
      </c>
      <c r="E14" s="174">
        <v>1517892</v>
      </c>
      <c r="F14" s="495">
        <v>129.07244897959183</v>
      </c>
      <c r="G14" s="292"/>
      <c r="H14" s="499"/>
      <c r="I14" s="502"/>
      <c r="J14" s="503"/>
      <c r="K14" s="503"/>
      <c r="L14" s="494"/>
      <c r="M14" s="494"/>
      <c r="N14" s="494"/>
    </row>
    <row r="15" spans="2:14" ht="18" customHeight="1">
      <c r="B15" s="893" t="s">
        <v>189</v>
      </c>
      <c r="C15" s="475" t="s">
        <v>273</v>
      </c>
      <c r="D15" s="476">
        <v>73</v>
      </c>
      <c r="E15" s="482">
        <v>442.4</v>
      </c>
      <c r="F15" s="505">
        <f>E15/D15*10</f>
        <v>60.602739726027394</v>
      </c>
      <c r="G15" s="477"/>
      <c r="H15" s="499"/>
      <c r="I15" s="500"/>
      <c r="J15" s="500"/>
      <c r="K15" s="500"/>
    </row>
    <row r="16" spans="2:14" ht="18" customHeight="1">
      <c r="B16" s="893"/>
      <c r="C16" s="475" t="s">
        <v>219</v>
      </c>
      <c r="D16" s="476">
        <v>562</v>
      </c>
      <c r="E16" s="482">
        <v>7963.5</v>
      </c>
      <c r="F16" s="505">
        <f t="shared" ref="F16:F32" si="0">E16/D16*10</f>
        <v>141.69928825622776</v>
      </c>
      <c r="G16" s="477"/>
      <c r="H16" s="499"/>
      <c r="I16" s="500"/>
      <c r="J16" s="500"/>
      <c r="K16" s="500"/>
    </row>
    <row r="17" spans="2:17" ht="18" customHeight="1">
      <c r="B17" s="893"/>
      <c r="C17" s="475" t="s">
        <v>274</v>
      </c>
      <c r="D17" s="476">
        <v>6313</v>
      </c>
      <c r="E17" s="482">
        <v>88823.9</v>
      </c>
      <c r="F17" s="505">
        <f t="shared" si="0"/>
        <v>140.69998415967052</v>
      </c>
      <c r="G17" s="477"/>
      <c r="H17" s="499"/>
      <c r="I17" s="500"/>
      <c r="J17" s="500"/>
      <c r="K17" s="500"/>
    </row>
    <row r="18" spans="2:17" ht="18" customHeight="1">
      <c r="B18" s="893"/>
      <c r="C18" s="475" t="s">
        <v>275</v>
      </c>
      <c r="D18" s="476">
        <v>41848</v>
      </c>
      <c r="E18" s="482">
        <v>564111</v>
      </c>
      <c r="F18" s="505">
        <f t="shared" si="0"/>
        <v>134.79999044159817</v>
      </c>
      <c r="G18" s="477"/>
      <c r="H18" s="504"/>
      <c r="I18" s="500"/>
      <c r="J18" s="500"/>
      <c r="K18" s="500"/>
    </row>
    <row r="19" spans="2:17" ht="18" customHeight="1">
      <c r="B19" s="893"/>
      <c r="C19" s="475" t="s">
        <v>222</v>
      </c>
      <c r="D19" s="476">
        <v>25226</v>
      </c>
      <c r="E19" s="482">
        <v>265882</v>
      </c>
      <c r="F19" s="505">
        <f t="shared" si="0"/>
        <v>105.39998414334417</v>
      </c>
      <c r="G19" s="477"/>
      <c r="H19" s="504"/>
      <c r="I19" s="500"/>
      <c r="J19" s="500"/>
      <c r="K19" s="500"/>
    </row>
    <row r="20" spans="2:17" ht="18" customHeight="1">
      <c r="B20" s="893"/>
      <c r="C20" s="475" t="s">
        <v>223</v>
      </c>
      <c r="D20" s="476">
        <v>17943</v>
      </c>
      <c r="E20" s="482">
        <v>219442.9</v>
      </c>
      <c r="F20" s="505">
        <f t="shared" si="0"/>
        <v>122.30000557320403</v>
      </c>
      <c r="G20" s="477"/>
      <c r="H20" s="678"/>
      <c r="I20" s="679"/>
      <c r="J20" s="679"/>
      <c r="K20" s="679"/>
      <c r="L20" s="680"/>
      <c r="M20" s="680"/>
      <c r="N20" s="680"/>
      <c r="O20" s="680"/>
      <c r="P20" s="680"/>
      <c r="Q20" s="680"/>
    </row>
    <row r="21" spans="2:17" ht="18" customHeight="1">
      <c r="B21" s="893"/>
      <c r="C21" s="475" t="s">
        <v>224</v>
      </c>
      <c r="D21" s="476">
        <v>186</v>
      </c>
      <c r="E21" s="482">
        <v>1106.7</v>
      </c>
      <c r="F21" s="505">
        <f t="shared" si="0"/>
        <v>59.5</v>
      </c>
      <c r="G21" s="477"/>
      <c r="H21" s="678"/>
      <c r="I21" s="679"/>
      <c r="J21" s="679"/>
      <c r="K21" s="679"/>
      <c r="L21" s="680"/>
      <c r="M21" s="680"/>
      <c r="N21" s="680"/>
      <c r="O21" s="680"/>
      <c r="P21" s="680"/>
      <c r="Q21" s="680"/>
    </row>
    <row r="22" spans="2:17" ht="18" customHeight="1">
      <c r="B22" s="893"/>
      <c r="C22" s="475" t="s">
        <v>51</v>
      </c>
      <c r="D22" s="476">
        <v>385</v>
      </c>
      <c r="E22" s="482">
        <v>1266.7</v>
      </c>
      <c r="F22" s="505">
        <f t="shared" si="0"/>
        <v>32.9012987012987</v>
      </c>
      <c r="G22" s="477"/>
      <c r="H22" s="678"/>
      <c r="I22" s="679"/>
      <c r="J22" s="679"/>
      <c r="K22" s="679"/>
      <c r="L22" s="680"/>
      <c r="M22" s="680"/>
      <c r="N22" s="680"/>
      <c r="O22" s="680"/>
      <c r="P22" s="680"/>
      <c r="Q22" s="680"/>
    </row>
    <row r="23" spans="2:17" ht="18" customHeight="1">
      <c r="B23" s="893"/>
      <c r="C23" s="475" t="s">
        <v>7</v>
      </c>
      <c r="D23" s="482">
        <v>92536</v>
      </c>
      <c r="E23" s="482">
        <v>1149039.0999999999</v>
      </c>
      <c r="F23" s="505">
        <f t="shared" si="0"/>
        <v>124.1721167977868</v>
      </c>
      <c r="G23" s="477"/>
      <c r="H23" s="678"/>
      <c r="I23" s="681"/>
      <c r="J23" s="679"/>
      <c r="K23" s="679"/>
      <c r="L23" s="680"/>
      <c r="M23" s="680"/>
      <c r="N23" s="680"/>
      <c r="O23" s="680"/>
      <c r="P23" s="680"/>
      <c r="Q23" s="680"/>
    </row>
    <row r="24" spans="2:17" ht="18" customHeight="1">
      <c r="B24" s="968" t="s">
        <v>409</v>
      </c>
      <c r="C24" s="475" t="s">
        <v>273</v>
      </c>
      <c r="D24" s="476">
        <v>155</v>
      </c>
      <c r="E24" s="482">
        <v>283.7</v>
      </c>
      <c r="F24" s="505">
        <f t="shared" si="0"/>
        <v>18.303225806451614</v>
      </c>
      <c r="G24" s="501"/>
      <c r="H24" s="678"/>
      <c r="I24" s="681"/>
      <c r="J24" s="679"/>
      <c r="K24" s="681"/>
      <c r="L24" s="682"/>
      <c r="M24" s="683"/>
      <c r="N24" s="684"/>
      <c r="O24" s="680"/>
      <c r="P24" s="680"/>
      <c r="Q24" s="680"/>
    </row>
    <row r="25" spans="2:17" ht="18" customHeight="1">
      <c r="B25" s="968"/>
      <c r="C25" s="475" t="s">
        <v>219</v>
      </c>
      <c r="D25" s="476">
        <v>652</v>
      </c>
      <c r="E25" s="482">
        <v>9238.7999999999993</v>
      </c>
      <c r="F25" s="505">
        <f t="shared" si="0"/>
        <v>141.69938650306747</v>
      </c>
      <c r="G25" s="500"/>
      <c r="H25" s="678"/>
      <c r="I25" s="681"/>
      <c r="J25" s="679"/>
      <c r="K25" s="681"/>
      <c r="L25" s="682"/>
      <c r="M25" s="683"/>
      <c r="N25" s="684"/>
      <c r="O25" s="680"/>
      <c r="P25" s="680"/>
      <c r="Q25" s="680"/>
    </row>
    <row r="26" spans="2:17" ht="18" customHeight="1">
      <c r="B26" s="968"/>
      <c r="C26" s="475" t="s">
        <v>274</v>
      </c>
      <c r="D26" s="476">
        <v>4858</v>
      </c>
      <c r="E26" s="482">
        <v>66214.5</v>
      </c>
      <c r="F26" s="505">
        <f t="shared" si="0"/>
        <v>136.29991766158912</v>
      </c>
      <c r="G26" s="501"/>
      <c r="H26" s="678"/>
      <c r="I26" s="681"/>
      <c r="J26" s="679"/>
      <c r="K26" s="681"/>
      <c r="L26" s="682"/>
      <c r="M26" s="683"/>
      <c r="N26" s="684"/>
      <c r="O26" s="680"/>
      <c r="P26" s="680"/>
      <c r="Q26" s="680"/>
    </row>
    <row r="27" spans="2:17" ht="18" customHeight="1">
      <c r="B27" s="968"/>
      <c r="C27" s="475" t="s">
        <v>275</v>
      </c>
      <c r="D27" s="476">
        <v>39420</v>
      </c>
      <c r="E27" s="482">
        <v>532958.4</v>
      </c>
      <c r="F27" s="505">
        <f t="shared" si="0"/>
        <v>135.20000000000002</v>
      </c>
      <c r="G27" s="472"/>
      <c r="H27" s="678"/>
      <c r="I27" s="681"/>
      <c r="J27" s="679"/>
      <c r="K27" s="681"/>
      <c r="L27" s="682"/>
      <c r="M27" s="683"/>
      <c r="N27" s="684"/>
      <c r="O27" s="680"/>
      <c r="P27" s="680"/>
      <c r="Q27" s="680"/>
    </row>
    <row r="28" spans="2:17" ht="18" customHeight="1">
      <c r="B28" s="968"/>
      <c r="C28" s="475" t="s">
        <v>222</v>
      </c>
      <c r="D28" s="476">
        <v>21320</v>
      </c>
      <c r="E28" s="482">
        <v>231322</v>
      </c>
      <c r="F28" s="505">
        <f t="shared" si="0"/>
        <v>108.5</v>
      </c>
      <c r="G28" s="473"/>
      <c r="H28" s="504"/>
      <c r="I28" s="501"/>
      <c r="J28" s="500"/>
      <c r="K28" s="501"/>
      <c r="L28" s="506"/>
      <c r="M28" s="507"/>
      <c r="N28" s="508"/>
    </row>
    <row r="29" spans="2:17" ht="18" customHeight="1">
      <c r="B29" s="968"/>
      <c r="C29" s="475" t="s">
        <v>223</v>
      </c>
      <c r="D29" s="476">
        <v>19423</v>
      </c>
      <c r="E29" s="482">
        <v>197143.5</v>
      </c>
      <c r="F29" s="505">
        <f t="shared" si="0"/>
        <v>101.5000257426762</v>
      </c>
      <c r="G29" s="57"/>
      <c r="H29" s="504"/>
      <c r="I29" s="501"/>
      <c r="J29" s="500"/>
      <c r="K29" s="501"/>
      <c r="L29" s="506"/>
      <c r="M29" s="507"/>
      <c r="N29" s="508"/>
    </row>
    <row r="30" spans="2:17" ht="18" customHeight="1">
      <c r="B30" s="968"/>
      <c r="C30" s="475" t="s">
        <v>224</v>
      </c>
      <c r="D30" s="476">
        <v>208</v>
      </c>
      <c r="E30" s="482">
        <v>1248</v>
      </c>
      <c r="F30" s="505">
        <f t="shared" si="0"/>
        <v>60</v>
      </c>
      <c r="G30" s="89"/>
      <c r="H30" s="504"/>
      <c r="I30" s="501"/>
      <c r="J30" s="500"/>
      <c r="K30" s="501"/>
      <c r="L30" s="506"/>
      <c r="M30" s="507"/>
      <c r="N30" s="508"/>
    </row>
    <row r="31" spans="2:17" ht="18" customHeight="1">
      <c r="B31" s="968"/>
      <c r="C31" s="475" t="s">
        <v>51</v>
      </c>
      <c r="D31" s="476">
        <v>385</v>
      </c>
      <c r="E31" s="482">
        <v>1266.7</v>
      </c>
      <c r="F31" s="505">
        <f t="shared" si="0"/>
        <v>32.9012987012987</v>
      </c>
      <c r="G31" s="89"/>
      <c r="H31" s="504"/>
      <c r="I31" s="501"/>
      <c r="J31" s="500"/>
      <c r="K31" s="501"/>
      <c r="L31" s="506"/>
      <c r="M31" s="507"/>
      <c r="N31" s="508"/>
    </row>
    <row r="32" spans="2:17" ht="18" customHeight="1">
      <c r="B32" s="968"/>
      <c r="C32" s="475" t="s">
        <v>7</v>
      </c>
      <c r="D32" s="482">
        <v>86421</v>
      </c>
      <c r="E32" s="482">
        <v>1039675.5</v>
      </c>
      <c r="F32" s="505">
        <f t="shared" si="0"/>
        <v>120.30357204846044</v>
      </c>
      <c r="G32" s="477"/>
      <c r="H32" s="504"/>
      <c r="I32" s="501"/>
      <c r="J32" s="500"/>
      <c r="K32" s="501"/>
      <c r="L32" s="506"/>
      <c r="M32" s="507"/>
      <c r="N32" s="508"/>
    </row>
    <row r="33" spans="2:11" ht="37.5" customHeight="1">
      <c r="B33" s="967" t="s">
        <v>479</v>
      </c>
      <c r="C33" s="967"/>
      <c r="D33" s="967"/>
      <c r="E33" s="967"/>
      <c r="F33" s="967"/>
      <c r="H33" s="501"/>
      <c r="I33" s="501"/>
      <c r="J33" s="501"/>
      <c r="K33" s="501"/>
    </row>
  </sheetData>
  <mergeCells count="7">
    <mergeCell ref="B33:F33"/>
    <mergeCell ref="B1:F1"/>
    <mergeCell ref="B3:F3"/>
    <mergeCell ref="B4:F4"/>
    <mergeCell ref="B6:B14"/>
    <mergeCell ref="B15:B23"/>
    <mergeCell ref="B24:B32"/>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B1:J34"/>
  <sheetViews>
    <sheetView topLeftCell="B1" zoomScaleNormal="100" workbookViewId="0">
      <selection activeCell="H22" sqref="H22"/>
    </sheetView>
  </sheetViews>
  <sheetFormatPr baseColWidth="10" defaultRowHeight="16.5" customHeight="1"/>
  <cols>
    <col min="1" max="1" width="3.08984375" customWidth="1"/>
    <col min="2" max="2" width="23.08984375" customWidth="1"/>
    <col min="3" max="4" width="9.26953125" customWidth="1"/>
    <col min="5" max="5" width="16" customWidth="1"/>
    <col min="6" max="6" width="10.90625" style="510" customWidth="1"/>
    <col min="7" max="10" width="10.90625" style="510"/>
  </cols>
  <sheetData>
    <row r="1" spans="2:7" ht="16.5" customHeight="1">
      <c r="B1" s="814" t="s">
        <v>87</v>
      </c>
      <c r="C1" s="814"/>
      <c r="D1" s="814"/>
      <c r="E1" s="814"/>
      <c r="F1" s="509"/>
    </row>
    <row r="2" spans="2:7" ht="16.5" customHeight="1">
      <c r="B2" s="393"/>
      <c r="C2" s="393"/>
      <c r="D2" s="393"/>
      <c r="E2" s="393"/>
      <c r="F2" s="509"/>
    </row>
    <row r="3" spans="2:7" ht="16.5" customHeight="1">
      <c r="B3" s="860" t="s">
        <v>277</v>
      </c>
      <c r="C3" s="861"/>
      <c r="D3" s="861"/>
      <c r="E3" s="861"/>
    </row>
    <row r="4" spans="2:7" ht="16.5" customHeight="1">
      <c r="B4" s="864" t="s">
        <v>377</v>
      </c>
      <c r="C4" s="864"/>
      <c r="D4" s="864"/>
      <c r="E4" s="864"/>
    </row>
    <row r="5" spans="2:7" ht="16.5" customHeight="1">
      <c r="B5" s="970" t="s">
        <v>378</v>
      </c>
      <c r="C5" s="970"/>
      <c r="D5" s="970"/>
      <c r="E5" s="970"/>
    </row>
    <row r="6" spans="2:7" ht="16.5" customHeight="1">
      <c r="G6" s="511"/>
    </row>
    <row r="7" spans="2:7" ht="16.5" customHeight="1">
      <c r="B7" s="969" t="s">
        <v>12</v>
      </c>
      <c r="C7" s="969"/>
      <c r="D7" s="969"/>
      <c r="E7" s="395" t="s">
        <v>275</v>
      </c>
      <c r="G7" s="512"/>
    </row>
    <row r="8" spans="2:7" ht="16.5" customHeight="1">
      <c r="B8" s="969" t="s">
        <v>278</v>
      </c>
      <c r="C8" s="969"/>
      <c r="D8" s="969"/>
      <c r="E8" s="395">
        <v>150</v>
      </c>
      <c r="G8" s="512"/>
    </row>
    <row r="9" spans="2:7" ht="16.5" customHeight="1">
      <c r="B9" s="971" t="s">
        <v>279</v>
      </c>
      <c r="C9" s="972"/>
      <c r="D9" s="973"/>
      <c r="E9" s="513">
        <v>12800</v>
      </c>
      <c r="G9" s="514"/>
    </row>
    <row r="10" spans="2:7" ht="16.5" customHeight="1">
      <c r="B10" s="974"/>
      <c r="C10" s="974"/>
      <c r="D10" s="974"/>
      <c r="E10" s="974"/>
      <c r="G10" s="514"/>
    </row>
    <row r="11" spans="2:7" ht="16.5" customHeight="1">
      <c r="B11" s="835" t="s">
        <v>208</v>
      </c>
      <c r="C11" s="835"/>
      <c r="D11" s="835"/>
      <c r="E11" s="395" t="s">
        <v>280</v>
      </c>
      <c r="G11" s="515"/>
    </row>
    <row r="12" spans="2:7" ht="16.5" customHeight="1">
      <c r="B12" s="969" t="s">
        <v>115</v>
      </c>
      <c r="C12" s="969"/>
      <c r="D12" s="969"/>
      <c r="E12" s="516">
        <v>133500</v>
      </c>
      <c r="G12" s="517"/>
    </row>
    <row r="13" spans="2:7" ht="16.5" customHeight="1">
      <c r="B13" s="969" t="s">
        <v>116</v>
      </c>
      <c r="C13" s="969"/>
      <c r="D13" s="969"/>
      <c r="E13" s="516">
        <v>332500</v>
      </c>
      <c r="G13" s="517"/>
    </row>
    <row r="14" spans="2:7" ht="16.5" customHeight="1">
      <c r="B14" s="969" t="s">
        <v>84</v>
      </c>
      <c r="C14" s="969"/>
      <c r="D14" s="969"/>
      <c r="E14" s="516">
        <v>789875</v>
      </c>
      <c r="G14" s="517"/>
    </row>
    <row r="15" spans="2:7" ht="16.5" customHeight="1">
      <c r="B15" s="975" t="s">
        <v>281</v>
      </c>
      <c r="C15" s="975"/>
      <c r="D15" s="975"/>
      <c r="E15" s="516">
        <v>605308</v>
      </c>
      <c r="G15" s="517"/>
    </row>
    <row r="16" spans="2:7" ht="16.5" customHeight="1">
      <c r="B16" s="969" t="s">
        <v>117</v>
      </c>
      <c r="C16" s="969"/>
      <c r="D16" s="969"/>
      <c r="E16" s="516">
        <f>SUM(E12:E15)</f>
        <v>1861183</v>
      </c>
      <c r="G16" s="518"/>
    </row>
    <row r="17" spans="2:7" ht="16.5" customHeight="1">
      <c r="B17" s="976" t="s">
        <v>282</v>
      </c>
      <c r="C17" s="977"/>
      <c r="D17" s="978"/>
      <c r="E17" s="519">
        <f>$B$23*E8</f>
        <v>1920000</v>
      </c>
      <c r="G17" s="520"/>
    </row>
    <row r="18" spans="2:7" ht="16.5" customHeight="1">
      <c r="B18" s="976" t="s">
        <v>85</v>
      </c>
      <c r="C18" s="977"/>
      <c r="D18" s="978"/>
      <c r="E18" s="519">
        <f>E17-E16</f>
        <v>58817</v>
      </c>
      <c r="G18" s="520"/>
    </row>
    <row r="19" spans="2:7" ht="16.5" customHeight="1">
      <c r="B19" s="858" t="s">
        <v>283</v>
      </c>
      <c r="C19" s="858"/>
      <c r="D19" s="858"/>
      <c r="E19" s="858"/>
      <c r="G19" s="521"/>
    </row>
    <row r="20" spans="2:7" ht="16.5" customHeight="1">
      <c r="B20" s="522" t="s">
        <v>221</v>
      </c>
      <c r="C20" s="858" t="s">
        <v>284</v>
      </c>
      <c r="D20" s="858"/>
      <c r="E20" s="858"/>
      <c r="G20" s="521"/>
    </row>
    <row r="21" spans="2:7" ht="30" customHeight="1">
      <c r="B21" s="523" t="s">
        <v>285</v>
      </c>
      <c r="C21" s="524">
        <v>135</v>
      </c>
      <c r="D21" s="524">
        <v>150</v>
      </c>
      <c r="E21" s="524">
        <v>165</v>
      </c>
      <c r="G21" s="525"/>
    </row>
    <row r="22" spans="2:7" ht="16.5" customHeight="1">
      <c r="B22" s="526">
        <f>B23*0.9</f>
        <v>11520</v>
      </c>
      <c r="C22" s="527">
        <f t="shared" ref="C22:E24" si="0">(C$21*$B22)-$E$16</f>
        <v>-305983</v>
      </c>
      <c r="D22" s="527">
        <f t="shared" si="0"/>
        <v>-133183</v>
      </c>
      <c r="E22" s="527">
        <f t="shared" si="0"/>
        <v>39617</v>
      </c>
      <c r="G22" s="528"/>
    </row>
    <row r="23" spans="2:7" ht="16.5" customHeight="1">
      <c r="B23" s="526">
        <v>12800</v>
      </c>
      <c r="C23" s="527">
        <f t="shared" si="0"/>
        <v>-133183</v>
      </c>
      <c r="D23" s="527">
        <f t="shared" si="0"/>
        <v>58817</v>
      </c>
      <c r="E23" s="527">
        <f t="shared" si="0"/>
        <v>250817</v>
      </c>
      <c r="G23" s="528"/>
    </row>
    <row r="24" spans="2:7" ht="16.5" customHeight="1">
      <c r="B24" s="526">
        <f>B23*1.1</f>
        <v>14080.000000000002</v>
      </c>
      <c r="C24" s="527">
        <f t="shared" si="0"/>
        <v>39617.000000000233</v>
      </c>
      <c r="D24" s="527">
        <f t="shared" si="0"/>
        <v>250817.00000000047</v>
      </c>
      <c r="E24" s="527">
        <f t="shared" si="0"/>
        <v>462017.00000000047</v>
      </c>
      <c r="G24" s="528"/>
    </row>
    <row r="25" spans="2:7" ht="16.5" customHeight="1">
      <c r="B25" s="119" t="s">
        <v>286</v>
      </c>
      <c r="C25" s="118">
        <f>$E$16/C21</f>
        <v>13786.54074074074</v>
      </c>
      <c r="D25" s="118">
        <f>$E$16/D21</f>
        <v>12407.886666666667</v>
      </c>
      <c r="E25" s="118">
        <f>$E$16/E21</f>
        <v>11279.896969696969</v>
      </c>
      <c r="G25" s="529"/>
    </row>
    <row r="26" spans="2:7" ht="27.75" customHeight="1">
      <c r="B26" s="956" t="s">
        <v>214</v>
      </c>
      <c r="C26" s="956"/>
      <c r="D26" s="956"/>
      <c r="E26" s="956"/>
      <c r="G26" s="530"/>
    </row>
    <row r="27" spans="2:7" ht="16.5" customHeight="1">
      <c r="B27" s="980"/>
      <c r="C27" s="980"/>
      <c r="D27" s="980"/>
      <c r="E27" s="980"/>
      <c r="G27" s="530"/>
    </row>
    <row r="28" spans="2:7" ht="16.5" customHeight="1">
      <c r="B28" s="981" t="s">
        <v>86</v>
      </c>
      <c r="C28" s="981"/>
      <c r="D28" s="981"/>
      <c r="E28" s="981"/>
      <c r="G28" s="531"/>
    </row>
    <row r="29" spans="2:7" ht="27.75" customHeight="1">
      <c r="B29" s="979" t="s">
        <v>287</v>
      </c>
      <c r="C29" s="979"/>
      <c r="D29" s="979"/>
      <c r="E29" s="979"/>
      <c r="G29" s="532"/>
    </row>
    <row r="30" spans="2:7" ht="30" customHeight="1">
      <c r="B30" s="982" t="s">
        <v>480</v>
      </c>
      <c r="C30" s="982"/>
      <c r="D30" s="982"/>
      <c r="E30" s="982"/>
      <c r="G30" s="532"/>
    </row>
    <row r="31" spans="2:7" ht="30" customHeight="1">
      <c r="B31" s="979" t="s">
        <v>288</v>
      </c>
      <c r="C31" s="979"/>
      <c r="D31" s="979"/>
      <c r="E31" s="979"/>
      <c r="G31" s="532"/>
    </row>
    <row r="32" spans="2:7" ht="27.75" customHeight="1">
      <c r="B32" s="979" t="s">
        <v>289</v>
      </c>
      <c r="C32" s="979"/>
      <c r="D32" s="979"/>
      <c r="E32" s="979"/>
      <c r="G32" s="532"/>
    </row>
    <row r="33" spans="2:7" ht="27.75" customHeight="1">
      <c r="B33" s="979" t="s">
        <v>290</v>
      </c>
      <c r="C33" s="979"/>
      <c r="D33" s="979"/>
      <c r="E33" s="979"/>
      <c r="G33" s="532"/>
    </row>
    <row r="34" spans="2:7" ht="16.5" customHeight="1">
      <c r="B34" s="533"/>
      <c r="C34" s="533"/>
      <c r="D34" s="533"/>
      <c r="E34" s="533"/>
      <c r="G34" s="532"/>
    </row>
  </sheetData>
  <mergeCells count="26">
    <mergeCell ref="B32:E32"/>
    <mergeCell ref="B33:E33"/>
    <mergeCell ref="B26:E26"/>
    <mergeCell ref="B27:E27"/>
    <mergeCell ref="B28:E28"/>
    <mergeCell ref="B29:E29"/>
    <mergeCell ref="B30:E30"/>
    <mergeCell ref="B31:E31"/>
    <mergeCell ref="C20:E20"/>
    <mergeCell ref="B9:D9"/>
    <mergeCell ref="B10:E10"/>
    <mergeCell ref="B11:D11"/>
    <mergeCell ref="B12:D12"/>
    <mergeCell ref="B13:D13"/>
    <mergeCell ref="B14:D14"/>
    <mergeCell ref="B15:D15"/>
    <mergeCell ref="B16:D16"/>
    <mergeCell ref="B17:D17"/>
    <mergeCell ref="B18:D18"/>
    <mergeCell ref="B19:E19"/>
    <mergeCell ref="B8:D8"/>
    <mergeCell ref="B1:E1"/>
    <mergeCell ref="B3:E3"/>
    <mergeCell ref="B4:E4"/>
    <mergeCell ref="B5:E5"/>
    <mergeCell ref="B7:D7"/>
  </mergeCells>
  <pageMargins left="0.70866141732283472" right="0.70866141732283472" top="0.74803149606299213" bottom="0.74803149606299213" header="0.31496062992125984" footer="0.31496062992125984"/>
  <pageSetup orientation="portrait" r:id="rId1"/>
  <headerFooter>
    <oddFooter>&amp;A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B1:P47"/>
  <sheetViews>
    <sheetView zoomScaleNormal="100" workbookViewId="0">
      <selection activeCell="J16" sqref="J16"/>
    </sheetView>
  </sheetViews>
  <sheetFormatPr baseColWidth="10" defaultColWidth="9.6328125" defaultRowHeight="12"/>
  <cols>
    <col min="1" max="1" width="0.90625" style="1" customWidth="1"/>
    <col min="2" max="2" width="11.26953125" style="1" customWidth="1"/>
    <col min="3" max="3" width="8.08984375" style="1" customWidth="1"/>
    <col min="4" max="4" width="7.81640625" style="1" customWidth="1"/>
    <col min="5" max="5" width="8.1796875" style="1" customWidth="1"/>
    <col min="6" max="7" width="8.6328125" style="1" customWidth="1"/>
    <col min="8" max="8" width="8.36328125" style="1" customWidth="1"/>
    <col min="9" max="15" width="10.90625" style="37" customWidth="1"/>
    <col min="16" max="256" width="10.90625" style="1" customWidth="1"/>
    <col min="257" max="16384" width="9.6328125" style="1"/>
  </cols>
  <sheetData>
    <row r="1" spans="2:16" s="217" customFormat="1" ht="18" customHeight="1">
      <c r="B1" s="984" t="s">
        <v>88</v>
      </c>
      <c r="C1" s="984"/>
      <c r="D1" s="984"/>
      <c r="E1" s="984"/>
      <c r="F1" s="984"/>
      <c r="G1" s="984"/>
      <c r="H1" s="984"/>
      <c r="I1" s="534"/>
      <c r="J1" s="534"/>
      <c r="K1" s="534"/>
      <c r="L1" s="534"/>
      <c r="M1" s="534"/>
      <c r="N1" s="534"/>
      <c r="O1" s="534"/>
      <c r="P1" s="534"/>
    </row>
    <row r="2" spans="2:16" s="217" customFormat="1" ht="12.75">
      <c r="I2" s="534"/>
      <c r="J2" s="534"/>
      <c r="K2" s="534"/>
      <c r="L2" s="534"/>
      <c r="M2" s="534"/>
      <c r="N2" s="534"/>
      <c r="O2" s="534"/>
      <c r="P2" s="534"/>
    </row>
    <row r="3" spans="2:16" s="217" customFormat="1" ht="12.75">
      <c r="B3" s="875" t="s">
        <v>291</v>
      </c>
      <c r="C3" s="875"/>
      <c r="D3" s="875"/>
      <c r="E3" s="875"/>
      <c r="F3" s="875"/>
      <c r="G3" s="875"/>
      <c r="H3" s="875"/>
      <c r="I3" s="534"/>
      <c r="J3" s="534"/>
      <c r="K3" s="534"/>
      <c r="L3" s="534"/>
      <c r="M3" s="534"/>
      <c r="N3" s="534"/>
      <c r="O3" s="534"/>
      <c r="P3" s="534"/>
    </row>
    <row r="4" spans="2:16" s="217" customFormat="1" ht="12.75">
      <c r="B4" s="875" t="s">
        <v>178</v>
      </c>
      <c r="C4" s="875"/>
      <c r="D4" s="875"/>
      <c r="E4" s="875"/>
      <c r="F4" s="875"/>
      <c r="G4" s="875"/>
      <c r="H4" s="875"/>
      <c r="I4" s="534"/>
      <c r="J4" s="534"/>
      <c r="K4" s="534"/>
      <c r="L4" s="534"/>
      <c r="M4" s="534"/>
      <c r="N4" s="534"/>
      <c r="O4" s="534"/>
      <c r="P4" s="534"/>
    </row>
    <row r="5" spans="2:16" s="217" customFormat="1" ht="12.75">
      <c r="B5" s="985" t="s">
        <v>292</v>
      </c>
      <c r="C5" s="985"/>
      <c r="D5" s="985"/>
      <c r="E5" s="985"/>
      <c r="F5" s="985"/>
      <c r="G5" s="985"/>
      <c r="H5" s="985"/>
      <c r="I5" s="534"/>
      <c r="J5" s="534"/>
      <c r="K5" s="534"/>
      <c r="L5" s="534"/>
      <c r="M5" s="534"/>
      <c r="N5" s="534"/>
      <c r="O5" s="534"/>
      <c r="P5" s="534"/>
    </row>
    <row r="6" spans="2:16" s="196" customFormat="1" ht="28.5" customHeight="1">
      <c r="B6" s="535" t="s">
        <v>5</v>
      </c>
      <c r="C6" s="535" t="s">
        <v>6</v>
      </c>
      <c r="D6" s="535" t="s">
        <v>293</v>
      </c>
      <c r="E6" s="535" t="s">
        <v>10</v>
      </c>
      <c r="F6" s="535" t="s">
        <v>293</v>
      </c>
      <c r="G6" s="535" t="s">
        <v>65</v>
      </c>
      <c r="H6" s="535" t="s">
        <v>293</v>
      </c>
      <c r="I6" s="440"/>
      <c r="J6" s="440"/>
      <c r="K6" s="440"/>
      <c r="L6" s="440"/>
      <c r="M6" s="536"/>
      <c r="N6" s="537"/>
      <c r="O6" s="440"/>
      <c r="P6" s="440"/>
    </row>
    <row r="7" spans="2:16" s="196" customFormat="1" ht="18" customHeight="1">
      <c r="B7" s="538">
        <v>2008</v>
      </c>
      <c r="C7" s="539">
        <v>1293088.2000000002</v>
      </c>
      <c r="D7" s="540"/>
      <c r="E7" s="541">
        <v>1438072.6</v>
      </c>
      <c r="F7" s="540"/>
      <c r="G7" s="542">
        <f t="shared" ref="G7:G13" si="0">C7+E7</f>
        <v>2731160.8000000003</v>
      </c>
      <c r="H7" s="540"/>
      <c r="I7" s="705"/>
      <c r="J7" s="440"/>
      <c r="K7" s="440"/>
      <c r="L7" s="440"/>
      <c r="M7" s="536"/>
      <c r="N7" s="537"/>
      <c r="O7" s="440"/>
      <c r="P7" s="440"/>
    </row>
    <row r="8" spans="2:16" s="196" customFormat="1" ht="18" customHeight="1">
      <c r="B8" s="538">
        <v>2009</v>
      </c>
      <c r="C8" s="539">
        <v>1261215.3</v>
      </c>
      <c r="D8" s="540">
        <f t="shared" ref="D8:D13" si="1">(C8-C7)/C7</f>
        <v>-2.4648666657077326E-2</v>
      </c>
      <c r="E8" s="541">
        <v>739969.29500000027</v>
      </c>
      <c r="F8" s="540">
        <f t="shared" ref="F8:F13" si="2">(E8-E7)/E7</f>
        <v>-0.4854437147331781</v>
      </c>
      <c r="G8" s="542">
        <f t="shared" si="0"/>
        <v>2001184.5950000002</v>
      </c>
      <c r="H8" s="540">
        <f t="shared" ref="H8:H13" si="3">(G8-G7)/G7</f>
        <v>-0.26727690475053684</v>
      </c>
      <c r="I8" s="705"/>
      <c r="J8" s="440"/>
      <c r="K8" s="543"/>
      <c r="L8" s="440"/>
      <c r="M8" s="543"/>
      <c r="N8" s="537"/>
      <c r="O8" s="543"/>
      <c r="P8" s="440"/>
    </row>
    <row r="9" spans="2:16" s="38" customFormat="1" ht="18" customHeight="1">
      <c r="B9" s="544">
        <v>2010</v>
      </c>
      <c r="C9" s="545">
        <v>1292649.96</v>
      </c>
      <c r="D9" s="546">
        <f t="shared" si="1"/>
        <v>2.4924102966400675E-2</v>
      </c>
      <c r="E9" s="547">
        <v>596478.2009999993</v>
      </c>
      <c r="F9" s="546">
        <f t="shared" si="2"/>
        <v>-0.19391492994314166</v>
      </c>
      <c r="G9" s="548">
        <f t="shared" si="0"/>
        <v>1889128.1609999994</v>
      </c>
      <c r="H9" s="546">
        <f t="shared" si="3"/>
        <v>-5.5995051271120151E-2</v>
      </c>
      <c r="I9" s="705"/>
      <c r="J9" s="36"/>
      <c r="K9" s="549"/>
      <c r="L9" s="36"/>
      <c r="M9" s="549"/>
      <c r="N9" s="550"/>
      <c r="O9" s="549"/>
      <c r="P9" s="36"/>
    </row>
    <row r="10" spans="2:16" s="38" customFormat="1" ht="18" customHeight="1">
      <c r="B10" s="544">
        <v>2011</v>
      </c>
      <c r="C10" s="545">
        <v>1379698.1595000001</v>
      </c>
      <c r="D10" s="546">
        <f t="shared" si="1"/>
        <v>6.734089056870439E-2</v>
      </c>
      <c r="E10" s="547">
        <v>666016.16</v>
      </c>
      <c r="F10" s="546">
        <f t="shared" si="2"/>
        <v>0.11658088909774057</v>
      </c>
      <c r="G10" s="548">
        <f t="shared" si="0"/>
        <v>2045714.3195000002</v>
      </c>
      <c r="H10" s="546">
        <f t="shared" si="3"/>
        <v>8.2888054782430873E-2</v>
      </c>
      <c r="I10" s="705"/>
      <c r="J10" s="36"/>
      <c r="K10" s="549"/>
      <c r="L10" s="36"/>
      <c r="M10" s="549"/>
      <c r="N10" s="550"/>
      <c r="O10" s="549"/>
      <c r="P10" s="36"/>
    </row>
    <row r="11" spans="2:16" s="38" customFormat="1" ht="18" customHeight="1">
      <c r="B11" s="544">
        <v>2012</v>
      </c>
      <c r="C11" s="545">
        <v>1413644</v>
      </c>
      <c r="D11" s="546">
        <f t="shared" si="1"/>
        <v>2.4603816614716539E-2</v>
      </c>
      <c r="E11" s="547">
        <v>873303.59099999967</v>
      </c>
      <c r="F11" s="546">
        <f t="shared" si="2"/>
        <v>0.31123483700455501</v>
      </c>
      <c r="G11" s="548">
        <f t="shared" si="0"/>
        <v>2286947.5909999995</v>
      </c>
      <c r="H11" s="546">
        <f t="shared" si="3"/>
        <v>0.11792128998684429</v>
      </c>
      <c r="I11" s="705"/>
      <c r="J11" s="36"/>
      <c r="K11" s="549"/>
      <c r="L11" s="36"/>
      <c r="M11" s="549"/>
      <c r="N11" s="550"/>
      <c r="O11" s="549"/>
      <c r="P11" s="36"/>
    </row>
    <row r="12" spans="2:16" s="38" customFormat="1" ht="18" customHeight="1">
      <c r="B12" s="544">
        <v>2013</v>
      </c>
      <c r="C12" s="545">
        <v>1411057.0441826645</v>
      </c>
      <c r="D12" s="546">
        <f t="shared" si="1"/>
        <v>-1.8299910142408682E-3</v>
      </c>
      <c r="E12" s="547">
        <v>1092901.9909999999</v>
      </c>
      <c r="F12" s="546">
        <f t="shared" si="2"/>
        <v>0.25145711326864378</v>
      </c>
      <c r="G12" s="548">
        <f t="shared" si="0"/>
        <v>2503959.0351826642</v>
      </c>
      <c r="H12" s="546">
        <f t="shared" si="3"/>
        <v>9.4891306226992878E-2</v>
      </c>
      <c r="I12" s="705"/>
      <c r="J12" s="36"/>
      <c r="K12" s="549"/>
      <c r="L12" s="36"/>
      <c r="M12" s="549"/>
      <c r="N12" s="550"/>
      <c r="O12" s="549"/>
      <c r="P12" s="36"/>
    </row>
    <row r="13" spans="2:16" s="38" customFormat="1" ht="18" customHeight="1">
      <c r="B13" s="544">
        <v>2014</v>
      </c>
      <c r="C13" s="545">
        <v>1115732</v>
      </c>
      <c r="D13" s="546">
        <f t="shared" si="1"/>
        <v>-0.20929348349182261</v>
      </c>
      <c r="E13" s="547">
        <v>1410364.561</v>
      </c>
      <c r="F13" s="546">
        <f t="shared" si="2"/>
        <v>0.29047670570123435</v>
      </c>
      <c r="G13" s="548">
        <f t="shared" si="0"/>
        <v>2526096.5609999998</v>
      </c>
      <c r="H13" s="546">
        <f t="shared" si="3"/>
        <v>8.8410095797436423E-3</v>
      </c>
      <c r="I13" s="705"/>
      <c r="J13" s="36"/>
      <c r="K13" s="549"/>
      <c r="L13" s="36"/>
      <c r="M13" s="549"/>
      <c r="N13" s="550"/>
      <c r="O13" s="549"/>
      <c r="P13" s="36"/>
    </row>
    <row r="14" spans="2:16" s="38" customFormat="1" ht="18" customHeight="1">
      <c r="B14" s="544">
        <v>2015</v>
      </c>
      <c r="C14" s="545">
        <v>1517892</v>
      </c>
      <c r="D14" s="546">
        <f>(C14-C13)/C13</f>
        <v>0.36044498141130665</v>
      </c>
      <c r="E14" s="547">
        <v>1528818.3489999999</v>
      </c>
      <c r="F14" s="546">
        <f>(E14-E13)/E13</f>
        <v>8.3988063282029637E-2</v>
      </c>
      <c r="G14" s="548">
        <f>C14+E14</f>
        <v>3046710.3489999999</v>
      </c>
      <c r="H14" s="546">
        <f>(G14-G13)/G13</f>
        <v>0.20609417551081502</v>
      </c>
      <c r="I14" s="705"/>
      <c r="J14" s="36"/>
      <c r="K14" s="549"/>
      <c r="L14" s="36"/>
      <c r="M14" s="549"/>
      <c r="N14" s="550"/>
      <c r="O14" s="549"/>
      <c r="P14" s="36"/>
    </row>
    <row r="15" spans="2:16" s="38" customFormat="1" ht="18" customHeight="1">
      <c r="B15" s="544">
        <v>2016</v>
      </c>
      <c r="C15" s="545">
        <v>1149039.1000000001</v>
      </c>
      <c r="D15" s="546">
        <f>(C15-C14)/C14</f>
        <v>-0.2430033889104099</v>
      </c>
      <c r="E15" s="547">
        <v>1462676.1939999999</v>
      </c>
      <c r="F15" s="546">
        <f>(E15-E14)/E14</f>
        <v>-4.3263580034386434E-2</v>
      </c>
      <c r="G15" s="548">
        <f>C15+E15</f>
        <v>2611715.2939999998</v>
      </c>
      <c r="H15" s="546">
        <f>(G15-G14)/G14</f>
        <v>-0.14277532327376494</v>
      </c>
      <c r="I15" s="706"/>
      <c r="J15" s="36"/>
      <c r="K15" s="549"/>
      <c r="L15" s="36"/>
      <c r="M15" s="549"/>
      <c r="N15" s="36"/>
      <c r="O15" s="549"/>
      <c r="P15" s="36"/>
    </row>
    <row r="16" spans="2:16" s="38" customFormat="1" ht="18" customHeight="1">
      <c r="B16" s="986" t="s">
        <v>351</v>
      </c>
      <c r="C16" s="986"/>
      <c r="D16" s="986"/>
      <c r="E16" s="986"/>
      <c r="F16" s="986"/>
      <c r="G16" s="986"/>
      <c r="H16" s="986"/>
      <c r="I16" s="36"/>
      <c r="J16" s="36"/>
      <c r="K16" s="36"/>
      <c r="L16" s="36"/>
      <c r="M16" s="36"/>
      <c r="N16" s="36"/>
      <c r="O16" s="36"/>
      <c r="P16" s="36"/>
    </row>
    <row r="17" spans="2:16" s="38" customFormat="1" ht="18" customHeight="1">
      <c r="B17" s="983"/>
      <c r="C17" s="983"/>
      <c r="D17" s="983"/>
      <c r="E17" s="983"/>
      <c r="F17" s="983"/>
      <c r="G17" s="983"/>
      <c r="H17" s="983"/>
      <c r="I17" s="36"/>
      <c r="J17" s="36"/>
      <c r="K17" s="36"/>
      <c r="L17" s="36"/>
      <c r="M17" s="36"/>
      <c r="N17" s="36"/>
      <c r="O17" s="36"/>
      <c r="P17" s="36"/>
    </row>
    <row r="18" spans="2:16" ht="12.75" customHeight="1">
      <c r="B18" s="551"/>
      <c r="C18" s="551"/>
      <c r="D18" s="551"/>
      <c r="E18" s="551"/>
      <c r="F18" s="551"/>
      <c r="G18" s="551"/>
      <c r="H18" s="551"/>
      <c r="P18" s="37"/>
    </row>
    <row r="19" spans="2:16" ht="12.75" customHeight="1">
      <c r="P19" s="37"/>
    </row>
    <row r="20" spans="2:16" ht="12.75" customHeight="1">
      <c r="P20" s="37"/>
    </row>
    <row r="21" spans="2:16" ht="12.75" customHeight="1">
      <c r="P21" s="37"/>
    </row>
    <row r="22" spans="2:16" ht="12.75" customHeight="1"/>
    <row r="23" spans="2:16" ht="12.75" customHeight="1"/>
    <row r="24" spans="2:16" ht="12.75" customHeight="1"/>
    <row r="25" spans="2:16" ht="12.75" customHeight="1"/>
    <row r="26" spans="2:16" ht="12.75" customHeight="1">
      <c r="H26" s="18"/>
    </row>
    <row r="27" spans="2:16" ht="12.75" customHeight="1">
      <c r="H27" s="19"/>
      <c r="M27" s="552"/>
    </row>
    <row r="28" spans="2:16" ht="12.75" customHeight="1">
      <c r="M28" s="552"/>
    </row>
    <row r="29" spans="2:16" ht="12.75" customHeight="1">
      <c r="M29" s="552"/>
    </row>
    <row r="30" spans="2:16" ht="12.75" customHeight="1"/>
    <row r="31" spans="2:16" ht="12.75" customHeight="1"/>
    <row r="32" spans="2:16" ht="12.75" customHeight="1"/>
    <row r="33" spans="2:12" ht="12.75" customHeight="1"/>
    <row r="34" spans="2:12" ht="12.75" customHeight="1"/>
    <row r="35" spans="2:12" ht="12.75" customHeight="1"/>
    <row r="36" spans="2:12" ht="12.75" customHeight="1"/>
    <row r="47" spans="2:12">
      <c r="B47" s="16"/>
      <c r="C47" s="16"/>
      <c r="D47" s="16"/>
      <c r="E47" s="16"/>
      <c r="F47" s="16"/>
      <c r="G47" s="16"/>
      <c r="H47" s="16"/>
      <c r="I47" s="443"/>
      <c r="J47" s="443"/>
      <c r="K47" s="443"/>
      <c r="L47" s="443"/>
    </row>
  </sheetData>
  <mergeCells count="6">
    <mergeCell ref="B17:H17"/>
    <mergeCell ref="B1:H1"/>
    <mergeCell ref="B3:H3"/>
    <mergeCell ref="B4:H4"/>
    <mergeCell ref="B5:H5"/>
    <mergeCell ref="B16:H16"/>
  </mergeCells>
  <printOptions horizontalCentered="1"/>
  <pageMargins left="0.39370078740157483" right="0.39370078740157483" top="1.299212598425197" bottom="0.78740157480314965" header="0.51181102362204722" footer="0.59055118110236227"/>
  <pageSetup firstPageNumber="0" orientation="portrait" r:id="rId1"/>
  <headerFooter alignWithMargins="0">
    <oddFooter>&amp;A</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L47"/>
  <sheetViews>
    <sheetView topLeftCell="A22" zoomScaleNormal="100" workbookViewId="0">
      <selection activeCell="I29" sqref="I29"/>
    </sheetView>
  </sheetViews>
  <sheetFormatPr baseColWidth="10" defaultRowHeight="18"/>
  <cols>
    <col min="1" max="1" width="1.36328125" style="1" customWidth="1"/>
    <col min="2" max="2" width="14.81640625" customWidth="1"/>
    <col min="3" max="6" width="11.08984375" customWidth="1"/>
    <col min="7" max="7" width="1.26953125" style="1" customWidth="1"/>
    <col min="8" max="8" width="7.90625" style="1" customWidth="1"/>
    <col min="9" max="9" width="8.90625" style="1" customWidth="1"/>
    <col min="10" max="11" width="7.90625" style="1" customWidth="1"/>
    <col min="12" max="16384" width="10.90625" style="1"/>
  </cols>
  <sheetData>
    <row r="1" spans="1:11" s="24" customFormat="1" ht="16.5" customHeight="1">
      <c r="B1" s="808" t="s">
        <v>4</v>
      </c>
      <c r="C1" s="808"/>
      <c r="D1" s="808"/>
      <c r="E1" s="808"/>
      <c r="F1" s="808"/>
    </row>
    <row r="2" spans="1:11" s="24" customFormat="1" ht="11.25" customHeight="1">
      <c r="A2" s="392"/>
      <c r="B2" s="392"/>
      <c r="C2" s="392"/>
      <c r="D2" s="392"/>
      <c r="E2" s="25"/>
      <c r="F2" s="25"/>
    </row>
    <row r="3" spans="1:11" s="24" customFormat="1" ht="15.75" customHeight="1">
      <c r="B3" s="808" t="s">
        <v>294</v>
      </c>
      <c r="C3" s="808"/>
      <c r="D3" s="808"/>
      <c r="E3" s="808"/>
      <c r="F3" s="808"/>
    </row>
    <row r="4" spans="1:11" s="24" customFormat="1" ht="15.75" customHeight="1">
      <c r="B4" s="879" t="s">
        <v>333</v>
      </c>
      <c r="C4" s="879"/>
      <c r="D4" s="879"/>
      <c r="E4" s="879"/>
      <c r="F4" s="879"/>
    </row>
    <row r="5" spans="1:11" s="24" customFormat="1" ht="15.75" customHeight="1">
      <c r="B5" s="553"/>
      <c r="C5" s="553"/>
      <c r="D5" s="391" t="s">
        <v>292</v>
      </c>
      <c r="E5" s="553"/>
      <c r="F5" s="553"/>
    </row>
    <row r="6" spans="1:11" s="38" customFormat="1" ht="15.75" customHeight="1">
      <c r="B6" s="554" t="s">
        <v>295</v>
      </c>
      <c r="C6" s="555">
        <v>2014</v>
      </c>
      <c r="D6" s="555">
        <v>2015</v>
      </c>
      <c r="E6" s="555">
        <v>2016</v>
      </c>
      <c r="F6" s="555">
        <v>2017</v>
      </c>
    </row>
    <row r="7" spans="1:11" s="38" customFormat="1" ht="15.75" customHeight="1">
      <c r="B7" s="556" t="s">
        <v>54</v>
      </c>
      <c r="C7" s="557">
        <v>138606.98700000002</v>
      </c>
      <c r="D7" s="557">
        <v>308490.23399999988</v>
      </c>
      <c r="E7" s="557">
        <v>71063.398000000001</v>
      </c>
      <c r="F7" s="557">
        <v>123573.572</v>
      </c>
      <c r="G7" s="44"/>
      <c r="H7" s="672"/>
      <c r="I7" s="313"/>
    </row>
    <row r="8" spans="1:11" s="38" customFormat="1" ht="15.75" customHeight="1">
      <c r="B8" s="556" t="s">
        <v>55</v>
      </c>
      <c r="C8" s="557">
        <v>131884.67100000006</v>
      </c>
      <c r="D8" s="557">
        <v>122186.094</v>
      </c>
      <c r="E8" s="557">
        <v>147048.473</v>
      </c>
      <c r="F8" s="557">
        <v>122237.484</v>
      </c>
      <c r="G8" s="44"/>
      <c r="H8" s="558"/>
      <c r="I8" s="44"/>
    </row>
    <row r="9" spans="1:11" s="38" customFormat="1" ht="15.75" customHeight="1">
      <c r="B9" s="556" t="s">
        <v>56</v>
      </c>
      <c r="C9" s="557">
        <v>117161.11200000001</v>
      </c>
      <c r="D9" s="557">
        <v>55381.612000000001</v>
      </c>
      <c r="E9" s="557">
        <v>86832.453999999998</v>
      </c>
      <c r="F9" s="557">
        <v>35503.595999999998</v>
      </c>
      <c r="G9" s="44"/>
      <c r="H9" s="559"/>
      <c r="I9" s="559"/>
      <c r="J9" s="559"/>
      <c r="K9" s="559"/>
    </row>
    <row r="10" spans="1:11" s="38" customFormat="1" ht="15.75" customHeight="1">
      <c r="B10" s="556" t="s">
        <v>64</v>
      </c>
      <c r="C10" s="557">
        <v>26344.279000000006</v>
      </c>
      <c r="D10" s="557">
        <v>251.14200000000002</v>
      </c>
      <c r="E10" s="557">
        <v>12275.09</v>
      </c>
      <c r="F10" s="557">
        <v>7254.9740000000002</v>
      </c>
      <c r="G10" s="32"/>
      <c r="H10" s="619"/>
    </row>
    <row r="11" spans="1:11" s="38" customFormat="1" ht="15.75" customHeight="1">
      <c r="B11" s="556" t="s">
        <v>66</v>
      </c>
      <c r="C11" s="557">
        <v>17379.217000000004</v>
      </c>
      <c r="D11" s="557">
        <v>111.13100000000001</v>
      </c>
      <c r="E11" s="557">
        <v>45601.582999999999</v>
      </c>
      <c r="F11" s="557">
        <v>31633.142</v>
      </c>
      <c r="G11" s="64"/>
      <c r="I11" s="313"/>
      <c r="K11" s="560"/>
    </row>
    <row r="12" spans="1:11" s="38" customFormat="1" ht="15.75" customHeight="1">
      <c r="B12" s="556" t="s">
        <v>57</v>
      </c>
      <c r="C12" s="557">
        <v>254.80900000000003</v>
      </c>
      <c r="D12" s="557">
        <v>14427.304</v>
      </c>
      <c r="E12" s="557">
        <v>149229.326</v>
      </c>
      <c r="F12" s="557">
        <v>50358</v>
      </c>
      <c r="G12" s="313"/>
      <c r="H12" s="313"/>
      <c r="I12" s="313"/>
      <c r="J12" s="313"/>
      <c r="K12" s="560"/>
    </row>
    <row r="13" spans="1:11" s="38" customFormat="1" ht="15.75" customHeight="1">
      <c r="B13" s="556" t="s">
        <v>58</v>
      </c>
      <c r="C13" s="557">
        <v>157937.78099999996</v>
      </c>
      <c r="D13" s="557">
        <v>121675.68000000001</v>
      </c>
      <c r="E13" s="557">
        <v>106233.986</v>
      </c>
      <c r="F13" s="557">
        <v>187878</v>
      </c>
      <c r="G13" s="313"/>
      <c r="H13" s="313"/>
      <c r="K13" s="560"/>
    </row>
    <row r="14" spans="1:11" s="38" customFormat="1" ht="15.75" customHeight="1">
      <c r="B14" s="556" t="s">
        <v>59</v>
      </c>
      <c r="C14" s="557">
        <v>120339.09800000001</v>
      </c>
      <c r="D14" s="557">
        <v>190260.16100000005</v>
      </c>
      <c r="E14" s="557">
        <v>272112.70600000001</v>
      </c>
      <c r="F14" s="557"/>
      <c r="G14" s="44"/>
      <c r="K14" s="560"/>
    </row>
    <row r="15" spans="1:11" s="38" customFormat="1" ht="15.75" customHeight="1">
      <c r="B15" s="556" t="s">
        <v>60</v>
      </c>
      <c r="C15" s="557">
        <v>179568.13099999999</v>
      </c>
      <c r="D15" s="557">
        <v>180943.77100000004</v>
      </c>
      <c r="E15" s="557">
        <v>112910.19100000001</v>
      </c>
      <c r="F15" s="557"/>
      <c r="H15" s="313"/>
      <c r="I15" s="313"/>
      <c r="J15" s="313"/>
      <c r="K15" s="54"/>
    </row>
    <row r="16" spans="1:11" s="38" customFormat="1" ht="15.75" customHeight="1">
      <c r="B16" s="556" t="s">
        <v>61</v>
      </c>
      <c r="C16" s="557">
        <v>175663.88400000002</v>
      </c>
      <c r="D16" s="557">
        <v>230423.932</v>
      </c>
      <c r="E16" s="557">
        <v>199786.717</v>
      </c>
      <c r="F16" s="557"/>
    </row>
    <row r="17" spans="2:12" s="38" customFormat="1" ht="15.75" customHeight="1">
      <c r="B17" s="556" t="s">
        <v>62</v>
      </c>
      <c r="C17" s="557">
        <v>204875.19300000003</v>
      </c>
      <c r="D17" s="557">
        <v>125526.66399999999</v>
      </c>
      <c r="E17" s="557">
        <v>105208.44500000001</v>
      </c>
      <c r="F17" s="557"/>
    </row>
    <row r="18" spans="2:12" s="38" customFormat="1" ht="15.75" customHeight="1">
      <c r="B18" s="750" t="s">
        <v>63</v>
      </c>
      <c r="C18" s="557">
        <v>140349.39899999998</v>
      </c>
      <c r="D18" s="557">
        <v>179140.62400000001</v>
      </c>
      <c r="E18" s="557">
        <v>154373.82500000001</v>
      </c>
      <c r="F18" s="557"/>
    </row>
    <row r="19" spans="2:12" s="38" customFormat="1" ht="15.75" customHeight="1">
      <c r="B19" s="750" t="s">
        <v>382</v>
      </c>
      <c r="C19" s="765">
        <f>SUM(C7:C13)</f>
        <v>589568.85600000003</v>
      </c>
      <c r="D19" s="765">
        <f t="shared" ref="D19:F19" si="0">SUM(D7:D13)</f>
        <v>622523.19699999993</v>
      </c>
      <c r="E19" s="765">
        <f t="shared" si="0"/>
        <v>618284.30999999994</v>
      </c>
      <c r="F19" s="765">
        <f t="shared" si="0"/>
        <v>558438.76799999992</v>
      </c>
    </row>
    <row r="20" spans="2:12" ht="27.75" customHeight="1">
      <c r="B20" s="891" t="s">
        <v>481</v>
      </c>
      <c r="C20" s="891"/>
      <c r="D20" s="891"/>
      <c r="E20" s="891"/>
      <c r="F20" s="891"/>
      <c r="G20" s="561"/>
      <c r="H20" s="561"/>
      <c r="I20" s="561"/>
    </row>
    <row r="21" spans="2:12" ht="12">
      <c r="B21" s="1"/>
      <c r="C21" s="1"/>
      <c r="D21" s="1"/>
      <c r="E21" s="1"/>
      <c r="F21" s="1"/>
    </row>
    <row r="22" spans="2:12" ht="12" customHeight="1">
      <c r="B22" s="1"/>
      <c r="C22" s="1"/>
      <c r="D22" s="1"/>
      <c r="E22" s="1"/>
      <c r="F22" s="1"/>
    </row>
    <row r="23" spans="2:12" ht="12">
      <c r="B23" s="1"/>
      <c r="C23" s="1"/>
      <c r="D23" s="1"/>
      <c r="E23" s="1"/>
      <c r="F23" s="1"/>
    </row>
    <row r="24" spans="2:12" ht="12">
      <c r="B24" s="1"/>
      <c r="C24" s="1"/>
      <c r="D24" s="1"/>
      <c r="E24" s="1"/>
      <c r="F24" s="1"/>
    </row>
    <row r="25" spans="2:12" ht="12">
      <c r="B25" s="1"/>
      <c r="C25" s="1"/>
      <c r="D25" s="1"/>
      <c r="E25" s="1"/>
      <c r="F25" s="1"/>
    </row>
    <row r="26" spans="2:12" ht="12">
      <c r="B26" s="1"/>
      <c r="C26" s="1"/>
      <c r="D26" s="1"/>
      <c r="E26" s="1"/>
      <c r="F26" s="1"/>
    </row>
    <row r="27" spans="2:12" ht="12">
      <c r="B27" s="1"/>
      <c r="C27" s="1"/>
      <c r="D27" s="1"/>
      <c r="E27" s="1"/>
      <c r="F27" s="1"/>
    </row>
    <row r="28" spans="2:12" ht="12">
      <c r="B28" s="1"/>
      <c r="C28" s="1"/>
      <c r="D28" s="1"/>
      <c r="E28" s="1"/>
      <c r="F28" s="1"/>
      <c r="L28" s="21"/>
    </row>
    <row r="29" spans="2:12" ht="12">
      <c r="B29" s="1"/>
      <c r="C29" s="1"/>
      <c r="D29" s="1"/>
      <c r="E29" s="1"/>
      <c r="F29" s="1"/>
    </row>
    <row r="30" spans="2:12" ht="12">
      <c r="B30" s="1"/>
      <c r="C30" s="1"/>
      <c r="D30" s="1"/>
      <c r="E30" s="1"/>
      <c r="F30" s="1"/>
    </row>
    <row r="31" spans="2:12" ht="12">
      <c r="B31" s="1"/>
      <c r="C31" s="1"/>
      <c r="D31" s="1"/>
      <c r="E31" s="1"/>
      <c r="F31" s="1"/>
    </row>
    <row r="32" spans="2:12" ht="12">
      <c r="B32" s="1"/>
      <c r="C32" s="1"/>
      <c r="D32" s="1"/>
      <c r="E32" s="1"/>
      <c r="F32" s="1"/>
    </row>
    <row r="33" spans="1:12" ht="12">
      <c r="B33" s="1"/>
      <c r="C33" s="1"/>
      <c r="D33" s="1"/>
      <c r="E33" s="1"/>
      <c r="F33" s="1"/>
    </row>
    <row r="34" spans="1:12" ht="12">
      <c r="B34" s="1"/>
      <c r="C34" s="1"/>
      <c r="D34" s="1"/>
      <c r="E34" s="1"/>
      <c r="F34" s="1"/>
    </row>
    <row r="35" spans="1:12" ht="12">
      <c r="B35" s="1"/>
      <c r="C35" s="1"/>
      <c r="D35" s="1"/>
      <c r="E35" s="1"/>
      <c r="F35" s="1"/>
    </row>
    <row r="36" spans="1:12" ht="12">
      <c r="B36" s="1"/>
      <c r="C36" s="1"/>
      <c r="D36" s="1"/>
      <c r="E36" s="1"/>
      <c r="F36" s="1"/>
    </row>
    <row r="37" spans="1:12" ht="12">
      <c r="B37" s="1"/>
      <c r="C37" s="1"/>
      <c r="D37" s="1"/>
      <c r="E37" s="1"/>
      <c r="F37" s="1"/>
    </row>
    <row r="38" spans="1:12" ht="44.25" customHeight="1">
      <c r="B38" s="1"/>
      <c r="C38" s="1"/>
      <c r="D38" s="1"/>
      <c r="E38" s="1"/>
      <c r="F38" s="1"/>
      <c r="I38" s="561"/>
      <c r="J38" s="561"/>
      <c r="K38" s="561"/>
      <c r="L38" s="561"/>
    </row>
    <row r="39" spans="1:12" ht="12">
      <c r="B39" s="1"/>
      <c r="C39" s="1"/>
      <c r="D39" s="1"/>
      <c r="E39" s="1"/>
      <c r="F39" s="1"/>
    </row>
    <row r="40" spans="1:12" ht="12">
      <c r="B40" s="1"/>
      <c r="C40" s="1"/>
      <c r="D40" s="1"/>
      <c r="E40" s="1"/>
      <c r="F40" s="1"/>
    </row>
    <row r="41" spans="1:12" ht="12">
      <c r="B41" s="1"/>
      <c r="C41" s="1"/>
      <c r="D41" s="1"/>
      <c r="E41" s="1"/>
      <c r="F41" s="1"/>
    </row>
    <row r="42" spans="1:12" ht="12">
      <c r="B42" s="1"/>
      <c r="C42" s="1"/>
      <c r="D42" s="1"/>
      <c r="E42" s="1"/>
      <c r="F42" s="1"/>
    </row>
    <row r="43" spans="1:12" ht="5.25" customHeight="1">
      <c r="G43" s="562"/>
      <c r="H43" s="562"/>
    </row>
    <row r="44" spans="1:12" ht="12">
      <c r="B44" s="1"/>
      <c r="C44" s="1"/>
      <c r="D44" s="1"/>
      <c r="E44" s="1"/>
      <c r="F44" s="1"/>
    </row>
    <row r="47" spans="1:12" ht="18" customHeight="1">
      <c r="A47" s="16"/>
      <c r="B47" s="16"/>
      <c r="C47" s="16"/>
      <c r="D47" s="16"/>
      <c r="E47" s="16"/>
      <c r="F47" s="16"/>
      <c r="G47" s="16"/>
      <c r="H47" s="16"/>
      <c r="I47" s="16"/>
      <c r="J47" s="16"/>
      <c r="K47" s="16"/>
      <c r="L47" s="16"/>
    </row>
  </sheetData>
  <mergeCells count="4">
    <mergeCell ref="B1:F1"/>
    <mergeCell ref="B3:F3"/>
    <mergeCell ref="B4:F4"/>
    <mergeCell ref="B20:F20"/>
  </mergeCells>
  <printOptions horizontalCentered="1"/>
  <pageMargins left="0.55118110236220474" right="0.43307086614173229" top="1.299212598425197" bottom="0.78740157480314965" header="0.51181102362204722" footer="0.59055118110236227"/>
  <pageSetup firstPageNumber="0" orientation="portrait" r:id="rId1"/>
  <headerFooter alignWithMargins="0">
    <oddFooter>&amp;C&amp;10&amp;A</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1:S38"/>
  <sheetViews>
    <sheetView zoomScaleNormal="100" workbookViewId="0">
      <selection activeCell="Q11" sqref="Q11"/>
    </sheetView>
  </sheetViews>
  <sheetFormatPr baseColWidth="10" defaultRowHeight="12"/>
  <cols>
    <col min="1" max="1" width="0.7265625" style="218" customWidth="1"/>
    <col min="2" max="2" width="13.6328125" style="218" customWidth="1"/>
    <col min="3" max="10" width="6.26953125" style="218" customWidth="1"/>
    <col min="11" max="11" width="10.90625" style="631" customWidth="1"/>
    <col min="12" max="15" width="10.90625" style="631" hidden="1" customWidth="1"/>
    <col min="16" max="16" width="10.90625" style="630" hidden="1" customWidth="1"/>
    <col min="17" max="17" width="10.90625" style="630"/>
    <col min="18" max="16384" width="10.90625" style="218"/>
  </cols>
  <sheetData>
    <row r="1" spans="2:19" s="217" customFormat="1" ht="12.75">
      <c r="B1" s="804" t="s">
        <v>44</v>
      </c>
      <c r="C1" s="804"/>
      <c r="D1" s="804"/>
      <c r="E1" s="804"/>
      <c r="F1" s="804"/>
      <c r="G1" s="804"/>
      <c r="H1" s="804"/>
      <c r="I1" s="804"/>
      <c r="J1" s="804"/>
      <c r="K1" s="627"/>
      <c r="L1" s="628" t="str">
        <f>C6</f>
        <v>Argentina</v>
      </c>
      <c r="M1" s="628" t="str">
        <f>E6</f>
        <v>EE.UU.</v>
      </c>
      <c r="N1" s="628" t="str">
        <f>G6</f>
        <v>Paraguay</v>
      </c>
      <c r="O1" s="627" t="s">
        <v>67</v>
      </c>
      <c r="P1" s="628"/>
      <c r="Q1" s="628"/>
    </row>
    <row r="2" spans="2:19" s="217" customFormat="1" ht="12.75">
      <c r="B2" s="390"/>
      <c r="C2" s="390"/>
      <c r="D2" s="390"/>
      <c r="E2" s="390"/>
      <c r="F2" s="390"/>
      <c r="G2" s="390"/>
      <c r="H2" s="390"/>
      <c r="K2" s="627"/>
      <c r="L2" s="632" t="e">
        <f>#REF!</f>
        <v>#REF!</v>
      </c>
      <c r="M2" s="632" t="e">
        <f>#REF!</f>
        <v>#REF!</v>
      </c>
      <c r="N2" s="632" t="e">
        <f>#REF!</f>
        <v>#REF!</v>
      </c>
      <c r="O2" s="633" t="e">
        <f>#REF!-#REF!-#REF!-#REF!</f>
        <v>#REF!</v>
      </c>
      <c r="P2" s="628"/>
      <c r="Q2" s="628"/>
    </row>
    <row r="3" spans="2:19" s="217" customFormat="1" ht="12.75">
      <c r="B3" s="804" t="s">
        <v>483</v>
      </c>
      <c r="C3" s="804"/>
      <c r="D3" s="804"/>
      <c r="E3" s="804"/>
      <c r="F3" s="804"/>
      <c r="G3" s="804"/>
      <c r="H3" s="804"/>
      <c r="I3" s="804"/>
      <c r="J3" s="804"/>
      <c r="K3" s="627"/>
      <c r="L3" s="627"/>
      <c r="M3" s="627"/>
      <c r="N3" s="627"/>
      <c r="O3" s="627"/>
      <c r="P3" s="628"/>
      <c r="Q3" s="628"/>
    </row>
    <row r="4" spans="2:19" s="217" customFormat="1" ht="12.75">
      <c r="B4" s="988" t="s">
        <v>324</v>
      </c>
      <c r="C4" s="988"/>
      <c r="D4" s="988"/>
      <c r="E4" s="988"/>
      <c r="F4" s="988"/>
      <c r="G4" s="988"/>
      <c r="H4" s="988"/>
      <c r="I4" s="988"/>
      <c r="J4" s="988"/>
      <c r="K4" s="627"/>
      <c r="L4" s="627"/>
      <c r="M4" s="627"/>
      <c r="N4" s="627"/>
      <c r="O4" s="627"/>
      <c r="P4" s="628"/>
      <c r="Q4" s="628"/>
    </row>
    <row r="5" spans="2:19" s="217" customFormat="1" ht="12.75">
      <c r="B5" s="988" t="s">
        <v>292</v>
      </c>
      <c r="C5" s="988"/>
      <c r="D5" s="988"/>
      <c r="E5" s="988"/>
      <c r="F5" s="988"/>
      <c r="G5" s="988"/>
      <c r="H5" s="988"/>
      <c r="I5" s="988"/>
      <c r="J5" s="988"/>
      <c r="K5" s="627"/>
      <c r="L5" s="627"/>
      <c r="M5" s="627"/>
      <c r="N5" s="627"/>
      <c r="O5" s="627"/>
      <c r="P5" s="628"/>
      <c r="Q5" s="628"/>
    </row>
    <row r="6" spans="2:19" s="196" customFormat="1" ht="24" customHeight="1">
      <c r="B6" s="966" t="s">
        <v>296</v>
      </c>
      <c r="C6" s="989" t="s">
        <v>9</v>
      </c>
      <c r="D6" s="989"/>
      <c r="E6" s="989" t="s">
        <v>102</v>
      </c>
      <c r="F6" s="989"/>
      <c r="G6" s="989" t="s">
        <v>270</v>
      </c>
      <c r="H6" s="989"/>
      <c r="I6" s="966" t="s">
        <v>73</v>
      </c>
      <c r="J6" s="966"/>
      <c r="K6" s="226"/>
      <c r="L6" s="226"/>
      <c r="M6" s="226"/>
      <c r="N6" s="226"/>
      <c r="O6" s="226"/>
      <c r="P6" s="566"/>
      <c r="Q6" s="566"/>
      <c r="R6" s="440"/>
    </row>
    <row r="7" spans="2:19" s="196" customFormat="1" ht="12.75">
      <c r="B7" s="966"/>
      <c r="C7" s="563">
        <v>2016</v>
      </c>
      <c r="D7" s="563">
        <v>2017</v>
      </c>
      <c r="E7" s="563">
        <v>2016</v>
      </c>
      <c r="F7" s="563">
        <v>2017</v>
      </c>
      <c r="G7" s="563">
        <v>2016</v>
      </c>
      <c r="H7" s="563">
        <v>2017</v>
      </c>
      <c r="I7" s="563">
        <v>2016</v>
      </c>
      <c r="J7" s="563">
        <v>2017</v>
      </c>
      <c r="K7" s="226"/>
      <c r="L7" s="226"/>
      <c r="M7" s="226"/>
      <c r="N7" s="226"/>
      <c r="O7" s="226"/>
      <c r="P7" s="566"/>
      <c r="Q7" s="566"/>
      <c r="R7" s="440"/>
    </row>
    <row r="8" spans="2:19" s="196" customFormat="1" ht="15.75" customHeight="1">
      <c r="B8" s="564" t="s">
        <v>54</v>
      </c>
      <c r="C8" s="524">
        <v>29035.766</v>
      </c>
      <c r="D8" s="524">
        <v>27814.959999999999</v>
      </c>
      <c r="E8" s="565"/>
      <c r="F8" s="524">
        <v>95699.441999999995</v>
      </c>
      <c r="G8" s="524">
        <v>42019.671999999999</v>
      </c>
      <c r="H8" s="524">
        <v>56</v>
      </c>
      <c r="I8" s="524">
        <v>71063.398000000001</v>
      </c>
      <c r="J8" s="524">
        <v>123573.572</v>
      </c>
      <c r="K8" s="226"/>
      <c r="L8" s="226"/>
      <c r="M8" s="226"/>
      <c r="N8" s="226"/>
      <c r="O8" s="226"/>
      <c r="P8" s="566"/>
      <c r="Q8" s="566"/>
      <c r="R8" s="440"/>
    </row>
    <row r="9" spans="2:19" s="196" customFormat="1" ht="15.75" customHeight="1">
      <c r="B9" s="564" t="s">
        <v>55</v>
      </c>
      <c r="C9" s="524">
        <v>134625.44</v>
      </c>
      <c r="D9" s="524">
        <v>15916.64</v>
      </c>
      <c r="E9" s="565"/>
      <c r="F9" s="524">
        <v>106317.844</v>
      </c>
      <c r="G9" s="524">
        <v>12353.43</v>
      </c>
      <c r="H9" s="524"/>
      <c r="I9" s="524">
        <v>147048.473</v>
      </c>
      <c r="J9" s="524">
        <v>122237.484</v>
      </c>
      <c r="K9" s="226"/>
      <c r="L9" s="226"/>
      <c r="M9" s="226"/>
      <c r="N9" s="226"/>
      <c r="O9" s="226"/>
      <c r="P9" s="566"/>
      <c r="Q9" s="566"/>
      <c r="R9" s="566"/>
      <c r="S9" s="566"/>
    </row>
    <row r="10" spans="2:19" s="196" customFormat="1" ht="15.75" customHeight="1">
      <c r="B10" s="564" t="s">
        <v>56</v>
      </c>
      <c r="C10" s="524">
        <v>86715.557000000001</v>
      </c>
      <c r="D10" s="524">
        <v>1542.41</v>
      </c>
      <c r="E10" s="565"/>
      <c r="F10" s="524">
        <v>32792.716</v>
      </c>
      <c r="G10" s="524"/>
      <c r="H10" s="524"/>
      <c r="I10" s="524">
        <v>86832.453999999998</v>
      </c>
      <c r="J10" s="524">
        <v>35503.595999999998</v>
      </c>
      <c r="K10" s="226"/>
      <c r="L10" s="226"/>
      <c r="M10" s="226" t="s">
        <v>9</v>
      </c>
      <c r="N10" s="226" t="s">
        <v>297</v>
      </c>
      <c r="O10" s="226" t="s">
        <v>270</v>
      </c>
      <c r="P10" s="566" t="s">
        <v>67</v>
      </c>
      <c r="Q10" s="566"/>
      <c r="R10" s="566"/>
      <c r="S10" s="566"/>
    </row>
    <row r="11" spans="2:19" s="196" customFormat="1" ht="15.75" customHeight="1">
      <c r="B11" s="564" t="s">
        <v>64</v>
      </c>
      <c r="C11" s="524">
        <v>12258.64</v>
      </c>
      <c r="D11" s="524">
        <v>6240.99</v>
      </c>
      <c r="E11" s="565"/>
      <c r="F11" s="524">
        <v>995.02</v>
      </c>
      <c r="G11" s="524"/>
      <c r="H11" s="524"/>
      <c r="I11" s="524">
        <v>12275.09</v>
      </c>
      <c r="J11" s="524">
        <v>7254.9740000000002</v>
      </c>
      <c r="K11" s="226"/>
      <c r="L11" s="226"/>
      <c r="M11" s="625">
        <f>D21</f>
        <v>0.57511993866443034</v>
      </c>
      <c r="N11" s="625">
        <f>F21</f>
        <v>0.42238159582788853</v>
      </c>
      <c r="O11" s="625">
        <f>H21</f>
        <v>1.0027957084813282E-4</v>
      </c>
      <c r="P11" s="626">
        <f>100%-M11-N11-O11</f>
        <v>2.398185936832992E-3</v>
      </c>
      <c r="Q11" s="566"/>
      <c r="R11" s="566"/>
      <c r="S11" s="566"/>
    </row>
    <row r="12" spans="2:19" s="196" customFormat="1" ht="15.75" customHeight="1">
      <c r="B12" s="564" t="s">
        <v>66</v>
      </c>
      <c r="C12" s="524">
        <v>330.2</v>
      </c>
      <c r="D12" s="524">
        <v>31524.27</v>
      </c>
      <c r="E12" s="524">
        <v>45256.023000000001</v>
      </c>
      <c r="F12" s="524">
        <v>61.235999999999997</v>
      </c>
      <c r="G12" s="524"/>
      <c r="H12" s="524"/>
      <c r="I12" s="524">
        <v>45601.582999999999</v>
      </c>
      <c r="J12" s="524">
        <v>31633.142</v>
      </c>
      <c r="K12" s="226"/>
      <c r="L12" s="226"/>
      <c r="M12" s="226"/>
      <c r="N12" s="226"/>
      <c r="O12" s="226"/>
      <c r="P12" s="566"/>
      <c r="Q12" s="566"/>
      <c r="R12" s="566"/>
      <c r="S12" s="566"/>
    </row>
    <row r="13" spans="2:19" s="196" customFormat="1" ht="15.75" customHeight="1">
      <c r="B13" s="564" t="s">
        <v>57</v>
      </c>
      <c r="C13" s="524">
        <v>3356.78</v>
      </c>
      <c r="D13" s="524">
        <v>50358</v>
      </c>
      <c r="E13" s="524">
        <v>145862.01500000001</v>
      </c>
      <c r="F13" s="524"/>
      <c r="G13" s="524"/>
      <c r="H13" s="524"/>
      <c r="I13" s="524">
        <v>149229.326</v>
      </c>
      <c r="J13" s="524">
        <v>50358</v>
      </c>
      <c r="K13" s="226"/>
      <c r="L13" s="226"/>
      <c r="M13" s="226"/>
      <c r="N13" s="226"/>
      <c r="O13" s="226"/>
      <c r="P13" s="566"/>
      <c r="Q13" s="566"/>
      <c r="R13" s="566"/>
      <c r="S13" s="566"/>
    </row>
    <row r="14" spans="2:19" s="196" customFormat="1" ht="15.75" customHeight="1">
      <c r="B14" s="564" t="s">
        <v>58</v>
      </c>
      <c r="C14" s="524">
        <v>20042.7</v>
      </c>
      <c r="D14" s="524">
        <v>187772</v>
      </c>
      <c r="E14" s="524">
        <v>85982.09</v>
      </c>
      <c r="F14" s="524">
        <v>8</v>
      </c>
      <c r="G14" s="524"/>
      <c r="H14" s="524"/>
      <c r="I14" s="524">
        <v>106233.986</v>
      </c>
      <c r="J14" s="524">
        <v>187878</v>
      </c>
      <c r="K14" s="226"/>
      <c r="L14" s="226"/>
      <c r="M14" s="226"/>
      <c r="N14" s="226"/>
      <c r="O14" s="226"/>
      <c r="P14" s="566"/>
      <c r="Q14" s="566"/>
      <c r="R14" s="566"/>
      <c r="S14" s="566"/>
    </row>
    <row r="15" spans="2:19" s="196" customFormat="1" ht="15.75" customHeight="1">
      <c r="B15" s="564" t="s">
        <v>59</v>
      </c>
      <c r="C15" s="524">
        <v>137401.413</v>
      </c>
      <c r="D15" s="524"/>
      <c r="E15" s="524">
        <v>134709.943</v>
      </c>
      <c r="F15" s="524"/>
      <c r="G15" s="524"/>
      <c r="H15" s="524"/>
      <c r="I15" s="524">
        <v>272112.70600000001</v>
      </c>
      <c r="J15" s="524"/>
      <c r="K15" s="226"/>
      <c r="L15" s="226"/>
      <c r="M15" s="226"/>
      <c r="N15" s="226"/>
      <c r="O15" s="226"/>
      <c r="P15" s="566"/>
      <c r="Q15" s="566"/>
      <c r="R15" s="566"/>
      <c r="S15" s="566"/>
    </row>
    <row r="16" spans="2:19" s="196" customFormat="1" ht="15.75" customHeight="1">
      <c r="B16" s="564" t="s">
        <v>60</v>
      </c>
      <c r="C16" s="524">
        <v>27988.329000000002</v>
      </c>
      <c r="D16" s="524"/>
      <c r="E16" s="524">
        <v>84914.782999999996</v>
      </c>
      <c r="F16" s="524"/>
      <c r="G16" s="524"/>
      <c r="H16" s="524"/>
      <c r="I16" s="524">
        <v>112910.19100000001</v>
      </c>
      <c r="J16" s="524"/>
      <c r="K16" s="226"/>
      <c r="L16" s="226"/>
      <c r="M16" s="226"/>
      <c r="N16" s="226"/>
      <c r="O16" s="226"/>
      <c r="P16" s="566"/>
      <c r="Q16" s="566"/>
      <c r="R16" s="566"/>
      <c r="S16" s="566"/>
    </row>
    <row r="17" spans="2:19" s="196" customFormat="1" ht="15.75" customHeight="1">
      <c r="B17" s="564" t="s">
        <v>61</v>
      </c>
      <c r="C17" s="524">
        <v>71132.956999999995</v>
      </c>
      <c r="D17" s="524"/>
      <c r="E17" s="524">
        <v>120971.72500000001</v>
      </c>
      <c r="F17" s="524"/>
      <c r="G17" s="524">
        <v>7653.47</v>
      </c>
      <c r="H17" s="524"/>
      <c r="I17" s="524">
        <v>199786.717</v>
      </c>
      <c r="J17" s="524"/>
      <c r="K17" s="226"/>
      <c r="L17" s="226"/>
      <c r="M17" s="226"/>
      <c r="N17" s="226"/>
      <c r="O17" s="226"/>
      <c r="P17" s="566"/>
      <c r="Q17" s="566"/>
      <c r="R17" s="566"/>
      <c r="S17" s="566"/>
    </row>
    <row r="18" spans="2:19" s="196" customFormat="1" ht="15.75" customHeight="1">
      <c r="B18" s="564" t="s">
        <v>62</v>
      </c>
      <c r="C18" s="524">
        <v>10036.194</v>
      </c>
      <c r="D18" s="524"/>
      <c r="E18" s="524">
        <v>95172.231</v>
      </c>
      <c r="F18" s="524"/>
      <c r="G18" s="524"/>
      <c r="H18" s="524"/>
      <c r="I18" s="524">
        <v>105208.44500000001</v>
      </c>
      <c r="J18" s="524"/>
      <c r="K18" s="226"/>
      <c r="L18" s="629"/>
      <c r="M18" s="629"/>
      <c r="N18" s="629"/>
      <c r="O18" s="629"/>
      <c r="P18" s="566"/>
      <c r="Q18" s="566"/>
      <c r="R18" s="566"/>
      <c r="S18" s="566"/>
    </row>
    <row r="19" spans="2:19" s="196" customFormat="1" ht="15.75" customHeight="1">
      <c r="B19" s="564" t="s">
        <v>63</v>
      </c>
      <c r="C19" s="524">
        <v>14223.89</v>
      </c>
      <c r="D19" s="524"/>
      <c r="E19" s="524">
        <v>106694.29</v>
      </c>
      <c r="F19" s="524"/>
      <c r="G19" s="524">
        <v>33299.345000000001</v>
      </c>
      <c r="H19" s="524"/>
      <c r="I19" s="524">
        <v>154373.82500000001</v>
      </c>
      <c r="J19" s="524"/>
      <c r="K19" s="226"/>
      <c r="L19" s="226"/>
      <c r="M19" s="226"/>
      <c r="N19" s="226"/>
      <c r="O19" s="226"/>
      <c r="P19" s="566"/>
      <c r="Q19" s="566"/>
      <c r="R19" s="440"/>
    </row>
    <row r="20" spans="2:19" s="196" customFormat="1" ht="16.5" customHeight="1">
      <c r="B20" s="564" t="s">
        <v>382</v>
      </c>
      <c r="C20" s="524">
        <f>SUM(C8:C19)</f>
        <v>547147.86600000004</v>
      </c>
      <c r="D20" s="524">
        <f>SUM(D8:D19)</f>
        <v>321169.27</v>
      </c>
      <c r="E20" s="524">
        <f t="shared" ref="E20:H20" si="0">SUM(E8:E19)</f>
        <v>819563.10000000009</v>
      </c>
      <c r="F20" s="524">
        <f t="shared" si="0"/>
        <v>235874.25799999997</v>
      </c>
      <c r="G20" s="524">
        <f t="shared" si="0"/>
        <v>95325.917000000001</v>
      </c>
      <c r="H20" s="524">
        <f t="shared" si="0"/>
        <v>56</v>
      </c>
      <c r="I20" s="524">
        <f>SUM(I8:I19)</f>
        <v>1462676.1939999999</v>
      </c>
      <c r="J20" s="524">
        <f>SUM(J8:J19)</f>
        <v>558438.76799999992</v>
      </c>
      <c r="K20" s="735"/>
      <c r="L20" s="226"/>
      <c r="M20" s="226"/>
      <c r="N20" s="226"/>
      <c r="O20" s="226"/>
      <c r="P20" s="566"/>
      <c r="Q20" s="566"/>
      <c r="R20" s="440"/>
    </row>
    <row r="21" spans="2:19" s="196" customFormat="1" ht="16.5" customHeight="1">
      <c r="B21" s="567" t="s">
        <v>298</v>
      </c>
      <c r="C21" s="568">
        <f>C20/I20</f>
        <v>0.37407313268954462</v>
      </c>
      <c r="D21" s="568">
        <f>D20/$J20</f>
        <v>0.57511993866443034</v>
      </c>
      <c r="E21" s="568">
        <f>E20/I20</f>
        <v>0.56031752165100202</v>
      </c>
      <c r="F21" s="568">
        <f>F20/$J20</f>
        <v>0.42238159582788853</v>
      </c>
      <c r="G21" s="568">
        <f>G20/I20</f>
        <v>6.517226259033515E-2</v>
      </c>
      <c r="H21" s="568">
        <f>H20/J20</f>
        <v>1.0027957084813282E-4</v>
      </c>
      <c r="I21" s="565"/>
      <c r="J21" s="565"/>
      <c r="K21" s="226"/>
      <c r="L21" s="226"/>
      <c r="M21" s="226"/>
      <c r="N21" s="226"/>
      <c r="O21" s="226"/>
      <c r="P21" s="566"/>
      <c r="Q21" s="566"/>
      <c r="R21" s="440"/>
    </row>
    <row r="22" spans="2:19" s="196" customFormat="1" ht="28.5" customHeight="1">
      <c r="B22" s="987" t="s">
        <v>482</v>
      </c>
      <c r="C22" s="987"/>
      <c r="D22" s="987"/>
      <c r="E22" s="987"/>
      <c r="F22" s="987"/>
      <c r="G22" s="987"/>
      <c r="H22" s="987"/>
      <c r="I22" s="987"/>
      <c r="J22" s="987"/>
      <c r="K22" s="226"/>
      <c r="L22" s="226"/>
      <c r="M22" s="226"/>
      <c r="N22" s="226"/>
      <c r="O22" s="226"/>
      <c r="P22" s="566"/>
      <c r="Q22" s="566"/>
      <c r="R22" s="440"/>
    </row>
    <row r="23" spans="2:19" ht="15" customHeight="1">
      <c r="B23" s="570"/>
      <c r="C23" s="570"/>
      <c r="D23" s="570"/>
      <c r="E23" s="570"/>
      <c r="F23" s="570"/>
      <c r="G23" s="570"/>
      <c r="H23" s="570"/>
      <c r="I23" s="570"/>
      <c r="J23" s="570"/>
      <c r="K23" s="630"/>
      <c r="L23" s="630"/>
      <c r="M23" s="630"/>
      <c r="N23" s="630"/>
      <c r="R23" s="288"/>
    </row>
    <row r="24" spans="2:19" ht="15" customHeight="1">
      <c r="K24" s="630"/>
      <c r="L24" s="630"/>
      <c r="N24" s="630"/>
      <c r="R24" s="288"/>
    </row>
    <row r="25" spans="2:19" ht="15" customHeight="1">
      <c r="K25" s="630"/>
      <c r="L25" s="630"/>
      <c r="M25" s="630"/>
      <c r="N25" s="630"/>
      <c r="R25" s="288"/>
    </row>
    <row r="26" spans="2:19" ht="15" customHeight="1">
      <c r="K26" s="630"/>
      <c r="L26" s="630"/>
      <c r="M26" s="630"/>
      <c r="N26" s="630"/>
      <c r="R26" s="288"/>
    </row>
    <row r="27" spans="2:19" ht="15" customHeight="1">
      <c r="K27" s="630"/>
      <c r="L27" s="630"/>
      <c r="M27" s="630"/>
      <c r="N27" s="630"/>
      <c r="R27" s="288"/>
    </row>
    <row r="28" spans="2:19" ht="15" customHeight="1">
      <c r="K28" s="630"/>
      <c r="L28" s="630"/>
      <c r="M28" s="630"/>
      <c r="N28" s="630"/>
      <c r="R28" s="288"/>
    </row>
    <row r="29" spans="2:19" ht="15" customHeight="1">
      <c r="K29" s="630"/>
      <c r="L29" s="630"/>
      <c r="M29" s="630"/>
      <c r="N29" s="630"/>
      <c r="R29" s="288"/>
    </row>
    <row r="30" spans="2:19" ht="15" customHeight="1">
      <c r="K30" s="630"/>
      <c r="L30" s="630"/>
      <c r="M30" s="630"/>
      <c r="N30" s="630"/>
    </row>
    <row r="31" spans="2:19" ht="15" customHeight="1">
      <c r="K31" s="630"/>
      <c r="L31" s="630"/>
      <c r="M31" s="630"/>
      <c r="N31" s="630"/>
    </row>
    <row r="32" spans="2:19" ht="15" customHeight="1">
      <c r="K32" s="630"/>
      <c r="L32" s="630"/>
      <c r="M32" s="630"/>
      <c r="N32" s="630"/>
    </row>
    <row r="33" spans="4:14" ht="15" customHeight="1">
      <c r="K33" s="630"/>
      <c r="L33" s="630"/>
      <c r="M33" s="630"/>
      <c r="N33" s="630"/>
    </row>
    <row r="34" spans="4:14" ht="15" customHeight="1">
      <c r="K34" s="630"/>
      <c r="L34" s="630"/>
      <c r="M34" s="630"/>
      <c r="N34" s="630"/>
    </row>
    <row r="35" spans="4:14" ht="15" customHeight="1">
      <c r="D35" s="218" t="s">
        <v>299</v>
      </c>
      <c r="K35" s="630"/>
      <c r="L35" s="630"/>
      <c r="M35" s="630"/>
      <c r="N35" s="630"/>
    </row>
    <row r="36" spans="4:14" ht="15" customHeight="1">
      <c r="K36" s="630"/>
      <c r="L36" s="630"/>
      <c r="M36" s="630"/>
      <c r="N36" s="630"/>
    </row>
    <row r="37" spans="4:14" ht="15" customHeight="1">
      <c r="K37" s="630"/>
      <c r="L37" s="630"/>
      <c r="M37" s="630"/>
      <c r="N37" s="630"/>
    </row>
    <row r="38" spans="4:14" ht="15" customHeight="1">
      <c r="K38" s="630"/>
      <c r="L38" s="630"/>
      <c r="M38" s="630"/>
      <c r="N38" s="630"/>
    </row>
  </sheetData>
  <mergeCells count="10">
    <mergeCell ref="B22:J22"/>
    <mergeCell ref="B1:J1"/>
    <mergeCell ref="B3:J3"/>
    <mergeCell ref="B4:J4"/>
    <mergeCell ref="B5:J5"/>
    <mergeCell ref="B6:B7"/>
    <mergeCell ref="C6:D6"/>
    <mergeCell ref="E6:F6"/>
    <mergeCell ref="G6:H6"/>
    <mergeCell ref="I6:J6"/>
  </mergeCells>
  <pageMargins left="0.70866141732283472" right="0.70866141732283472" top="0.74803149606299213" bottom="0.74803149606299213" header="0.31496062992125984" footer="0.31496062992125984"/>
  <pageSetup orientation="portrait" r:id="rId1"/>
  <headerFooter>
    <oddFooter>&amp;A</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B1:R38"/>
  <sheetViews>
    <sheetView zoomScaleNormal="100" workbookViewId="0">
      <selection activeCell="I26" sqref="I26"/>
    </sheetView>
  </sheetViews>
  <sheetFormatPr baseColWidth="10" defaultRowHeight="12"/>
  <cols>
    <col min="1" max="1" width="1.453125" style="1" customWidth="1"/>
    <col min="2" max="2" width="13" style="1" customWidth="1"/>
    <col min="3" max="7" width="10" style="1" customWidth="1"/>
    <col min="8" max="16384" width="10.90625" style="1"/>
  </cols>
  <sheetData>
    <row r="1" spans="2:18" s="38" customFormat="1" ht="12.75" customHeight="1">
      <c r="B1" s="813" t="s">
        <v>89</v>
      </c>
      <c r="C1" s="813"/>
      <c r="D1" s="813"/>
      <c r="E1" s="813"/>
      <c r="F1" s="813"/>
      <c r="G1" s="813"/>
    </row>
    <row r="2" spans="2:18" s="38" customFormat="1" ht="12.75">
      <c r="B2" s="490"/>
      <c r="C2" s="490"/>
      <c r="D2" s="490"/>
      <c r="E2" s="490"/>
      <c r="F2" s="490"/>
      <c r="G2" s="89"/>
    </row>
    <row r="3" spans="2:18" s="38" customFormat="1" ht="12.75">
      <c r="B3" s="814" t="s">
        <v>300</v>
      </c>
      <c r="C3" s="814"/>
      <c r="D3" s="814"/>
      <c r="E3" s="814"/>
      <c r="F3" s="814"/>
      <c r="G3" s="814"/>
    </row>
    <row r="4" spans="2:18" s="38" customFormat="1" ht="12.75">
      <c r="B4" s="991" t="s">
        <v>325</v>
      </c>
      <c r="C4" s="991"/>
      <c r="D4" s="991"/>
      <c r="E4" s="991"/>
      <c r="F4" s="991"/>
      <c r="G4" s="991"/>
    </row>
    <row r="5" spans="2:18" s="38" customFormat="1" ht="15" customHeight="1">
      <c r="B5" s="992" t="s">
        <v>292</v>
      </c>
      <c r="C5" s="992"/>
      <c r="D5" s="992"/>
      <c r="E5" s="992"/>
      <c r="F5" s="992"/>
      <c r="G5" s="992"/>
    </row>
    <row r="6" spans="2:18" s="38" customFormat="1" ht="51">
      <c r="B6" s="571" t="s">
        <v>301</v>
      </c>
      <c r="C6" s="444" t="s">
        <v>302</v>
      </c>
      <c r="D6" s="444">
        <v>11042300</v>
      </c>
      <c r="E6" s="572" t="s">
        <v>303</v>
      </c>
      <c r="F6" s="444" t="s">
        <v>304</v>
      </c>
      <c r="G6" s="444" t="s">
        <v>305</v>
      </c>
    </row>
    <row r="7" spans="2:18" s="38" customFormat="1" ht="39" customHeight="1">
      <c r="B7" s="571" t="s">
        <v>194</v>
      </c>
      <c r="C7" s="444" t="s">
        <v>306</v>
      </c>
      <c r="D7" s="444" t="s">
        <v>307</v>
      </c>
      <c r="E7" s="444" t="s">
        <v>308</v>
      </c>
      <c r="F7" s="444" t="s">
        <v>309</v>
      </c>
      <c r="G7" s="444" t="s">
        <v>310</v>
      </c>
    </row>
    <row r="8" spans="2:18" s="38" customFormat="1" ht="16.5" customHeight="1">
      <c r="B8" s="571">
        <v>2011</v>
      </c>
      <c r="C8" s="573">
        <v>666016.16</v>
      </c>
      <c r="D8" s="574">
        <v>301572.81599999982</v>
      </c>
      <c r="E8" s="574">
        <v>636168.99100000004</v>
      </c>
      <c r="F8" s="574">
        <v>509038.7759999985</v>
      </c>
      <c r="G8" s="574" t="s">
        <v>311</v>
      </c>
    </row>
    <row r="9" spans="2:18" s="38" customFormat="1" ht="16.5" customHeight="1">
      <c r="B9" s="571">
        <v>2012</v>
      </c>
      <c r="C9" s="573">
        <v>873303.59099999967</v>
      </c>
      <c r="D9" s="574">
        <v>221607.09599999999</v>
      </c>
      <c r="E9" s="574">
        <v>597179.63699999987</v>
      </c>
      <c r="F9" s="574">
        <v>620486.48399999749</v>
      </c>
      <c r="G9" s="574">
        <v>19663.757999999991</v>
      </c>
      <c r="N9" s="313"/>
      <c r="O9" s="313"/>
      <c r="P9" s="313"/>
      <c r="Q9" s="313"/>
      <c r="R9" s="313"/>
    </row>
    <row r="10" spans="2:18" s="38" customFormat="1" ht="16.5" customHeight="1">
      <c r="B10" s="571">
        <v>2013</v>
      </c>
      <c r="C10" s="573">
        <v>1092901.9909999999</v>
      </c>
      <c r="D10" s="574">
        <v>39134.149000000012</v>
      </c>
      <c r="E10" s="574">
        <v>266842.52799999999</v>
      </c>
      <c r="F10" s="574">
        <v>710139.78499999782</v>
      </c>
      <c r="G10" s="574">
        <v>512723.89499999984</v>
      </c>
      <c r="N10" s="313"/>
      <c r="O10" s="313"/>
      <c r="P10" s="313"/>
      <c r="Q10" s="313"/>
      <c r="R10" s="313"/>
    </row>
    <row r="11" spans="2:18" s="38" customFormat="1" ht="16.5" customHeight="1">
      <c r="B11" s="575">
        <v>2014</v>
      </c>
      <c r="C11" s="574">
        <v>1410364.5610000007</v>
      </c>
      <c r="D11" s="574">
        <v>34672.550000000003</v>
      </c>
      <c r="E11" s="574">
        <v>182636.91200000001</v>
      </c>
      <c r="F11" s="574">
        <v>503086.54299999826</v>
      </c>
      <c r="G11" s="574">
        <v>353619.85899999988</v>
      </c>
      <c r="N11" s="313"/>
      <c r="O11" s="313"/>
      <c r="P11" s="313"/>
      <c r="Q11" s="313"/>
      <c r="R11" s="313"/>
    </row>
    <row r="12" spans="2:18" s="38" customFormat="1" ht="16.5" customHeight="1">
      <c r="B12" s="575">
        <v>2015</v>
      </c>
      <c r="C12" s="574">
        <v>1528818.3489999999</v>
      </c>
      <c r="D12" s="574">
        <v>130543.42199999999</v>
      </c>
      <c r="E12" s="574">
        <v>130333.974</v>
      </c>
      <c r="F12" s="574">
        <v>618455.60100000002</v>
      </c>
      <c r="G12" s="574">
        <v>475516.49200000003</v>
      </c>
      <c r="N12" s="313"/>
      <c r="O12" s="313"/>
      <c r="P12" s="313"/>
      <c r="Q12" s="313"/>
      <c r="R12" s="313"/>
    </row>
    <row r="13" spans="2:18" s="38" customFormat="1" ht="16.5" customHeight="1">
      <c r="B13" s="575">
        <v>2016</v>
      </c>
      <c r="C13" s="574">
        <v>1462676.1939999999</v>
      </c>
      <c r="D13" s="574">
        <v>15733.459000000001</v>
      </c>
      <c r="E13" s="574">
        <v>27159.784</v>
      </c>
      <c r="F13" s="574">
        <v>286368.98800000001</v>
      </c>
      <c r="G13" s="574">
        <v>226564.82299999997</v>
      </c>
      <c r="N13" s="313"/>
      <c r="O13" s="313"/>
      <c r="P13" s="313"/>
      <c r="Q13" s="313"/>
      <c r="R13" s="313"/>
    </row>
    <row r="14" spans="2:18" s="38" customFormat="1" ht="16.5" customHeight="1">
      <c r="B14" s="685" t="s">
        <v>404</v>
      </c>
      <c r="C14" s="574">
        <v>618284.31000000006</v>
      </c>
      <c r="D14" s="574">
        <v>15566.14</v>
      </c>
      <c r="E14" s="574">
        <v>11082.164000000001</v>
      </c>
      <c r="F14" s="574">
        <v>220626.04</v>
      </c>
      <c r="G14" s="574">
        <v>152609.80900000001</v>
      </c>
      <c r="I14" s="313"/>
    </row>
    <row r="15" spans="2:18" s="38" customFormat="1" ht="19.149999999999999" customHeight="1">
      <c r="B15" s="685" t="s">
        <v>405</v>
      </c>
      <c r="C15" s="574">
        <v>558439.31799999997</v>
      </c>
      <c r="D15" s="574">
        <v>2712.4270000000001</v>
      </c>
      <c r="E15" s="574">
        <v>25576.216</v>
      </c>
      <c r="F15" s="574">
        <v>126866.626</v>
      </c>
      <c r="G15" s="574">
        <v>60082.976999999999</v>
      </c>
      <c r="I15" s="313"/>
    </row>
    <row r="16" spans="2:18" ht="18">
      <c r="B16" s="993" t="s">
        <v>147</v>
      </c>
      <c r="C16" s="994"/>
      <c r="D16" s="994"/>
      <c r="E16" s="994"/>
      <c r="F16" s="994"/>
      <c r="G16" s="994"/>
    </row>
    <row r="17" spans="2:7" s="37" customFormat="1" ht="12" customHeight="1">
      <c r="B17" s="285"/>
      <c r="C17" s="576"/>
      <c r="D17" s="576"/>
      <c r="E17" s="576"/>
      <c r="F17" s="576"/>
      <c r="G17" s="576"/>
    </row>
    <row r="18" spans="2:7" s="37" customFormat="1" ht="12" customHeight="1">
      <c r="C18" s="577"/>
      <c r="D18" s="577"/>
      <c r="E18" s="577"/>
    </row>
    <row r="19" spans="2:7" s="37" customFormat="1" ht="12" customHeight="1">
      <c r="C19" s="577"/>
      <c r="D19" s="577"/>
      <c r="E19" s="577"/>
    </row>
    <row r="34" spans="2:7">
      <c r="B34" s="990" t="s">
        <v>484</v>
      </c>
      <c r="C34" s="990"/>
      <c r="D34" s="990"/>
      <c r="E34" s="990"/>
      <c r="F34" s="990"/>
      <c r="G34" s="990"/>
    </row>
    <row r="35" spans="2:7">
      <c r="B35" s="990"/>
      <c r="C35" s="990"/>
      <c r="D35" s="990"/>
      <c r="E35" s="990"/>
      <c r="F35" s="990"/>
      <c r="G35" s="990"/>
    </row>
    <row r="36" spans="2:7">
      <c r="B36" s="990"/>
      <c r="C36" s="990"/>
      <c r="D36" s="990"/>
      <c r="E36" s="990"/>
      <c r="F36" s="990"/>
      <c r="G36" s="990"/>
    </row>
    <row r="37" spans="2:7">
      <c r="B37" s="990"/>
      <c r="C37" s="990"/>
      <c r="D37" s="990"/>
      <c r="E37" s="990"/>
      <c r="F37" s="990"/>
      <c r="G37" s="990"/>
    </row>
    <row r="38" spans="2:7">
      <c r="B38" s="990"/>
      <c r="C38" s="990"/>
      <c r="D38" s="990"/>
      <c r="E38" s="990"/>
      <c r="F38" s="990"/>
      <c r="G38" s="990"/>
    </row>
  </sheetData>
  <mergeCells count="6">
    <mergeCell ref="B34:G38"/>
    <mergeCell ref="B1:G1"/>
    <mergeCell ref="B3:G3"/>
    <mergeCell ref="B4:G4"/>
    <mergeCell ref="B5:G5"/>
    <mergeCell ref="B16:G16"/>
  </mergeCells>
  <printOptions horizontalCentered="1"/>
  <pageMargins left="0.19685039370078741" right="0.27559055118110237" top="1.2204724409448819" bottom="0.78740157480314965" header="0.51181102362204722" footer="0.59055118110236227"/>
  <pageSetup scale="90" firstPageNumber="0" orientation="portrait" r:id="rId1"/>
  <headerFooter alignWithMargins="0">
    <oddFooter>&amp;C&amp;10&amp;A</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C1:AB15"/>
  <sheetViews>
    <sheetView topLeftCell="C4" zoomScaleNormal="100" workbookViewId="0">
      <selection activeCell="C15" sqref="C15:H15"/>
    </sheetView>
  </sheetViews>
  <sheetFormatPr baseColWidth="10" defaultRowHeight="12"/>
  <cols>
    <col min="1" max="1" width="1" style="218" customWidth="1"/>
    <col min="2" max="2" width="1.7265625" style="218" customWidth="1"/>
    <col min="3" max="3" width="11.90625" style="218" customWidth="1"/>
    <col min="4" max="6" width="8.36328125" style="218" customWidth="1"/>
    <col min="7" max="7" width="8.453125" style="218" customWidth="1"/>
    <col min="8" max="8" width="9.26953125" style="218" customWidth="1"/>
    <col min="9" max="9" width="2.1796875" style="218" customWidth="1"/>
    <col min="10" max="16384" width="10.90625" style="218"/>
  </cols>
  <sheetData>
    <row r="1" spans="3:28" s="501" customFormat="1" ht="18" customHeight="1">
      <c r="C1" s="860" t="s">
        <v>90</v>
      </c>
      <c r="D1" s="860"/>
      <c r="E1" s="860"/>
      <c r="F1" s="860"/>
      <c r="G1" s="860"/>
      <c r="H1" s="860"/>
      <c r="I1" s="394"/>
    </row>
    <row r="2" spans="3:28" s="501" customFormat="1" ht="12.75"/>
    <row r="3" spans="3:28" s="501" customFormat="1" ht="18" customHeight="1">
      <c r="C3" s="995" t="s">
        <v>487</v>
      </c>
      <c r="D3" s="995"/>
      <c r="E3" s="995"/>
      <c r="F3" s="995"/>
      <c r="G3" s="995"/>
      <c r="H3" s="995"/>
      <c r="I3" s="578"/>
    </row>
    <row r="4" spans="3:28" s="501" customFormat="1" ht="18" customHeight="1">
      <c r="C4" s="996" t="s">
        <v>325</v>
      </c>
      <c r="D4" s="996"/>
      <c r="E4" s="996"/>
      <c r="F4" s="996"/>
      <c r="G4" s="996"/>
      <c r="H4" s="996"/>
      <c r="I4" s="579"/>
    </row>
    <row r="5" spans="3:28" s="501" customFormat="1" ht="17.25" customHeight="1">
      <c r="C5" s="997" t="s">
        <v>312</v>
      </c>
      <c r="D5" s="997"/>
      <c r="E5" s="997"/>
      <c r="F5" s="997"/>
      <c r="G5" s="997"/>
      <c r="H5" s="997"/>
      <c r="I5" s="579"/>
    </row>
    <row r="6" spans="3:28" s="196" customFormat="1" ht="57.75" customHeight="1">
      <c r="C6" s="580" t="str">
        <f>'36'!B6</f>
        <v>Código aduanas</v>
      </c>
      <c r="D6" s="580" t="str">
        <f>'36'!C6</f>
        <v>10059000 10059020 10059090</v>
      </c>
      <c r="E6" s="580">
        <f>'36'!D6</f>
        <v>11042300</v>
      </c>
      <c r="F6" s="580" t="str">
        <f>'36'!E6</f>
        <v>10070090 10079010 10079090</v>
      </c>
      <c r="G6" s="580" t="str">
        <f>'36'!F6</f>
        <v>23099090 23099060 23099070 23099080</v>
      </c>
      <c r="H6" s="580" t="str">
        <f>'36'!G6</f>
        <v>23099060 23099080</v>
      </c>
      <c r="I6" s="394"/>
    </row>
    <row r="7" spans="3:28" s="196" customFormat="1" ht="38.25">
      <c r="C7" s="563" t="s">
        <v>194</v>
      </c>
      <c r="D7" s="580" t="str">
        <f>'36'!C7</f>
        <v>Maíz grano</v>
      </c>
      <c r="E7" s="580" t="str">
        <f>'36'!D7</f>
        <v>Maíz partido</v>
      </c>
      <c r="F7" s="580" t="str">
        <f>'36'!E7</f>
        <v>Sorgo</v>
      </c>
      <c r="G7" s="580" t="str">
        <f>'36'!F7</f>
        <v>Alimentos preparados</v>
      </c>
      <c r="H7" s="580" t="str">
        <f>'36'!G7</f>
        <v>Preparaciones que contienen maíz</v>
      </c>
      <c r="I7" s="394"/>
    </row>
    <row r="8" spans="3:28" s="196" customFormat="1" ht="18.75" customHeight="1">
      <c r="C8" s="581">
        <v>2011</v>
      </c>
      <c r="D8" s="524">
        <v>319.27184469518005</v>
      </c>
      <c r="E8" s="524">
        <v>279.44541261305238</v>
      </c>
      <c r="F8" s="524">
        <v>253.54029869714284</v>
      </c>
      <c r="G8" s="524">
        <v>536.47275782385702</v>
      </c>
      <c r="H8" s="524" t="s">
        <v>311</v>
      </c>
      <c r="I8" s="582"/>
    </row>
    <row r="9" spans="3:28" s="196" customFormat="1" ht="18.75" customHeight="1">
      <c r="C9" s="581">
        <v>2012</v>
      </c>
      <c r="D9" s="524">
        <v>297.46442780858808</v>
      </c>
      <c r="E9" s="524">
        <v>261.43472860634398</v>
      </c>
      <c r="F9" s="524">
        <v>234.9956199193042</v>
      </c>
      <c r="G9" s="524">
        <v>561.01498739495571</v>
      </c>
      <c r="H9" s="524">
        <v>486.25995092087749</v>
      </c>
      <c r="I9" s="582"/>
      <c r="O9" s="634"/>
      <c r="P9" s="634"/>
      <c r="Q9" s="634"/>
      <c r="R9" s="634"/>
      <c r="S9" s="634"/>
      <c r="T9" s="634"/>
      <c r="U9" s="634"/>
      <c r="V9" s="634"/>
      <c r="W9" s="634"/>
      <c r="X9" s="634"/>
      <c r="Y9" s="634"/>
      <c r="Z9" s="634"/>
      <c r="AA9" s="634"/>
      <c r="AB9" s="634"/>
    </row>
    <row r="10" spans="3:28" s="196" customFormat="1" ht="18.75" customHeight="1">
      <c r="C10" s="581">
        <v>2013</v>
      </c>
      <c r="D10" s="524">
        <v>253.42735238918613</v>
      </c>
      <c r="E10" s="524">
        <v>249.37785155363915</v>
      </c>
      <c r="F10" s="524">
        <v>243.06452006031054</v>
      </c>
      <c r="G10" s="524">
        <v>587.53892376273723</v>
      </c>
      <c r="H10" s="524">
        <v>439.73487523923831</v>
      </c>
      <c r="I10" s="582"/>
      <c r="O10" s="634"/>
      <c r="P10" s="634"/>
      <c r="Q10" s="634"/>
      <c r="R10" s="634"/>
      <c r="S10" s="634"/>
      <c r="T10" s="634"/>
      <c r="U10" s="634"/>
      <c r="V10" s="634"/>
      <c r="W10" s="634"/>
      <c r="X10" s="634"/>
      <c r="Y10" s="634"/>
      <c r="Z10" s="634"/>
      <c r="AA10" s="634"/>
      <c r="AB10" s="634"/>
    </row>
    <row r="11" spans="3:28" s="196" customFormat="1" ht="18.75" customHeight="1">
      <c r="C11" s="581">
        <v>2014</v>
      </c>
      <c r="D11" s="524">
        <v>219.00299436125709</v>
      </c>
      <c r="E11" s="524">
        <v>219.4995176299407</v>
      </c>
      <c r="F11" s="524">
        <v>183.38222341385179</v>
      </c>
      <c r="G11" s="524">
        <v>640.4769765427825</v>
      </c>
      <c r="H11" s="524">
        <v>465.57422556972477</v>
      </c>
      <c r="I11" s="582"/>
      <c r="O11" s="634"/>
      <c r="P11" s="634"/>
      <c r="Q11" s="634"/>
      <c r="R11" s="634"/>
      <c r="S11" s="634"/>
      <c r="T11" s="634"/>
      <c r="U11" s="634"/>
      <c r="V11" s="634"/>
      <c r="W11" s="634"/>
      <c r="X11" s="634"/>
      <c r="Y11" s="634"/>
      <c r="Z11" s="634"/>
      <c r="AA11" s="634"/>
      <c r="AB11" s="634"/>
    </row>
    <row r="12" spans="3:28" s="196" customFormat="1" ht="18.75" customHeight="1">
      <c r="C12" s="581">
        <v>2015</v>
      </c>
      <c r="D12" s="524">
        <v>194.08519605621245</v>
      </c>
      <c r="E12" s="524">
        <v>190.27359341016816</v>
      </c>
      <c r="F12" s="524">
        <v>157.55825875454391</v>
      </c>
      <c r="G12" s="524">
        <v>485.10067257034996</v>
      </c>
      <c r="H12" s="524">
        <v>349.71610196013978</v>
      </c>
      <c r="I12" s="582"/>
      <c r="O12" s="634"/>
      <c r="P12" s="634"/>
      <c r="Q12" s="634"/>
      <c r="R12" s="634"/>
      <c r="S12" s="634"/>
      <c r="T12" s="634"/>
      <c r="U12" s="634"/>
      <c r="V12" s="634"/>
      <c r="W12" s="634"/>
      <c r="X12" s="634"/>
      <c r="Y12" s="634"/>
      <c r="Z12" s="634"/>
      <c r="AA12" s="634"/>
      <c r="AB12" s="634"/>
    </row>
    <row r="13" spans="3:28" s="196" customFormat="1" ht="18.75" customHeight="1">
      <c r="C13" s="581">
        <v>2016</v>
      </c>
      <c r="D13" s="524">
        <v>191</v>
      </c>
      <c r="E13" s="524">
        <v>207</v>
      </c>
      <c r="F13" s="524">
        <v>186</v>
      </c>
      <c r="G13" s="524">
        <v>551</v>
      </c>
      <c r="H13" s="524">
        <v>356</v>
      </c>
      <c r="I13" s="582"/>
      <c r="O13" s="634"/>
      <c r="P13" s="634"/>
      <c r="Q13" s="634"/>
      <c r="R13" s="634"/>
      <c r="S13" s="634"/>
      <c r="T13" s="634"/>
      <c r="U13" s="634"/>
      <c r="V13" s="634"/>
      <c r="W13" s="634"/>
      <c r="X13" s="634"/>
      <c r="Y13" s="634"/>
      <c r="Z13" s="634"/>
      <c r="AA13" s="634"/>
      <c r="AB13" s="634"/>
    </row>
    <row r="14" spans="3:28" s="196" customFormat="1" ht="18" customHeight="1">
      <c r="C14" s="635" t="s">
        <v>486</v>
      </c>
      <c r="D14" s="524">
        <v>188</v>
      </c>
      <c r="E14" s="524">
        <v>319</v>
      </c>
      <c r="F14" s="524">
        <v>171</v>
      </c>
      <c r="G14" s="524">
        <v>660</v>
      </c>
      <c r="H14" s="524">
        <v>346</v>
      </c>
      <c r="I14" s="582"/>
    </row>
    <row r="15" spans="3:28" ht="36.75" customHeight="1">
      <c r="C15" s="998" t="s">
        <v>485</v>
      </c>
      <c r="D15" s="998"/>
      <c r="E15" s="998"/>
      <c r="F15" s="998"/>
      <c r="G15" s="998"/>
      <c r="H15" s="998"/>
      <c r="I15" s="583"/>
    </row>
  </sheetData>
  <mergeCells count="5">
    <mergeCell ref="C1:H1"/>
    <mergeCell ref="C3:H3"/>
    <mergeCell ref="C4:H4"/>
    <mergeCell ref="C5:H5"/>
    <mergeCell ref="C15:H15"/>
  </mergeCells>
  <printOptions horizontalCentered="1"/>
  <pageMargins left="0.19685039370078741" right="0.27559055118110237" top="1.2204724409448819" bottom="0.78740157480314965" header="0.51181102362204722" footer="0.59055118110236227"/>
  <pageSetup scale="90" firstPageNumber="0" orientation="portrait" r:id="rId1"/>
  <headerFooter alignWithMargins="0">
    <oddFooter>&amp;C&amp;10&amp;A</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B1:Q177"/>
  <sheetViews>
    <sheetView zoomScaleNormal="100" workbookViewId="0">
      <selection activeCell="J19" sqref="J19"/>
    </sheetView>
  </sheetViews>
  <sheetFormatPr baseColWidth="10" defaultRowHeight="12" customHeight="1"/>
  <cols>
    <col min="1" max="1" width="0.7265625" style="218" customWidth="1"/>
    <col min="2" max="2" width="8.6328125" style="1" customWidth="1"/>
    <col min="3" max="8" width="8.36328125" style="1" customWidth="1"/>
    <col min="9" max="9" width="10.90625" style="2"/>
    <col min="10" max="16384" width="10.90625" style="218"/>
  </cols>
  <sheetData>
    <row r="1" spans="2:17" s="217" customFormat="1" ht="12.75">
      <c r="B1" s="808" t="s">
        <v>91</v>
      </c>
      <c r="C1" s="808"/>
      <c r="D1" s="808"/>
      <c r="E1" s="808"/>
      <c r="F1" s="808"/>
      <c r="G1" s="808"/>
      <c r="H1" s="808"/>
      <c r="I1" s="24"/>
    </row>
    <row r="2" spans="2:17" s="217" customFormat="1" ht="12.75">
      <c r="B2" s="33"/>
      <c r="C2" s="34"/>
      <c r="D2" s="24"/>
      <c r="E2" s="24"/>
      <c r="F2" s="24"/>
      <c r="G2" s="24"/>
      <c r="H2" s="34"/>
      <c r="I2" s="24"/>
    </row>
    <row r="3" spans="2:17" s="217" customFormat="1" ht="12.75">
      <c r="B3" s="808" t="s">
        <v>489</v>
      </c>
      <c r="C3" s="808"/>
      <c r="D3" s="808"/>
      <c r="E3" s="808"/>
      <c r="F3" s="808"/>
      <c r="G3" s="808"/>
      <c r="H3" s="808"/>
      <c r="I3" s="24"/>
    </row>
    <row r="4" spans="2:17" s="217" customFormat="1" ht="12.75">
      <c r="B4" s="808" t="s">
        <v>326</v>
      </c>
      <c r="C4" s="808"/>
      <c r="D4" s="808"/>
      <c r="E4" s="808"/>
      <c r="F4" s="808"/>
      <c r="G4" s="808"/>
      <c r="H4" s="808"/>
    </row>
    <row r="5" spans="2:17" s="217" customFormat="1" ht="12.75">
      <c r="B5" s="808" t="s">
        <v>313</v>
      </c>
      <c r="C5" s="808"/>
      <c r="D5" s="808"/>
      <c r="E5" s="808"/>
      <c r="F5" s="808"/>
      <c r="G5" s="808"/>
      <c r="H5" s="808"/>
      <c r="I5" s="33"/>
    </row>
    <row r="6" spans="2:17" s="196" customFormat="1" ht="12.75">
      <c r="B6" s="487"/>
      <c r="C6" s="620">
        <v>2012</v>
      </c>
      <c r="D6" s="620">
        <v>2013</v>
      </c>
      <c r="E6" s="620">
        <v>2014</v>
      </c>
      <c r="F6" s="620">
        <v>2015</v>
      </c>
      <c r="G6" s="620">
        <v>2016</v>
      </c>
      <c r="H6" s="467">
        <v>2017</v>
      </c>
      <c r="I6" s="584"/>
      <c r="J6" s="569"/>
      <c r="K6" s="584"/>
      <c r="L6" s="211"/>
      <c r="M6" s="211"/>
      <c r="N6" s="211"/>
      <c r="O6" s="211"/>
      <c r="P6" s="211"/>
      <c r="Q6" s="211"/>
    </row>
    <row r="7" spans="2:17" s="196" customFormat="1" ht="12.75">
      <c r="B7" s="556" t="s">
        <v>54</v>
      </c>
      <c r="C7" s="586">
        <v>14031.578947368422</v>
      </c>
      <c r="D7" s="586">
        <v>14600</v>
      </c>
      <c r="E7" s="587">
        <v>12640</v>
      </c>
      <c r="F7" s="587">
        <v>12100</v>
      </c>
      <c r="G7" s="587">
        <v>12000</v>
      </c>
      <c r="H7" s="587">
        <v>13600</v>
      </c>
      <c r="I7" s="218"/>
      <c r="J7" s="636"/>
      <c r="K7" s="636"/>
      <c r="L7" s="636"/>
      <c r="M7" s="636"/>
      <c r="N7" s="636"/>
      <c r="O7" s="636"/>
      <c r="P7" s="211"/>
      <c r="Q7" s="211"/>
    </row>
    <row r="8" spans="2:17" s="196" customFormat="1" ht="12.75">
      <c r="B8" s="556" t="s">
        <v>55</v>
      </c>
      <c r="C8" s="670"/>
      <c r="D8" s="670"/>
      <c r="E8" s="587">
        <v>12800</v>
      </c>
      <c r="F8" s="670"/>
      <c r="G8" s="587">
        <v>12000</v>
      </c>
      <c r="H8" s="587">
        <v>13560</v>
      </c>
      <c r="I8" s="218"/>
      <c r="J8" s="636"/>
      <c r="K8" s="636"/>
      <c r="L8" s="636"/>
      <c r="M8" s="636"/>
      <c r="N8" s="636"/>
      <c r="O8" s="636"/>
      <c r="P8" s="211"/>
      <c r="Q8" s="211"/>
    </row>
    <row r="9" spans="2:17" s="196" customFormat="1" ht="12.75">
      <c r="B9" s="564" t="s">
        <v>56</v>
      </c>
      <c r="C9" s="670"/>
      <c r="D9" s="586">
        <v>14300</v>
      </c>
      <c r="E9" s="587">
        <v>13150</v>
      </c>
      <c r="F9" s="587">
        <v>12100</v>
      </c>
      <c r="G9" s="587">
        <v>12131.25</v>
      </c>
      <c r="H9" s="587">
        <v>13100</v>
      </c>
      <c r="I9" s="218"/>
      <c r="J9" s="636"/>
      <c r="K9" s="636"/>
      <c r="L9" s="636"/>
      <c r="M9" s="636"/>
      <c r="N9" s="636"/>
      <c r="O9" s="636"/>
      <c r="P9" s="211"/>
      <c r="Q9" s="211"/>
    </row>
    <row r="10" spans="2:17" s="196" customFormat="1" ht="12.75">
      <c r="B10" s="588" t="s">
        <v>64</v>
      </c>
      <c r="C10" s="587">
        <v>12984.905660377359</v>
      </c>
      <c r="D10" s="587">
        <v>12615.625</v>
      </c>
      <c r="E10" s="587">
        <v>13426.582278481013</v>
      </c>
      <c r="F10" s="587">
        <v>12098.404255319148</v>
      </c>
      <c r="G10" s="587">
        <v>12105.2</v>
      </c>
      <c r="H10" s="587">
        <v>12795.192307692309</v>
      </c>
      <c r="I10" s="218"/>
      <c r="J10" s="636"/>
      <c r="K10" s="636"/>
      <c r="L10" s="636"/>
      <c r="M10" s="636"/>
      <c r="N10" s="636"/>
      <c r="O10" s="636"/>
      <c r="P10" s="211"/>
      <c r="Q10" s="211"/>
    </row>
    <row r="11" spans="2:17" s="196" customFormat="1" ht="12.75">
      <c r="B11" s="564" t="s">
        <v>66</v>
      </c>
      <c r="C11" s="587">
        <v>12735.849056603774</v>
      </c>
      <c r="D11" s="587">
        <v>12182.165605095541</v>
      </c>
      <c r="E11" s="587">
        <v>13513.063063063064</v>
      </c>
      <c r="F11" s="587">
        <v>11629.569892473119</v>
      </c>
      <c r="G11" s="587">
        <v>12468.198198198199</v>
      </c>
      <c r="H11" s="587">
        <v>12685.576923076924</v>
      </c>
      <c r="I11" s="589"/>
      <c r="J11" s="636"/>
      <c r="K11" s="636"/>
      <c r="L11" s="636"/>
      <c r="M11" s="636"/>
      <c r="N11" s="636"/>
      <c r="O11" s="636"/>
      <c r="P11" s="211"/>
      <c r="Q11" s="211"/>
    </row>
    <row r="12" spans="2:17" s="196" customFormat="1" ht="12.75">
      <c r="B12" s="564" t="s">
        <v>57</v>
      </c>
      <c r="C12" s="585">
        <v>12493.023255813954</v>
      </c>
      <c r="D12" s="585">
        <v>12352.083333333334</v>
      </c>
      <c r="E12" s="587">
        <v>13093.406593406593</v>
      </c>
      <c r="F12" s="587">
        <v>11412.280701754386</v>
      </c>
      <c r="G12" s="587">
        <v>13282.824427480919</v>
      </c>
      <c r="H12" s="587">
        <v>12812.676056338029</v>
      </c>
      <c r="I12" s="589"/>
      <c r="J12" s="636"/>
      <c r="K12" s="636"/>
      <c r="L12" s="636"/>
      <c r="M12" s="636"/>
      <c r="N12" s="636"/>
      <c r="O12" s="636"/>
      <c r="P12" s="211"/>
      <c r="Q12" s="211"/>
    </row>
    <row r="13" spans="2:17" s="196" customFormat="1" ht="12.75">
      <c r="B13" s="564" t="s">
        <v>58</v>
      </c>
      <c r="C13" s="586">
        <v>12807.407407407407</v>
      </c>
      <c r="D13" s="586">
        <v>12613.461538461539</v>
      </c>
      <c r="E13" s="587">
        <v>12700</v>
      </c>
      <c r="F13" s="587">
        <v>11015.384615384615</v>
      </c>
      <c r="G13" s="587">
        <v>13322.461538461539</v>
      </c>
      <c r="H13" s="587">
        <v>13130</v>
      </c>
      <c r="I13" s="589"/>
      <c r="J13" s="636"/>
      <c r="K13" s="636"/>
      <c r="L13" s="636"/>
      <c r="M13" s="636"/>
      <c r="N13" s="636"/>
      <c r="O13" s="636"/>
      <c r="P13" s="211"/>
      <c r="Q13" s="211"/>
    </row>
    <row r="14" spans="2:17" s="196" customFormat="1" ht="12.75">
      <c r="B14" s="556" t="s">
        <v>59</v>
      </c>
      <c r="C14" s="586">
        <v>14766.666666666666</v>
      </c>
      <c r="D14" s="586">
        <v>12625</v>
      </c>
      <c r="E14" s="587">
        <v>12800</v>
      </c>
      <c r="F14" s="587">
        <v>11500</v>
      </c>
      <c r="G14" s="587">
        <v>13260</v>
      </c>
      <c r="H14" s="587"/>
      <c r="I14" s="218"/>
      <c r="J14" s="636"/>
      <c r="K14" s="636"/>
      <c r="L14" s="636"/>
      <c r="M14" s="636"/>
      <c r="N14" s="636"/>
      <c r="O14" s="636"/>
      <c r="P14" s="211"/>
      <c r="Q14" s="211"/>
    </row>
    <row r="15" spans="2:17" s="196" customFormat="1" ht="12.75">
      <c r="B15" s="556" t="s">
        <v>60</v>
      </c>
      <c r="C15" s="586">
        <v>15500</v>
      </c>
      <c r="D15" s="586">
        <v>12480</v>
      </c>
      <c r="E15" s="587">
        <v>12763.636363636364</v>
      </c>
      <c r="F15" s="585">
        <v>11875</v>
      </c>
      <c r="G15" s="585">
        <v>13447.619047619048</v>
      </c>
      <c r="H15" s="585"/>
      <c r="I15" s="218"/>
      <c r="J15" s="636"/>
      <c r="K15" s="636"/>
      <c r="L15" s="636"/>
      <c r="M15" s="636"/>
      <c r="N15" s="636"/>
      <c r="O15" s="636"/>
      <c r="P15" s="211"/>
      <c r="Q15" s="211"/>
    </row>
    <row r="16" spans="2:17" s="196" customFormat="1" ht="12.75">
      <c r="B16" s="556" t="s">
        <v>61</v>
      </c>
      <c r="C16" s="686"/>
      <c r="D16" s="586">
        <v>12310</v>
      </c>
      <c r="E16" s="587">
        <v>12828.571428571431</v>
      </c>
      <c r="F16" s="587">
        <v>12000</v>
      </c>
      <c r="G16" s="587">
        <v>13600</v>
      </c>
      <c r="H16" s="587"/>
      <c r="I16" s="218"/>
      <c r="J16" s="636"/>
      <c r="K16" s="636"/>
      <c r="L16" s="636"/>
      <c r="M16" s="636"/>
      <c r="N16" s="636"/>
      <c r="O16" s="636"/>
      <c r="P16" s="211"/>
      <c r="Q16" s="211"/>
    </row>
    <row r="17" spans="2:17" s="196" customFormat="1" ht="12.75">
      <c r="B17" s="556" t="s">
        <v>62</v>
      </c>
      <c r="C17" s="686"/>
      <c r="D17" s="586">
        <v>11987.5</v>
      </c>
      <c r="E17" s="670"/>
      <c r="F17" s="587">
        <v>12000</v>
      </c>
      <c r="G17" s="587">
        <v>13600</v>
      </c>
      <c r="H17" s="587"/>
      <c r="I17" s="584"/>
      <c r="J17" s="636"/>
      <c r="K17" s="636"/>
      <c r="L17" s="636"/>
      <c r="M17" s="636"/>
      <c r="N17" s="636"/>
      <c r="O17" s="636"/>
      <c r="P17" s="211"/>
      <c r="Q17" s="211"/>
    </row>
    <row r="18" spans="2:17" s="196" customFormat="1" ht="12.75">
      <c r="B18" s="556" t="s">
        <v>63</v>
      </c>
      <c r="C18" s="586">
        <v>14575</v>
      </c>
      <c r="D18" s="586">
        <v>11980</v>
      </c>
      <c r="E18" s="670"/>
      <c r="F18" s="587">
        <v>12000</v>
      </c>
      <c r="G18" s="587">
        <v>13600</v>
      </c>
      <c r="H18" s="587"/>
      <c r="I18" s="584"/>
      <c r="J18" s="636"/>
      <c r="K18" s="636"/>
      <c r="L18" s="636"/>
      <c r="M18" s="636"/>
      <c r="N18" s="636"/>
      <c r="O18" s="636"/>
      <c r="P18" s="211"/>
      <c r="Q18" s="211"/>
    </row>
    <row r="19" spans="2:17" s="196" customFormat="1" ht="12.75">
      <c r="B19" s="556" t="s">
        <v>112</v>
      </c>
      <c r="C19" s="590">
        <f t="shared" ref="C19:H19" si="0">AVERAGE(C7:C18)</f>
        <v>13736.803874279698</v>
      </c>
      <c r="D19" s="591">
        <f t="shared" si="0"/>
        <v>12731.43958880822</v>
      </c>
      <c r="E19" s="591">
        <f t="shared" si="0"/>
        <v>12971.525972715846</v>
      </c>
      <c r="F19" s="591">
        <f t="shared" si="0"/>
        <v>11793.694496811933</v>
      </c>
      <c r="G19" s="591">
        <f t="shared" si="0"/>
        <v>12901.462767646641</v>
      </c>
      <c r="H19" s="591">
        <f t="shared" si="0"/>
        <v>13097.635041015323</v>
      </c>
      <c r="I19" s="584"/>
      <c r="J19" s="211"/>
      <c r="K19" s="584"/>
      <c r="L19" s="211"/>
      <c r="M19" s="211"/>
      <c r="N19" s="211"/>
      <c r="O19" s="211"/>
      <c r="P19" s="211"/>
      <c r="Q19" s="211"/>
    </row>
    <row r="20" spans="2:17" s="196" customFormat="1" ht="27.75" customHeight="1">
      <c r="B20" s="999" t="s">
        <v>488</v>
      </c>
      <c r="C20" s="999"/>
      <c r="D20" s="999"/>
      <c r="E20" s="999"/>
      <c r="F20" s="999"/>
      <c r="G20" s="999"/>
      <c r="H20" s="999"/>
      <c r="I20" s="584"/>
      <c r="J20" s="211"/>
      <c r="K20" s="584"/>
      <c r="L20" s="211"/>
      <c r="M20" s="211"/>
      <c r="N20" s="211"/>
      <c r="O20" s="211"/>
      <c r="P20" s="211"/>
      <c r="Q20" s="211"/>
    </row>
    <row r="21" spans="2:17" s="196" customFormat="1" ht="12.75">
      <c r="B21" s="592"/>
      <c r="C21" s="490"/>
      <c r="D21" s="490"/>
      <c r="E21" s="490"/>
      <c r="F21" s="490"/>
      <c r="G21" s="490"/>
      <c r="H21" s="593"/>
      <c r="I21" s="584"/>
      <c r="K21" s="584"/>
    </row>
    <row r="22" spans="2:17" s="196" customFormat="1" ht="12.75">
      <c r="B22" s="592"/>
      <c r="C22" s="490"/>
      <c r="D22" s="490"/>
      <c r="E22" s="490"/>
      <c r="F22" s="490"/>
      <c r="G22" s="490"/>
      <c r="H22" s="593"/>
      <c r="I22" s="584"/>
      <c r="K22" s="584"/>
    </row>
    <row r="23" spans="2:17" ht="12.75">
      <c r="H23" s="396"/>
      <c r="I23" s="584"/>
      <c r="K23" s="584"/>
      <c r="L23" s="196"/>
    </row>
    <row r="24" spans="2:17" ht="12.75">
      <c r="H24" s="396"/>
      <c r="I24" s="584"/>
      <c r="K24" s="584"/>
      <c r="L24" s="196"/>
    </row>
    <row r="25" spans="2:17" ht="12.75">
      <c r="H25" s="396"/>
      <c r="I25" s="584"/>
      <c r="K25" s="584"/>
      <c r="L25" s="196"/>
    </row>
    <row r="26" spans="2:17" ht="12" customHeight="1">
      <c r="I26" s="584"/>
      <c r="K26" s="584"/>
      <c r="L26" s="196"/>
    </row>
    <row r="27" spans="2:17" ht="12" customHeight="1">
      <c r="I27" s="584"/>
      <c r="K27" s="584"/>
      <c r="L27" s="196"/>
    </row>
    <row r="28" spans="2:17" ht="12" customHeight="1">
      <c r="I28" s="584"/>
      <c r="K28" s="584"/>
      <c r="L28" s="196"/>
    </row>
    <row r="29" spans="2:17" ht="12" customHeight="1">
      <c r="I29" s="584"/>
      <c r="K29" s="584"/>
      <c r="L29" s="196"/>
    </row>
    <row r="30" spans="2:17" ht="12" customHeight="1">
      <c r="I30" s="584"/>
      <c r="K30" s="584"/>
      <c r="L30" s="196"/>
    </row>
    <row r="31" spans="2:17" ht="12" customHeight="1">
      <c r="I31" s="584"/>
      <c r="K31" s="584"/>
      <c r="L31" s="196"/>
    </row>
    <row r="32" spans="2:17" ht="12" customHeight="1">
      <c r="I32" s="584"/>
      <c r="K32" s="584"/>
      <c r="L32" s="196"/>
    </row>
    <row r="33" spans="9:12" ht="12" customHeight="1">
      <c r="I33" s="584"/>
      <c r="K33" s="584"/>
      <c r="L33" s="196"/>
    </row>
    <row r="34" spans="9:12" ht="12" customHeight="1">
      <c r="I34" s="584"/>
      <c r="K34" s="584"/>
      <c r="L34" s="196"/>
    </row>
    <row r="35" spans="9:12" ht="12" customHeight="1">
      <c r="I35" s="584"/>
      <c r="K35" s="584"/>
      <c r="L35" s="196"/>
    </row>
    <row r="36" spans="9:12" ht="12" customHeight="1">
      <c r="I36" s="584"/>
      <c r="K36" s="584"/>
      <c r="L36" s="196"/>
    </row>
    <row r="37" spans="9:12" ht="12" customHeight="1">
      <c r="I37" s="584"/>
      <c r="K37" s="584"/>
      <c r="L37" s="196"/>
    </row>
    <row r="38" spans="9:12" ht="12" customHeight="1">
      <c r="I38" s="584"/>
      <c r="K38" s="584"/>
      <c r="L38" s="196"/>
    </row>
    <row r="39" spans="9:12" ht="12" customHeight="1">
      <c r="I39" s="584"/>
      <c r="K39" s="584"/>
      <c r="L39" s="196"/>
    </row>
    <row r="40" spans="9:12" ht="12" customHeight="1">
      <c r="I40" s="584"/>
      <c r="K40" s="584"/>
      <c r="L40" s="196"/>
    </row>
    <row r="41" spans="9:12" ht="12" customHeight="1">
      <c r="I41" s="584"/>
      <c r="K41" s="584"/>
      <c r="L41" s="196"/>
    </row>
    <row r="42" spans="9:12" ht="12" customHeight="1">
      <c r="I42" s="584"/>
      <c r="K42" s="584"/>
      <c r="L42" s="196"/>
    </row>
    <row r="43" spans="9:12" ht="12" customHeight="1">
      <c r="I43" s="584"/>
      <c r="K43" s="584"/>
      <c r="L43" s="196"/>
    </row>
    <row r="44" spans="9:12" ht="12" customHeight="1">
      <c r="I44" s="584"/>
      <c r="K44" s="584"/>
      <c r="L44" s="196"/>
    </row>
    <row r="45" spans="9:12" ht="12" customHeight="1">
      <c r="I45" s="584"/>
      <c r="K45" s="584"/>
      <c r="L45" s="196"/>
    </row>
    <row r="46" spans="9:12" ht="12" customHeight="1">
      <c r="I46" s="584"/>
      <c r="K46" s="584"/>
      <c r="L46" s="196"/>
    </row>
    <row r="47" spans="9:12" ht="12" customHeight="1">
      <c r="I47" s="584"/>
      <c r="K47" s="584"/>
      <c r="L47" s="196"/>
    </row>
    <row r="48" spans="9:12" ht="12" customHeight="1">
      <c r="I48" s="584"/>
      <c r="K48" s="584"/>
      <c r="L48" s="196"/>
    </row>
    <row r="49" spans="9:12" ht="12" customHeight="1">
      <c r="I49" s="584"/>
      <c r="K49" s="584"/>
      <c r="L49" s="196"/>
    </row>
    <row r="50" spans="9:12" ht="12" customHeight="1">
      <c r="I50" s="584"/>
      <c r="K50" s="584"/>
      <c r="L50" s="196"/>
    </row>
    <row r="51" spans="9:12" ht="12" customHeight="1">
      <c r="I51" s="584"/>
      <c r="K51" s="584"/>
      <c r="L51" s="196"/>
    </row>
    <row r="52" spans="9:12" ht="12" customHeight="1">
      <c r="I52" s="584"/>
      <c r="K52" s="584"/>
      <c r="L52" s="196"/>
    </row>
    <row r="53" spans="9:12" ht="12" customHeight="1">
      <c r="I53" s="584"/>
      <c r="K53" s="584"/>
      <c r="L53" s="196"/>
    </row>
    <row r="54" spans="9:12" ht="12" customHeight="1">
      <c r="I54" s="584"/>
      <c r="K54" s="584"/>
      <c r="L54" s="196"/>
    </row>
    <row r="55" spans="9:12" ht="12" customHeight="1">
      <c r="I55" s="584"/>
      <c r="K55" s="584"/>
      <c r="L55" s="196"/>
    </row>
    <row r="56" spans="9:12" ht="12" customHeight="1">
      <c r="I56" s="584"/>
      <c r="K56" s="584"/>
      <c r="L56" s="196"/>
    </row>
    <row r="57" spans="9:12" ht="12" customHeight="1">
      <c r="I57" s="584"/>
      <c r="K57" s="584"/>
      <c r="L57" s="196"/>
    </row>
    <row r="58" spans="9:12" ht="12" customHeight="1">
      <c r="I58" s="584"/>
      <c r="K58" s="584"/>
      <c r="L58" s="196"/>
    </row>
    <row r="59" spans="9:12" ht="12" customHeight="1">
      <c r="I59" s="584"/>
      <c r="K59" s="584"/>
      <c r="L59" s="196"/>
    </row>
    <row r="60" spans="9:12" ht="12" customHeight="1">
      <c r="I60" s="584"/>
      <c r="K60" s="584"/>
      <c r="L60" s="196"/>
    </row>
    <row r="61" spans="9:12" ht="12" customHeight="1">
      <c r="I61" s="584"/>
      <c r="K61" s="584"/>
      <c r="L61" s="196"/>
    </row>
    <row r="62" spans="9:12" ht="12" customHeight="1">
      <c r="I62" s="584"/>
      <c r="K62" s="584"/>
      <c r="L62" s="196"/>
    </row>
    <row r="63" spans="9:12" ht="12" customHeight="1">
      <c r="I63" s="584"/>
      <c r="K63" s="584"/>
      <c r="L63" s="196"/>
    </row>
    <row r="64" spans="9:12" ht="12" customHeight="1">
      <c r="I64" s="584"/>
      <c r="K64" s="584"/>
      <c r="L64" s="196"/>
    </row>
    <row r="65" spans="9:12" ht="12" customHeight="1">
      <c r="I65" s="594"/>
      <c r="K65" s="594"/>
      <c r="L65" s="196"/>
    </row>
    <row r="66" spans="9:12" ht="12" customHeight="1">
      <c r="I66" s="594"/>
      <c r="K66" s="594"/>
      <c r="L66" s="196"/>
    </row>
    <row r="67" spans="9:12" ht="12" customHeight="1">
      <c r="I67" s="594"/>
      <c r="K67" s="594"/>
      <c r="L67" s="196"/>
    </row>
    <row r="68" spans="9:12" ht="12" customHeight="1">
      <c r="I68" s="594"/>
      <c r="K68" s="594"/>
      <c r="L68" s="196"/>
    </row>
    <row r="69" spans="9:12" ht="12" customHeight="1">
      <c r="I69" s="594"/>
      <c r="K69" s="594"/>
      <c r="L69" s="196"/>
    </row>
    <row r="70" spans="9:12" ht="12" customHeight="1">
      <c r="I70" s="594"/>
      <c r="K70" s="594"/>
      <c r="L70" s="196"/>
    </row>
    <row r="71" spans="9:12" ht="12" customHeight="1">
      <c r="I71" s="594"/>
      <c r="K71" s="594"/>
      <c r="L71" s="196"/>
    </row>
    <row r="72" spans="9:12" ht="12" customHeight="1">
      <c r="I72" s="594"/>
      <c r="K72" s="594"/>
      <c r="L72" s="196"/>
    </row>
    <row r="73" spans="9:12" ht="12" customHeight="1">
      <c r="I73" s="594"/>
      <c r="K73" s="594"/>
      <c r="L73" s="196"/>
    </row>
    <row r="74" spans="9:12" ht="12" customHeight="1">
      <c r="I74" s="594"/>
      <c r="K74" s="594"/>
      <c r="L74" s="196"/>
    </row>
    <row r="75" spans="9:12" ht="12" customHeight="1">
      <c r="I75" s="594"/>
      <c r="K75" s="594"/>
      <c r="L75" s="196"/>
    </row>
    <row r="76" spans="9:12" ht="12" customHeight="1">
      <c r="I76" s="594"/>
      <c r="K76" s="594"/>
      <c r="L76" s="196"/>
    </row>
    <row r="77" spans="9:12" ht="12" customHeight="1">
      <c r="I77" s="594"/>
      <c r="K77" s="594"/>
      <c r="L77" s="196"/>
    </row>
    <row r="78" spans="9:12" ht="12" customHeight="1">
      <c r="I78" s="594"/>
      <c r="K78" s="594"/>
      <c r="L78" s="196"/>
    </row>
    <row r="79" spans="9:12" ht="12" customHeight="1">
      <c r="I79" s="594"/>
      <c r="K79" s="594"/>
      <c r="L79" s="196"/>
    </row>
    <row r="80" spans="9:12" ht="12" customHeight="1">
      <c r="I80" s="594"/>
      <c r="K80" s="594"/>
      <c r="L80" s="196"/>
    </row>
    <row r="81" spans="9:12" ht="12" customHeight="1">
      <c r="I81" s="594"/>
      <c r="K81" s="594"/>
      <c r="L81" s="196"/>
    </row>
    <row r="82" spans="9:12" ht="12" customHeight="1">
      <c r="K82" s="569"/>
    </row>
    <row r="83" spans="9:12" ht="12" customHeight="1">
      <c r="K83" s="569"/>
    </row>
    <row r="84" spans="9:12" ht="12" customHeight="1">
      <c r="K84" s="569"/>
    </row>
    <row r="85" spans="9:12" ht="12" customHeight="1">
      <c r="K85" s="569"/>
    </row>
    <row r="86" spans="9:12" ht="12" customHeight="1">
      <c r="K86" s="569"/>
    </row>
    <row r="87" spans="9:12" ht="12" customHeight="1">
      <c r="K87" s="569"/>
    </row>
    <row r="88" spans="9:12" ht="12" customHeight="1">
      <c r="K88" s="569"/>
    </row>
    <row r="89" spans="9:12" ht="12" customHeight="1">
      <c r="K89" s="569"/>
    </row>
    <row r="90" spans="9:12" ht="12" customHeight="1">
      <c r="K90" s="569"/>
    </row>
    <row r="91" spans="9:12" ht="12" customHeight="1">
      <c r="K91" s="569"/>
    </row>
    <row r="92" spans="9:12" ht="12" customHeight="1">
      <c r="K92" s="569"/>
    </row>
    <row r="93" spans="9:12" ht="12" customHeight="1">
      <c r="K93" s="569"/>
    </row>
    <row r="94" spans="9:12" ht="12" customHeight="1">
      <c r="K94" s="569"/>
    </row>
    <row r="95" spans="9:12" ht="12" customHeight="1">
      <c r="K95" s="569"/>
    </row>
    <row r="96" spans="9:12" ht="12" customHeight="1">
      <c r="K96" s="569"/>
    </row>
    <row r="97" spans="11:11" ht="12" customHeight="1">
      <c r="K97" s="569"/>
    </row>
    <row r="98" spans="11:11" ht="12" customHeight="1">
      <c r="K98" s="569"/>
    </row>
    <row r="99" spans="11:11" ht="12" customHeight="1">
      <c r="K99" s="569"/>
    </row>
    <row r="100" spans="11:11" ht="12" customHeight="1">
      <c r="K100" s="569"/>
    </row>
    <row r="101" spans="11:11" ht="12" customHeight="1">
      <c r="K101" s="569"/>
    </row>
    <row r="102" spans="11:11" ht="12" customHeight="1">
      <c r="K102" s="569"/>
    </row>
    <row r="103" spans="11:11" ht="12" customHeight="1">
      <c r="K103" s="569"/>
    </row>
    <row r="104" spans="11:11" ht="12" customHeight="1">
      <c r="K104" s="569"/>
    </row>
    <row r="105" spans="11:11" ht="12" customHeight="1">
      <c r="K105" s="569"/>
    </row>
    <row r="106" spans="11:11" ht="12" customHeight="1">
      <c r="K106" s="569"/>
    </row>
    <row r="107" spans="11:11" ht="12" customHeight="1">
      <c r="K107" s="569"/>
    </row>
    <row r="108" spans="11:11" ht="12" customHeight="1">
      <c r="K108" s="569"/>
    </row>
    <row r="109" spans="11:11" ht="12" customHeight="1">
      <c r="K109" s="569"/>
    </row>
    <row r="110" spans="11:11" ht="12" customHeight="1">
      <c r="K110" s="569"/>
    </row>
    <row r="111" spans="11:11" ht="12" customHeight="1">
      <c r="K111" s="569"/>
    </row>
    <row r="112" spans="11:11" ht="12" customHeight="1">
      <c r="K112" s="569"/>
    </row>
    <row r="113" spans="11:11" ht="12" customHeight="1">
      <c r="K113" s="569"/>
    </row>
    <row r="114" spans="11:11" ht="12" customHeight="1">
      <c r="K114" s="569"/>
    </row>
    <row r="115" spans="11:11" ht="12" customHeight="1">
      <c r="K115" s="569"/>
    </row>
    <row r="116" spans="11:11" ht="12" customHeight="1">
      <c r="K116" s="569"/>
    </row>
    <row r="117" spans="11:11" ht="12" customHeight="1">
      <c r="K117" s="569"/>
    </row>
    <row r="118" spans="11:11" ht="12" customHeight="1">
      <c r="K118" s="569"/>
    </row>
    <row r="119" spans="11:11" ht="12" customHeight="1">
      <c r="K119" s="569"/>
    </row>
    <row r="120" spans="11:11" ht="12" customHeight="1">
      <c r="K120" s="569"/>
    </row>
    <row r="121" spans="11:11" ht="12" customHeight="1">
      <c r="K121" s="569"/>
    </row>
    <row r="122" spans="11:11" ht="12" customHeight="1">
      <c r="K122" s="569"/>
    </row>
    <row r="123" spans="11:11" ht="12" customHeight="1">
      <c r="K123" s="569"/>
    </row>
    <row r="124" spans="11:11" ht="12" customHeight="1">
      <c r="K124" s="569"/>
    </row>
    <row r="125" spans="11:11" ht="12" customHeight="1">
      <c r="K125" s="569"/>
    </row>
    <row r="126" spans="11:11" ht="12" customHeight="1">
      <c r="K126" s="569"/>
    </row>
    <row r="127" spans="11:11" ht="12" customHeight="1">
      <c r="K127" s="569"/>
    </row>
    <row r="128" spans="11:11" ht="12" customHeight="1">
      <c r="K128" s="569"/>
    </row>
    <row r="129" spans="11:11" ht="12" customHeight="1">
      <c r="K129" s="569"/>
    </row>
    <row r="130" spans="11:11" ht="12" customHeight="1">
      <c r="K130" s="569"/>
    </row>
    <row r="131" spans="11:11" ht="12" customHeight="1">
      <c r="K131" s="569"/>
    </row>
    <row r="132" spans="11:11" ht="12" customHeight="1">
      <c r="K132" s="569"/>
    </row>
    <row r="133" spans="11:11" ht="12" customHeight="1">
      <c r="K133" s="569"/>
    </row>
    <row r="134" spans="11:11" ht="12" customHeight="1">
      <c r="K134" s="569"/>
    </row>
    <row r="135" spans="11:11" ht="12" customHeight="1">
      <c r="K135" s="569"/>
    </row>
    <row r="136" spans="11:11" ht="12" customHeight="1">
      <c r="K136" s="569"/>
    </row>
    <row r="137" spans="11:11" ht="12" customHeight="1">
      <c r="K137" s="569"/>
    </row>
    <row r="138" spans="11:11" ht="12" customHeight="1">
      <c r="K138" s="569"/>
    </row>
    <row r="139" spans="11:11" ht="12" customHeight="1">
      <c r="K139" s="569"/>
    </row>
    <row r="140" spans="11:11" ht="12" customHeight="1">
      <c r="K140" s="569"/>
    </row>
    <row r="141" spans="11:11" ht="12" customHeight="1">
      <c r="K141" s="569"/>
    </row>
    <row r="142" spans="11:11" ht="12" customHeight="1">
      <c r="K142" s="569"/>
    </row>
    <row r="143" spans="11:11" ht="12" customHeight="1">
      <c r="K143" s="569"/>
    </row>
    <row r="144" spans="11:11" ht="12" customHeight="1">
      <c r="K144" s="569"/>
    </row>
    <row r="145" spans="11:11" ht="12" customHeight="1">
      <c r="K145" s="569"/>
    </row>
    <row r="146" spans="11:11" ht="12" customHeight="1">
      <c r="K146" s="569"/>
    </row>
    <row r="147" spans="11:11" ht="12" customHeight="1">
      <c r="K147" s="569"/>
    </row>
    <row r="148" spans="11:11" ht="12" customHeight="1">
      <c r="K148" s="569"/>
    </row>
    <row r="149" spans="11:11" ht="12" customHeight="1">
      <c r="K149" s="569"/>
    </row>
    <row r="150" spans="11:11" ht="12" customHeight="1">
      <c r="K150" s="569"/>
    </row>
    <row r="151" spans="11:11" ht="12" customHeight="1">
      <c r="K151" s="569"/>
    </row>
    <row r="152" spans="11:11" ht="12" customHeight="1">
      <c r="K152" s="569"/>
    </row>
    <row r="153" spans="11:11" ht="12" customHeight="1">
      <c r="K153" s="569"/>
    </row>
    <row r="154" spans="11:11" ht="12" customHeight="1">
      <c r="K154" s="569"/>
    </row>
    <row r="155" spans="11:11" ht="12" customHeight="1">
      <c r="K155" s="569"/>
    </row>
    <row r="156" spans="11:11" ht="12" customHeight="1">
      <c r="K156" s="569"/>
    </row>
    <row r="157" spans="11:11" ht="12" customHeight="1">
      <c r="K157" s="569"/>
    </row>
    <row r="158" spans="11:11" ht="12" customHeight="1">
      <c r="K158" s="569"/>
    </row>
    <row r="159" spans="11:11" ht="12" customHeight="1">
      <c r="K159" s="569"/>
    </row>
    <row r="160" spans="11:11" ht="12" customHeight="1">
      <c r="K160" s="569"/>
    </row>
    <row r="161" spans="11:11" ht="12" customHeight="1">
      <c r="K161" s="569"/>
    </row>
    <row r="162" spans="11:11" ht="12" customHeight="1">
      <c r="K162" s="569"/>
    </row>
    <row r="163" spans="11:11" ht="12" customHeight="1">
      <c r="K163" s="569"/>
    </row>
    <row r="164" spans="11:11" ht="12" customHeight="1">
      <c r="K164" s="569"/>
    </row>
    <row r="165" spans="11:11" ht="12" customHeight="1">
      <c r="K165" s="569"/>
    </row>
    <row r="166" spans="11:11" ht="12" customHeight="1">
      <c r="K166" s="569"/>
    </row>
    <row r="167" spans="11:11" ht="12" customHeight="1">
      <c r="K167" s="569"/>
    </row>
    <row r="168" spans="11:11" ht="12" customHeight="1">
      <c r="K168" s="569"/>
    </row>
    <row r="169" spans="11:11" ht="12" customHeight="1">
      <c r="K169" s="569"/>
    </row>
    <row r="170" spans="11:11" ht="12" customHeight="1">
      <c r="K170" s="569"/>
    </row>
    <row r="171" spans="11:11" ht="12" customHeight="1">
      <c r="K171" s="569"/>
    </row>
    <row r="172" spans="11:11" ht="12" customHeight="1">
      <c r="K172" s="569"/>
    </row>
    <row r="173" spans="11:11" ht="12" customHeight="1">
      <c r="K173" s="569"/>
    </row>
    <row r="174" spans="11:11" ht="12" customHeight="1">
      <c r="K174" s="569"/>
    </row>
    <row r="175" spans="11:11" ht="12" customHeight="1">
      <c r="K175" s="569"/>
    </row>
    <row r="176" spans="11:11" ht="12" customHeight="1">
      <c r="K176" s="569"/>
    </row>
    <row r="177" spans="11:11" ht="12" customHeight="1">
      <c r="K177" s="569"/>
    </row>
  </sheetData>
  <mergeCells count="5">
    <mergeCell ref="B1:H1"/>
    <mergeCell ref="B3:H3"/>
    <mergeCell ref="B4:H4"/>
    <mergeCell ref="B5:H5"/>
    <mergeCell ref="B20:H20"/>
  </mergeCells>
  <pageMargins left="0.70866141732283472" right="0.70866141732283472" top="0.74803149606299213" bottom="0.74803149606299213" header="0.31496062992125984" footer="0.31496062992125984"/>
  <pageSetup orientation="portrait" r:id="rId1"/>
  <headerFooter>
    <oddFooter>&amp;A</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selection activeCell="A20" sqref="A20:L20"/>
    </sheetView>
  </sheetViews>
  <sheetFormatPr baseColWidth="10" defaultRowHeight="18"/>
  <cols>
    <col min="1" max="1" width="10" customWidth="1"/>
    <col min="2" max="12" width="5" customWidth="1"/>
  </cols>
  <sheetData>
    <row r="1" spans="1:13">
      <c r="A1" s="808" t="s">
        <v>92</v>
      </c>
      <c r="B1" s="808"/>
      <c r="C1" s="808"/>
      <c r="D1" s="808"/>
      <c r="E1" s="808"/>
      <c r="F1" s="808"/>
      <c r="G1" s="808"/>
      <c r="H1" s="808"/>
      <c r="I1" s="808"/>
      <c r="J1" s="808"/>
      <c r="K1" s="808"/>
      <c r="L1" s="808"/>
    </row>
    <row r="2" spans="1:13">
      <c r="A2" s="642"/>
      <c r="B2" s="642"/>
      <c r="C2" s="642"/>
      <c r="D2" s="642"/>
      <c r="E2" s="642"/>
      <c r="F2" s="642"/>
      <c r="G2" s="642"/>
      <c r="H2" s="642"/>
      <c r="I2" s="642"/>
      <c r="J2" s="642"/>
      <c r="K2" s="642"/>
      <c r="L2" s="642"/>
    </row>
    <row r="3" spans="1:13">
      <c r="A3" s="808" t="s">
        <v>490</v>
      </c>
      <c r="B3" s="808"/>
      <c r="C3" s="808"/>
      <c r="D3" s="808"/>
      <c r="E3" s="808"/>
      <c r="F3" s="808"/>
      <c r="G3" s="808"/>
      <c r="H3" s="808"/>
      <c r="I3" s="808"/>
      <c r="J3" s="808"/>
      <c r="K3" s="808"/>
      <c r="L3" s="808"/>
    </row>
    <row r="4" spans="1:13">
      <c r="A4" s="808" t="s">
        <v>314</v>
      </c>
      <c r="B4" s="808"/>
      <c r="C4" s="808"/>
      <c r="D4" s="808"/>
      <c r="E4" s="808"/>
      <c r="F4" s="808"/>
      <c r="G4" s="808"/>
      <c r="H4" s="808"/>
      <c r="I4" s="808"/>
      <c r="J4" s="808"/>
      <c r="K4" s="808"/>
      <c r="L4" s="808"/>
    </row>
    <row r="5" spans="1:13" ht="27.75" customHeight="1">
      <c r="A5" s="1000" t="s">
        <v>296</v>
      </c>
      <c r="B5" s="1001" t="s">
        <v>492</v>
      </c>
      <c r="C5" s="1002"/>
      <c r="D5" s="1003" t="s">
        <v>315</v>
      </c>
      <c r="E5" s="1003"/>
      <c r="F5" s="1003" t="s">
        <v>316</v>
      </c>
      <c r="G5" s="1003"/>
      <c r="H5" s="1003" t="s">
        <v>317</v>
      </c>
      <c r="I5" s="1003"/>
      <c r="J5" s="1004" t="s">
        <v>7</v>
      </c>
      <c r="K5" s="1004"/>
      <c r="L5" s="1004"/>
    </row>
    <row r="6" spans="1:13">
      <c r="A6" s="1000"/>
      <c r="B6" s="645">
        <v>2016</v>
      </c>
      <c r="C6" s="645">
        <v>2017</v>
      </c>
      <c r="D6" s="645">
        <v>2016</v>
      </c>
      <c r="E6" s="645">
        <v>2017</v>
      </c>
      <c r="F6" s="645">
        <v>2016</v>
      </c>
      <c r="G6" s="645">
        <v>2017</v>
      </c>
      <c r="H6" s="645">
        <v>2016</v>
      </c>
      <c r="I6" s="645">
        <v>2017</v>
      </c>
      <c r="J6" s="645">
        <v>2016</v>
      </c>
      <c r="K6" s="645">
        <v>2017</v>
      </c>
      <c r="L6" s="544" t="s">
        <v>8</v>
      </c>
    </row>
    <row r="7" spans="1:13">
      <c r="A7" s="644" t="s">
        <v>54</v>
      </c>
      <c r="B7" s="595" t="s">
        <v>327</v>
      </c>
      <c r="C7" s="596"/>
      <c r="D7" s="595" t="s">
        <v>327</v>
      </c>
      <c r="E7" s="596">
        <v>139</v>
      </c>
      <c r="F7" s="597" t="s">
        <v>327</v>
      </c>
      <c r="G7" s="597"/>
      <c r="H7" s="595">
        <v>120</v>
      </c>
      <c r="I7" s="596">
        <v>130</v>
      </c>
      <c r="J7" s="595">
        <v>120</v>
      </c>
      <c r="K7" s="596">
        <v>136</v>
      </c>
      <c r="L7" s="598">
        <f t="shared" ref="L7:L13" si="0">K7/J7-1</f>
        <v>0.1333333333333333</v>
      </c>
    </row>
    <row r="8" spans="1:13">
      <c r="A8" s="644" t="s">
        <v>55</v>
      </c>
      <c r="B8" s="595" t="s">
        <v>327</v>
      </c>
      <c r="C8" t="s">
        <v>327</v>
      </c>
      <c r="D8" s="595" t="s">
        <v>327</v>
      </c>
      <c r="E8" s="596">
        <v>139.33333333333334</v>
      </c>
      <c r="F8" s="597" t="s">
        <v>327</v>
      </c>
      <c r="G8" s="597" t="s">
        <v>327</v>
      </c>
      <c r="H8" s="595">
        <v>120</v>
      </c>
      <c r="I8" s="596">
        <v>130</v>
      </c>
      <c r="J8" s="595">
        <v>120</v>
      </c>
      <c r="K8" s="596">
        <v>135.75</v>
      </c>
      <c r="L8" s="598">
        <f t="shared" si="0"/>
        <v>0.13125000000000009</v>
      </c>
    </row>
    <row r="9" spans="1:13">
      <c r="A9" s="644" t="s">
        <v>56</v>
      </c>
      <c r="B9" s="595"/>
      <c r="C9" s="596"/>
      <c r="D9" s="595">
        <v>127</v>
      </c>
      <c r="E9" s="596">
        <v>130.33333333333334</v>
      </c>
      <c r="F9" s="597">
        <v>117.5</v>
      </c>
      <c r="G9" s="597">
        <v>127.93333333333334</v>
      </c>
      <c r="H9" s="595">
        <v>117.5</v>
      </c>
      <c r="I9" s="596">
        <v>130.0952380952381</v>
      </c>
      <c r="J9" s="595">
        <v>121.3125</v>
      </c>
      <c r="K9" s="596">
        <v>136.44999999999999</v>
      </c>
      <c r="L9" s="598">
        <f t="shared" si="0"/>
        <v>0.12478104070066975</v>
      </c>
      <c r="M9" s="687"/>
    </row>
    <row r="10" spans="1:13">
      <c r="A10" s="564" t="s">
        <v>64</v>
      </c>
      <c r="B10" s="596">
        <v>129</v>
      </c>
      <c r="C10" s="596">
        <v>129</v>
      </c>
      <c r="D10" s="596">
        <v>125.3125</v>
      </c>
      <c r="E10" s="596">
        <v>127.73076923076924</v>
      </c>
      <c r="F10" s="596">
        <v>119.2</v>
      </c>
      <c r="G10" s="596">
        <v>126.76666666666667</v>
      </c>
      <c r="H10" s="596">
        <v>116.04545454545455</v>
      </c>
      <c r="I10" s="596">
        <v>127.55172413793103</v>
      </c>
      <c r="J10" s="596">
        <v>121.05200000000001</v>
      </c>
      <c r="K10" s="596">
        <v>127.95192307692308</v>
      </c>
      <c r="L10" s="598">
        <f t="shared" si="0"/>
        <v>5.6999661938035517E-2</v>
      </c>
    </row>
    <row r="11" spans="1:13">
      <c r="A11" s="564" t="s">
        <v>66</v>
      </c>
      <c r="B11" s="596">
        <v>132.30000000000001</v>
      </c>
      <c r="C11" s="596">
        <v>128.5</v>
      </c>
      <c r="D11" s="596">
        <v>128.06451612903226</v>
      </c>
      <c r="E11" s="596">
        <v>125.1</v>
      </c>
      <c r="F11" s="596">
        <v>123.81818181818181</v>
      </c>
      <c r="G11" s="596">
        <v>125.375</v>
      </c>
      <c r="H11" s="596">
        <v>118.765625</v>
      </c>
      <c r="I11" s="596">
        <v>126.8125</v>
      </c>
      <c r="J11" s="596">
        <v>124.68198198198199</v>
      </c>
      <c r="K11" s="596">
        <v>126.85576923076924</v>
      </c>
      <c r="L11" s="598">
        <f t="shared" si="0"/>
        <v>1.7434654263848604E-2</v>
      </c>
    </row>
    <row r="12" spans="1:13">
      <c r="A12" s="564" t="s">
        <v>57</v>
      </c>
      <c r="B12" s="596">
        <v>135.9</v>
      </c>
      <c r="C12" s="596">
        <v>132</v>
      </c>
      <c r="D12" s="596">
        <v>134.67500000000001</v>
      </c>
      <c r="E12" s="596">
        <v>126.1</v>
      </c>
      <c r="F12" s="599">
        <v>134.65116279069767</v>
      </c>
      <c r="G12" s="599">
        <v>127.08</v>
      </c>
      <c r="H12" s="596">
        <v>126.54545454545455</v>
      </c>
      <c r="I12" s="596">
        <v>126.45</v>
      </c>
      <c r="J12" s="596">
        <v>132.82824427480918</v>
      </c>
      <c r="K12" s="596">
        <v>128.12676056338029</v>
      </c>
      <c r="L12" s="598">
        <f t="shared" si="0"/>
        <v>-3.5395210838607194E-2</v>
      </c>
    </row>
    <row r="13" spans="1:13">
      <c r="A13" s="644" t="s">
        <v>58</v>
      </c>
      <c r="B13" s="595">
        <v>138.30000000000001</v>
      </c>
      <c r="C13" s="596">
        <v>135</v>
      </c>
      <c r="D13" s="595">
        <v>135.86956521739131</v>
      </c>
      <c r="E13" s="596">
        <v>133.1</v>
      </c>
      <c r="F13" s="597">
        <v>135.66666666666666</v>
      </c>
      <c r="G13" s="597">
        <v>130.4</v>
      </c>
      <c r="H13" s="595">
        <v>125.77777777777777</v>
      </c>
      <c r="I13" s="596">
        <v>126</v>
      </c>
      <c r="J13" s="595">
        <v>133.22461538461539</v>
      </c>
      <c r="K13" s="596">
        <v>131.30000000000001</v>
      </c>
      <c r="L13" s="598">
        <f t="shared" si="0"/>
        <v>-1.444639475264442E-2</v>
      </c>
    </row>
    <row r="14" spans="1:13">
      <c r="A14" s="564" t="s">
        <v>59</v>
      </c>
      <c r="B14" s="596"/>
      <c r="C14" s="596"/>
      <c r="D14" s="596">
        <v>134.75</v>
      </c>
      <c r="E14" s="596"/>
      <c r="F14" s="599">
        <v>134</v>
      </c>
      <c r="G14" s="599"/>
      <c r="H14" s="596">
        <v>128.33333333333334</v>
      </c>
      <c r="I14" s="596"/>
      <c r="J14" s="596">
        <v>132.6</v>
      </c>
      <c r="K14" s="596"/>
      <c r="L14" s="598"/>
    </row>
    <row r="15" spans="1:13">
      <c r="A15" s="564" t="s">
        <v>60</v>
      </c>
      <c r="B15" s="596"/>
      <c r="C15" s="596"/>
      <c r="D15" s="596">
        <v>136.19999999999999</v>
      </c>
      <c r="E15" s="596"/>
      <c r="F15" s="599">
        <v>134</v>
      </c>
      <c r="G15" s="599"/>
      <c r="H15" s="596">
        <v>134.26666666666665</v>
      </c>
      <c r="I15" s="596"/>
      <c r="J15" s="596">
        <v>134.47619047619048</v>
      </c>
      <c r="K15" s="596"/>
      <c r="L15" s="598"/>
    </row>
    <row r="16" spans="1:13">
      <c r="A16" s="644" t="s">
        <v>61</v>
      </c>
      <c r="B16" s="595" t="s">
        <v>327</v>
      </c>
      <c r="C16" s="596"/>
      <c r="D16" s="595">
        <v>139</v>
      </c>
      <c r="E16" s="596"/>
      <c r="F16" s="597">
        <v>136</v>
      </c>
      <c r="G16" s="597"/>
      <c r="H16" s="595">
        <v>130</v>
      </c>
      <c r="I16" s="596"/>
      <c r="J16" s="595">
        <v>136</v>
      </c>
      <c r="K16" s="596"/>
      <c r="L16" s="598"/>
    </row>
    <row r="17" spans="1:12">
      <c r="A17" s="644" t="s">
        <v>62</v>
      </c>
      <c r="B17" s="595" t="s">
        <v>327</v>
      </c>
      <c r="C17" s="596"/>
      <c r="D17" s="595">
        <v>139</v>
      </c>
      <c r="E17" s="596"/>
      <c r="F17" s="597">
        <v>136</v>
      </c>
      <c r="G17" s="597"/>
      <c r="H17" s="595">
        <v>130</v>
      </c>
      <c r="I17" s="596"/>
      <c r="J17" s="595">
        <v>136</v>
      </c>
      <c r="K17" s="596"/>
      <c r="L17" s="600"/>
    </row>
    <row r="18" spans="1:12">
      <c r="A18" s="644" t="s">
        <v>63</v>
      </c>
      <c r="B18" s="595" t="s">
        <v>327</v>
      </c>
      <c r="C18" s="596"/>
      <c r="D18" s="595">
        <v>139</v>
      </c>
      <c r="E18" s="596"/>
      <c r="F18" s="597"/>
      <c r="G18" s="597"/>
      <c r="H18" s="596">
        <v>130</v>
      </c>
      <c r="I18" s="596"/>
      <c r="J18" s="595">
        <v>136</v>
      </c>
      <c r="K18" s="596"/>
      <c r="L18" s="600"/>
    </row>
    <row r="19" spans="1:12">
      <c r="A19" s="601" t="s">
        <v>112</v>
      </c>
      <c r="B19" s="602">
        <f>AVERAGE(B7:B18)</f>
        <v>133.875</v>
      </c>
      <c r="C19" s="602">
        <f>AVERAGE(C7:C18)</f>
        <v>131.125</v>
      </c>
      <c r="D19" s="602">
        <f>AVERAGE(D7:D18)</f>
        <v>133.88715813464236</v>
      </c>
      <c r="E19" s="602">
        <f>AVERAGE(E7:E18)</f>
        <v>131.52820512820514</v>
      </c>
      <c r="F19" s="602">
        <f>AVERAGE(F7:F18)</f>
        <v>130.09289014172734</v>
      </c>
      <c r="G19" s="602">
        <f t="shared" ref="G19:J19" si="1">AVERAGE(G7:G18)</f>
        <v>127.511</v>
      </c>
      <c r="H19" s="602">
        <f t="shared" si="1"/>
        <v>124.76952598905723</v>
      </c>
      <c r="I19" s="602">
        <f t="shared" si="1"/>
        <v>128.12992317616701</v>
      </c>
      <c r="J19" s="602">
        <f t="shared" si="1"/>
        <v>129.0146276764664</v>
      </c>
      <c r="K19" s="602">
        <f>AVERAGE(K7:K18)</f>
        <v>131.77635041015324</v>
      </c>
      <c r="L19" s="603"/>
    </row>
    <row r="20" spans="1:12" ht="63" customHeight="1">
      <c r="A20" s="891" t="s">
        <v>491</v>
      </c>
      <c r="B20" s="891"/>
      <c r="C20" s="891"/>
      <c r="D20" s="891"/>
      <c r="E20" s="891"/>
      <c r="F20" s="891"/>
      <c r="G20" s="891"/>
      <c r="H20" s="891"/>
      <c r="I20" s="891"/>
      <c r="J20" s="891"/>
      <c r="K20" s="891"/>
      <c r="L20" s="891"/>
    </row>
    <row r="21" spans="1:12">
      <c r="A21" s="2"/>
      <c r="B21" s="604"/>
      <c r="C21" s="604"/>
      <c r="D21" s="604"/>
      <c r="E21" s="604"/>
      <c r="F21" s="604"/>
      <c r="G21" s="604"/>
      <c r="H21" s="604"/>
      <c r="I21" s="604"/>
      <c r="J21" s="604"/>
      <c r="K21" s="604"/>
      <c r="L21" s="605"/>
    </row>
    <row r="22" spans="1:12">
      <c r="A22" s="1"/>
      <c r="B22" s="643"/>
      <c r="C22" s="643"/>
      <c r="D22" s="643"/>
      <c r="E22" s="643"/>
      <c r="F22" s="643"/>
      <c r="G22" s="643"/>
      <c r="H22" s="643"/>
      <c r="I22" s="643"/>
      <c r="J22" s="643"/>
      <c r="K22" s="643"/>
      <c r="L22" s="643"/>
    </row>
    <row r="23" spans="1:12">
      <c r="B23" s="551"/>
      <c r="C23" s="606"/>
      <c r="D23" s="551"/>
      <c r="E23" s="606"/>
      <c r="F23" s="551"/>
      <c r="G23" s="606"/>
      <c r="H23" s="551"/>
      <c r="I23" s="606"/>
      <c r="J23" s="551"/>
      <c r="K23" s="606"/>
      <c r="L23" s="551"/>
    </row>
  </sheetData>
  <mergeCells count="10">
    <mergeCell ref="A20:L20"/>
    <mergeCell ref="A1:L1"/>
    <mergeCell ref="A3:L3"/>
    <mergeCell ref="A4:L4"/>
    <mergeCell ref="A5:A6"/>
    <mergeCell ref="B5:C5"/>
    <mergeCell ref="D5:E5"/>
    <mergeCell ref="F5:G5"/>
    <mergeCell ref="H5:I5"/>
    <mergeCell ref="J5:L5"/>
  </mergeCells>
  <pageMargins left="0.70866141732283472" right="0.70866141732283472" top="0.74803149606299213" bottom="0.74803149606299213" header="0.31496062992125984" footer="0.31496062992125984"/>
  <pageSetup orientation="portrait" r:id="rId1"/>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2"/>
  <sheetViews>
    <sheetView topLeftCell="A19" zoomScaleNormal="100" workbookViewId="0">
      <selection activeCell="G4" sqref="G4"/>
    </sheetView>
  </sheetViews>
  <sheetFormatPr baseColWidth="10" defaultColWidth="10.90625" defaultRowHeight="12"/>
  <cols>
    <col min="1" max="6" width="10.26953125" style="1" customWidth="1"/>
    <col min="7" max="7" width="4.453125" style="1" customWidth="1"/>
    <col min="8" max="8" width="4.36328125" style="1" customWidth="1"/>
    <col min="9" max="9" width="7.08984375" style="1" customWidth="1"/>
    <col min="10" max="12" width="4.36328125" style="1" customWidth="1"/>
    <col min="13" max="13" width="6.90625" style="1" customWidth="1"/>
    <col min="14" max="16384" width="10.90625" style="1"/>
  </cols>
  <sheetData>
    <row r="1" spans="1:17" s="24" customFormat="1" ht="12.75">
      <c r="A1" s="804" t="s">
        <v>0</v>
      </c>
      <c r="B1" s="804"/>
      <c r="C1" s="804"/>
      <c r="D1" s="804"/>
      <c r="E1" s="804"/>
      <c r="F1" s="804"/>
    </row>
    <row r="2" spans="1:17" s="24" customFormat="1" ht="12.75">
      <c r="A2" s="29"/>
      <c r="B2" s="29"/>
      <c r="C2" s="29"/>
      <c r="D2" s="29"/>
      <c r="E2" s="29"/>
      <c r="F2" s="29"/>
    </row>
    <row r="3" spans="1:17" s="24" customFormat="1" ht="13.5" customHeight="1">
      <c r="A3" s="805" t="s">
        <v>384</v>
      </c>
      <c r="B3" s="805"/>
      <c r="C3" s="805"/>
      <c r="D3" s="805"/>
      <c r="E3" s="805"/>
      <c r="F3" s="805"/>
    </row>
    <row r="4" spans="1:17" s="24" customFormat="1" ht="12.75" customHeight="1">
      <c r="A4" s="806" t="s">
        <v>39</v>
      </c>
      <c r="B4" s="806"/>
      <c r="C4" s="806"/>
      <c r="D4" s="806"/>
      <c r="E4" s="806"/>
      <c r="F4" s="806"/>
      <c r="G4" s="41"/>
    </row>
    <row r="5" spans="1:17" s="22" customFormat="1" ht="30" customHeight="1">
      <c r="A5" s="74" t="s">
        <v>40</v>
      </c>
      <c r="B5" s="121" t="s">
        <v>152</v>
      </c>
      <c r="C5" s="122" t="s">
        <v>6</v>
      </c>
      <c r="D5" s="122" t="s">
        <v>19</v>
      </c>
      <c r="E5" s="121" t="s">
        <v>131</v>
      </c>
      <c r="F5" s="121" t="s">
        <v>153</v>
      </c>
      <c r="H5" s="24"/>
    </row>
    <row r="6" spans="1:17" s="22" customFormat="1" ht="15" customHeight="1">
      <c r="A6" s="46">
        <v>42856</v>
      </c>
      <c r="B6" s="234">
        <v>255.35</v>
      </c>
      <c r="C6" s="234">
        <v>737.83</v>
      </c>
      <c r="D6" s="234">
        <v>734.89</v>
      </c>
      <c r="E6" s="234">
        <v>178.35</v>
      </c>
      <c r="F6" s="234">
        <v>258.29000000000002</v>
      </c>
      <c r="G6" s="43"/>
      <c r="H6" s="48"/>
      <c r="J6" s="216"/>
      <c r="K6" s="216"/>
      <c r="L6" s="216"/>
      <c r="M6" s="216"/>
      <c r="N6" s="800"/>
      <c r="O6" s="801"/>
    </row>
    <row r="7" spans="1:17" s="22" customFormat="1" ht="15" customHeight="1">
      <c r="A7" s="46">
        <v>42887</v>
      </c>
      <c r="B7" s="234">
        <v>256.43</v>
      </c>
      <c r="C7" s="234">
        <v>739.53</v>
      </c>
      <c r="D7" s="234">
        <v>734.77</v>
      </c>
      <c r="E7" s="234">
        <v>178.55</v>
      </c>
      <c r="F7" s="234">
        <v>261.19</v>
      </c>
      <c r="G7" s="210"/>
      <c r="H7" s="48"/>
    </row>
    <row r="8" spans="1:17" s="22" customFormat="1" ht="15" customHeight="1">
      <c r="A8" s="46">
        <v>42917</v>
      </c>
      <c r="B8" s="234">
        <v>258.05</v>
      </c>
      <c r="C8" s="234">
        <v>737.83</v>
      </c>
      <c r="D8" s="234">
        <v>735.28</v>
      </c>
      <c r="E8" s="234">
        <v>178.42</v>
      </c>
      <c r="F8" s="234">
        <v>260.60000000000002</v>
      </c>
      <c r="G8" s="362"/>
      <c r="H8" s="48"/>
    </row>
    <row r="9" spans="1:17" s="22" customFormat="1" ht="15" customHeight="1">
      <c r="A9" s="46">
        <v>42948</v>
      </c>
      <c r="B9" s="234">
        <v>258.56</v>
      </c>
      <c r="C9" s="234">
        <v>743.18</v>
      </c>
      <c r="D9" s="234">
        <v>737.05</v>
      </c>
      <c r="E9" s="234">
        <v>179.92</v>
      </c>
      <c r="F9" s="234">
        <v>264.69</v>
      </c>
      <c r="G9" s="362"/>
      <c r="H9" s="299"/>
      <c r="J9" s="48"/>
      <c r="K9" s="48"/>
    </row>
    <row r="10" spans="1:17" s="22" customFormat="1" ht="15" customHeight="1">
      <c r="A10" s="46">
        <v>42979</v>
      </c>
      <c r="B10" s="234"/>
      <c r="C10" s="234"/>
      <c r="D10" s="234"/>
      <c r="E10" s="234"/>
      <c r="F10" s="234"/>
      <c r="G10" s="362"/>
      <c r="H10" s="48"/>
    </row>
    <row r="11" spans="1:17" s="22" customFormat="1" ht="15" customHeight="1">
      <c r="A11" s="46">
        <v>43009</v>
      </c>
      <c r="B11" s="234"/>
      <c r="C11" s="234"/>
      <c r="D11" s="234"/>
      <c r="E11" s="234"/>
      <c r="F11" s="234"/>
      <c r="G11" s="362"/>
      <c r="H11" s="48"/>
    </row>
    <row r="12" spans="1:17" s="22" customFormat="1" ht="15" customHeight="1">
      <c r="A12" s="46">
        <v>43040</v>
      </c>
      <c r="B12" s="234"/>
      <c r="C12" s="234"/>
      <c r="D12" s="234"/>
      <c r="E12" s="234"/>
      <c r="F12" s="234"/>
      <c r="G12" s="362"/>
      <c r="H12" s="48"/>
    </row>
    <row r="13" spans="1:17" s="22" customFormat="1" ht="15" customHeight="1">
      <c r="A13" s="46">
        <v>43070</v>
      </c>
      <c r="B13" s="234"/>
      <c r="C13" s="234"/>
      <c r="D13" s="234"/>
      <c r="E13" s="234"/>
      <c r="F13" s="234"/>
      <c r="G13" s="362"/>
      <c r="H13" s="358"/>
      <c r="I13" s="359"/>
      <c r="J13" s="359"/>
      <c r="K13" s="359"/>
      <c r="L13" s="359"/>
      <c r="M13" s="361"/>
      <c r="N13" s="361"/>
      <c r="O13" s="361"/>
      <c r="P13" s="361"/>
      <c r="Q13" s="361"/>
    </row>
    <row r="14" spans="1:17" s="22" customFormat="1" ht="15" customHeight="1">
      <c r="A14" s="46">
        <v>43101</v>
      </c>
      <c r="B14" s="234"/>
      <c r="C14" s="234"/>
      <c r="D14" s="234"/>
      <c r="E14" s="234"/>
      <c r="F14" s="234"/>
      <c r="G14" s="362"/>
      <c r="H14" s="358"/>
      <c r="I14" s="359"/>
      <c r="J14" s="359"/>
      <c r="K14" s="359"/>
      <c r="L14" s="359"/>
      <c r="M14" s="360"/>
      <c r="P14" s="351"/>
    </row>
    <row r="15" spans="1:17" s="22" customFormat="1" ht="15" customHeight="1">
      <c r="A15" s="46">
        <v>43132</v>
      </c>
      <c r="B15" s="234"/>
      <c r="C15" s="234"/>
      <c r="D15" s="234"/>
      <c r="E15" s="234"/>
      <c r="F15" s="234"/>
      <c r="G15" s="40"/>
      <c r="H15" s="48"/>
      <c r="M15" s="225"/>
    </row>
    <row r="16" spans="1:17" s="22" customFormat="1" ht="15" customHeight="1">
      <c r="A16" s="46">
        <v>43160</v>
      </c>
      <c r="B16" s="234"/>
      <c r="C16" s="234"/>
      <c r="D16" s="234"/>
      <c r="E16" s="234"/>
      <c r="F16" s="234"/>
      <c r="G16" s="713"/>
      <c r="H16" s="48"/>
    </row>
    <row r="17" spans="1:15" s="22" customFormat="1" ht="15" customHeight="1">
      <c r="A17" s="46">
        <v>43191</v>
      </c>
      <c r="B17" s="234"/>
      <c r="C17" s="234"/>
      <c r="D17" s="234"/>
      <c r="E17" s="234"/>
      <c r="F17" s="234"/>
      <c r="G17" s="713"/>
      <c r="H17" s="202"/>
    </row>
    <row r="18" spans="1:15" s="22" customFormat="1" ht="21" customHeight="1">
      <c r="A18" s="807" t="s">
        <v>494</v>
      </c>
      <c r="B18" s="807"/>
      <c r="C18" s="807"/>
      <c r="D18" s="807"/>
      <c r="E18" s="807"/>
      <c r="F18" s="807"/>
      <c r="G18" s="284"/>
      <c r="I18" s="91"/>
    </row>
    <row r="19" spans="1:15" ht="16.5" customHeight="1">
      <c r="I19" s="91"/>
      <c r="J19" s="22"/>
      <c r="K19" s="22"/>
      <c r="L19" s="22"/>
      <c r="M19" s="22"/>
      <c r="N19" s="22"/>
    </row>
    <row r="20" spans="1:15" ht="12.75">
      <c r="I20" s="91"/>
      <c r="J20" s="22"/>
      <c r="K20" s="22"/>
      <c r="L20" s="22"/>
      <c r="M20" s="22"/>
      <c r="N20" s="22"/>
    </row>
    <row r="21" spans="1:15" ht="15" customHeight="1">
      <c r="G21" s="9"/>
      <c r="H21" s="283"/>
      <c r="I21" s="91"/>
      <c r="J21" s="22"/>
      <c r="K21" s="22"/>
      <c r="L21" s="22"/>
      <c r="M21" s="22"/>
      <c r="N21" s="22"/>
    </row>
    <row r="22" spans="1:15" ht="9.75" customHeight="1">
      <c r="G22" s="9"/>
      <c r="I22" s="91"/>
      <c r="J22" s="22"/>
      <c r="K22" s="22"/>
      <c r="L22" s="22"/>
      <c r="M22" s="22"/>
      <c r="N22" s="22"/>
    </row>
    <row r="23" spans="1:15" ht="15" customHeight="1">
      <c r="G23" s="283"/>
      <c r="I23" s="91"/>
      <c r="J23" s="22"/>
      <c r="K23" s="22"/>
      <c r="L23" s="22"/>
      <c r="M23" s="22"/>
      <c r="N23" s="22"/>
    </row>
    <row r="24" spans="1:15" ht="15" customHeight="1">
      <c r="G24" s="8"/>
      <c r="I24" s="91"/>
      <c r="J24" s="22"/>
      <c r="K24" s="22"/>
      <c r="L24" s="22"/>
      <c r="M24" s="22"/>
      <c r="N24" s="22"/>
    </row>
    <row r="25" spans="1:15" ht="15" customHeight="1">
      <c r="G25" s="8"/>
      <c r="I25" s="91"/>
      <c r="J25" s="22"/>
      <c r="K25" s="22"/>
      <c r="L25" s="22"/>
      <c r="M25" s="22"/>
      <c r="N25" s="22"/>
    </row>
    <row r="26" spans="1:15" ht="15" customHeight="1">
      <c r="A26" s="16"/>
      <c r="B26" s="16"/>
      <c r="C26" s="16"/>
      <c r="D26" s="16"/>
      <c r="E26" s="16"/>
      <c r="G26" s="10"/>
      <c r="I26" s="91"/>
      <c r="J26" s="22"/>
      <c r="K26" s="48"/>
      <c r="L26" s="22"/>
      <c r="M26" s="22"/>
      <c r="N26" s="22"/>
    </row>
    <row r="27" spans="1:15" ht="15" customHeight="1">
      <c r="B27" s="16"/>
      <c r="C27" s="16"/>
      <c r="D27" s="16"/>
      <c r="E27" s="16"/>
      <c r="G27" s="10"/>
      <c r="I27" s="91"/>
      <c r="J27" s="22"/>
      <c r="K27" s="22"/>
      <c r="L27" s="22"/>
      <c r="M27" s="22"/>
      <c r="N27" s="22"/>
    </row>
    <row r="28" spans="1:15" ht="15" customHeight="1">
      <c r="G28" s="10"/>
      <c r="I28" s="91"/>
      <c r="J28" s="22"/>
      <c r="K28" s="43"/>
      <c r="L28" s="43"/>
      <c r="M28" s="43"/>
      <c r="N28" s="22"/>
    </row>
    <row r="29" spans="1:15" ht="15" customHeight="1">
      <c r="G29" s="10"/>
      <c r="I29" s="91"/>
      <c r="J29" s="22"/>
      <c r="K29" s="43"/>
      <c r="L29" s="43"/>
      <c r="M29" s="22"/>
      <c r="N29" s="22"/>
      <c r="O29" s="15"/>
    </row>
    <row r="30" spans="1:15" ht="15" customHeight="1">
      <c r="G30" s="10"/>
      <c r="M30" s="15"/>
    </row>
    <row r="31" spans="1:15" ht="15" customHeight="1">
      <c r="G31" s="10"/>
    </row>
    <row r="32" spans="1:15" ht="15" customHeight="1">
      <c r="G32" s="10"/>
      <c r="H32" s="14"/>
      <c r="I32" s="14"/>
      <c r="J32" s="14"/>
      <c r="K32" s="14"/>
      <c r="L32" s="14"/>
      <c r="M32" s="14"/>
    </row>
    <row r="33" spans="1:13" ht="15" customHeight="1">
      <c r="G33" s="10"/>
      <c r="H33" s="14"/>
      <c r="I33" s="14"/>
      <c r="J33" s="20"/>
      <c r="K33" s="14"/>
      <c r="L33" s="14"/>
      <c r="M33" s="14"/>
    </row>
    <row r="34" spans="1:13" ht="27.75" customHeight="1">
      <c r="G34" s="10"/>
      <c r="H34" s="14"/>
      <c r="I34" s="14"/>
      <c r="J34" s="14"/>
      <c r="K34" s="14"/>
      <c r="L34" s="14"/>
      <c r="M34" s="14"/>
    </row>
    <row r="35" spans="1:13">
      <c r="A35" s="45"/>
      <c r="B35" s="9"/>
      <c r="C35" s="9"/>
      <c r="D35" s="9"/>
      <c r="E35" s="9"/>
      <c r="F35" s="9"/>
    </row>
    <row r="36" spans="1:13" ht="14.1" customHeight="1">
      <c r="A36" s="803"/>
      <c r="B36" s="803"/>
      <c r="C36" s="803"/>
      <c r="D36" s="803"/>
      <c r="E36" s="803"/>
      <c r="F36" s="803"/>
    </row>
    <row r="38" spans="1:13" ht="15.6" customHeight="1">
      <c r="A38" s="802"/>
      <c r="B38" s="802"/>
      <c r="C38" s="802"/>
      <c r="D38" s="802"/>
      <c r="E38" s="802"/>
      <c r="F38" s="802"/>
    </row>
    <row r="39" spans="1:13" ht="18">
      <c r="A39"/>
    </row>
    <row r="40" spans="1:13" ht="18">
      <c r="A40"/>
    </row>
    <row r="41" spans="1:13" ht="18">
      <c r="A41"/>
    </row>
    <row r="42" spans="1:13" ht="18">
      <c r="A42"/>
    </row>
    <row r="43" spans="1:13" ht="18">
      <c r="A43"/>
      <c r="F43" s="16"/>
      <c r="G43" s="16"/>
      <c r="H43" s="16"/>
      <c r="I43" s="16"/>
      <c r="J43" s="16"/>
      <c r="K43" s="16"/>
      <c r="L43" s="16"/>
    </row>
    <row r="44" spans="1:13" ht="18">
      <c r="A44"/>
    </row>
    <row r="45" spans="1:13" ht="18">
      <c r="A45"/>
    </row>
    <row r="46" spans="1:13" ht="18">
      <c r="A46"/>
    </row>
    <row r="47" spans="1:13" ht="18">
      <c r="A47"/>
    </row>
    <row r="48" spans="1:13" ht="18">
      <c r="A48"/>
    </row>
    <row r="49" spans="1:8" ht="18">
      <c r="A49"/>
    </row>
    <row r="50" spans="1:8" ht="18">
      <c r="A50"/>
    </row>
    <row r="51" spans="1:8" ht="18">
      <c r="A51"/>
      <c r="H51"/>
    </row>
    <row r="52" spans="1:8" ht="30" customHeight="1">
      <c r="A52" s="351"/>
      <c r="H52" s="351"/>
    </row>
    <row r="53" spans="1:8" ht="18">
      <c r="A53"/>
    </row>
    <row r="54" spans="1:8" ht="18">
      <c r="A54"/>
    </row>
    <row r="55" spans="1:8" ht="18">
      <c r="A55"/>
    </row>
    <row r="56" spans="1:8" ht="18">
      <c r="A56"/>
    </row>
    <row r="57" spans="1:8" ht="18">
      <c r="A57"/>
    </row>
    <row r="58" spans="1:8" ht="18">
      <c r="A58"/>
    </row>
    <row r="59" spans="1:8" ht="18">
      <c r="A59"/>
    </row>
    <row r="60" spans="1:8" ht="18">
      <c r="A60"/>
    </row>
    <row r="61" spans="1:8" ht="18">
      <c r="A61"/>
    </row>
    <row r="62" spans="1:8" ht="18">
      <c r="A62"/>
    </row>
  </sheetData>
  <customSheetViews>
    <customSheetView guid="{5CDC6F58-B038-4A0E-A13D-C643B013E119}" topLeftCell="A2">
      <selection activeCell="D39" sqref="D39"/>
      <pageMargins left="0.70866141732283472" right="0.70866141732283472" top="0.74803149606299213" bottom="0.74803149606299213" header="0.31496062992125984" footer="0.31496062992125984"/>
      <pageSetup orientation="portrait" r:id="rId1"/>
      <headerFooter>
        <oddFooter>&amp;C&amp;10&amp;A</oddFooter>
      </headerFooter>
    </customSheetView>
  </customSheetViews>
  <mergeCells count="7">
    <mergeCell ref="N6:O6"/>
    <mergeCell ref="A38:F38"/>
    <mergeCell ref="A36:F36"/>
    <mergeCell ref="A1:F1"/>
    <mergeCell ref="A3:F3"/>
    <mergeCell ref="A4:F4"/>
    <mergeCell ref="A18:F18"/>
  </mergeCells>
  <pageMargins left="0.70866141732283472" right="0.70866141732283472" top="0.74803149606299213" bottom="0.74803149606299213" header="0.31496062992125984" footer="0.31496062992125984"/>
  <pageSetup orientation="portrait" useFirstPageNumber="1" r:id="rId2"/>
  <headerFooter>
    <oddFooter>&amp;C&amp;10&amp;A</oddFooter>
  </headerFooter>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B1:N132"/>
  <sheetViews>
    <sheetView zoomScaleNormal="100" zoomScaleSheetLayoutView="75" workbookViewId="0">
      <selection activeCell="I18" sqref="I18"/>
    </sheetView>
  </sheetViews>
  <sheetFormatPr baseColWidth="10" defaultRowHeight="12"/>
  <cols>
    <col min="1" max="1" width="0.453125" style="1" customWidth="1"/>
    <col min="2" max="2" width="10" style="9" customWidth="1"/>
    <col min="3" max="7" width="11.1796875" style="1" customWidth="1"/>
    <col min="8" max="16384" width="10.90625" style="1"/>
  </cols>
  <sheetData>
    <row r="1" spans="2:11" s="28" customFormat="1" ht="12.75">
      <c r="B1" s="808" t="s">
        <v>93</v>
      </c>
      <c r="C1" s="808"/>
      <c r="D1" s="808"/>
      <c r="E1" s="808"/>
      <c r="F1" s="808"/>
      <c r="G1" s="808"/>
    </row>
    <row r="2" spans="2:11" s="28" customFormat="1" ht="12.75">
      <c r="B2" s="392"/>
      <c r="C2" s="34"/>
      <c r="D2" s="24"/>
      <c r="E2" s="24"/>
      <c r="F2" s="24"/>
      <c r="G2" s="24"/>
    </row>
    <row r="3" spans="2:11" s="28" customFormat="1" ht="12.75">
      <c r="B3" s="808" t="s">
        <v>21</v>
      </c>
      <c r="C3" s="808"/>
      <c r="D3" s="808"/>
      <c r="E3" s="808"/>
      <c r="F3" s="808"/>
      <c r="G3" s="808"/>
    </row>
    <row r="4" spans="2:11" s="28" customFormat="1" ht="12.75">
      <c r="B4" s="806" t="s">
        <v>318</v>
      </c>
      <c r="C4" s="806"/>
      <c r="D4" s="806"/>
      <c r="E4" s="806"/>
      <c r="F4" s="806"/>
      <c r="G4" s="806"/>
    </row>
    <row r="5" spans="2:11" s="28" customFormat="1" ht="51">
      <c r="B5" s="607" t="s">
        <v>114</v>
      </c>
      <c r="C5" s="608" t="s">
        <v>319</v>
      </c>
      <c r="D5" s="608" t="s">
        <v>320</v>
      </c>
      <c r="E5" s="608" t="s">
        <v>321</v>
      </c>
      <c r="F5" s="608" t="s">
        <v>322</v>
      </c>
      <c r="G5" s="608" t="s">
        <v>323</v>
      </c>
    </row>
    <row r="6" spans="2:11" ht="15" customHeight="1">
      <c r="B6" s="611">
        <v>42552</v>
      </c>
      <c r="C6" s="609">
        <v>117869.42250000002</v>
      </c>
      <c r="D6" s="609">
        <v>115127.35560000001</v>
      </c>
      <c r="E6" s="609">
        <v>133224.61538461538</v>
      </c>
      <c r="F6" s="609">
        <v>140660</v>
      </c>
      <c r="G6" s="609">
        <v>138790</v>
      </c>
      <c r="J6" s="610"/>
    </row>
    <row r="7" spans="2:11" ht="15" customHeight="1">
      <c r="B7" s="611">
        <v>42583</v>
      </c>
      <c r="C7" s="609">
        <v>116999.09729999999</v>
      </c>
      <c r="D7" s="609">
        <v>110548.56419999999</v>
      </c>
      <c r="E7" s="609">
        <v>132600</v>
      </c>
      <c r="F7" s="609">
        <v>141600</v>
      </c>
      <c r="G7" s="609">
        <v>134900</v>
      </c>
      <c r="J7" s="610"/>
    </row>
    <row r="8" spans="2:11" ht="15" customHeight="1">
      <c r="B8" s="611">
        <v>42614</v>
      </c>
      <c r="C8" s="609">
        <v>114095.0232</v>
      </c>
      <c r="D8" s="609">
        <v>110216.96920000001</v>
      </c>
      <c r="E8" s="609">
        <v>134476.19047619047</v>
      </c>
      <c r="F8" s="609">
        <v>135900</v>
      </c>
      <c r="G8" s="609">
        <v>135140</v>
      </c>
      <c r="J8" s="610"/>
    </row>
    <row r="9" spans="2:11" ht="15" customHeight="1">
      <c r="B9" s="611">
        <v>42644</v>
      </c>
      <c r="C9" s="609">
        <v>115953.628</v>
      </c>
      <c r="D9" s="609">
        <v>110728.57759999999</v>
      </c>
      <c r="E9" s="609">
        <v>136000</v>
      </c>
      <c r="F9" s="609">
        <v>141150</v>
      </c>
      <c r="G9" s="609">
        <v>136350</v>
      </c>
      <c r="J9" s="610"/>
    </row>
    <row r="10" spans="2:11" ht="15" customHeight="1">
      <c r="B10" s="611">
        <v>42675</v>
      </c>
      <c r="C10" s="609">
        <v>117836.62800000001</v>
      </c>
      <c r="D10" s="609">
        <v>109596.7236</v>
      </c>
      <c r="E10" s="609">
        <v>136000</v>
      </c>
      <c r="F10" s="609">
        <v>141100</v>
      </c>
      <c r="G10" s="609">
        <v>134200</v>
      </c>
      <c r="J10" s="610"/>
    </row>
    <row r="11" spans="2:11" ht="15" customHeight="1">
      <c r="B11" s="611">
        <v>42705</v>
      </c>
      <c r="C11" s="609">
        <v>120586.97447999998</v>
      </c>
      <c r="D11" s="609">
        <v>107821.34369999998</v>
      </c>
      <c r="E11" s="609">
        <v>136000</v>
      </c>
      <c r="F11" s="612">
        <v>143707.90866559977</v>
      </c>
      <c r="G11" s="612">
        <v>133726.07046490654</v>
      </c>
      <c r="J11" s="610"/>
    </row>
    <row r="12" spans="2:11" ht="15" customHeight="1">
      <c r="B12" s="611">
        <v>42736</v>
      </c>
      <c r="C12" s="609">
        <v>121189.51510000002</v>
      </c>
      <c r="D12" s="609">
        <v>110580.06036</v>
      </c>
      <c r="E12" s="609">
        <v>136000</v>
      </c>
      <c r="F12" s="609">
        <v>146212.49269081454</v>
      </c>
      <c r="G12" s="609">
        <v>136891.11622030698</v>
      </c>
      <c r="J12" s="610"/>
    </row>
    <row r="13" spans="2:11" ht="15" customHeight="1">
      <c r="B13" s="611">
        <v>42767</v>
      </c>
      <c r="C13" s="609">
        <v>117636.67689999999</v>
      </c>
      <c r="D13" s="609">
        <v>109937.4532</v>
      </c>
      <c r="E13" s="609">
        <v>135750</v>
      </c>
      <c r="F13" s="609">
        <v>140965.45981211888</v>
      </c>
      <c r="G13" s="609">
        <v>136349.26482801617</v>
      </c>
      <c r="H13" s="610"/>
      <c r="I13" s="610"/>
      <c r="J13" s="610"/>
      <c r="K13" s="610"/>
    </row>
    <row r="14" spans="2:11" ht="15" customHeight="1">
      <c r="B14" s="611">
        <v>42795</v>
      </c>
      <c r="C14" s="609">
        <v>108759.5575</v>
      </c>
      <c r="D14" s="609">
        <v>109585.245</v>
      </c>
      <c r="E14" s="609">
        <v>136450</v>
      </c>
      <c r="F14" s="609">
        <v>133821.77814745976</v>
      </c>
      <c r="G14" s="609">
        <v>137549.14725054687</v>
      </c>
      <c r="H14" s="610"/>
      <c r="I14" s="610"/>
      <c r="J14" s="610"/>
      <c r="K14" s="610"/>
    </row>
    <row r="15" spans="2:11" ht="15" customHeight="1">
      <c r="B15" s="611">
        <v>42826</v>
      </c>
      <c r="C15" s="609">
        <v>107251.21679999998</v>
      </c>
      <c r="D15" s="609">
        <v>105033.1737</v>
      </c>
      <c r="E15" s="609">
        <v>128174.75728155338</v>
      </c>
      <c r="F15" s="609">
        <v>132532.58935041091</v>
      </c>
      <c r="G15" s="609">
        <v>132899.11432110201</v>
      </c>
    </row>
    <row r="16" spans="2:11" ht="15" customHeight="1">
      <c r="B16" s="611">
        <v>42856</v>
      </c>
      <c r="C16" s="609">
        <v>108356.65889999999</v>
      </c>
      <c r="D16" s="609">
        <v>108967.4782</v>
      </c>
      <c r="E16" s="609">
        <v>126855.769230769</v>
      </c>
      <c r="F16" s="609">
        <v>134595.05842157302</v>
      </c>
      <c r="G16" s="609">
        <v>137509.93217299334</v>
      </c>
      <c r="H16" s="610"/>
      <c r="J16" s="610"/>
      <c r="K16" s="610"/>
    </row>
    <row r="17" spans="2:14" s="218" customFormat="1" ht="15" customHeight="1">
      <c r="B17" s="611">
        <v>42887</v>
      </c>
      <c r="C17" s="609">
        <v>103464.0825</v>
      </c>
      <c r="D17" s="609">
        <v>108013.70849999999</v>
      </c>
      <c r="E17" s="609">
        <v>128271.739130435</v>
      </c>
      <c r="F17" s="609">
        <v>134319.53386580278</v>
      </c>
      <c r="G17" s="609">
        <v>138114.41615938145</v>
      </c>
      <c r="H17" s="610"/>
      <c r="I17" s="610"/>
      <c r="J17" s="596"/>
      <c r="K17" s="610"/>
      <c r="L17" s="610"/>
    </row>
    <row r="18" spans="2:14" s="218" customFormat="1" ht="15" customHeight="1">
      <c r="B18" s="611">
        <v>42918</v>
      </c>
      <c r="C18" s="609">
        <v>99041.421600000001</v>
      </c>
      <c r="D18" s="609">
        <v>108328.2003</v>
      </c>
      <c r="E18" s="609">
        <v>131300</v>
      </c>
      <c r="F18" s="770"/>
      <c r="G18" s="770"/>
      <c r="H18" s="641"/>
      <c r="I18" s="641"/>
      <c r="J18" s="641"/>
      <c r="K18" s="641"/>
      <c r="L18" s="641"/>
    </row>
    <row r="19" spans="2:14" ht="27.75" customHeight="1">
      <c r="B19" s="891" t="s">
        <v>493</v>
      </c>
      <c r="C19" s="891"/>
      <c r="D19" s="891"/>
      <c r="E19" s="891"/>
      <c r="F19" s="891"/>
      <c r="G19" s="891"/>
    </row>
    <row r="20" spans="2:14" ht="15" customHeight="1">
      <c r="B20" s="2"/>
    </row>
    <row r="21" spans="2:14" ht="12" customHeight="1">
      <c r="C21" s="613"/>
      <c r="D21" s="613"/>
      <c r="E21" s="613"/>
      <c r="F21" s="613"/>
      <c r="G21" s="613"/>
    </row>
    <row r="22" spans="2:14" ht="15" customHeight="1">
      <c r="I22" s="610"/>
      <c r="J22" s="610"/>
      <c r="K22" s="610"/>
      <c r="L22" s="610"/>
      <c r="M22" s="610"/>
      <c r="N22" s="610"/>
    </row>
    <row r="23" spans="2:14" ht="15" customHeight="1">
      <c r="I23" s="610"/>
      <c r="J23" s="610"/>
      <c r="K23" s="610"/>
      <c r="L23" s="610"/>
      <c r="M23" s="610"/>
      <c r="N23" s="610"/>
    </row>
    <row r="24" spans="2:14" ht="15" customHeight="1">
      <c r="I24" s="610"/>
      <c r="J24" s="610"/>
      <c r="K24" s="610"/>
      <c r="L24" s="610"/>
      <c r="M24" s="610"/>
      <c r="N24" s="610"/>
    </row>
    <row r="25" spans="2:14" ht="15" customHeight="1">
      <c r="I25" s="610"/>
      <c r="J25" s="610"/>
      <c r="K25" s="610"/>
      <c r="L25" s="610"/>
      <c r="M25" s="610"/>
      <c r="N25" s="610"/>
    </row>
    <row r="26" spans="2:14" ht="15" customHeight="1">
      <c r="I26" s="610"/>
      <c r="J26" s="610"/>
      <c r="K26" s="610"/>
      <c r="L26" s="610"/>
      <c r="M26" s="610"/>
      <c r="N26" s="610"/>
    </row>
    <row r="27" spans="2:14" ht="15" customHeight="1">
      <c r="I27" s="610"/>
      <c r="J27" s="610"/>
      <c r="K27" s="610"/>
      <c r="L27" s="610"/>
      <c r="M27" s="610"/>
      <c r="N27" s="610"/>
    </row>
    <row r="28" spans="2:14" ht="15" customHeight="1">
      <c r="I28" s="610"/>
      <c r="J28" s="610"/>
      <c r="K28" s="610"/>
      <c r="L28" s="610"/>
      <c r="M28" s="610"/>
      <c r="N28" s="610"/>
    </row>
    <row r="29" spans="2:14" ht="15" customHeight="1">
      <c r="I29" s="610"/>
      <c r="J29" s="610"/>
      <c r="K29" s="610"/>
      <c r="L29" s="610"/>
      <c r="M29" s="610"/>
      <c r="N29" s="610"/>
    </row>
    <row r="30" spans="2:14" ht="15" customHeight="1">
      <c r="I30" s="610"/>
      <c r="J30" s="610"/>
      <c r="K30" s="610"/>
      <c r="L30" s="610"/>
      <c r="M30" s="610"/>
      <c r="N30" s="610"/>
    </row>
    <row r="31" spans="2:14" ht="15" customHeight="1">
      <c r="I31" s="610"/>
      <c r="J31" s="610"/>
      <c r="K31" s="610"/>
      <c r="L31" s="610"/>
      <c r="M31" s="610"/>
      <c r="N31" s="610"/>
    </row>
    <row r="32" spans="2:14" ht="13.5" customHeight="1">
      <c r="I32" s="610"/>
      <c r="J32" s="610"/>
      <c r="K32" s="610"/>
      <c r="L32" s="610"/>
      <c r="M32" s="610"/>
      <c r="N32" s="610"/>
    </row>
    <row r="33" spans="2:14" ht="13.5" customHeight="1">
      <c r="I33" s="610"/>
      <c r="J33" s="610"/>
      <c r="K33" s="610"/>
      <c r="L33" s="610"/>
      <c r="M33" s="610"/>
      <c r="N33" s="610"/>
    </row>
    <row r="34" spans="2:14" ht="13.5" customHeight="1">
      <c r="I34" s="610"/>
      <c r="J34" s="610"/>
      <c r="K34" s="610"/>
      <c r="L34" s="610"/>
      <c r="M34" s="610"/>
      <c r="N34" s="610"/>
    </row>
    <row r="35" spans="2:14" ht="13.5" customHeight="1">
      <c r="I35" s="610"/>
      <c r="J35" s="610"/>
      <c r="K35" s="610"/>
      <c r="L35" s="610"/>
      <c r="M35" s="610"/>
      <c r="N35" s="610"/>
    </row>
    <row r="36" spans="2:14" ht="13.5" customHeight="1">
      <c r="I36" s="610"/>
      <c r="J36" s="610"/>
      <c r="K36" s="610"/>
      <c r="L36" s="610"/>
      <c r="M36" s="610"/>
      <c r="N36" s="610"/>
    </row>
    <row r="37" spans="2:14" ht="13.5" customHeight="1">
      <c r="I37" s="610"/>
      <c r="J37" s="610"/>
      <c r="K37" s="610"/>
      <c r="L37" s="610"/>
      <c r="M37" s="610"/>
      <c r="N37" s="610"/>
    </row>
    <row r="38" spans="2:14" ht="15.75" customHeight="1"/>
    <row r="39" spans="2:14" ht="9.9499999999999993" customHeight="1"/>
    <row r="40" spans="2:14" ht="13.5" customHeight="1">
      <c r="B40" s="16"/>
      <c r="C40" s="16"/>
      <c r="D40" s="16"/>
      <c r="E40" s="16"/>
      <c r="F40" s="16"/>
      <c r="G40" s="16"/>
    </row>
    <row r="41" spans="2:14" ht="13.5" customHeight="1"/>
    <row r="42" spans="2:14" ht="13.5" customHeight="1"/>
    <row r="43" spans="2:14" ht="13.5" customHeight="1"/>
    <row r="44" spans="2:14" ht="13.5" customHeight="1" thickBot="1"/>
    <row r="45" spans="2:14" ht="13.5" customHeight="1" thickBot="1">
      <c r="C45" s="614"/>
      <c r="D45" s="615"/>
      <c r="E45" s="615"/>
      <c r="F45" s="615"/>
      <c r="G45" s="616"/>
      <c r="H45" s="616"/>
      <c r="I45" s="616"/>
      <c r="J45" s="616"/>
      <c r="K45" s="616"/>
      <c r="L45" s="616"/>
      <c r="M45" s="616"/>
    </row>
    <row r="46" spans="2:14" ht="13.5" customHeight="1" thickBot="1">
      <c r="C46" s="617"/>
      <c r="D46" s="618"/>
      <c r="E46" s="618"/>
      <c r="F46" s="618"/>
      <c r="G46" s="616"/>
    </row>
    <row r="47" spans="2:14" ht="13.5" customHeight="1" thickBot="1">
      <c r="C47" s="617"/>
      <c r="D47" s="618"/>
      <c r="E47" s="618"/>
      <c r="F47" s="618"/>
      <c r="G47" s="616"/>
    </row>
    <row r="48" spans="2:14" ht="13.5" customHeight="1" thickBot="1">
      <c r="C48" s="617"/>
      <c r="D48" s="618"/>
      <c r="E48" s="618"/>
      <c r="F48" s="618"/>
      <c r="G48" s="616"/>
    </row>
    <row r="49" spans="3:7" ht="13.5" customHeight="1" thickBot="1">
      <c r="C49" s="617"/>
      <c r="D49" s="618"/>
      <c r="E49" s="618"/>
      <c r="F49" s="618"/>
      <c r="G49" s="616"/>
    </row>
    <row r="50" spans="3:7" ht="13.5" customHeight="1" thickBot="1">
      <c r="C50" s="617"/>
      <c r="D50" s="618"/>
      <c r="E50" s="618"/>
      <c r="F50" s="618"/>
      <c r="G50" s="616"/>
    </row>
    <row r="51" spans="3:7" ht="13.5" customHeight="1"/>
    <row r="52" spans="3:7" ht="13.5" customHeight="1"/>
    <row r="53" spans="3:7" ht="13.5" customHeight="1"/>
    <row r="54" spans="3:7" ht="13.5" customHeight="1"/>
    <row r="55" spans="3:7" ht="13.5" customHeight="1"/>
    <row r="56" spans="3:7" ht="13.5" customHeight="1"/>
    <row r="57" spans="3:7" ht="13.5" customHeight="1"/>
    <row r="58" spans="3:7" ht="13.5" customHeight="1"/>
    <row r="59" spans="3:7" ht="13.5" customHeight="1"/>
    <row r="60" spans="3:7" ht="13.5" customHeight="1"/>
    <row r="61" spans="3:7" ht="13.5" customHeight="1"/>
    <row r="62" spans="3:7" ht="13.5" customHeight="1"/>
    <row r="63" spans="3:7" ht="13.5" customHeight="1"/>
    <row r="64" spans="3:7"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sheetData>
  <mergeCells count="4">
    <mergeCell ref="B1:G1"/>
    <mergeCell ref="B3:G3"/>
    <mergeCell ref="B4:G4"/>
    <mergeCell ref="B19:G19"/>
  </mergeCells>
  <printOptions horizontalCentered="1" verticalCentered="1"/>
  <pageMargins left="0.59055118110236227" right="0.59055118110236227" top="0.31496062992125984" bottom="0.23622047244094491" header="0.23622047244094491" footer="0.23622047244094491"/>
  <pageSetup firstPageNumber="0" orientation="portrait" r:id="rId1"/>
  <headerFooter alignWithMargins="0">
    <oddFooter>&amp;C&amp;10&amp;A</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1:J77"/>
  <sheetViews>
    <sheetView workbookViewId="0">
      <selection activeCell="F11" sqref="F11"/>
    </sheetView>
  </sheetViews>
  <sheetFormatPr baseColWidth="10" defaultRowHeight="18"/>
  <cols>
    <col min="1" max="1" width="9" style="510" customWidth="1"/>
    <col min="2" max="4" width="10.90625" style="510"/>
    <col min="5" max="5" width="18.26953125" style="510" customWidth="1"/>
    <col min="6" max="6" width="10.90625" style="510"/>
    <col min="7" max="9" width="10.90625" style="769"/>
    <col min="10" max="16384" width="10.90625" style="510"/>
  </cols>
  <sheetData>
    <row r="1" spans="7:10">
      <c r="G1" s="767"/>
      <c r="H1" s="768">
        <v>43070</v>
      </c>
      <c r="I1" s="768">
        <v>43282</v>
      </c>
      <c r="J1" s="766"/>
    </row>
    <row r="2" spans="7:10">
      <c r="G2" s="767" t="s">
        <v>335</v>
      </c>
      <c r="H2" s="767">
        <v>150.97628</v>
      </c>
      <c r="I2" s="767">
        <v>158.35777999999999</v>
      </c>
    </row>
    <row r="3" spans="7:10">
      <c r="G3" s="767" t="s">
        <v>336</v>
      </c>
      <c r="H3" s="767">
        <v>151.76363999999998</v>
      </c>
      <c r="I3" s="767">
        <v>158.94829999999999</v>
      </c>
    </row>
    <row r="4" spans="7:10">
      <c r="G4" s="767" t="s">
        <v>337</v>
      </c>
      <c r="H4" s="767">
        <v>152.55099999999999</v>
      </c>
      <c r="I4" s="767">
        <v>159.73566</v>
      </c>
    </row>
    <row r="5" spans="7:10">
      <c r="G5" s="767" t="s">
        <v>338</v>
      </c>
      <c r="H5" s="767">
        <v>151.86000000000001</v>
      </c>
      <c r="I5" s="767">
        <v>158.75</v>
      </c>
    </row>
    <row r="6" spans="7:10">
      <c r="G6" s="767" t="s">
        <v>339</v>
      </c>
      <c r="H6" s="767">
        <v>152.05889999999999</v>
      </c>
      <c r="I6" s="767">
        <v>158.84987999999998</v>
      </c>
    </row>
    <row r="7" spans="7:10">
      <c r="G7" s="767" t="s">
        <v>340</v>
      </c>
      <c r="H7" s="767">
        <v>154.22413999999998</v>
      </c>
      <c r="I7" s="767">
        <v>160.12933999999998</v>
      </c>
    </row>
    <row r="8" spans="7:10">
      <c r="G8" s="767" t="s">
        <v>341</v>
      </c>
      <c r="H8" s="767">
        <v>155.79885999999999</v>
      </c>
      <c r="I8" s="767">
        <v>161.11354</v>
      </c>
    </row>
    <row r="9" spans="7:10">
      <c r="G9" s="767" t="s">
        <v>342</v>
      </c>
      <c r="H9" s="767">
        <v>155.89727999999999</v>
      </c>
      <c r="I9" s="767">
        <v>160.91669999999999</v>
      </c>
    </row>
    <row r="10" spans="7:10">
      <c r="G10" s="767" t="s">
        <v>343</v>
      </c>
      <c r="H10" s="767">
        <v>155.01149999999998</v>
      </c>
      <c r="I10" s="767">
        <v>160.32617999999999</v>
      </c>
    </row>
    <row r="11" spans="7:10">
      <c r="G11" s="767" t="s">
        <v>344</v>
      </c>
      <c r="H11" s="767">
        <v>153.23993999999999</v>
      </c>
      <c r="I11" s="767">
        <v>158.75145999999998</v>
      </c>
    </row>
    <row r="12" spans="7:10">
      <c r="G12" s="767" t="s">
        <v>345</v>
      </c>
      <c r="H12" s="767">
        <v>151.76363999999998</v>
      </c>
      <c r="I12" s="767">
        <v>157.47199999999998</v>
      </c>
    </row>
    <row r="13" spans="7:10">
      <c r="G13" s="767" t="s">
        <v>346</v>
      </c>
      <c r="H13" s="767">
        <v>155.9957</v>
      </c>
      <c r="I13" s="767">
        <v>161.31037999999998</v>
      </c>
    </row>
    <row r="14" spans="7:10">
      <c r="G14" s="767" t="s">
        <v>347</v>
      </c>
      <c r="H14" s="767">
        <v>154.61781999999999</v>
      </c>
      <c r="I14" s="767">
        <v>160.22775999999999</v>
      </c>
    </row>
    <row r="15" spans="7:10">
      <c r="G15" s="767" t="s">
        <v>348</v>
      </c>
      <c r="H15" s="767">
        <v>154.32255999999998</v>
      </c>
      <c r="I15" s="767">
        <v>160.22775999999999</v>
      </c>
    </row>
    <row r="16" spans="7:10">
      <c r="G16" s="767" t="s">
        <v>349</v>
      </c>
      <c r="H16" s="767">
        <v>156.48779999999999</v>
      </c>
      <c r="I16" s="767">
        <v>162.58983999999998</v>
      </c>
    </row>
    <row r="17" spans="7:9">
      <c r="G17" s="767" t="s">
        <v>350</v>
      </c>
      <c r="H17" s="767">
        <v>157.17674</v>
      </c>
      <c r="I17" s="767">
        <v>162.88509999999999</v>
      </c>
    </row>
    <row r="18" spans="7:9">
      <c r="G18" s="767" t="s">
        <v>363</v>
      </c>
      <c r="H18" s="767">
        <v>155.20833999999999</v>
      </c>
      <c r="I18" s="767">
        <v>160.91669999999999</v>
      </c>
    </row>
    <row r="19" spans="7:9">
      <c r="G19" s="767" t="s">
        <v>364</v>
      </c>
      <c r="H19" s="767">
        <v>154.22413999999998</v>
      </c>
      <c r="I19" s="767">
        <v>160.12933999999998</v>
      </c>
    </row>
    <row r="20" spans="7:9">
      <c r="G20" s="767" t="s">
        <v>365</v>
      </c>
      <c r="H20" s="767">
        <v>156.88147999999998</v>
      </c>
      <c r="I20" s="767">
        <v>162.78667999999999</v>
      </c>
    </row>
    <row r="21" spans="7:9">
      <c r="G21" s="767" t="s">
        <v>366</v>
      </c>
      <c r="H21" s="767">
        <v>152.84626</v>
      </c>
      <c r="I21" s="767">
        <v>159.04671999999999</v>
      </c>
    </row>
    <row r="22" spans="7:9">
      <c r="G22" s="767" t="s">
        <v>367</v>
      </c>
      <c r="H22" s="767">
        <v>152.55099999999999</v>
      </c>
      <c r="I22" s="767">
        <v>159.44039999999998</v>
      </c>
    </row>
    <row r="23" spans="7:9">
      <c r="G23" s="767" t="s">
        <v>368</v>
      </c>
      <c r="H23" s="767">
        <v>149.5984</v>
      </c>
      <c r="I23" s="767">
        <v>156.48779999999999</v>
      </c>
    </row>
    <row r="24" spans="7:9">
      <c r="G24" s="767" t="s">
        <v>373</v>
      </c>
      <c r="H24" s="767">
        <v>149.99207999999999</v>
      </c>
      <c r="I24" s="767">
        <v>157.07831999999999</v>
      </c>
    </row>
    <row r="25" spans="7:9">
      <c r="G25" s="767" t="s">
        <v>374</v>
      </c>
      <c r="H25" s="767">
        <v>151.96047999999999</v>
      </c>
      <c r="I25" s="767">
        <v>159.83408</v>
      </c>
    </row>
    <row r="26" spans="7:9">
      <c r="G26" s="767" t="s">
        <v>375</v>
      </c>
      <c r="H26" s="767">
        <v>155.30676</v>
      </c>
      <c r="I26" s="767">
        <v>162.88509999999999</v>
      </c>
    </row>
    <row r="27" spans="7:9">
      <c r="G27" s="767" t="s">
        <v>376</v>
      </c>
      <c r="H27" s="767">
        <v>150.38575999999998</v>
      </c>
      <c r="I27" s="767">
        <v>158.35777999999999</v>
      </c>
    </row>
    <row r="28" spans="7:9">
      <c r="G28" s="767" t="s">
        <v>393</v>
      </c>
      <c r="H28" s="767">
        <v>153.14151999999999</v>
      </c>
      <c r="I28" s="767">
        <v>161.50721999999999</v>
      </c>
    </row>
    <row r="29" spans="7:9">
      <c r="G29" s="767" t="s">
        <v>394</v>
      </c>
      <c r="H29" s="767">
        <v>153.5352</v>
      </c>
      <c r="I29" s="767">
        <v>162.29458</v>
      </c>
    </row>
    <row r="30" spans="7:9">
      <c r="G30" s="767" t="s">
        <v>395</v>
      </c>
      <c r="H30" s="767">
        <v>151.5668</v>
      </c>
      <c r="I30" s="767">
        <v>160.12933999999998</v>
      </c>
    </row>
    <row r="31" spans="7:9">
      <c r="G31" s="767" t="s">
        <v>396</v>
      </c>
      <c r="H31" s="767">
        <v>151.76363999999998</v>
      </c>
      <c r="I31" s="767">
        <v>160.12933999999998</v>
      </c>
    </row>
    <row r="32" spans="7:9">
      <c r="G32" s="767" t="s">
        <v>397</v>
      </c>
      <c r="H32" s="767">
        <v>152.64941999999999</v>
      </c>
      <c r="I32" s="767">
        <v>160.91669999999999</v>
      </c>
    </row>
    <row r="33" spans="7:9">
      <c r="G33" s="767" t="s">
        <v>398</v>
      </c>
      <c r="H33" s="767">
        <v>151.86205999999999</v>
      </c>
      <c r="I33" s="767">
        <v>160.03091999999998</v>
      </c>
    </row>
    <row r="34" spans="7:9">
      <c r="G34" s="767" t="s">
        <v>399</v>
      </c>
      <c r="H34" s="767">
        <v>155.79885999999999</v>
      </c>
      <c r="I34" s="767">
        <v>163.96771999999999</v>
      </c>
    </row>
    <row r="35" spans="7:9">
      <c r="G35" s="767" t="s">
        <v>400</v>
      </c>
      <c r="H35" s="767">
        <v>157.07831999999999</v>
      </c>
      <c r="I35" s="767">
        <v>164.95192</v>
      </c>
    </row>
    <row r="36" spans="7:9">
      <c r="G36" s="767" t="s">
        <v>401</v>
      </c>
      <c r="H36" s="767">
        <v>152.74784</v>
      </c>
      <c r="I36" s="769">
        <v>160.91669999999999</v>
      </c>
    </row>
    <row r="37" spans="7:9">
      <c r="G37" s="767" t="s">
        <v>414</v>
      </c>
      <c r="H37" s="767">
        <v>148.61419999999998</v>
      </c>
      <c r="I37" s="769">
        <v>157.27516</v>
      </c>
    </row>
    <row r="38" spans="7:9">
      <c r="G38" s="767" t="s">
        <v>415</v>
      </c>
      <c r="H38" s="767">
        <v>159.04671999999999</v>
      </c>
      <c r="I38" s="769">
        <v>166.42821999999998</v>
      </c>
    </row>
    <row r="39" spans="7:9">
      <c r="G39" s="767" t="s">
        <v>416</v>
      </c>
      <c r="H39" s="767">
        <v>156.97989999999999</v>
      </c>
      <c r="I39" s="769">
        <v>164.55823999999998</v>
      </c>
    </row>
    <row r="40" spans="7:9">
      <c r="G40" s="767" t="s">
        <v>417</v>
      </c>
      <c r="H40" s="767">
        <v>155.9957</v>
      </c>
      <c r="I40" s="769">
        <v>164.16455999999999</v>
      </c>
    </row>
    <row r="41" spans="7:9">
      <c r="G41" s="767" t="s">
        <v>418</v>
      </c>
      <c r="H41" s="767">
        <v>153.83045999999999</v>
      </c>
      <c r="I41" s="769">
        <v>162.19615999999999</v>
      </c>
    </row>
    <row r="42" spans="7:9">
      <c r="G42" s="767" t="s">
        <v>419</v>
      </c>
      <c r="H42" s="767">
        <v>151.46838</v>
      </c>
      <c r="I42" s="769">
        <v>160.22775999999999</v>
      </c>
    </row>
    <row r="43" spans="7:9">
      <c r="G43" s="767" t="s">
        <v>420</v>
      </c>
      <c r="H43" s="767">
        <v>152.25574</v>
      </c>
      <c r="I43" s="769">
        <v>161.11354</v>
      </c>
    </row>
    <row r="44" spans="7:9">
      <c r="G44" s="767" t="s">
        <v>421</v>
      </c>
      <c r="H44" s="767">
        <v>148.12209999999999</v>
      </c>
      <c r="I44" s="769">
        <v>157.66883999999999</v>
      </c>
    </row>
    <row r="45" spans="7:9">
      <c r="G45" s="767"/>
    </row>
    <row r="46" spans="7:9">
      <c r="G46" s="767"/>
      <c r="H46" s="767"/>
      <c r="I46" s="767"/>
    </row>
    <row r="47" spans="7:9">
      <c r="G47" s="767"/>
      <c r="H47" s="767"/>
      <c r="I47" s="767"/>
    </row>
    <row r="48" spans="7:9">
      <c r="G48" s="767"/>
      <c r="H48" s="767"/>
      <c r="I48" s="767"/>
    </row>
    <row r="49" spans="7:9">
      <c r="G49" s="767"/>
      <c r="H49" s="767"/>
      <c r="I49" s="767"/>
    </row>
    <row r="50" spans="7:9">
      <c r="G50" s="767"/>
      <c r="H50" s="767"/>
      <c r="I50" s="767"/>
    </row>
    <row r="51" spans="7:9">
      <c r="G51" s="767"/>
      <c r="H51" s="767"/>
      <c r="I51" s="767"/>
    </row>
    <row r="52" spans="7:9">
      <c r="G52" s="767"/>
      <c r="H52" s="767"/>
      <c r="I52" s="767"/>
    </row>
    <row r="53" spans="7:9">
      <c r="G53" s="767"/>
      <c r="H53" s="767"/>
      <c r="I53" s="767"/>
    </row>
    <row r="54" spans="7:9">
      <c r="G54" s="767"/>
      <c r="H54" s="767"/>
      <c r="I54" s="767"/>
    </row>
    <row r="55" spans="7:9">
      <c r="G55" s="767"/>
      <c r="H55" s="767"/>
      <c r="I55" s="767"/>
    </row>
    <row r="56" spans="7:9">
      <c r="G56" s="767"/>
      <c r="H56" s="767"/>
      <c r="I56" s="767"/>
    </row>
    <row r="57" spans="7:9">
      <c r="G57" s="767"/>
      <c r="H57" s="767"/>
      <c r="I57" s="767"/>
    </row>
    <row r="58" spans="7:9">
      <c r="G58" s="767"/>
      <c r="H58" s="767"/>
      <c r="I58" s="767"/>
    </row>
    <row r="59" spans="7:9">
      <c r="G59" s="767"/>
      <c r="H59" s="767"/>
      <c r="I59" s="767"/>
    </row>
    <row r="60" spans="7:9">
      <c r="G60" s="767"/>
      <c r="H60" s="767"/>
      <c r="I60" s="767"/>
    </row>
    <row r="61" spans="7:9">
      <c r="G61" s="767"/>
      <c r="H61" s="767"/>
      <c r="I61" s="767"/>
    </row>
    <row r="62" spans="7:9">
      <c r="G62" s="767"/>
      <c r="H62" s="767"/>
      <c r="I62" s="767"/>
    </row>
    <row r="63" spans="7:9">
      <c r="G63" s="767"/>
      <c r="H63" s="767"/>
      <c r="I63" s="767"/>
    </row>
    <row r="64" spans="7:9">
      <c r="G64" s="767"/>
      <c r="H64" s="767"/>
      <c r="I64" s="767"/>
    </row>
    <row r="65" spans="7:9">
      <c r="G65" s="767"/>
      <c r="H65" s="767"/>
      <c r="I65" s="767"/>
    </row>
    <row r="66" spans="7:9">
      <c r="G66" s="767"/>
      <c r="H66" s="767"/>
      <c r="I66" s="767"/>
    </row>
    <row r="67" spans="7:9">
      <c r="G67" s="767"/>
      <c r="H67" s="767"/>
      <c r="I67" s="767"/>
    </row>
    <row r="68" spans="7:9">
      <c r="G68" s="767"/>
      <c r="H68" s="767"/>
      <c r="I68" s="767"/>
    </row>
    <row r="69" spans="7:9">
      <c r="G69" s="767"/>
      <c r="H69" s="767"/>
      <c r="I69" s="767"/>
    </row>
    <row r="70" spans="7:9">
      <c r="G70" s="767"/>
      <c r="H70" s="767"/>
      <c r="I70" s="767"/>
    </row>
    <row r="71" spans="7:9">
      <c r="G71" s="767"/>
      <c r="H71" s="767"/>
      <c r="I71" s="767"/>
    </row>
    <row r="72" spans="7:9">
      <c r="G72" s="767"/>
      <c r="H72" s="767"/>
      <c r="I72" s="767"/>
    </row>
    <row r="73" spans="7:9">
      <c r="G73" s="767"/>
      <c r="H73" s="767"/>
      <c r="I73" s="767"/>
    </row>
    <row r="74" spans="7:9">
      <c r="G74" s="767"/>
      <c r="H74" s="767"/>
      <c r="I74" s="767"/>
    </row>
    <row r="75" spans="7:9">
      <c r="G75" s="767"/>
      <c r="H75" s="767"/>
      <c r="I75" s="767"/>
    </row>
    <row r="76" spans="7:9">
      <c r="G76" s="767"/>
      <c r="H76" s="767"/>
      <c r="I76" s="767"/>
    </row>
    <row r="77" spans="7:9">
      <c r="G77" s="767"/>
      <c r="H77" s="767"/>
      <c r="I77" s="767"/>
    </row>
  </sheetData>
  <pageMargins left="0.70866141732283472" right="0.70866141732283472" top="0.74803149606299213" bottom="0.74803149606299213" header="0.31496062992125984" footer="0.31496062992125984"/>
  <pageSetup orientation="portrait" r:id="rId1"/>
  <headerFooter>
    <oddFoote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topLeftCell="A10" zoomScaleNormal="100" workbookViewId="0">
      <selection activeCell="A16" sqref="A16:G16"/>
    </sheetView>
  </sheetViews>
  <sheetFormatPr baseColWidth="10" defaultColWidth="10.90625" defaultRowHeight="12"/>
  <cols>
    <col min="1" max="1" width="12.08984375" style="1" customWidth="1"/>
    <col min="2" max="6" width="9" style="1" customWidth="1"/>
    <col min="7" max="7" width="9.36328125" style="1" customWidth="1"/>
    <col min="8" max="8" width="6.90625" style="37" customWidth="1"/>
    <col min="9" max="14" width="10.90625" style="37"/>
    <col min="15" max="18" width="10.90625" style="161"/>
    <col min="19" max="16384" width="10.90625" style="1"/>
  </cols>
  <sheetData>
    <row r="1" spans="1:18" s="24" customFormat="1" ht="12.75">
      <c r="A1" s="808" t="s">
        <v>1</v>
      </c>
      <c r="B1" s="808"/>
      <c r="C1" s="808"/>
      <c r="D1" s="808"/>
      <c r="E1" s="808"/>
      <c r="F1" s="808"/>
      <c r="G1" s="808"/>
      <c r="H1" s="284"/>
      <c r="I1" s="284"/>
      <c r="J1" s="284"/>
      <c r="K1" s="284"/>
      <c r="L1" s="284"/>
      <c r="M1" s="284"/>
      <c r="N1" s="284"/>
      <c r="O1" s="147"/>
      <c r="P1" s="147"/>
      <c r="Q1" s="147"/>
      <c r="R1" s="147"/>
    </row>
    <row r="2" spans="1:18" s="24" customFormat="1" ht="12.75">
      <c r="A2" s="29"/>
      <c r="B2" s="29"/>
      <c r="C2" s="29"/>
      <c r="D2" s="29"/>
      <c r="E2" s="29"/>
      <c r="F2" s="29"/>
      <c r="G2" s="29"/>
      <c r="H2" s="284"/>
      <c r="I2" s="284"/>
      <c r="J2" s="284"/>
      <c r="K2" s="284"/>
      <c r="L2" s="284"/>
      <c r="M2" s="284"/>
      <c r="N2" s="284"/>
      <c r="O2" s="147"/>
      <c r="P2" s="147"/>
      <c r="Q2" s="147"/>
      <c r="R2" s="147"/>
    </row>
    <row r="3" spans="1:18" s="24" customFormat="1" ht="12.75">
      <c r="A3" s="808" t="s">
        <v>380</v>
      </c>
      <c r="B3" s="808"/>
      <c r="C3" s="808"/>
      <c r="D3" s="808"/>
      <c r="E3" s="808"/>
      <c r="F3" s="808"/>
      <c r="G3" s="808"/>
      <c r="H3" s="284"/>
      <c r="I3" s="284"/>
      <c r="J3" s="284"/>
      <c r="K3" s="284"/>
      <c r="L3" s="284"/>
      <c r="M3" s="284"/>
      <c r="N3" s="284"/>
      <c r="O3" s="147"/>
      <c r="P3" s="147"/>
      <c r="Q3" s="147"/>
      <c r="R3" s="147"/>
    </row>
    <row r="4" spans="1:18" s="24" customFormat="1" ht="12.75">
      <c r="A4" s="809" t="s">
        <v>402</v>
      </c>
      <c r="B4" s="809"/>
      <c r="C4" s="809"/>
      <c r="D4" s="809"/>
      <c r="E4" s="809"/>
      <c r="F4" s="809"/>
      <c r="G4" s="809"/>
      <c r="H4" s="284"/>
      <c r="I4" s="284"/>
      <c r="J4" s="284"/>
      <c r="K4" s="284"/>
      <c r="L4" s="284"/>
      <c r="M4" s="284"/>
      <c r="N4" s="284"/>
      <c r="O4" s="147"/>
      <c r="P4" s="147"/>
      <c r="Q4" s="147"/>
      <c r="R4" s="147"/>
    </row>
    <row r="5" spans="1:18" s="22" customFormat="1" ht="49.5" customHeight="1">
      <c r="A5" s="121" t="s">
        <v>381</v>
      </c>
      <c r="B5" s="121" t="s">
        <v>152</v>
      </c>
      <c r="C5" s="121" t="s">
        <v>6</v>
      </c>
      <c r="D5" s="121" t="s">
        <v>19</v>
      </c>
      <c r="E5" s="121" t="s">
        <v>131</v>
      </c>
      <c r="F5" s="121" t="s">
        <v>154</v>
      </c>
      <c r="G5" s="121" t="s">
        <v>155</v>
      </c>
      <c r="H5" s="284"/>
      <c r="I5" s="36"/>
      <c r="J5" s="36"/>
      <c r="K5" s="36"/>
      <c r="L5" s="36"/>
      <c r="M5" s="36"/>
      <c r="N5" s="36"/>
      <c r="O5" s="163"/>
      <c r="P5" s="163"/>
      <c r="Q5" s="163"/>
      <c r="R5" s="163"/>
    </row>
    <row r="6" spans="1:18" s="22" customFormat="1" ht="18.75" customHeight="1">
      <c r="A6" s="141" t="s">
        <v>79</v>
      </c>
      <c r="B6" s="232">
        <v>169.09</v>
      </c>
      <c r="C6" s="233">
        <v>686.81</v>
      </c>
      <c r="D6" s="233">
        <v>652.72</v>
      </c>
      <c r="E6" s="233">
        <v>136.97999999999999</v>
      </c>
      <c r="F6" s="232">
        <v>203.18</v>
      </c>
      <c r="G6" s="90">
        <f t="shared" ref="G6:G14" si="0">F6/D6</f>
        <v>0.3112820198553744</v>
      </c>
      <c r="H6" s="294"/>
      <c r="I6" s="296"/>
      <c r="J6" s="295"/>
      <c r="K6" s="36"/>
      <c r="L6" s="36"/>
      <c r="M6" s="36"/>
      <c r="N6" s="36"/>
      <c r="O6" s="163"/>
      <c r="P6" s="163"/>
      <c r="Q6" s="163"/>
      <c r="R6" s="163"/>
    </row>
    <row r="7" spans="1:18" s="22" customFormat="1" ht="18.75" customHeight="1">
      <c r="A7" s="141" t="s">
        <v>80</v>
      </c>
      <c r="B7" s="232">
        <v>203.18</v>
      </c>
      <c r="C7" s="233">
        <v>649.70899999999995</v>
      </c>
      <c r="D7" s="233">
        <v>653.76199999999994</v>
      </c>
      <c r="E7" s="233">
        <v>132.72300000000001</v>
      </c>
      <c r="F7" s="232">
        <v>199.12700000000001</v>
      </c>
      <c r="G7" s="90">
        <f t="shared" si="0"/>
        <v>0.30458637852918957</v>
      </c>
      <c r="H7" s="294"/>
      <c r="I7" s="707"/>
      <c r="J7" s="295"/>
      <c r="K7" s="265"/>
      <c r="L7" s="265">
        <v>131.06</v>
      </c>
      <c r="M7" s="265">
        <v>712.56</v>
      </c>
      <c r="N7" s="265">
        <v>163.92</v>
      </c>
      <c r="O7" s="810">
        <v>257.33999999999997</v>
      </c>
      <c r="P7" s="811"/>
      <c r="Q7" s="163"/>
      <c r="R7" s="163"/>
    </row>
    <row r="8" spans="1:18" s="22" customFormat="1" ht="18.75" customHeight="1">
      <c r="A8" s="141" t="s">
        <v>72</v>
      </c>
      <c r="B8" s="232">
        <v>199.12700000000001</v>
      </c>
      <c r="C8" s="233">
        <v>695.95</v>
      </c>
      <c r="D8" s="233">
        <v>697.43299999999999</v>
      </c>
      <c r="E8" s="233">
        <v>158.19800000000001</v>
      </c>
      <c r="F8" s="232">
        <v>197.64400000000001</v>
      </c>
      <c r="G8" s="90">
        <f t="shared" si="0"/>
        <v>0.28338779495664818</v>
      </c>
      <c r="H8" s="294"/>
      <c r="I8" s="210"/>
      <c r="J8" s="295"/>
      <c r="K8" s="163"/>
      <c r="L8" s="163"/>
      <c r="M8" s="163"/>
      <c r="N8" s="163"/>
      <c r="O8" s="163"/>
      <c r="P8" s="163"/>
      <c r="Q8" s="163"/>
      <c r="R8" s="163"/>
    </row>
    <row r="9" spans="1:18" s="22" customFormat="1" ht="18.75" customHeight="1">
      <c r="A9" s="141" t="s">
        <v>75</v>
      </c>
      <c r="B9" s="232">
        <v>197.64400000000001</v>
      </c>
      <c r="C9" s="233">
        <v>658.649</v>
      </c>
      <c r="D9" s="233">
        <v>679.38300000000004</v>
      </c>
      <c r="E9" s="233">
        <v>137.33000000000001</v>
      </c>
      <c r="F9" s="232">
        <v>176.91</v>
      </c>
      <c r="G9" s="90">
        <f t="shared" si="0"/>
        <v>0.26039803763120356</v>
      </c>
      <c r="H9" s="294"/>
      <c r="I9" s="708"/>
      <c r="J9" s="295"/>
      <c r="K9" s="163"/>
      <c r="L9" s="163"/>
      <c r="M9" s="163"/>
      <c r="N9" s="163"/>
      <c r="O9" s="163"/>
      <c r="P9" s="163"/>
      <c r="Q9" s="163"/>
      <c r="R9" s="163"/>
    </row>
    <row r="10" spans="1:18" s="22" customFormat="1" ht="18.75" customHeight="1">
      <c r="A10" s="141" t="s">
        <v>81</v>
      </c>
      <c r="B10" s="232">
        <v>177.06</v>
      </c>
      <c r="C10" s="233">
        <v>715.36</v>
      </c>
      <c r="D10" s="233">
        <v>698.33</v>
      </c>
      <c r="E10" s="233">
        <v>165.91</v>
      </c>
      <c r="F10" s="232">
        <v>194.09</v>
      </c>
      <c r="G10" s="90">
        <f t="shared" si="0"/>
        <v>0.27793450088067245</v>
      </c>
      <c r="H10" s="294"/>
      <c r="I10" s="210"/>
      <c r="J10" s="295"/>
      <c r="K10" s="163"/>
      <c r="L10" s="163"/>
      <c r="M10" s="163"/>
      <c r="N10" s="163"/>
      <c r="O10" s="163"/>
      <c r="P10" s="163"/>
      <c r="Q10" s="163"/>
      <c r="R10" s="163"/>
    </row>
    <row r="11" spans="1:18" s="22" customFormat="1" ht="18.75" customHeight="1" thickBot="1">
      <c r="A11" s="42" t="s">
        <v>168</v>
      </c>
      <c r="B11" s="234">
        <v>194.69</v>
      </c>
      <c r="C11" s="234">
        <v>728.26</v>
      </c>
      <c r="D11" s="234">
        <v>705.74</v>
      </c>
      <c r="E11" s="234">
        <v>164.42</v>
      </c>
      <c r="F11" s="234">
        <v>217.2</v>
      </c>
      <c r="G11" s="90">
        <f t="shared" si="0"/>
        <v>0.30776206534984551</v>
      </c>
      <c r="H11" s="296"/>
      <c r="I11" s="709"/>
      <c r="J11" s="295"/>
      <c r="K11" s="163"/>
      <c r="L11" s="163"/>
      <c r="M11" s="316"/>
      <c r="N11" s="316"/>
      <c r="O11" s="316"/>
      <c r="P11" s="316"/>
      <c r="Q11" s="163"/>
      <c r="R11" s="163"/>
    </row>
    <row r="12" spans="1:18" s="144" customFormat="1" ht="18" customHeight="1" thickTop="1">
      <c r="A12" s="723" t="s">
        <v>371</v>
      </c>
      <c r="B12" s="234">
        <v>217.51</v>
      </c>
      <c r="C12" s="234">
        <v>737</v>
      </c>
      <c r="D12" s="234">
        <v>712.08</v>
      </c>
      <c r="E12" s="234">
        <v>172.85</v>
      </c>
      <c r="F12" s="234">
        <v>242.42</v>
      </c>
      <c r="G12" s="90">
        <f t="shared" si="0"/>
        <v>0.34043927648578809</v>
      </c>
      <c r="H12" s="706"/>
      <c r="I12" s="706"/>
      <c r="J12" s="725"/>
      <c r="K12" s="725"/>
      <c r="L12" s="725"/>
      <c r="M12" s="725"/>
      <c r="N12" s="727"/>
      <c r="Q12" s="726"/>
      <c r="R12" s="200"/>
    </row>
    <row r="13" spans="1:18" s="22" customFormat="1" ht="18.75" customHeight="1">
      <c r="A13" s="722" t="s">
        <v>385</v>
      </c>
      <c r="B13" s="234">
        <v>242.86</v>
      </c>
      <c r="C13" s="234">
        <v>755</v>
      </c>
      <c r="D13" s="234">
        <v>739.29</v>
      </c>
      <c r="E13" s="234">
        <v>182.27</v>
      </c>
      <c r="F13" s="234">
        <v>258.56</v>
      </c>
      <c r="G13" s="90">
        <f t="shared" si="0"/>
        <v>0.34974096768521151</v>
      </c>
      <c r="H13" s="296"/>
      <c r="I13" s="710"/>
      <c r="J13" s="352"/>
      <c r="K13" s="352"/>
      <c r="L13" s="352"/>
      <c r="M13" s="353"/>
      <c r="N13" s="47"/>
      <c r="O13" s="47"/>
      <c r="P13" s="354"/>
      <c r="Q13" s="163"/>
      <c r="R13" s="163"/>
    </row>
    <row r="14" spans="1:18" s="22" customFormat="1" ht="18.75" customHeight="1">
      <c r="A14" s="196" t="s">
        <v>386</v>
      </c>
      <c r="B14" s="234">
        <f>'4'!B9</f>
        <v>258.56</v>
      </c>
      <c r="C14" s="234">
        <f>'4'!C9</f>
        <v>743.18</v>
      </c>
      <c r="D14" s="234">
        <f>'4'!D9</f>
        <v>737.05</v>
      </c>
      <c r="E14" s="234">
        <f>'4'!E9</f>
        <v>179.92</v>
      </c>
      <c r="F14" s="234">
        <f>'4'!F9</f>
        <v>264.69</v>
      </c>
      <c r="G14" s="90">
        <f t="shared" si="0"/>
        <v>0.35912081948307445</v>
      </c>
      <c r="H14" s="296"/>
      <c r="I14" s="710"/>
      <c r="J14" s="295"/>
      <c r="K14" s="36"/>
      <c r="L14" s="36"/>
      <c r="M14" s="36"/>
      <c r="N14" s="36"/>
      <c r="O14" s="163"/>
      <c r="P14" s="163"/>
      <c r="Q14" s="163"/>
      <c r="R14" s="163"/>
    </row>
    <row r="15" spans="1:18" s="22" customFormat="1" ht="18.75" customHeight="1">
      <c r="A15" s="42" t="s">
        <v>174</v>
      </c>
      <c r="B15" s="228">
        <f>(B14-B13)</f>
        <v>15.699999999999989</v>
      </c>
      <c r="C15" s="228">
        <f>(C14-C13)</f>
        <v>-11.82000000000005</v>
      </c>
      <c r="D15" s="228">
        <f t="shared" ref="D15:F15" si="1">(D14-D13)</f>
        <v>-2.2400000000000091</v>
      </c>
      <c r="E15" s="228">
        <f t="shared" si="1"/>
        <v>-2.3500000000000227</v>
      </c>
      <c r="F15" s="228">
        <f t="shared" si="1"/>
        <v>6.1299999999999955</v>
      </c>
      <c r="G15" s="640"/>
      <c r="H15" s="296"/>
      <c r="J15" s="36"/>
      <c r="K15" s="36"/>
      <c r="L15" s="36"/>
      <c r="M15" s="36"/>
      <c r="N15" s="36"/>
      <c r="O15" s="163"/>
      <c r="P15" s="163"/>
      <c r="Q15" s="163"/>
      <c r="R15" s="163"/>
    </row>
    <row r="16" spans="1:18" s="22" customFormat="1" ht="15" customHeight="1">
      <c r="A16" s="807" t="s">
        <v>213</v>
      </c>
      <c r="B16" s="807"/>
      <c r="C16" s="807"/>
      <c r="D16" s="807"/>
      <c r="E16" s="807"/>
      <c r="F16" s="807"/>
      <c r="G16" s="807"/>
      <c r="J16" s="36"/>
      <c r="K16" s="36"/>
      <c r="L16" s="36"/>
      <c r="M16" s="36"/>
      <c r="N16" s="36"/>
      <c r="O16" s="163"/>
      <c r="P16" s="163"/>
      <c r="Q16" s="163"/>
      <c r="R16" s="163"/>
    </row>
    <row r="18" spans="1:8" ht="15" customHeight="1">
      <c r="H18" s="283"/>
    </row>
    <row r="19" spans="1:8" ht="9.75" customHeight="1"/>
    <row r="20" spans="1:8" ht="15" customHeight="1"/>
    <row r="21" spans="1:8" ht="15" customHeight="1"/>
    <row r="22" spans="1:8" ht="15" customHeight="1"/>
    <row r="23" spans="1:8" ht="15" customHeight="1"/>
    <row r="24" spans="1:8" ht="15" customHeight="1"/>
    <row r="25" spans="1:8" ht="15" customHeight="1"/>
    <row r="26" spans="1:8" ht="15" customHeight="1">
      <c r="A26" s="16"/>
      <c r="B26" s="16"/>
      <c r="C26" s="16"/>
      <c r="D26" s="16"/>
      <c r="E26" s="16"/>
    </row>
    <row r="27" spans="1:8" ht="15" customHeight="1">
      <c r="B27" s="16"/>
      <c r="C27" s="16"/>
      <c r="D27" s="16"/>
      <c r="E27" s="16"/>
    </row>
    <row r="28" spans="1:8" ht="15" customHeight="1"/>
    <row r="29" spans="1:8" ht="15" customHeight="1">
      <c r="H29" s="285"/>
    </row>
    <row r="30" spans="1:8" ht="15" customHeight="1">
      <c r="H30" s="285"/>
    </row>
    <row r="31" spans="1:8" ht="15" customHeight="1">
      <c r="H31" s="285"/>
    </row>
    <row r="32" spans="1:8" ht="15" customHeight="1">
      <c r="H32" s="286"/>
    </row>
    <row r="33" spans="1:7" ht="14.25" customHeight="1"/>
    <row r="34" spans="1:7" ht="14.25" customHeight="1"/>
    <row r="35" spans="1:7" ht="14.25" customHeight="1"/>
    <row r="36" spans="1:7" ht="14.25" customHeight="1"/>
    <row r="37" spans="1:7" ht="14.25" customHeight="1"/>
    <row r="38" spans="1:7" ht="14.25" customHeight="1"/>
    <row r="39" spans="1:7" ht="14.25" customHeight="1"/>
    <row r="40" spans="1:7" ht="14.25" customHeight="1"/>
    <row r="42" spans="1:7">
      <c r="A42" s="16"/>
      <c r="B42" s="16"/>
      <c r="C42" s="16"/>
      <c r="D42" s="16"/>
      <c r="E42" s="16"/>
      <c r="F42" s="16"/>
      <c r="G42" s="16"/>
    </row>
  </sheetData>
  <customSheetViews>
    <customSheetView guid="{5CDC6F58-B038-4A0E-A13D-C643B013E119}" topLeftCell="A12">
      <selection activeCell="D28" sqref="D28"/>
      <pageMargins left="0.59055118110236227" right="0.59055118110236227"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5">
    <mergeCell ref="A16:G16"/>
    <mergeCell ref="A1:G1"/>
    <mergeCell ref="A3:G3"/>
    <mergeCell ref="A4:G4"/>
    <mergeCell ref="O7:P7"/>
  </mergeCells>
  <printOptions horizontalCentered="1"/>
  <pageMargins left="0.59055118110236227" right="0.59055118110236227" top="1.299212598425197" bottom="0.78740157480314965" header="0.51181102362204722" footer="0.59055118110236227"/>
  <pageSetup firstPageNumber="0" orientation="portrait" r:id="rId2"/>
  <headerFooter alignWithMargins="0">
    <oddFooter>&amp;C&amp;10&amp;A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W41"/>
  <sheetViews>
    <sheetView topLeftCell="A5" zoomScaleNormal="100" workbookViewId="0">
      <selection activeCell="G6" sqref="G1:G1048576"/>
    </sheetView>
  </sheetViews>
  <sheetFormatPr baseColWidth="10" defaultColWidth="5.90625" defaultRowHeight="18"/>
  <cols>
    <col min="1" max="1" width="11.81640625" customWidth="1"/>
    <col min="2" max="5" width="6.36328125" customWidth="1"/>
    <col min="6" max="6" width="6.7265625" customWidth="1"/>
    <col min="7" max="10" width="6.36328125" customWidth="1"/>
    <col min="11" max="11" width="6.36328125" style="222" customWidth="1"/>
    <col min="12" max="12" width="5" customWidth="1"/>
    <col min="13" max="13" width="6.26953125" bestFit="1" customWidth="1"/>
  </cols>
  <sheetData>
    <row r="2" spans="1:22">
      <c r="A2" s="814" t="s">
        <v>2</v>
      </c>
      <c r="B2" s="814"/>
      <c r="C2" s="814"/>
      <c r="D2" s="814"/>
      <c r="E2" s="814"/>
      <c r="F2" s="814"/>
      <c r="G2" s="814"/>
      <c r="H2" s="814"/>
      <c r="I2" s="814"/>
      <c r="J2" s="814"/>
      <c r="K2" s="814"/>
    </row>
    <row r="3" spans="1:22" ht="20.25" customHeight="1">
      <c r="A3" s="813" t="s">
        <v>149</v>
      </c>
      <c r="B3" s="813"/>
      <c r="C3" s="813"/>
      <c r="D3" s="813"/>
      <c r="E3" s="813"/>
      <c r="F3" s="813"/>
      <c r="G3" s="813"/>
      <c r="H3" s="813"/>
      <c r="I3" s="813"/>
      <c r="J3" s="813"/>
      <c r="K3" s="813"/>
    </row>
    <row r="4" spans="1:22" ht="17.45" customHeight="1">
      <c r="A4" s="812" t="s">
        <v>403</v>
      </c>
      <c r="B4" s="812"/>
      <c r="C4" s="812"/>
      <c r="D4" s="812"/>
      <c r="E4" s="812"/>
      <c r="F4" s="812"/>
      <c r="G4" s="812"/>
      <c r="H4" s="812"/>
      <c r="I4" s="812"/>
      <c r="J4" s="812"/>
      <c r="K4" s="812"/>
    </row>
    <row r="5" spans="1:22" ht="17.25" customHeight="1">
      <c r="A5" s="819"/>
      <c r="B5" s="819"/>
      <c r="C5" s="819"/>
      <c r="D5" s="819"/>
      <c r="E5" s="819"/>
      <c r="F5" s="819"/>
      <c r="G5" s="819"/>
      <c r="H5" s="819"/>
      <c r="I5" s="819"/>
      <c r="J5" s="819"/>
      <c r="K5" s="819"/>
    </row>
    <row r="6" spans="1:22" ht="25.5" customHeight="1">
      <c r="A6" s="164" t="s">
        <v>5</v>
      </c>
      <c r="B6" s="121" t="s">
        <v>9</v>
      </c>
      <c r="C6" s="121" t="s">
        <v>99</v>
      </c>
      <c r="D6" s="121" t="s">
        <v>108</v>
      </c>
      <c r="E6" s="121" t="s">
        <v>100</v>
      </c>
      <c r="F6" s="121" t="s">
        <v>150</v>
      </c>
      <c r="G6" s="121" t="s">
        <v>101</v>
      </c>
      <c r="H6" s="121" t="s">
        <v>82</v>
      </c>
      <c r="I6" s="121" t="s">
        <v>102</v>
      </c>
      <c r="J6" s="121" t="s">
        <v>151</v>
      </c>
      <c r="K6" s="116" t="s">
        <v>83</v>
      </c>
    </row>
    <row r="7" spans="1:22">
      <c r="A7" s="815" t="s">
        <v>387</v>
      </c>
      <c r="B7" s="816"/>
      <c r="C7" s="816"/>
      <c r="D7" s="816"/>
      <c r="E7" s="816"/>
      <c r="F7" s="816"/>
      <c r="G7" s="816"/>
      <c r="H7" s="816"/>
      <c r="I7" s="816"/>
      <c r="J7" s="816"/>
      <c r="K7" s="817"/>
    </row>
    <row r="8" spans="1:22">
      <c r="A8" s="165" t="s">
        <v>152</v>
      </c>
      <c r="B8" s="235">
        <v>0.62</v>
      </c>
      <c r="C8" s="235">
        <v>5.64</v>
      </c>
      <c r="D8" s="235">
        <v>5.18</v>
      </c>
      <c r="E8" s="235">
        <v>15.56</v>
      </c>
      <c r="F8" s="235">
        <v>2.6</v>
      </c>
      <c r="G8" s="235">
        <v>5.61</v>
      </c>
      <c r="H8" s="235">
        <v>3.35</v>
      </c>
      <c r="I8" s="235">
        <v>26.55</v>
      </c>
      <c r="J8" s="236">
        <v>97.04</v>
      </c>
      <c r="K8" s="236">
        <v>242.86</v>
      </c>
      <c r="L8" s="291"/>
      <c r="M8" s="291"/>
      <c r="N8" s="715"/>
    </row>
    <row r="9" spans="1:22">
      <c r="A9" s="81" t="s">
        <v>6</v>
      </c>
      <c r="B9" s="235">
        <v>17.5</v>
      </c>
      <c r="C9" s="235">
        <v>35.11</v>
      </c>
      <c r="D9" s="235">
        <v>31.7</v>
      </c>
      <c r="E9" s="235">
        <v>145.69999999999999</v>
      </c>
      <c r="F9" s="235">
        <v>14.99</v>
      </c>
      <c r="G9" s="235">
        <v>72.53</v>
      </c>
      <c r="H9" s="235">
        <v>26.8</v>
      </c>
      <c r="I9" s="235">
        <v>62.86</v>
      </c>
      <c r="J9" s="236">
        <v>128.85</v>
      </c>
      <c r="K9" s="236">
        <v>755</v>
      </c>
      <c r="L9" s="291"/>
      <c r="M9" s="291"/>
      <c r="N9" s="715"/>
    </row>
    <row r="10" spans="1:22">
      <c r="A10" s="81" t="s">
        <v>148</v>
      </c>
      <c r="B10" s="235">
        <v>0.01</v>
      </c>
      <c r="C10" s="235">
        <v>0.15</v>
      </c>
      <c r="D10" s="235">
        <v>0.49</v>
      </c>
      <c r="E10" s="235">
        <v>5.3</v>
      </c>
      <c r="F10" s="235">
        <v>0.09</v>
      </c>
      <c r="G10" s="235">
        <v>0.5</v>
      </c>
      <c r="H10" s="235">
        <v>0.04</v>
      </c>
      <c r="I10" s="235">
        <v>3.22</v>
      </c>
      <c r="J10" s="236">
        <v>4.8</v>
      </c>
      <c r="K10" s="236">
        <v>178.77</v>
      </c>
      <c r="L10" s="291"/>
      <c r="M10" s="291"/>
      <c r="N10" s="715"/>
    </row>
    <row r="11" spans="1:22">
      <c r="A11" s="81" t="s">
        <v>19</v>
      </c>
      <c r="B11" s="235">
        <v>5.9</v>
      </c>
      <c r="C11" s="235">
        <v>7.96</v>
      </c>
      <c r="D11" s="235">
        <v>10.199999999999999</v>
      </c>
      <c r="E11" s="235">
        <v>128.5</v>
      </c>
      <c r="F11" s="235">
        <v>6.9</v>
      </c>
      <c r="G11" s="235">
        <v>40</v>
      </c>
      <c r="H11" s="235">
        <v>10.3</v>
      </c>
      <c r="I11" s="235">
        <v>31.68</v>
      </c>
      <c r="J11" s="236">
        <v>118.5</v>
      </c>
      <c r="K11" s="236">
        <v>739.29</v>
      </c>
      <c r="L11" s="291"/>
      <c r="M11" s="291"/>
      <c r="N11" s="715"/>
    </row>
    <row r="12" spans="1:22">
      <c r="A12" s="81" t="s">
        <v>131</v>
      </c>
      <c r="B12" s="235">
        <v>11.7</v>
      </c>
      <c r="C12" s="235">
        <v>24</v>
      </c>
      <c r="D12" s="235">
        <v>20.25</v>
      </c>
      <c r="E12" s="235">
        <v>27</v>
      </c>
      <c r="F12" s="235">
        <v>6.8</v>
      </c>
      <c r="G12" s="235">
        <v>27.8</v>
      </c>
      <c r="H12" s="235">
        <v>18</v>
      </c>
      <c r="I12" s="235">
        <v>28.72</v>
      </c>
      <c r="J12" s="236">
        <v>0.8</v>
      </c>
      <c r="K12" s="236">
        <v>182.27</v>
      </c>
      <c r="L12" s="291"/>
      <c r="M12" s="291"/>
      <c r="N12" s="715"/>
    </row>
    <row r="13" spans="1:22">
      <c r="A13" s="166" t="s">
        <v>154</v>
      </c>
      <c r="B13" s="235">
        <v>0.52</v>
      </c>
      <c r="C13" s="235">
        <v>8.94</v>
      </c>
      <c r="D13" s="235">
        <v>6.91</v>
      </c>
      <c r="E13" s="235">
        <v>11.06</v>
      </c>
      <c r="F13" s="235">
        <v>3.97</v>
      </c>
      <c r="G13" s="235">
        <v>10.84</v>
      </c>
      <c r="H13" s="235">
        <v>1.89</v>
      </c>
      <c r="I13" s="235">
        <v>32.229999999999997</v>
      </c>
      <c r="J13" s="236">
        <v>111.39</v>
      </c>
      <c r="K13" s="236">
        <v>258.56</v>
      </c>
      <c r="L13" s="291"/>
      <c r="M13" s="724"/>
      <c r="N13" s="715"/>
      <c r="O13" s="291"/>
      <c r="P13" s="291"/>
      <c r="Q13" s="291"/>
      <c r="R13" s="291"/>
      <c r="S13" s="291"/>
      <c r="T13" s="291"/>
      <c r="U13" s="291"/>
      <c r="V13" s="291"/>
    </row>
    <row r="14" spans="1:22">
      <c r="A14" s="818" t="s">
        <v>388</v>
      </c>
      <c r="B14" s="818"/>
      <c r="C14" s="818"/>
      <c r="D14" s="818"/>
      <c r="E14" s="818"/>
      <c r="F14" s="818"/>
      <c r="G14" s="818"/>
      <c r="H14" s="818"/>
      <c r="I14" s="818"/>
      <c r="J14" s="818"/>
      <c r="K14" s="818"/>
      <c r="M14" s="291"/>
      <c r="N14" s="715"/>
    </row>
    <row r="15" spans="1:22">
      <c r="A15" s="165" t="s">
        <v>152</v>
      </c>
      <c r="B15" s="236">
        <v>0.52</v>
      </c>
      <c r="C15" s="236">
        <v>8.94</v>
      </c>
      <c r="D15" s="236">
        <v>6.91</v>
      </c>
      <c r="E15" s="236">
        <v>11.06</v>
      </c>
      <c r="F15" s="236">
        <v>3.97</v>
      </c>
      <c r="G15" s="236">
        <v>10.84</v>
      </c>
      <c r="H15" s="236">
        <v>1.89</v>
      </c>
      <c r="I15" s="235">
        <v>32.229999999999997</v>
      </c>
      <c r="J15" s="235">
        <v>110.99</v>
      </c>
      <c r="K15" s="236">
        <v>258.56</v>
      </c>
      <c r="M15" s="291"/>
      <c r="N15" s="291"/>
      <c r="O15" s="291"/>
      <c r="P15" s="291"/>
      <c r="Q15" s="291"/>
      <c r="R15" s="291"/>
      <c r="S15" s="291"/>
      <c r="T15" s="291"/>
      <c r="U15" s="291"/>
      <c r="V15" s="291"/>
    </row>
    <row r="16" spans="1:22" ht="15.75" customHeight="1">
      <c r="A16" s="167" t="s">
        <v>6</v>
      </c>
      <c r="B16" s="236">
        <v>17.5</v>
      </c>
      <c r="C16" s="236">
        <v>23.5</v>
      </c>
      <c r="D16" s="236">
        <v>26.5</v>
      </c>
      <c r="E16" s="236">
        <v>149.56</v>
      </c>
      <c r="F16" s="236">
        <v>14</v>
      </c>
      <c r="G16" s="236">
        <v>77.5</v>
      </c>
      <c r="H16" s="236">
        <v>26.5</v>
      </c>
      <c r="I16" s="235">
        <v>47.33</v>
      </c>
      <c r="J16" s="235">
        <v>130</v>
      </c>
      <c r="K16" s="236">
        <v>743.18</v>
      </c>
      <c r="M16" s="291"/>
      <c r="N16" s="291"/>
      <c r="O16" s="291"/>
      <c r="P16" s="291"/>
      <c r="Q16" s="291"/>
      <c r="R16" s="291"/>
      <c r="S16" s="291"/>
      <c r="T16" s="291"/>
      <c r="U16" s="291"/>
      <c r="V16" s="291"/>
    </row>
    <row r="17" spans="1:23" ht="15.75" customHeight="1">
      <c r="A17" s="167" t="s">
        <v>148</v>
      </c>
      <c r="B17" s="236">
        <v>0.01</v>
      </c>
      <c r="C17" s="236">
        <v>0.15</v>
      </c>
      <c r="D17" s="236">
        <v>0.45</v>
      </c>
      <c r="E17" s="236">
        <v>6.5</v>
      </c>
      <c r="F17" s="236">
        <v>0.05</v>
      </c>
      <c r="G17" s="236">
        <v>0.5</v>
      </c>
      <c r="H17" s="236">
        <v>0.03</v>
      </c>
      <c r="I17" s="235">
        <v>4.08</v>
      </c>
      <c r="J17" s="235">
        <v>3</v>
      </c>
      <c r="K17" s="236">
        <v>179.35</v>
      </c>
      <c r="M17" s="291"/>
      <c r="N17" s="291"/>
      <c r="O17" s="291"/>
      <c r="P17" s="291"/>
      <c r="Q17" s="291"/>
      <c r="R17" s="291"/>
      <c r="S17" s="291"/>
      <c r="T17" s="291"/>
      <c r="U17" s="291"/>
      <c r="V17" s="291"/>
    </row>
    <row r="18" spans="1:23" ht="15.75" customHeight="1">
      <c r="A18" s="167" t="s">
        <v>19</v>
      </c>
      <c r="B18" s="236">
        <v>6</v>
      </c>
      <c r="C18" s="236">
        <v>8</v>
      </c>
      <c r="D18" s="236">
        <v>8.4</v>
      </c>
      <c r="E18" s="236">
        <v>127.25</v>
      </c>
      <c r="F18" s="236">
        <v>6.9</v>
      </c>
      <c r="G18" s="236">
        <v>42</v>
      </c>
      <c r="H18" s="236">
        <v>10.199999999999999</v>
      </c>
      <c r="I18" s="235">
        <v>31.73</v>
      </c>
      <c r="J18" s="235">
        <v>116</v>
      </c>
      <c r="K18" s="236">
        <v>737.05</v>
      </c>
      <c r="M18" s="291"/>
      <c r="N18" s="291"/>
      <c r="O18" s="291"/>
      <c r="P18" s="291"/>
      <c r="Q18" s="291"/>
      <c r="R18" s="291"/>
      <c r="S18" s="291"/>
      <c r="T18" s="291"/>
      <c r="U18" s="291"/>
      <c r="V18" s="291"/>
      <c r="W18" s="291"/>
    </row>
    <row r="19" spans="1:23" ht="15.75" customHeight="1">
      <c r="A19" s="167" t="s">
        <v>131</v>
      </c>
      <c r="B19" s="236">
        <v>11.5</v>
      </c>
      <c r="C19" s="236">
        <v>19</v>
      </c>
      <c r="D19" s="236">
        <v>20.5</v>
      </c>
      <c r="E19" s="236">
        <v>29.5</v>
      </c>
      <c r="F19" s="236">
        <v>7.5</v>
      </c>
      <c r="G19" s="236">
        <v>31.5</v>
      </c>
      <c r="H19" s="236">
        <v>16</v>
      </c>
      <c r="I19" s="235">
        <v>26.54</v>
      </c>
      <c r="J19" s="235">
        <v>0.8</v>
      </c>
      <c r="K19" s="236">
        <v>179.92</v>
      </c>
      <c r="M19" s="291"/>
      <c r="N19" s="291"/>
      <c r="O19" s="291"/>
      <c r="P19" s="291"/>
      <c r="Q19" s="291"/>
      <c r="R19" s="291"/>
      <c r="S19" s="291"/>
      <c r="T19" s="291"/>
      <c r="U19" s="291"/>
      <c r="V19" s="291"/>
      <c r="W19" s="291"/>
    </row>
    <row r="20" spans="1:23" ht="15.75" customHeight="1">
      <c r="A20" s="167" t="s">
        <v>154</v>
      </c>
      <c r="B20" s="235">
        <v>0.53</v>
      </c>
      <c r="C20" s="235">
        <v>5.59</v>
      </c>
      <c r="D20" s="235">
        <v>4.96</v>
      </c>
      <c r="E20" s="235">
        <v>10.37</v>
      </c>
      <c r="F20" s="235">
        <v>3.62</v>
      </c>
      <c r="G20" s="235">
        <v>15.34</v>
      </c>
      <c r="H20" s="235">
        <v>2.21</v>
      </c>
      <c r="I20" s="235">
        <v>25.38</v>
      </c>
      <c r="J20" s="235">
        <v>127.19</v>
      </c>
      <c r="K20" s="236">
        <v>264.69</v>
      </c>
      <c r="M20" s="671"/>
      <c r="N20" s="291"/>
      <c r="O20" s="291"/>
      <c r="P20" s="291"/>
      <c r="Q20" s="291"/>
      <c r="R20" s="291"/>
      <c r="S20" s="291"/>
      <c r="T20" s="291"/>
      <c r="U20" s="291"/>
      <c r="V20" s="291"/>
      <c r="W20" s="291"/>
    </row>
    <row r="21" spans="1:23">
      <c r="A21" s="1" t="s">
        <v>212</v>
      </c>
      <c r="B21" s="88"/>
      <c r="C21" s="88"/>
      <c r="D21" s="88"/>
      <c r="E21" s="88"/>
      <c r="F21" s="88"/>
      <c r="G21" s="88"/>
      <c r="H21" s="88"/>
      <c r="I21" s="88"/>
      <c r="J21" s="88"/>
      <c r="K21" s="221"/>
      <c r="N21" s="291"/>
      <c r="O21" s="291"/>
      <c r="P21" s="291"/>
      <c r="Q21" s="291"/>
      <c r="R21" s="291"/>
      <c r="S21" s="291"/>
      <c r="T21" s="291"/>
      <c r="U21" s="291"/>
      <c r="V21" s="291"/>
      <c r="W21" s="291"/>
    </row>
    <row r="22" spans="1:23">
      <c r="A22" s="93"/>
      <c r="B22" s="88"/>
      <c r="C22" s="88"/>
      <c r="D22" s="88"/>
      <c r="E22" s="88"/>
      <c r="F22" s="88"/>
      <c r="G22" s="88"/>
      <c r="H22" s="88"/>
      <c r="I22" s="88"/>
      <c r="J22" s="88"/>
      <c r="K22" s="88"/>
      <c r="N22" s="291"/>
      <c r="O22" s="291"/>
      <c r="P22" s="291"/>
      <c r="Q22" s="291"/>
      <c r="R22" s="291"/>
      <c r="S22" s="291"/>
      <c r="T22" s="291"/>
      <c r="U22" s="291"/>
      <c r="V22" s="291"/>
      <c r="W22" s="291"/>
    </row>
    <row r="23" spans="1:23">
      <c r="B23" s="291"/>
      <c r="C23" s="291"/>
      <c r="D23" s="291"/>
      <c r="E23" s="291"/>
      <c r="F23" s="291"/>
      <c r="G23" s="291"/>
      <c r="H23" s="291"/>
      <c r="I23" s="291"/>
      <c r="J23" s="291"/>
      <c r="K23" s="291"/>
      <c r="N23" s="291"/>
      <c r="O23" s="291"/>
      <c r="P23" s="291"/>
      <c r="Q23" s="291"/>
      <c r="R23" s="291"/>
      <c r="S23" s="291"/>
      <c r="T23" s="291"/>
      <c r="U23" s="291"/>
      <c r="V23" s="291"/>
      <c r="W23" s="291"/>
    </row>
    <row r="24" spans="1:23">
      <c r="A24" s="87"/>
      <c r="B24" s="291"/>
      <c r="C24" s="291"/>
      <c r="D24" s="291"/>
      <c r="E24" s="291"/>
      <c r="F24" s="291"/>
      <c r="G24" s="291"/>
      <c r="H24" s="291"/>
      <c r="I24" s="291"/>
      <c r="J24" s="291"/>
      <c r="K24" s="291"/>
      <c r="N24" s="291"/>
      <c r="O24" s="291"/>
      <c r="P24" s="291"/>
      <c r="Q24" s="291"/>
      <c r="R24" s="291"/>
      <c r="S24" s="291"/>
      <c r="T24" s="291"/>
      <c r="U24" s="291"/>
      <c r="V24" s="291"/>
      <c r="W24" s="291"/>
    </row>
    <row r="25" spans="1:23">
      <c r="B25" s="291"/>
      <c r="C25" s="291"/>
      <c r="D25" s="291"/>
      <c r="E25" s="291"/>
      <c r="F25" s="291"/>
      <c r="G25" s="291"/>
      <c r="H25" s="291"/>
      <c r="I25" s="291"/>
      <c r="J25" s="291"/>
      <c r="K25" s="291"/>
      <c r="N25" s="291"/>
      <c r="O25" s="291"/>
      <c r="P25" s="291"/>
      <c r="Q25" s="291"/>
      <c r="R25" s="291"/>
      <c r="S25" s="291"/>
      <c r="T25" s="291"/>
      <c r="U25" s="291"/>
      <c r="V25" s="291"/>
      <c r="W25" s="291"/>
    </row>
    <row r="26" spans="1:23">
      <c r="A26" s="337"/>
      <c r="B26" s="291"/>
      <c r="C26" s="291"/>
      <c r="D26" s="291"/>
      <c r="E26" s="291"/>
      <c r="F26" s="291"/>
      <c r="G26" s="291"/>
      <c r="H26" s="291"/>
      <c r="I26" s="291"/>
      <c r="J26" s="291"/>
      <c r="K26" s="291"/>
    </row>
    <row r="27" spans="1:23">
      <c r="B27" s="291"/>
      <c r="C27" s="291"/>
      <c r="D27" s="291"/>
      <c r="E27" s="291"/>
      <c r="F27" s="291"/>
      <c r="G27" s="291"/>
      <c r="H27" s="291"/>
      <c r="I27" s="291"/>
      <c r="J27" s="291"/>
      <c r="K27" s="291"/>
    </row>
    <row r="28" spans="1:23">
      <c r="B28" s="291"/>
      <c r="C28" s="291"/>
      <c r="D28" s="291"/>
      <c r="E28" s="291"/>
      <c r="F28" s="291"/>
      <c r="G28" s="291"/>
      <c r="H28" s="291"/>
      <c r="I28" s="291"/>
      <c r="J28" s="291"/>
      <c r="K28" s="291"/>
    </row>
    <row r="29" spans="1:23">
      <c r="B29" s="291"/>
      <c r="C29" s="291"/>
      <c r="D29" s="291"/>
      <c r="E29" s="291"/>
      <c r="F29" s="291"/>
      <c r="G29" s="291"/>
      <c r="H29" s="291"/>
      <c r="I29" s="291"/>
      <c r="J29" s="291"/>
      <c r="K29" s="291"/>
    </row>
    <row r="30" spans="1:23">
      <c r="B30" s="291"/>
      <c r="C30" s="291"/>
      <c r="D30" s="291"/>
      <c r="E30" s="291"/>
      <c r="F30" s="291"/>
      <c r="G30" s="291"/>
      <c r="H30" s="291"/>
      <c r="I30" s="291"/>
      <c r="J30" s="291"/>
      <c r="K30" s="291"/>
    </row>
    <row r="31" spans="1:23">
      <c r="B31" s="291"/>
      <c r="C31" s="291"/>
      <c r="D31" s="291"/>
      <c r="E31" s="291"/>
      <c r="F31" s="291"/>
      <c r="G31" s="291"/>
      <c r="H31" s="291"/>
      <c r="I31" s="291"/>
      <c r="J31" s="291"/>
      <c r="K31" s="291"/>
    </row>
    <row r="32" spans="1:23">
      <c r="B32" s="291"/>
      <c r="C32" s="291"/>
      <c r="D32" s="291"/>
      <c r="E32" s="291"/>
      <c r="F32" s="291"/>
      <c r="G32" s="291"/>
      <c r="H32" s="291"/>
      <c r="I32" s="291"/>
      <c r="J32" s="291"/>
      <c r="K32" s="291"/>
    </row>
    <row r="33" spans="2:11">
      <c r="B33" s="291"/>
      <c r="C33" s="291"/>
      <c r="D33" s="291"/>
      <c r="E33" s="291"/>
      <c r="F33" s="291"/>
      <c r="G33" s="291"/>
      <c r="H33" s="291"/>
      <c r="I33" s="291"/>
      <c r="J33" s="291"/>
      <c r="K33" s="291"/>
    </row>
    <row r="34" spans="2:11">
      <c r="B34" s="291"/>
      <c r="C34" s="291"/>
      <c r="D34" s="291"/>
      <c r="E34" s="291"/>
      <c r="F34" s="291"/>
      <c r="G34" s="291"/>
      <c r="H34" s="291"/>
      <c r="I34" s="291"/>
      <c r="J34" s="291"/>
      <c r="K34" s="291"/>
    </row>
    <row r="35" spans="2:11">
      <c r="B35" s="291"/>
      <c r="C35" s="291"/>
      <c r="D35" s="291"/>
      <c r="E35" s="291"/>
      <c r="F35" s="291"/>
      <c r="G35" s="291"/>
      <c r="H35" s="291"/>
      <c r="I35" s="291"/>
      <c r="J35" s="291"/>
      <c r="K35" s="291"/>
    </row>
    <row r="36" spans="2:11">
      <c r="B36" s="291"/>
      <c r="C36" s="291"/>
      <c r="D36" s="291"/>
      <c r="E36" s="291"/>
      <c r="F36" s="291"/>
      <c r="G36" s="291"/>
      <c r="H36" s="291"/>
      <c r="I36" s="291"/>
      <c r="J36" s="291"/>
      <c r="K36" s="291"/>
    </row>
    <row r="37" spans="2:11">
      <c r="B37" s="291"/>
      <c r="C37" s="291"/>
      <c r="D37" s="291"/>
      <c r="E37" s="291"/>
      <c r="F37" s="291"/>
      <c r="G37" s="291"/>
      <c r="H37" s="291"/>
      <c r="I37" s="291"/>
      <c r="J37" s="291"/>
      <c r="K37" s="291"/>
    </row>
    <row r="38" spans="2:11">
      <c r="B38" s="291"/>
      <c r="C38" s="291"/>
      <c r="D38" s="291"/>
      <c r="E38" s="291"/>
      <c r="F38" s="291"/>
      <c r="G38" s="291"/>
      <c r="H38" s="291"/>
      <c r="I38" s="291"/>
      <c r="J38" s="291"/>
      <c r="K38" s="291"/>
    </row>
    <row r="39" spans="2:11">
      <c r="B39" s="291"/>
      <c r="C39" s="291"/>
      <c r="D39" s="291"/>
      <c r="E39" s="291"/>
      <c r="F39" s="291"/>
      <c r="G39" s="291"/>
      <c r="H39" s="291"/>
      <c r="I39" s="291"/>
      <c r="J39" s="291"/>
      <c r="K39" s="291"/>
    </row>
    <row r="40" spans="2:11">
      <c r="B40" s="291"/>
      <c r="C40" s="291"/>
      <c r="D40" s="291"/>
      <c r="E40" s="291"/>
      <c r="F40" s="291"/>
      <c r="G40" s="291"/>
      <c r="H40" s="291"/>
      <c r="I40" s="291"/>
      <c r="J40" s="291"/>
      <c r="K40" s="291"/>
    </row>
    <row r="41" spans="2:11">
      <c r="B41" s="291"/>
      <c r="C41" s="291"/>
      <c r="D41" s="291"/>
      <c r="E41" s="291"/>
      <c r="F41" s="291"/>
      <c r="G41" s="291"/>
      <c r="H41" s="291"/>
      <c r="I41" s="291"/>
      <c r="J41" s="291"/>
      <c r="K41" s="291"/>
    </row>
  </sheetData>
  <mergeCells count="6">
    <mergeCell ref="A4:K4"/>
    <mergeCell ref="A3:K3"/>
    <mergeCell ref="A2:K2"/>
    <mergeCell ref="A7:K7"/>
    <mergeCell ref="A14:K14"/>
    <mergeCell ref="A5:K5"/>
  </mergeCells>
  <pageMargins left="0.70866141732283472" right="0.70866141732283472" top="0.74803149606299213" bottom="0.74803149606299213" header="0.31496062992125984" footer="0.31496062992125984"/>
  <pageSetup scale="86" orientation="portrait" r:id="rId1"/>
  <headerFooter>
    <oddFooter>&amp;C&amp;10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zoomScaleNormal="100" workbookViewId="0">
      <selection activeCell="B17" sqref="B17:E17"/>
    </sheetView>
  </sheetViews>
  <sheetFormatPr baseColWidth="10" defaultColWidth="10.90625" defaultRowHeight="12.75"/>
  <cols>
    <col min="1" max="1" width="2.08984375" style="13" customWidth="1"/>
    <col min="2" max="5" width="15.08984375" style="13" customWidth="1"/>
    <col min="6" max="6" width="11.36328125" style="13" bestFit="1" customWidth="1"/>
    <col min="7" max="7" width="7" style="13" customWidth="1"/>
    <col min="8" max="16384" width="10.90625" style="13"/>
  </cols>
  <sheetData>
    <row r="1" spans="2:12" s="30" customFormat="1" ht="15" customHeight="1">
      <c r="B1" s="814" t="s">
        <v>52</v>
      </c>
      <c r="C1" s="814"/>
      <c r="D1" s="814"/>
      <c r="E1" s="814"/>
    </row>
    <row r="2" spans="2:12" s="30" customFormat="1" ht="15" customHeight="1">
      <c r="B2" s="73"/>
      <c r="C2" s="73"/>
      <c r="D2" s="73"/>
      <c r="E2" s="73"/>
    </row>
    <row r="3" spans="2:12" s="30" customFormat="1" ht="18.600000000000001" customHeight="1">
      <c r="B3" s="813" t="s">
        <v>104</v>
      </c>
      <c r="C3" s="813"/>
      <c r="D3" s="813"/>
      <c r="E3" s="813"/>
    </row>
    <row r="4" spans="2:12" s="30" customFormat="1" ht="15" customHeight="1">
      <c r="B4" s="814" t="s">
        <v>410</v>
      </c>
      <c r="C4" s="814"/>
      <c r="D4" s="814"/>
      <c r="E4" s="814"/>
    </row>
    <row r="5" spans="2:12" s="30" customFormat="1" ht="27" customHeight="1">
      <c r="B5" s="826" t="s">
        <v>11</v>
      </c>
      <c r="C5" s="823" t="s">
        <v>103</v>
      </c>
      <c r="D5" s="824"/>
      <c r="E5" s="825"/>
    </row>
    <row r="6" spans="2:12" s="30" customFormat="1" ht="27" customHeight="1">
      <c r="B6" s="827"/>
      <c r="C6" s="293" t="s">
        <v>127</v>
      </c>
      <c r="D6" s="114" t="s">
        <v>130</v>
      </c>
      <c r="E6" s="114" t="s">
        <v>128</v>
      </c>
      <c r="F6" s="292"/>
    </row>
    <row r="7" spans="2:12" s="30" customFormat="1" ht="18" customHeight="1">
      <c r="B7" s="115" t="s">
        <v>78</v>
      </c>
      <c r="C7" s="237">
        <v>280.64400000000001</v>
      </c>
      <c r="D7" s="237">
        <v>1145.2897</v>
      </c>
      <c r="E7" s="237">
        <v>40.809342084633911</v>
      </c>
    </row>
    <row r="8" spans="2:12" s="30" customFormat="1" ht="18" customHeight="1">
      <c r="B8" s="115" t="s">
        <v>79</v>
      </c>
      <c r="C8" s="237">
        <v>264.30399999999997</v>
      </c>
      <c r="D8" s="237">
        <v>1523.9213</v>
      </c>
      <c r="E8" s="237">
        <v>57.657897723833159</v>
      </c>
    </row>
    <row r="9" spans="2:12" s="30" customFormat="1" ht="18" customHeight="1">
      <c r="B9" s="115" t="s">
        <v>80</v>
      </c>
      <c r="C9" s="237">
        <v>271.41500000000002</v>
      </c>
      <c r="D9" s="237">
        <v>1575.8219999999999</v>
      </c>
      <c r="E9" s="237">
        <v>58.059502975148753</v>
      </c>
    </row>
    <row r="10" spans="2:12" s="30" customFormat="1" ht="18" customHeight="1">
      <c r="B10" s="115" t="s">
        <v>72</v>
      </c>
      <c r="C10" s="237">
        <v>245.27699999999999</v>
      </c>
      <c r="D10" s="237">
        <v>1213.1010000000001</v>
      </c>
      <c r="E10" s="237">
        <v>49.458408248633184</v>
      </c>
    </row>
    <row r="11" spans="2:12" s="30" customFormat="1" ht="18" customHeight="1">
      <c r="B11" s="115" t="s">
        <v>75</v>
      </c>
      <c r="C11" s="237">
        <v>253.62700000000001</v>
      </c>
      <c r="D11" s="237">
        <v>1474.6624999999999</v>
      </c>
      <c r="E11" s="237">
        <v>58.142961908629601</v>
      </c>
    </row>
    <row r="12" spans="2:12" s="30" customFormat="1" ht="18" customHeight="1">
      <c r="B12" s="115" t="s">
        <v>81</v>
      </c>
      <c r="C12" s="237">
        <v>254.857</v>
      </c>
      <c r="D12" s="237">
        <v>1358.12861</v>
      </c>
      <c r="E12" s="237">
        <v>53.289829590711655</v>
      </c>
    </row>
    <row r="13" spans="2:12" s="30" customFormat="1" ht="18" customHeight="1">
      <c r="B13" s="115" t="s">
        <v>129</v>
      </c>
      <c r="C13" s="237">
        <v>263.16399999999999</v>
      </c>
      <c r="D13" s="237">
        <v>1482.3100999999999</v>
      </c>
      <c r="E13" s="237">
        <v>56.326477025733006</v>
      </c>
    </row>
    <row r="14" spans="2:12" s="30" customFormat="1" ht="18" customHeight="1">
      <c r="B14" s="125" t="s">
        <v>189</v>
      </c>
      <c r="C14" s="237">
        <v>285.29700000000003</v>
      </c>
      <c r="D14" s="237">
        <v>1731.9349999999999</v>
      </c>
      <c r="E14" s="237">
        <v>60.706386677742834</v>
      </c>
    </row>
    <row r="15" spans="2:12" ht="18" customHeight="1">
      <c r="B15" s="125" t="s">
        <v>409</v>
      </c>
      <c r="C15" s="237">
        <v>225.042</v>
      </c>
      <c r="D15" s="237">
        <v>1349.4919</v>
      </c>
      <c r="E15" s="237">
        <v>52.9</v>
      </c>
      <c r="F15" s="674"/>
      <c r="G15" s="62"/>
      <c r="H15" s="57"/>
      <c r="I15" s="58"/>
      <c r="J15" s="58"/>
      <c r="K15" s="66"/>
      <c r="L15" s="57"/>
    </row>
    <row r="16" spans="2:12" ht="18" customHeight="1">
      <c r="B16" s="125" t="s">
        <v>408</v>
      </c>
      <c r="C16" s="237">
        <v>216.12</v>
      </c>
      <c r="D16" s="237">
        <f>C16*E16/10</f>
        <v>1143.2747999999999</v>
      </c>
      <c r="E16" s="237">
        <v>52.9</v>
      </c>
      <c r="G16" s="83"/>
      <c r="H16" s="57"/>
      <c r="I16" s="58"/>
      <c r="J16" s="58"/>
      <c r="K16" s="66"/>
      <c r="L16" s="57"/>
    </row>
    <row r="17" spans="2:11" ht="36" customHeight="1">
      <c r="B17" s="820" t="s">
        <v>422</v>
      </c>
      <c r="C17" s="821"/>
      <c r="D17" s="821"/>
      <c r="E17" s="822"/>
      <c r="F17" s="68"/>
      <c r="G17" s="68"/>
      <c r="H17" s="68"/>
      <c r="I17" s="68"/>
      <c r="J17" s="68"/>
      <c r="K17" s="68"/>
    </row>
    <row r="18" spans="2:11">
      <c r="C18" s="83"/>
      <c r="D18" s="83"/>
      <c r="E18" s="84"/>
    </row>
    <row r="20" spans="2:11">
      <c r="F20" s="283"/>
    </row>
    <row r="36" spans="1:1" ht="38.25" customHeight="1"/>
    <row r="38" spans="1:1">
      <c r="A38" s="89"/>
    </row>
    <row r="52" spans="1:8" ht="30" customHeight="1">
      <c r="A52" s="365"/>
      <c r="H52" s="365"/>
    </row>
  </sheetData>
  <mergeCells count="6">
    <mergeCell ref="B17:E17"/>
    <mergeCell ref="B1:E1"/>
    <mergeCell ref="B3:E3"/>
    <mergeCell ref="B4:E4"/>
    <mergeCell ref="C5:E5"/>
    <mergeCell ref="B5:B6"/>
  </mergeCells>
  <pageMargins left="0.7" right="0.7" top="0.75" bottom="0.75" header="0.3" footer="0.3"/>
  <pageSetup orientation="portrait" r:id="rId1"/>
  <headerFooter>
    <oddFooter>&amp;C&amp;10 7</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2"/>
  <sheetViews>
    <sheetView zoomScaleNormal="100" zoomScaleSheetLayoutView="50" workbookViewId="0">
      <selection activeCell="A5" sqref="A5:XFD5"/>
    </sheetView>
  </sheetViews>
  <sheetFormatPr baseColWidth="10" defaultColWidth="10.90625" defaultRowHeight="12.75"/>
  <cols>
    <col min="1" max="1" width="0.90625" style="13" customWidth="1"/>
    <col min="2" max="2" width="12.54296875" style="13" customWidth="1"/>
    <col min="3" max="3" width="13.08984375" style="13" customWidth="1"/>
    <col min="4" max="5" width="10.90625" style="13" customWidth="1"/>
    <col min="6" max="6" width="14.7265625" style="13" customWidth="1"/>
    <col min="7" max="7" width="1.54296875" style="13" customWidth="1"/>
    <col min="8" max="8" width="3.90625" style="13" customWidth="1"/>
    <col min="9" max="9" width="6.36328125" style="250" customWidth="1"/>
    <col min="10" max="10" width="9.453125" style="250" customWidth="1"/>
    <col min="11" max="16384" width="10.90625" style="250"/>
  </cols>
  <sheetData>
    <row r="1" spans="2:16" s="30" customFormat="1" ht="15" customHeight="1">
      <c r="B1" s="814" t="s">
        <v>3</v>
      </c>
      <c r="C1" s="814"/>
      <c r="D1" s="814"/>
      <c r="E1" s="814"/>
      <c r="F1" s="814"/>
    </row>
    <row r="2" spans="2:16" s="30" customFormat="1" ht="15" customHeight="1">
      <c r="B2" s="31"/>
      <c r="C2" s="31"/>
      <c r="D2" s="31"/>
      <c r="E2" s="31"/>
      <c r="F2" s="31"/>
    </row>
    <row r="3" spans="2:16" s="30" customFormat="1" ht="21" customHeight="1">
      <c r="B3" s="829" t="s">
        <v>124</v>
      </c>
      <c r="C3" s="830"/>
      <c r="D3" s="830"/>
      <c r="E3" s="830"/>
      <c r="F3" s="830"/>
    </row>
    <row r="4" spans="2:16" s="30" customFormat="1" ht="15" customHeight="1">
      <c r="B4" s="830" t="s">
        <v>357</v>
      </c>
      <c r="C4" s="830"/>
      <c r="D4" s="830"/>
      <c r="E4" s="830"/>
      <c r="F4" s="830"/>
    </row>
    <row r="5" spans="2:16" s="30" customFormat="1" ht="27.75" customHeight="1">
      <c r="B5" s="112" t="s">
        <v>11</v>
      </c>
      <c r="C5" s="112" t="s">
        <v>12</v>
      </c>
      <c r="D5" s="113" t="s">
        <v>38</v>
      </c>
      <c r="E5" s="113" t="s">
        <v>36</v>
      </c>
      <c r="F5" s="113" t="s">
        <v>37</v>
      </c>
    </row>
    <row r="6" spans="2:16" s="13" customFormat="1" ht="16.5" customHeight="1">
      <c r="B6" s="831" t="s">
        <v>189</v>
      </c>
      <c r="C6" s="75" t="s">
        <v>273</v>
      </c>
      <c r="D6" s="238">
        <v>166</v>
      </c>
      <c r="E6" s="239">
        <v>340.3</v>
      </c>
      <c r="F6" s="240">
        <v>20.5</v>
      </c>
      <c r="G6" s="55"/>
      <c r="H6" s="70"/>
      <c r="I6" s="389"/>
      <c r="J6" s="57"/>
      <c r="K6" s="58"/>
      <c r="L6" s="58"/>
      <c r="M6" s="66"/>
      <c r="N6" s="57"/>
    </row>
    <row r="7" spans="2:16" s="13" customFormat="1" ht="16.5" customHeight="1">
      <c r="B7" s="831"/>
      <c r="C7" s="75" t="s">
        <v>219</v>
      </c>
      <c r="D7" s="238">
        <v>1578</v>
      </c>
      <c r="E7" s="239">
        <v>7779.5</v>
      </c>
      <c r="F7" s="240">
        <v>49.3</v>
      </c>
      <c r="G7" s="55"/>
      <c r="H7" s="70"/>
      <c r="I7" s="62"/>
      <c r="J7" s="67"/>
      <c r="K7" s="58"/>
      <c r="L7" s="58"/>
      <c r="M7" s="66"/>
      <c r="N7" s="67"/>
    </row>
    <row r="8" spans="2:16" s="13" customFormat="1" ht="16.5" customHeight="1">
      <c r="B8" s="831"/>
      <c r="C8" s="75" t="s">
        <v>274</v>
      </c>
      <c r="D8" s="238">
        <v>2028</v>
      </c>
      <c r="E8" s="239">
        <v>11519</v>
      </c>
      <c r="F8" s="240">
        <v>56.8</v>
      </c>
      <c r="G8" s="55"/>
      <c r="H8" s="70"/>
      <c r="I8" s="62"/>
      <c r="J8" s="67"/>
      <c r="K8" s="58"/>
      <c r="L8" s="58"/>
      <c r="M8" s="66"/>
      <c r="N8" s="67"/>
    </row>
    <row r="9" spans="2:16" s="13" customFormat="1" ht="16.5" customHeight="1">
      <c r="B9" s="831"/>
      <c r="C9" s="75" t="s">
        <v>275</v>
      </c>
      <c r="D9" s="238">
        <v>10926</v>
      </c>
      <c r="E9" s="239">
        <v>59546.7</v>
      </c>
      <c r="F9" s="240">
        <v>54.5</v>
      </c>
      <c r="G9" s="55"/>
      <c r="H9" s="70"/>
      <c r="I9" s="62"/>
      <c r="J9" s="67"/>
      <c r="K9" s="58"/>
      <c r="L9" s="58"/>
      <c r="M9" s="66"/>
      <c r="N9" s="67"/>
    </row>
    <row r="10" spans="2:16" s="13" customFormat="1" ht="16.5" customHeight="1">
      <c r="B10" s="831"/>
      <c r="C10" s="75" t="s">
        <v>222</v>
      </c>
      <c r="D10" s="238">
        <v>38452</v>
      </c>
      <c r="E10" s="239">
        <v>230712</v>
      </c>
      <c r="F10" s="240">
        <v>60</v>
      </c>
      <c r="G10" s="55"/>
      <c r="H10" s="70"/>
      <c r="I10" s="62"/>
      <c r="J10" s="67"/>
      <c r="K10" s="58"/>
      <c r="L10" s="58"/>
      <c r="M10" s="66"/>
      <c r="N10" s="67"/>
    </row>
    <row r="11" spans="2:16" s="13" customFormat="1" ht="16.5" customHeight="1">
      <c r="B11" s="831"/>
      <c r="C11" s="75" t="s">
        <v>223</v>
      </c>
      <c r="D11" s="238">
        <v>74805</v>
      </c>
      <c r="E11" s="239">
        <v>426388.5</v>
      </c>
      <c r="F11" s="240">
        <v>57</v>
      </c>
      <c r="G11" s="55"/>
      <c r="H11" s="70"/>
      <c r="I11" s="62"/>
      <c r="J11" s="67"/>
      <c r="K11" s="58"/>
      <c r="L11" s="58"/>
      <c r="M11" s="66"/>
      <c r="N11" s="67"/>
    </row>
    <row r="12" spans="2:16" s="13" customFormat="1" ht="16.5" customHeight="1">
      <c r="B12" s="831"/>
      <c r="C12" s="75" t="s">
        <v>224</v>
      </c>
      <c r="D12" s="238">
        <v>106924</v>
      </c>
      <c r="E12" s="239">
        <v>623366.9</v>
      </c>
      <c r="F12" s="240">
        <v>58.3</v>
      </c>
      <c r="G12" s="55"/>
      <c r="H12" s="70"/>
      <c r="I12" s="62"/>
      <c r="J12" s="57"/>
      <c r="K12" s="58"/>
      <c r="L12" s="58"/>
      <c r="M12" s="268"/>
      <c r="N12" s="57"/>
      <c r="O12" s="269"/>
      <c r="P12" s="269"/>
    </row>
    <row r="13" spans="2:16" s="13" customFormat="1" ht="16.5" customHeight="1">
      <c r="B13" s="831"/>
      <c r="C13" s="75" t="s">
        <v>424</v>
      </c>
      <c r="D13" s="238">
        <v>12153</v>
      </c>
      <c r="E13" s="239">
        <v>90175.3</v>
      </c>
      <c r="F13" s="240">
        <v>74.2</v>
      </c>
      <c r="G13" s="55"/>
      <c r="H13" s="70"/>
      <c r="I13" s="62"/>
      <c r="J13" s="57"/>
      <c r="K13" s="58"/>
      <c r="L13" s="58"/>
      <c r="M13" s="268"/>
      <c r="N13" s="57"/>
      <c r="O13" s="269"/>
      <c r="P13" s="269"/>
    </row>
    <row r="14" spans="2:16" s="13" customFormat="1" ht="16.5" customHeight="1">
      <c r="B14" s="831"/>
      <c r="C14" s="75" t="s">
        <v>425</v>
      </c>
      <c r="D14" s="238">
        <v>10708</v>
      </c>
      <c r="E14" s="239">
        <v>81059.600000000006</v>
      </c>
      <c r="F14" s="240">
        <v>75.7</v>
      </c>
      <c r="G14" s="55"/>
      <c r="H14" s="70"/>
      <c r="I14" s="62"/>
      <c r="J14" s="57"/>
      <c r="K14" s="58"/>
      <c r="L14" s="58"/>
      <c r="M14" s="268"/>
      <c r="N14" s="57"/>
      <c r="O14" s="269"/>
      <c r="P14" s="269"/>
    </row>
    <row r="15" spans="2:16" s="13" customFormat="1" ht="16.5" customHeight="1">
      <c r="B15" s="831"/>
      <c r="C15" s="75" t="s">
        <v>51</v>
      </c>
      <c r="D15" s="238">
        <v>46</v>
      </c>
      <c r="E15" s="239">
        <v>117.8</v>
      </c>
      <c r="F15" s="240">
        <v>25.6</v>
      </c>
      <c r="G15" s="55"/>
      <c r="H15" s="70"/>
      <c r="I15" s="62"/>
      <c r="J15" s="67"/>
      <c r="K15" s="58"/>
      <c r="L15" s="58"/>
      <c r="M15" s="268"/>
      <c r="N15" s="67"/>
      <c r="O15" s="269"/>
      <c r="P15" s="269"/>
    </row>
    <row r="16" spans="2:16" ht="16.5" customHeight="1">
      <c r="B16" s="831"/>
      <c r="C16" s="75" t="s">
        <v>7</v>
      </c>
      <c r="D16" s="239">
        <v>257786</v>
      </c>
      <c r="E16" s="239">
        <v>1531005.6</v>
      </c>
      <c r="F16" s="240">
        <f>E16/D16*10</f>
        <v>59.390564266484603</v>
      </c>
      <c r="G16" s="55"/>
      <c r="H16" s="70"/>
      <c r="I16" s="252"/>
      <c r="J16" s="67"/>
      <c r="K16" s="58"/>
      <c r="L16" s="58"/>
      <c r="M16" s="268"/>
      <c r="N16" s="67"/>
      <c r="O16" s="270"/>
      <c r="P16" s="270"/>
    </row>
    <row r="17" spans="2:21" ht="16.5" customHeight="1">
      <c r="B17" s="826" t="s">
        <v>423</v>
      </c>
      <c r="C17" s="75" t="s">
        <v>273</v>
      </c>
      <c r="D17" s="238">
        <v>409</v>
      </c>
      <c r="E17" s="238">
        <v>126.8</v>
      </c>
      <c r="F17" s="240">
        <v>31</v>
      </c>
      <c r="G17" s="55"/>
      <c r="H17" s="142"/>
      <c r="I17" s="254"/>
      <c r="J17" s="266"/>
      <c r="K17" s="271"/>
      <c r="L17" s="272"/>
      <c r="M17" s="272"/>
      <c r="N17" s="272"/>
      <c r="O17" s="272"/>
      <c r="P17" s="272"/>
      <c r="Q17" s="253"/>
      <c r="R17" s="253"/>
      <c r="S17" s="253"/>
      <c r="T17" s="253"/>
      <c r="U17" s="253"/>
    </row>
    <row r="18" spans="2:21" ht="16.5" customHeight="1">
      <c r="B18" s="832"/>
      <c r="C18" s="75" t="s">
        <v>219</v>
      </c>
      <c r="D18" s="238">
        <v>924</v>
      </c>
      <c r="E18" s="238">
        <v>3271</v>
      </c>
      <c r="F18" s="240">
        <v>35.4</v>
      </c>
      <c r="G18" s="55"/>
      <c r="H18" s="142"/>
      <c r="I18" s="254"/>
      <c r="J18" s="266"/>
      <c r="K18" s="271"/>
      <c r="L18" s="58"/>
      <c r="M18" s="268"/>
      <c r="N18" s="67"/>
      <c r="O18" s="270"/>
      <c r="P18" s="270"/>
    </row>
    <row r="19" spans="2:21" ht="16.5" customHeight="1">
      <c r="B19" s="832"/>
      <c r="C19" s="75" t="s">
        <v>274</v>
      </c>
      <c r="D19" s="238">
        <v>1221</v>
      </c>
      <c r="E19" s="238">
        <v>4639.8</v>
      </c>
      <c r="F19" s="240">
        <v>38</v>
      </c>
      <c r="G19" s="55"/>
      <c r="H19" s="142"/>
      <c r="I19" s="254"/>
      <c r="J19" s="266"/>
      <c r="K19" s="271"/>
      <c r="L19" s="58"/>
      <c r="M19" s="268"/>
      <c r="N19" s="67"/>
      <c r="O19" s="270"/>
      <c r="P19" s="270"/>
    </row>
    <row r="20" spans="2:21" ht="16.5" customHeight="1">
      <c r="B20" s="832"/>
      <c r="C20" s="75" t="s">
        <v>275</v>
      </c>
      <c r="D20" s="238">
        <v>5827</v>
      </c>
      <c r="E20" s="238">
        <v>19753.5</v>
      </c>
      <c r="F20" s="240">
        <v>33.9</v>
      </c>
      <c r="G20" s="55"/>
      <c r="H20" s="142"/>
      <c r="I20" s="254"/>
      <c r="J20" s="266"/>
      <c r="K20" s="271"/>
      <c r="L20" s="58"/>
      <c r="M20" s="268"/>
      <c r="N20" s="67"/>
      <c r="O20" s="270"/>
      <c r="P20" s="270"/>
    </row>
    <row r="21" spans="2:21" ht="16.5" customHeight="1">
      <c r="B21" s="832"/>
      <c r="C21" s="75" t="s">
        <v>222</v>
      </c>
      <c r="D21" s="238">
        <v>23957</v>
      </c>
      <c r="E21" s="238">
        <v>136315.29999999999</v>
      </c>
      <c r="F21" s="240">
        <v>56.9</v>
      </c>
      <c r="G21" s="55"/>
      <c r="H21" s="142"/>
      <c r="I21" s="254"/>
      <c r="J21" s="266"/>
      <c r="K21" s="271"/>
      <c r="L21" s="58"/>
      <c r="M21" s="268"/>
      <c r="N21" s="57"/>
      <c r="O21" s="270"/>
      <c r="P21" s="270"/>
    </row>
    <row r="22" spans="2:21" ht="16.5" customHeight="1">
      <c r="B22" s="832"/>
      <c r="C22" s="75" t="s">
        <v>223</v>
      </c>
      <c r="D22" s="238">
        <v>57306</v>
      </c>
      <c r="E22" s="238">
        <v>305441</v>
      </c>
      <c r="F22" s="240">
        <v>53.3</v>
      </c>
      <c r="G22" s="55"/>
      <c r="H22" s="142"/>
      <c r="I22" s="254"/>
      <c r="J22" s="266"/>
      <c r="K22" s="271"/>
      <c r="L22" s="58"/>
      <c r="M22" s="268"/>
      <c r="N22" s="57"/>
      <c r="O22" s="270"/>
      <c r="P22" s="270"/>
    </row>
    <row r="23" spans="2:21" ht="16.5" customHeight="1">
      <c r="B23" s="832"/>
      <c r="C23" s="75" t="s">
        <v>224</v>
      </c>
      <c r="D23" s="238">
        <v>94202</v>
      </c>
      <c r="E23" s="238">
        <v>595356.6</v>
      </c>
      <c r="F23" s="240">
        <v>63.2</v>
      </c>
      <c r="G23" s="55"/>
      <c r="H23" s="142"/>
      <c r="I23" s="254"/>
      <c r="J23" s="266"/>
      <c r="K23" s="271"/>
      <c r="L23" s="58"/>
      <c r="M23" s="268"/>
      <c r="N23" s="57"/>
      <c r="O23" s="270"/>
      <c r="P23" s="270"/>
    </row>
    <row r="24" spans="2:21" ht="16.5" customHeight="1">
      <c r="B24" s="832"/>
      <c r="C24" s="75" t="s">
        <v>424</v>
      </c>
      <c r="D24" s="238">
        <v>11777</v>
      </c>
      <c r="E24" s="238">
        <v>86561</v>
      </c>
      <c r="F24" s="240">
        <v>73.5</v>
      </c>
      <c r="G24" s="55"/>
      <c r="H24" s="142"/>
      <c r="I24" s="254"/>
      <c r="J24" s="266"/>
      <c r="K24" s="254"/>
      <c r="L24" s="58"/>
      <c r="M24" s="66"/>
      <c r="N24" s="67"/>
    </row>
    <row r="25" spans="2:21" ht="16.5" customHeight="1">
      <c r="B25" s="832"/>
      <c r="C25" s="75" t="s">
        <v>425</v>
      </c>
      <c r="D25" s="238">
        <v>9520</v>
      </c>
      <c r="E25" s="238">
        <v>69686.399999999994</v>
      </c>
      <c r="F25" s="240">
        <v>73.2</v>
      </c>
      <c r="G25" s="55"/>
      <c r="H25" s="142"/>
      <c r="I25" s="254"/>
      <c r="J25" s="266"/>
      <c r="K25" s="254"/>
      <c r="L25" s="58"/>
      <c r="M25" s="66"/>
      <c r="N25" s="67"/>
    </row>
    <row r="26" spans="2:21" ht="16.5" customHeight="1">
      <c r="B26" s="832"/>
      <c r="C26" s="75" t="s">
        <v>51</v>
      </c>
      <c r="D26" s="238">
        <v>46</v>
      </c>
      <c r="E26" s="238">
        <v>117.8</v>
      </c>
      <c r="F26" s="240">
        <v>25.6</v>
      </c>
      <c r="G26" s="55"/>
      <c r="H26" s="142"/>
      <c r="I26" s="251"/>
      <c r="J26" s="266"/>
      <c r="K26" s="254"/>
      <c r="L26" s="58"/>
      <c r="M26" s="66"/>
      <c r="N26" s="67"/>
    </row>
    <row r="27" spans="2:21" ht="16.5" customHeight="1">
      <c r="B27" s="827"/>
      <c r="C27" s="75" t="s">
        <v>7</v>
      </c>
      <c r="D27" s="238">
        <v>205189</v>
      </c>
      <c r="E27" s="239">
        <v>1221269.1000000001</v>
      </c>
      <c r="F27" s="240">
        <f>E27/D27*10</f>
        <v>59.519228613619646</v>
      </c>
      <c r="G27" s="55"/>
      <c r="H27" s="142"/>
      <c r="I27" s="273"/>
      <c r="J27" s="267"/>
      <c r="K27" s="254"/>
      <c r="L27" s="58"/>
      <c r="M27" s="66"/>
      <c r="N27" s="67"/>
    </row>
    <row r="28" spans="2:21" ht="16.5" customHeight="1">
      <c r="B28" s="190" t="s">
        <v>358</v>
      </c>
      <c r="C28" s="76"/>
      <c r="D28" s="76"/>
      <c r="E28" s="77"/>
      <c r="F28" s="76"/>
      <c r="G28" s="55"/>
      <c r="H28" s="70"/>
      <c r="I28" s="252"/>
      <c r="J28" s="67"/>
      <c r="K28" s="58"/>
      <c r="L28" s="58"/>
      <c r="M28" s="66"/>
      <c r="N28" s="67"/>
    </row>
    <row r="29" spans="2:21" ht="28.5" customHeight="1">
      <c r="B29" s="828"/>
      <c r="C29" s="828"/>
      <c r="D29" s="828"/>
      <c r="E29" s="828"/>
      <c r="F29" s="828"/>
      <c r="K29" s="249"/>
    </row>
    <row r="51" spans="1:13">
      <c r="I51" s="13"/>
      <c r="J51" s="13"/>
      <c r="K51" s="13"/>
      <c r="L51" s="13"/>
      <c r="M51" s="13"/>
    </row>
    <row r="52" spans="1:13" ht="30" customHeight="1">
      <c r="A52" s="365"/>
      <c r="H52" s="365"/>
      <c r="I52" s="13"/>
      <c r="J52" s="13"/>
      <c r="K52" s="13"/>
      <c r="L52" s="13"/>
      <c r="M52" s="13"/>
    </row>
  </sheetData>
  <customSheetViews>
    <customSheetView guid="{5CDC6F58-B038-4A0E-A13D-C643B013E119}" topLeftCell="A13">
      <selection activeCell="F29" sqref="F29"/>
      <pageMargins left="0.6692913385826772" right="0.35433070866141736" top="0.78740157480314965" bottom="0.78740157480314965" header="0.51181102362204722" footer="0.59055118110236227"/>
      <printOptions horizontalCentered="1"/>
      <pageSetup scale="95" firstPageNumber="0" orientation="portrait" r:id="rId1"/>
      <headerFooter alignWithMargins="0">
        <oddFooter>&amp;C&amp;10&amp;A</oddFooter>
      </headerFooter>
    </customSheetView>
  </customSheetViews>
  <mergeCells count="6">
    <mergeCell ref="B29:F29"/>
    <mergeCell ref="B1:F1"/>
    <mergeCell ref="B3:F3"/>
    <mergeCell ref="B4:F4"/>
    <mergeCell ref="B6:B16"/>
    <mergeCell ref="B17:B27"/>
  </mergeCells>
  <printOptions horizontalCentered="1"/>
  <pageMargins left="0.6692913385826772" right="0.35433070866141736" top="0.78740157480314965" bottom="0.78740157480314965" header="0.51181102362204722" footer="0.59055118110236227"/>
  <pageSetup scale="95" firstPageNumber="0" orientation="portrait" r:id="rId2"/>
  <headerFooter alignWithMargins="0">
    <oddFooter>&amp;C&amp;10&amp;A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zoomScaleNormal="100" zoomScaleSheetLayoutView="50" workbookViewId="0">
      <selection activeCell="C13" sqref="C13:C18"/>
    </sheetView>
  </sheetViews>
  <sheetFormatPr baseColWidth="10" defaultColWidth="10.90625" defaultRowHeight="12.75"/>
  <cols>
    <col min="1" max="1" width="5" style="13" customWidth="1"/>
    <col min="2" max="2" width="10.81640625" style="13" customWidth="1"/>
    <col min="3" max="3" width="13.6328125" style="13" customWidth="1"/>
    <col min="4" max="5" width="10.90625" style="13" customWidth="1"/>
    <col min="6" max="6" width="12.08984375" style="13" customWidth="1"/>
    <col min="7" max="7" width="3.54296875" style="13" customWidth="1"/>
    <col min="8" max="10" width="4.08984375" style="250" customWidth="1"/>
    <col min="11" max="16384" width="10.90625" style="250"/>
  </cols>
  <sheetData>
    <row r="1" spans="2:22" s="30" customFormat="1" ht="15" customHeight="1">
      <c r="B1" s="814" t="s">
        <v>43</v>
      </c>
      <c r="C1" s="814"/>
      <c r="D1" s="814"/>
      <c r="E1" s="814"/>
      <c r="F1" s="814"/>
    </row>
    <row r="2" spans="2:22" s="30" customFormat="1" ht="15" customHeight="1">
      <c r="B2" s="31"/>
      <c r="C2" s="31"/>
      <c r="D2" s="31"/>
      <c r="E2" s="31"/>
      <c r="F2" s="31"/>
    </row>
    <row r="3" spans="2:22" s="30" customFormat="1" ht="17.25" customHeight="1">
      <c r="B3" s="829" t="s">
        <v>125</v>
      </c>
      <c r="C3" s="830"/>
      <c r="D3" s="830"/>
      <c r="E3" s="830"/>
      <c r="F3" s="830"/>
    </row>
    <row r="4" spans="2:22" s="30" customFormat="1" ht="15" customHeight="1">
      <c r="B4" s="830" t="s">
        <v>372</v>
      </c>
      <c r="C4" s="830"/>
      <c r="D4" s="830"/>
      <c r="E4" s="830"/>
      <c r="F4" s="830"/>
    </row>
    <row r="5" spans="2:22" s="30" customFormat="1" ht="27.75" customHeight="1">
      <c r="B5" s="112" t="s">
        <v>11</v>
      </c>
      <c r="C5" s="112" t="s">
        <v>12</v>
      </c>
      <c r="D5" s="113" t="s">
        <v>38</v>
      </c>
      <c r="E5" s="113" t="s">
        <v>36</v>
      </c>
      <c r="F5" s="113" t="s">
        <v>37</v>
      </c>
    </row>
    <row r="6" spans="2:22" s="13" customFormat="1" ht="16.5" customHeight="1">
      <c r="B6" s="833" t="s">
        <v>158</v>
      </c>
      <c r="C6" s="75" t="s">
        <v>219</v>
      </c>
      <c r="D6" s="238">
        <v>140</v>
      </c>
      <c r="E6" s="238">
        <v>989.8</v>
      </c>
      <c r="F6" s="240">
        <f t="shared" ref="F6:F11" si="0">E6/D6*10</f>
        <v>70.699999999999989</v>
      </c>
      <c r="H6" s="274"/>
      <c r="I6" s="275"/>
      <c r="J6" s="269"/>
      <c r="K6" s="269"/>
      <c r="L6" s="269"/>
      <c r="M6" s="269"/>
      <c r="N6" s="269"/>
      <c r="O6" s="269"/>
      <c r="P6" s="269"/>
      <c r="Q6" s="269"/>
      <c r="R6" s="269"/>
    </row>
    <row r="7" spans="2:22" s="13" customFormat="1" ht="16.5" customHeight="1">
      <c r="B7" s="833"/>
      <c r="C7" s="75" t="s">
        <v>274</v>
      </c>
      <c r="D7" s="238">
        <v>4384</v>
      </c>
      <c r="E7" s="238">
        <v>31871.7</v>
      </c>
      <c r="F7" s="240">
        <f t="shared" si="0"/>
        <v>72.700045620437962</v>
      </c>
      <c r="H7" s="274"/>
      <c r="I7" s="275"/>
      <c r="J7" s="269"/>
      <c r="K7" s="269"/>
      <c r="L7" s="269"/>
      <c r="M7" s="269"/>
      <c r="N7" s="269"/>
      <c r="O7" s="269"/>
      <c r="P7" s="269"/>
      <c r="Q7" s="269"/>
      <c r="R7" s="269"/>
    </row>
    <row r="8" spans="2:22" ht="16.5" customHeight="1">
      <c r="B8" s="833"/>
      <c r="C8" s="75" t="s">
        <v>275</v>
      </c>
      <c r="D8" s="238">
        <v>6414</v>
      </c>
      <c r="E8" s="238">
        <v>48105</v>
      </c>
      <c r="F8" s="240">
        <f t="shared" si="0"/>
        <v>75</v>
      </c>
      <c r="H8" s="268"/>
      <c r="I8" s="260"/>
      <c r="J8" s="270"/>
      <c r="K8" s="270"/>
      <c r="L8" s="270"/>
      <c r="M8" s="270"/>
      <c r="N8" s="270"/>
      <c r="O8" s="270"/>
      <c r="P8" s="270"/>
      <c r="Q8" s="270"/>
      <c r="R8" s="270"/>
    </row>
    <row r="9" spans="2:22" ht="16.5" customHeight="1">
      <c r="B9" s="833"/>
      <c r="C9" s="75" t="s">
        <v>222</v>
      </c>
      <c r="D9" s="238">
        <v>3013</v>
      </c>
      <c r="E9" s="238">
        <v>20036.5</v>
      </c>
      <c r="F9" s="240">
        <f t="shared" si="0"/>
        <v>66.500165947560561</v>
      </c>
      <c r="H9" s="268"/>
      <c r="I9" s="260"/>
      <c r="J9" s="270"/>
      <c r="K9" s="270"/>
      <c r="L9" s="271"/>
      <c r="M9" s="271"/>
      <c r="N9" s="271"/>
      <c r="O9" s="271"/>
      <c r="P9" s="271"/>
      <c r="Q9" s="271"/>
      <c r="R9" s="271"/>
      <c r="S9" s="254"/>
      <c r="T9" s="254"/>
      <c r="U9" s="254"/>
      <c r="V9" s="254"/>
    </row>
    <row r="10" spans="2:22" ht="16.5" customHeight="1">
      <c r="B10" s="833"/>
      <c r="C10" s="75" t="s">
        <v>223</v>
      </c>
      <c r="D10" s="238">
        <v>13096</v>
      </c>
      <c r="E10" s="238">
        <v>96910.399999999994</v>
      </c>
      <c r="F10" s="240">
        <f t="shared" si="0"/>
        <v>74</v>
      </c>
      <c r="H10" s="268"/>
      <c r="I10" s="260"/>
      <c r="J10" s="270"/>
      <c r="K10" s="276"/>
      <c r="L10" s="267"/>
      <c r="M10" s="266"/>
      <c r="N10" s="266"/>
      <c r="O10" s="266"/>
      <c r="P10" s="266"/>
      <c r="Q10" s="266"/>
      <c r="R10" s="266"/>
      <c r="S10" s="258"/>
      <c r="T10" s="258"/>
      <c r="U10" s="258"/>
      <c r="V10" s="258"/>
    </row>
    <row r="11" spans="2:22" ht="16.5" customHeight="1">
      <c r="B11" s="833"/>
      <c r="C11" s="75" t="s">
        <v>224</v>
      </c>
      <c r="D11" s="238">
        <v>464</v>
      </c>
      <c r="E11" s="238">
        <v>3016</v>
      </c>
      <c r="F11" s="240">
        <f t="shared" si="0"/>
        <v>65</v>
      </c>
      <c r="H11" s="268"/>
      <c r="I11" s="260"/>
      <c r="J11" s="270"/>
      <c r="K11" s="276"/>
      <c r="L11" s="267"/>
      <c r="M11" s="266"/>
      <c r="N11" s="266"/>
      <c r="O11" s="266"/>
      <c r="P11" s="266"/>
      <c r="Q11" s="266"/>
      <c r="R11" s="266"/>
      <c r="S11" s="258"/>
      <c r="T11" s="258"/>
      <c r="U11" s="258"/>
      <c r="V11" s="258"/>
    </row>
    <row r="12" spans="2:22" ht="16.5" customHeight="1">
      <c r="B12" s="834"/>
      <c r="C12" s="75" t="s">
        <v>7</v>
      </c>
      <c r="D12" s="238">
        <v>27511</v>
      </c>
      <c r="E12" s="238">
        <f>SUM(E6:E11)</f>
        <v>200929.4</v>
      </c>
      <c r="F12" s="240">
        <f>E12/D12*10</f>
        <v>73.036021954854419</v>
      </c>
      <c r="G12" s="55"/>
      <c r="H12" s="268"/>
      <c r="I12" s="260"/>
      <c r="J12" s="270"/>
      <c r="K12" s="270"/>
      <c r="L12" s="270"/>
      <c r="M12" s="270"/>
      <c r="N12" s="270"/>
      <c r="O12" s="270"/>
      <c r="P12" s="270"/>
      <c r="Q12" s="270"/>
      <c r="R12" s="270"/>
    </row>
    <row r="13" spans="2:22" ht="16.5" customHeight="1">
      <c r="B13" s="833" t="s">
        <v>423</v>
      </c>
      <c r="C13" s="75" t="s">
        <v>219</v>
      </c>
      <c r="D13" s="238">
        <v>173</v>
      </c>
      <c r="E13" s="238">
        <v>358.1</v>
      </c>
      <c r="F13" s="240">
        <v>20.7</v>
      </c>
      <c r="G13" s="132"/>
      <c r="H13" s="282"/>
      <c r="I13" s="266"/>
      <c r="J13" s="266"/>
      <c r="K13" s="270"/>
      <c r="L13" s="270"/>
      <c r="M13" s="270"/>
      <c r="N13" s="270"/>
      <c r="O13" s="270"/>
      <c r="P13" s="270"/>
      <c r="Q13" s="270"/>
      <c r="R13" s="270"/>
    </row>
    <row r="14" spans="2:22" ht="16.5" customHeight="1">
      <c r="B14" s="833"/>
      <c r="C14" s="75" t="s">
        <v>274</v>
      </c>
      <c r="D14" s="238">
        <v>3254</v>
      </c>
      <c r="E14" s="238">
        <v>15131.1</v>
      </c>
      <c r="F14" s="240">
        <v>46.5</v>
      </c>
      <c r="G14" s="132"/>
      <c r="H14" s="282"/>
      <c r="I14" s="266"/>
      <c r="J14" s="266"/>
      <c r="K14" s="270"/>
      <c r="L14" s="270"/>
      <c r="M14" s="270"/>
      <c r="N14" s="270"/>
      <c r="O14" s="270"/>
      <c r="P14" s="270"/>
      <c r="Q14" s="270"/>
      <c r="R14" s="270"/>
    </row>
    <row r="15" spans="2:22" ht="16.5" customHeight="1">
      <c r="B15" s="833"/>
      <c r="C15" s="75" t="s">
        <v>275</v>
      </c>
      <c r="D15" s="238">
        <v>2835</v>
      </c>
      <c r="E15" s="238">
        <v>13608</v>
      </c>
      <c r="F15" s="240">
        <v>48</v>
      </c>
      <c r="G15" s="132"/>
      <c r="H15" s="282"/>
      <c r="I15" s="266"/>
      <c r="J15" s="266"/>
      <c r="K15" s="270"/>
      <c r="L15" s="270"/>
      <c r="M15" s="270"/>
      <c r="N15" s="270"/>
      <c r="O15" s="270"/>
      <c r="P15" s="270"/>
      <c r="Q15" s="270"/>
      <c r="R15" s="270"/>
    </row>
    <row r="16" spans="2:22" ht="16.5" customHeight="1">
      <c r="B16" s="833"/>
      <c r="C16" s="75" t="s">
        <v>222</v>
      </c>
      <c r="D16" s="238">
        <v>3831</v>
      </c>
      <c r="E16" s="238">
        <v>25782.6</v>
      </c>
      <c r="F16" s="240">
        <v>67.3</v>
      </c>
      <c r="G16" s="132"/>
      <c r="H16" s="282"/>
      <c r="I16" s="266"/>
      <c r="J16" s="266"/>
      <c r="K16" s="270"/>
      <c r="L16" s="270"/>
      <c r="M16" s="270"/>
      <c r="N16" s="270"/>
      <c r="O16" s="270"/>
      <c r="P16" s="270"/>
      <c r="Q16" s="270"/>
      <c r="R16" s="270"/>
    </row>
    <row r="17" spans="2:18" ht="16.5" customHeight="1">
      <c r="B17" s="833"/>
      <c r="C17" s="75" t="s">
        <v>223</v>
      </c>
      <c r="D17" s="238">
        <v>9436</v>
      </c>
      <c r="E17" s="238">
        <v>70864.399999999994</v>
      </c>
      <c r="F17" s="240">
        <v>75.099999999999994</v>
      </c>
      <c r="G17" s="132"/>
      <c r="H17" s="282"/>
      <c r="I17" s="266"/>
      <c r="J17" s="266"/>
      <c r="K17" s="270"/>
      <c r="L17" s="270"/>
      <c r="M17" s="270"/>
      <c r="N17" s="270"/>
      <c r="O17" s="270"/>
      <c r="P17" s="270"/>
      <c r="Q17" s="270"/>
      <c r="R17" s="270"/>
    </row>
    <row r="18" spans="2:18" ht="16.5" customHeight="1">
      <c r="B18" s="833"/>
      <c r="C18" s="75" t="s">
        <v>224</v>
      </c>
      <c r="D18" s="238">
        <v>324</v>
      </c>
      <c r="E18" s="238">
        <v>2478.6</v>
      </c>
      <c r="F18" s="240">
        <v>76.5</v>
      </c>
      <c r="G18" s="132"/>
      <c r="H18" s="282"/>
      <c r="I18" s="266"/>
      <c r="J18" s="266"/>
      <c r="K18" s="270"/>
      <c r="L18" s="270"/>
      <c r="M18" s="270"/>
      <c r="N18" s="270"/>
      <c r="O18" s="270"/>
      <c r="P18" s="270"/>
      <c r="Q18" s="270"/>
      <c r="R18" s="270"/>
    </row>
    <row r="19" spans="2:18" ht="16.5" customHeight="1">
      <c r="B19" s="834"/>
      <c r="C19" s="75" t="s">
        <v>7</v>
      </c>
      <c r="D19" s="238">
        <v>19853</v>
      </c>
      <c r="E19" s="238">
        <v>128222.8</v>
      </c>
      <c r="F19" s="240">
        <f>E19/D19*10</f>
        <v>64.586107893013647</v>
      </c>
      <c r="G19" s="132"/>
      <c r="H19" s="282"/>
      <c r="I19" s="282"/>
      <c r="J19" s="282"/>
      <c r="K19" s="94"/>
      <c r="L19" s="58"/>
      <c r="M19" s="268"/>
      <c r="N19" s="67"/>
      <c r="O19" s="270"/>
      <c r="P19" s="270"/>
      <c r="Q19" s="270"/>
      <c r="R19" s="270"/>
    </row>
    <row r="20" spans="2:18" ht="16.5" customHeight="1">
      <c r="B20" s="190" t="s">
        <v>211</v>
      </c>
      <c r="C20" s="76"/>
      <c r="D20" s="76"/>
      <c r="F20" s="136"/>
      <c r="G20" s="132"/>
      <c r="H20" s="259"/>
      <c r="I20" s="260"/>
      <c r="J20" s="137"/>
      <c r="K20" s="58"/>
      <c r="L20" s="58"/>
      <c r="M20" s="268"/>
      <c r="N20" s="67"/>
      <c r="O20" s="270"/>
      <c r="P20" s="270"/>
      <c r="Q20" s="270"/>
      <c r="R20" s="270"/>
    </row>
    <row r="21" spans="2:18" ht="24" customHeight="1">
      <c r="B21" s="828"/>
      <c r="C21" s="828"/>
      <c r="D21" s="828"/>
      <c r="E21" s="828"/>
      <c r="F21" s="828"/>
    </row>
    <row r="43" spans="1:13">
      <c r="H43" s="13"/>
      <c r="I43" s="13"/>
      <c r="J43" s="13"/>
      <c r="K43" s="13"/>
      <c r="L43" s="13"/>
      <c r="M43" s="13"/>
    </row>
    <row r="44" spans="1:13" ht="30" customHeight="1">
      <c r="A44" s="365"/>
      <c r="H44" s="365"/>
      <c r="I44" s="13"/>
      <c r="J44" s="13"/>
      <c r="K44" s="13"/>
      <c r="L44" s="13"/>
      <c r="M44" s="13"/>
    </row>
  </sheetData>
  <mergeCells count="6">
    <mergeCell ref="B21:F21"/>
    <mergeCell ref="B1:F1"/>
    <mergeCell ref="B3:F3"/>
    <mergeCell ref="B4:F4"/>
    <mergeCell ref="B6:B12"/>
    <mergeCell ref="B13:B19"/>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2BD4A47C614154BB07781F568C37279" ma:contentTypeVersion="0" ma:contentTypeDescription="Crear nuevo documento." ma:contentTypeScope="" ma:versionID="95820d9961c475f582da82385efdbc15">
  <xsd:schema xmlns:xsd="http://www.w3.org/2001/XMLSchema" xmlns:xs="http://www.w3.org/2001/XMLSchema" xmlns:p="http://schemas.microsoft.com/office/2006/metadata/properties" targetNamespace="http://schemas.microsoft.com/office/2006/metadata/properties" ma:root="true" ma:fieldsID="e0d0b80e9410e70bec7ef0f0b2007d4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09DCEA-1BC2-4860-97B0-007405F655EB}">
  <ds:schemaRefs>
    <ds:schemaRef ds:uri="http://schemas.microsoft.com/sharepoint/v3/contenttype/forms"/>
  </ds:schemaRefs>
</ds:datastoreItem>
</file>

<file path=customXml/itemProps2.xml><?xml version="1.0" encoding="utf-8"?>
<ds:datastoreItem xmlns:ds="http://schemas.openxmlformats.org/officeDocument/2006/customXml" ds:itemID="{CA0E5E77-1538-41B1-B40D-378423E76B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007B490-C658-442D-ACC5-E7155255D0BA}">
  <ds:schemaRefs>
    <ds:schemaRef ds:uri="http://purl.org/dc/dcmitype/"/>
    <ds:schemaRef ds:uri="http://purl.org/dc/terms/"/>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41</vt:i4>
      </vt:variant>
      <vt:variant>
        <vt:lpstr>Rangos con nombre</vt:lpstr>
      </vt:variant>
      <vt:variant>
        <vt:i4>39</vt:i4>
      </vt:variant>
    </vt:vector>
  </HeadingPairs>
  <TitlesOfParts>
    <vt:vector size="80" baseType="lpstr">
      <vt:lpstr>Portada</vt:lpstr>
      <vt:lpstr>Introducción</vt:lpstr>
      <vt:lpstr>Contenido Trigo</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  </vt:lpstr>
      <vt:lpstr>Contenido Maíz</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'10'!Área_de_impresión</vt:lpstr>
      <vt:lpstr>'11'!Área_de_impresión</vt:lpstr>
      <vt:lpstr>'12'!Área_de_impresión</vt:lpstr>
      <vt:lpstr>'13'!Área_de_impresión</vt:lpstr>
      <vt:lpstr>'14'!Área_de_impresión</vt:lpstr>
      <vt:lpstr>'16'!Área_de_impresión</vt:lpstr>
      <vt:lpstr>'18'!Área_de_impresión</vt:lpstr>
      <vt:lpstr>'19'!Área_de_impresión</vt:lpstr>
      <vt:lpstr>'20'!Área_de_impresión</vt:lpstr>
      <vt:lpstr>'21'!Área_de_impresión</vt:lpstr>
      <vt:lpstr>'22'!Área_de_impresión</vt:lpstr>
      <vt:lpstr>'23'!Área_de_impresión</vt:lpstr>
      <vt:lpstr>'24  '!Área_de_impresión</vt:lpstr>
      <vt:lpstr>'26'!Área_de_impresión</vt:lpstr>
      <vt:lpstr>'27'!Área_de_impresión</vt:lpstr>
      <vt:lpstr>'28'!Área_de_impresión</vt:lpstr>
      <vt:lpstr>'29'!Área_de_impresión</vt:lpstr>
      <vt:lpstr>'30'!Área_de_impresión</vt:lpstr>
      <vt:lpstr>'31'!Área_de_impresión</vt:lpstr>
      <vt:lpstr>'32'!Área_de_impresión</vt:lpstr>
      <vt:lpstr>'33'!Área_de_impresión</vt:lpstr>
      <vt:lpstr>'34'!Área_de_impresión</vt:lpstr>
      <vt:lpstr>'35'!Área_de_impresión</vt:lpstr>
      <vt:lpstr>'36'!Área_de_impresión</vt:lpstr>
      <vt:lpstr>'37'!Área_de_impresión</vt:lpstr>
      <vt:lpstr>'38'!Área_de_impresión</vt:lpstr>
      <vt:lpstr>'39'!Área_de_impresión</vt:lpstr>
      <vt:lpstr>'4'!Área_de_impresión</vt:lpstr>
      <vt:lpstr>'40'!Área_de_impresión</vt:lpstr>
      <vt:lpstr>'41'!Área_de_impresión</vt:lpstr>
      <vt:lpstr>'5'!Área_de_impresión</vt:lpstr>
      <vt:lpstr>'6'!Área_de_impresión</vt:lpstr>
      <vt:lpstr>'7'!Área_de_impresión</vt:lpstr>
      <vt:lpstr>'8'!Área_de_impresión</vt:lpstr>
      <vt:lpstr>'9'!Área_de_impresión</vt:lpstr>
      <vt:lpstr>'Contenido Maíz'!Área_de_impresión</vt:lpstr>
      <vt:lpstr>'Contenido Trigo'!Área_de_impresión</vt:lpstr>
      <vt:lpstr>Introducción!Área_de_impresión</vt:lpstr>
      <vt:lpstr>Portada!Área_de_impresión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Garcia</dc:creator>
  <cp:lastModifiedBy>Alicia Canales Meza</cp:lastModifiedBy>
  <cp:lastPrinted>2017-08-28T19:05:05Z</cp:lastPrinted>
  <dcterms:created xsi:type="dcterms:W3CDTF">2008-12-10T19:16:04Z</dcterms:created>
  <dcterms:modified xsi:type="dcterms:W3CDTF">2017-08-30T21:25:49Z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0x010100D2BD4A47C614154BB07781F568C37279</vt:lpwstr>
  </property>
</Properties>
</file>