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'c1'!$A$1:$E$42</definedName>
    <definedName name="_xlnm.Print_Area" localSheetId="13">'c10'!$A$1:$H$35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'c15'!$A$1:$H$52</definedName>
    <definedName name="_xlnm.Print_Area" localSheetId="19">'c16'!$A$1:$J$47</definedName>
    <definedName name="_xlnm.Print_Area" localSheetId="20">'c17'!$A$1:$H$48</definedName>
    <definedName name="_xlnm.Print_Area" localSheetId="21">'c18'!$A$1:$E$43</definedName>
    <definedName name="_xlnm.Print_Area" localSheetId="22">'c19'!$A$1:$Q$25</definedName>
    <definedName name="_xlnm.Print_Area" localSheetId="5">'c2'!$A$1:$H$40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'c9'!$A$1:$E$40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<sst xmlns="http://schemas.openxmlformats.org/spreadsheetml/2006/main" count="827" uniqueCount="322">
  <si>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</si>
  <si>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</si>
  <si>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</si>
  <si>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</si>
  <si>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</si>
  <si>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</si>
  <si>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</si>
  <si>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</si>
  <si>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</si>
  <si>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</si>
  <si>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</si>
  <si>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</si>
  <si>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</si>
  <si>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</si>
  <si>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</si>
  <si>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</si>
  <si>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</si>
  <si>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</si>
  <si>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</si>
  <si>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</si>
  <si>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</si>
  <si>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</si>
  <si>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</si>
  <si>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</si>
  <si>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</si>
  <si>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</si>
  <si>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</si>
  <si>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</si>
  <si>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</si>
  <si>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</si>
  <si>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</si>
  <si>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</si>
  <si>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</si>
  <si>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</si>
  <si>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</si>
  <si>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</si>
  <si>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</si>
  <si>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</si>
  <si>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</si>
  <si>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</si>
  <si>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</si>
  <si>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</si>
  <si>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</si>
  <si>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</si>
  <si>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</si>
  <si>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</si>
  <si>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</si>
  <si>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</si>
  <si>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</si>
  <si>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</si>
  <si>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</si>
  <si>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</si>
  <si>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</si>
  <si>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</si>
  <si>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</si>
  <si>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</si>
  <si>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</si>
  <si>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</si>
  <si>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</si>
  <si>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</si>
  <si>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</si>
  <si>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</si>
  <si>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</si>
  <si>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</si>
  <si>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</si>
  <si>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</si>
  <si>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</si>
  <si>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</si>
  <si>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</si>
  <si>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</si>
  <si>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</si>
  <si>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</si>
  <si>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</si>
  <si>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</si>
  <si>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</si>
  <si>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</si>
  <si>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</si>
  <si>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</si>
  <si>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</si>
  <si>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</si>
  <si>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</si>
  <si>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</si>
  <si>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</si>
  <si>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</si>
  <si>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</si>
  <si>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</si>
  <si>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</si>
  <si>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</si>
  <si>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</si>
  <si>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</si>
  <si>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</si>
  <si>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</si>
  <si>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</si>
  <si>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</si>
  <si>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</si>
  <si>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</si>
  <si>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</si>
  <si>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</si>
  <si>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</si>
  <si>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</si>
  <si>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</si>
  <si>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</si>
  <si>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</si>
  <si>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</si>
  <si>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</si>
  <si>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</si>
  <si>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</si>
  <si>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</si>
  <si>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</si>
  <si>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</si>
  <si>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</si>
  <si>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descremada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</si>
  <si>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</si>
  <si>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</si>
  <si>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</si>
  <si>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</si>
  <si>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</si>
  <si>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</si>
  <si>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</si>
  <si>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</si>
  <si>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</si>
  <si>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</si>
  <si>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</si>
  <si>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</si>
  <si>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</si>
  <si>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</si>
  <si>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</si>
  <si>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</si>
  <si>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</si>
  <si>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</si>
  <si>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</si>
  <si>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</si>
  <si>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</si>
  <si>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</si>
  <si>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</si>
  <si>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</si>
  <si>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</si>
  <si>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</si>
  <si>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</si>
  <si>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</si>
  <si>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</si>
  <si>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</si>
  <si>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</si>
  <si>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</si>
  <si>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</si>
  <si>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</si>
  <si>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</si>
  <si>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</si>
  <si>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</si>
  <si>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</si>
  <si>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</si>
  <si>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</si>
  <si>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</si>
  <si>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</si>
  <si>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</si>
  <si>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</si>
  <si>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</si>
  <si>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</si>
  <si>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</si>
  <si>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</si>
  <si>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</si>
  <si>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</si>
  <si>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</si>
  <si>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</si>
  <si>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</si>
  <si>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</si>
  <si>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</si>
  <si>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</si>
  <si>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</si>
  <si>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</si>
  <si>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</si>
  <si>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</si>
  <si>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</si>
  <si>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</si>
  <si>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</si>
  <si>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</si>
  <si>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</si>
  <si>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</si>
  <si>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</si>
  <si>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</si>
  <si>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</si>
  <si>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</si>
  <si>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</si>
  <si>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</si>
  <si>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</si>
  <si>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</si>
  <si>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</si>
  <si>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</si>
  <si>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</si>
  <si>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</si>
  <si>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</si>
  <si>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</si>
  <si>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</si>
  <si>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NOTA: Las cifras que se reportan en este documento no son comparables con las publicadas en documentos anteriores, debido a que las bases de datos de Odepa incluyen al producto 19011010 (Preparaciones para la alimentación infantil) como parte del sector lácteo. Esta modificación afecta también a los totales del sector silvoagropecuario, y a las cifras de años anteriores a 2013.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</si>
  <si>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</si>
  <si>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</si>
  <si>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</si>
  <si>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</si>
  <si>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</si>
  <si>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</si>
  <si>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</si>
  <si>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</si>
  <si>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</si>
  <si>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</si>
  <si>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</si>
  <si>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</si>
  <si>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</si>
  <si>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</si>
  <si>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</si>
  <si>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</si>
  <si>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</si>
  <si>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</si>
  <si>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</si>
  <si>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</si>
  <si>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</si>
  <si>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</si>
  <si>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</si>
  <si>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</si>
  <si>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</si>
  <si>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</si>
  <si>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</si>
  <si>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</si>
  <si>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 xml:space="preserve">Los datos entregados corresponden a las importaciones y exportaciones de productos lácteos tanto en volumen, valor y mercado de origen/destino. En relación a las importaciones, destaca la situación de productos relevantes como la leche entera, leche descremada en polvo y quesos.  En cuanto a las exportaciones, además se resalta la situación de la leche líquida y del comercio con el Mercosur, en particular con Argentina.  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</si>
  <si>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</si>
  <si>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</si>
  <si>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</si>
  <si>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</si>
  <si>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</si>
  <si>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</si>
  <si>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</si>
  <si>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</si>
  <si>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</si>
  <si>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</si>
  <si>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</si>
  <si>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</si>
  <si>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</si>
  <si>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</si>
  <si>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</si>
  <si>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</si>
  <si>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</si>
  <si>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</si>
  <si>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</si>
  <si>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</si>
  <si>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</si>
  <si>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</si>
  <si>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</si>
  <si>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</si>
  <si>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</si>
  <si>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</si>
  <si>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</si>
  <si>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</si>
  <si>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Quesos, los demás</t>
  </si>
  <si>
    <t>Países Bajos</t>
  </si>
  <si>
    <t>Total ene - dic (A+B)</t>
  </si>
  <si>
    <t>Leche en polvo edulcorada, materia grasa &gt; 24% y &lt; 26%</t>
  </si>
  <si>
    <t>Total ene-dic (B)</t>
  </si>
  <si>
    <t>Suiza</t>
  </si>
  <si>
    <t>Jamaica</t>
  </si>
  <si>
    <t>Portugal</t>
  </si>
  <si>
    <t>Grecia</t>
  </si>
  <si>
    <t>Leche en polvo sin azúcar, materia grasa &gt;= 6% y &lt; 12%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</si>
  <si>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</si>
  <si>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</si>
  <si>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</si>
  <si>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</si>
  <si>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Queso fundido</t>
  </si>
  <si>
    <t>Pastas lácteas para untar</t>
  </si>
  <si>
    <t>República Checa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</si>
  <si>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</si>
  <si>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</si>
  <si>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</si>
  <si>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</si>
  <si>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</si>
  <si>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</si>
  <si>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</si>
  <si>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</si>
  <si>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</si>
  <si>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</si>
  <si>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</si>
  <si>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</si>
  <si>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</si>
  <si>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</si>
  <si>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Importaciones de leche en polvo por país de origen, año 2016</t>
  </si>
  <si>
    <t>Importaciones de quesos por país de origen, año 2016</t>
  </si>
  <si>
    <t>Exportaciones de leche en polvo por país de destino, año 2016</t>
  </si>
  <si>
    <t>Exportaciones de quesos por país de destino, año 2016</t>
  </si>
  <si>
    <t>Variación (2017/2016)</t>
  </si>
  <si>
    <t>Bebidas con contenido lácteo &gt; al 50%  (miles de litros)</t>
  </si>
  <si>
    <t>Bebidas con contenido lácteo &lt;= al 50% (miles de litros)</t>
  </si>
  <si>
    <t>República Dominicana</t>
  </si>
  <si>
    <t>Territorio Británico en América</t>
  </si>
  <si>
    <t>Años 2003 - 2017</t>
  </si>
  <si>
    <t>Marzo 2017</t>
  </si>
  <si>
    <t>con información a febrero 2017</t>
  </si>
  <si>
    <t>Importaciones de productos lácteos, febrero 2017</t>
  </si>
  <si>
    <t>Exportaciones de productos lácteos, febrero 2017</t>
  </si>
  <si>
    <t>Importaciones de leche en polvo por país de origen, febrero 2017</t>
  </si>
  <si>
    <t>Importaciones de quesos por país de origen, febrero 2017</t>
  </si>
  <si>
    <t>Importaciones de quesos por variedades, febrero 2017</t>
  </si>
  <si>
    <t>Exportaciones de leche en polvo por país de destino, febrero 2017</t>
  </si>
  <si>
    <t>Exportaciones de quesos por país de destino, febrero 2017</t>
  </si>
  <si>
    <t>Exportaciones de quesos por variedades, febrero 2017</t>
  </si>
  <si>
    <t>Austria</t>
  </si>
  <si>
    <t>India</t>
  </si>
  <si>
    <t>Finlandia</t>
  </si>
  <si>
    <t>Suecia</t>
  </si>
  <si>
    <t>Taiwán</t>
  </si>
  <si>
    <t>Enero - febrero</t>
  </si>
  <si>
    <t>Las demás materias grasas de la leche</t>
  </si>
  <si>
    <t xml:space="preserve"> Enero - febrero 2017</t>
  </si>
  <si>
    <t>Subtotal ene-feb (A)</t>
  </si>
  <si>
    <t>Subtotal ene-feb (A+B)</t>
  </si>
  <si>
    <t>Subtotal ene-feb (B)</t>
  </si>
  <si>
    <t>Demás quesos frescos</t>
  </si>
  <si>
    <t>Filipinas</t>
  </si>
  <si>
    <t>Enero - febrero 2017</t>
  </si>
  <si>
    <t>Subtotal ene-feb</t>
  </si>
  <si>
    <t>ene-feb 2016</t>
  </si>
  <si>
    <t>ene-feb 2017</t>
  </si>
  <si>
    <t>Ene-feb 2017</t>
  </si>
  <si>
    <t>Ene-feb 2016</t>
  </si>
  <si>
    <t xml:space="preserve">Enero - febrero 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</si>
</sst>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3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sz val="6.7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3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7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86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15"/>
    </xf>
    <xf numFmtId="0" fontId="68" fillId="0" borderId="0" xfId="0" applyFont="1" applyAlignment="1">
      <alignment horizontal="left" indent="5"/>
    </xf>
    <xf numFmtId="0" fontId="66" fillId="0" borderId="0" xfId="0" applyFont="1" applyAlignment="1">
      <alignment/>
    </xf>
    <xf numFmtId="49" fontId="67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9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9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70" fillId="0" borderId="0" xfId="0" applyFont="1" applyBorder="1" applyAlignment="1">
      <alignment/>
    </xf>
    <xf numFmtId="3" fontId="70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1" fillId="0" borderId="0" xfId="101" applyFont="1">
      <alignment/>
      <protection/>
    </xf>
    <xf numFmtId="176" fontId="69" fillId="0" borderId="12" xfId="104" applyNumberFormat="1" applyFont="1" applyBorder="1">
      <alignment/>
      <protection/>
    </xf>
    <xf numFmtId="0" fontId="69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9" fillId="0" borderId="26" xfId="104" applyNumberFormat="1" applyFont="1" applyBorder="1">
      <alignment/>
      <protection/>
    </xf>
    <xf numFmtId="3" fontId="69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9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9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9" fillId="0" borderId="31" xfId="104" applyNumberFormat="1" applyFont="1" applyBorder="1">
      <alignment/>
      <protection/>
    </xf>
    <xf numFmtId="0" fontId="69" fillId="0" borderId="28" xfId="104" applyFont="1" applyBorder="1">
      <alignment/>
      <protection/>
    </xf>
    <xf numFmtId="3" fontId="69" fillId="0" borderId="28" xfId="104" applyNumberFormat="1" applyFont="1" applyBorder="1">
      <alignment/>
      <protection/>
    </xf>
    <xf numFmtId="3" fontId="69" fillId="0" borderId="12" xfId="102" applyNumberFormat="1" applyFont="1" applyBorder="1">
      <alignment/>
      <protection/>
    </xf>
    <xf numFmtId="3" fontId="69" fillId="0" borderId="25" xfId="102" applyNumberFormat="1" applyFont="1" applyBorder="1">
      <alignment/>
      <protection/>
    </xf>
    <xf numFmtId="0" fontId="69" fillId="0" borderId="12" xfId="102" applyFont="1" applyBorder="1">
      <alignment/>
      <protection/>
    </xf>
    <xf numFmtId="0" fontId="69" fillId="0" borderId="25" xfId="102" applyFont="1" applyBorder="1">
      <alignment/>
      <protection/>
    </xf>
    <xf numFmtId="3" fontId="69" fillId="0" borderId="12" xfId="102" applyNumberFormat="1" applyFont="1" applyBorder="1" applyAlignment="1">
      <alignment vertical="center"/>
      <protection/>
    </xf>
    <xf numFmtId="3" fontId="69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9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5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 wrapText="1"/>
    </xf>
    <xf numFmtId="17" fontId="26" fillId="0" borderId="0" xfId="0" applyNumberFormat="1" applyFont="1" applyAlignment="1">
      <alignment/>
    </xf>
    <xf numFmtId="17" fontId="26" fillId="0" borderId="0" xfId="0" applyNumberFormat="1" applyFont="1" applyAlignment="1">
      <alignment horizontal="center"/>
    </xf>
    <xf numFmtId="17" fontId="25" fillId="0" borderId="12" xfId="0" applyNumberFormat="1" applyFont="1" applyBorder="1" applyAlignment="1">
      <alignment horizontal="center"/>
    </xf>
    <xf numFmtId="175" fontId="25" fillId="0" borderId="24" xfId="0" applyNumberFormat="1" applyFont="1" applyBorder="1" applyAlignment="1">
      <alignment/>
    </xf>
    <xf numFmtId="0" fontId="72" fillId="0" borderId="0" xfId="0" applyFont="1" applyAlignment="1">
      <alignment horizontal="left" vertical="justify" wrapText="1"/>
    </xf>
    <xf numFmtId="0" fontId="72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11" borderId="34" xfId="0" applyFont="1" applyFill="1" applyBorder="1" applyAlignment="1" applyProtection="1">
      <alignment horizontal="center" vertical="center"/>
      <protection/>
    </xf>
    <xf numFmtId="0" fontId="25" fillId="11" borderId="38" xfId="0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11" borderId="39" xfId="0" applyFont="1" applyFill="1" applyBorder="1" applyAlignment="1" applyProtection="1">
      <alignment horizontal="center" vertical="center"/>
      <protection/>
    </xf>
    <xf numFmtId="0" fontId="25" fillId="11" borderId="40" xfId="0" applyFont="1" applyFill="1" applyBorder="1" applyAlignment="1" applyProtection="1">
      <alignment horizontal="center" vertical="center"/>
      <protection/>
    </xf>
    <xf numFmtId="0" fontId="25" fillId="11" borderId="41" xfId="0" applyFont="1" applyFill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42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febrero 2017
Valor miles USD 44.946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25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1"/>
          <c:order val="1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2"/>
          <c:order val="2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3"/>
          <c:order val="3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4"/>
          <c:order val="4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marker val="1"/>
        <c:axId val="3777611"/>
        <c:axId val="33998500"/>
      </c:line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98500"/>
        <c:crosses val="autoZero"/>
        <c:auto val="1"/>
        <c:lblOffset val="100"/>
        <c:tickLblSkip val="1"/>
        <c:noMultiLvlLbl val="0"/>
      </c:catAx>
      <c:valAx>
        <c:axId val="3399850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7611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82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1"/>
          <c:order val="1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2"/>
          <c:order val="2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3"/>
          <c:order val="3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4"/>
          <c:order val="4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marker val="1"/>
        <c:axId val="37551045"/>
        <c:axId val="2415086"/>
      </c:line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51045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1"/>
          <c:order val="1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2"/>
          <c:order val="2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3"/>
          <c:order val="3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ser>
          <c:idx val="4"/>
          <c:order val="4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'c14'!$AV$27:$AV$38</c:f>
              <c:numCache/>
            </c:numRef>
          </c:val>
          <c:smooth val="0"/>
        </c:ser>
        <c:marker val="1"/>
        <c:axId val="21735775"/>
        <c:axId val="61404248"/>
      </c:line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35775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2016
Toneladas 8.402</a:t>
            </a:r>
          </a:p>
        </c:rich>
      </c:tx>
      <c:layout>
        <c:manualLayout>
          <c:xMode val="factor"/>
          <c:yMode val="factor"/>
          <c:x val="0.02625"/>
          <c:y val="-0.00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895"/>
          <c:w val="0.344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'c15'!$AM$5:$AM$11</c:f>
              <c:strCache/>
            </c:strRef>
          </c:cat>
          <c:val>
            <c:numRef>
              <c:f>'c15'!$AN$5:$AN$11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febrero 2017
Toneladas 1.274</a:t>
            </a:r>
          </a:p>
        </c:rich>
      </c:tx>
      <c:layout>
        <c:manualLayout>
          <c:xMode val="factor"/>
          <c:yMode val="factor"/>
          <c:x val="0.0205"/>
          <c:y val="-0.00425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125"/>
          <c:y val="0.40875"/>
          <c:w val="0.35375"/>
          <c:h val="0.3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'c15'!$AM$19:$AM$24</c:f>
              <c:strCache/>
            </c:strRef>
          </c:cat>
          <c:val>
            <c:numRef>
              <c:f>'c15'!$AN$19:$AN$24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1"/>
          <c:order val="1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2"/>
          <c:order val="2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3"/>
          <c:order val="3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ser>
          <c:idx val="4"/>
          <c:order val="4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'c16'!$BS$26:$BS$37</c:f>
              <c:numCache/>
            </c:numRef>
          </c:val>
          <c:smooth val="0"/>
        </c:ser>
        <c:marker val="1"/>
        <c:axId val="15767321"/>
        <c:axId val="7688162"/>
      </c:line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67321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2016
Toneladas  5.013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febrero 2017
Toneladas 1.488</a:t>
            </a:r>
          </a:p>
        </c:rich>
      </c:tx>
      <c:layout>
        <c:manualLayout>
          <c:xMode val="factor"/>
          <c:yMode val="factor"/>
          <c:x val="0.029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febrero 2017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1.487,7</a:t>
            </a:r>
          </a:p>
        </c:rich>
      </c:tx>
      <c:layout>
        <c:manualLayout>
          <c:xMode val="factor"/>
          <c:yMode val="factor"/>
          <c:x val="0.0172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355"/>
          <c:w val="0.352"/>
          <c:h val="0.3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'c18'!$AH$10:$AH$13</c:f>
              <c:strCache/>
            </c:strRef>
          </c:cat>
          <c:val>
            <c:numRef>
              <c:f>'c18'!$AI$10:$AI$13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2003  -  2017</a:t>
            </a:r>
          </a:p>
        </c:rich>
      </c:tx>
      <c:layout>
        <c:manualLayout>
          <c:xMode val="factor"/>
          <c:yMode val="factor"/>
          <c:x val="0.018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325"/>
          <c:w val="0.92325"/>
          <c:h val="0.7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19-20'!$AM$33:$BB$33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19-20'!$AM$34:$BB$34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19-20'!$AM$35:$BB$35</c:f>
              <c:numCache/>
            </c:numRef>
          </c:val>
        </c:ser>
        <c:axId val="2084595"/>
        <c:axId val="18761356"/>
      </c:barChart>
      <c:catAx>
        <c:axId val="20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1356"/>
        <c:crosses val="autoZero"/>
        <c:auto val="1"/>
        <c:lblOffset val="100"/>
        <c:tickLblSkip val="1"/>
        <c:noMultiLvlLbl val="0"/>
      </c:catAx>
      <c:valAx>
        <c:axId val="18761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5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marker val="1"/>
        <c:axId val="33222583"/>
        <c:axId val="30567792"/>
      </c:lineChart>
      <c:catAx>
        <c:axId val="3322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67792"/>
        <c:crosses val="autoZero"/>
        <c:auto val="1"/>
        <c:lblOffset val="100"/>
        <c:tickLblSkip val="1"/>
        <c:noMultiLvlLbl val="0"/>
      </c:catAx>
      <c:valAx>
        <c:axId val="30567792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2258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2003  -  2017</a:t>
            </a:r>
          </a:p>
        </c:rich>
      </c:tx>
      <c:layout>
        <c:manualLayout>
          <c:xMode val="factor"/>
          <c:yMode val="factor"/>
          <c:x val="0.030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08775"/>
          <c:w val="0.937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19-20'!$AM$10:$BB$10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19-20'!$AM$11:$BB$11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19-20'!$AM$12:$BB$12</c:f>
              <c:numCache/>
            </c:numRef>
          </c:val>
        </c:ser>
        <c:axId val="34634477"/>
        <c:axId val="43274838"/>
      </c:barChart>
      <c:catAx>
        <c:axId val="3463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4838"/>
        <c:crosses val="autoZero"/>
        <c:auto val="1"/>
        <c:lblOffset val="100"/>
        <c:tickLblSkip val="1"/>
        <c:noMultiLvlLbl val="0"/>
      </c:catAx>
      <c:valAx>
        <c:axId val="43274838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634477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53929223"/>
        <c:axId val="15600960"/>
      </c:barChart>
      <c:catAx>
        <c:axId val="5392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00960"/>
        <c:crosses val="autoZero"/>
        <c:auto val="1"/>
        <c:lblOffset val="100"/>
        <c:tickLblSkip val="1"/>
        <c:noMultiLvlLbl val="0"/>
      </c:catAx>
      <c:valAx>
        <c:axId val="15600960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29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marker val="1"/>
        <c:axId val="6674673"/>
        <c:axId val="60072058"/>
      </c:lineChart>
      <c:catAx>
        <c:axId val="667467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072058"/>
        <c:crosses val="autoZero"/>
        <c:auto val="1"/>
        <c:lblOffset val="100"/>
        <c:tickLblSkip val="1"/>
        <c:noMultiLvlLbl val="0"/>
      </c:catAx>
      <c:valAx>
        <c:axId val="60072058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4673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2016
Toneladas 18.166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'c6'!$AM$4:$AM$9</c:f>
              <c:strCache/>
            </c:strRef>
          </c:cat>
          <c:val>
            <c:numRef>
              <c:f>'c6'!$AN$4:$AN$9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febrero 2017 
Toneladas 5.718</a:t>
            </a:r>
          </a:p>
        </c:rich>
      </c:tx>
      <c:layout>
        <c:manualLayout>
          <c:xMode val="factor"/>
          <c:yMode val="factor"/>
          <c:x val="0.022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3333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'c6'!$AM$16:$AM$20</c:f>
              <c:strCache/>
            </c:strRef>
          </c:cat>
          <c:val>
            <c:numRef>
              <c:f>'c6'!$AN$16:$AN$20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2016
Toneladas 34.031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febrero 2017
Toneladas 5.365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febrero 2017
Toneladas 5.365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febrero 2017
Valor miles dólares FOB 36.483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0.7585</cdr:y>
    </cdr:from>
    <cdr:to>
      <cdr:x>0.49125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00250"/>
          <a:ext cx="3295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0.88525</cdr:y>
    </cdr:from>
    <cdr:to>
      <cdr:x>0.4795</cdr:x>
      <cdr:y>0.9755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381250"/>
          <a:ext cx="3200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39</xdr:row>
      <xdr:rowOff>9525</xdr:rowOff>
    </xdr:from>
    <xdr:to>
      <xdr:col>7</xdr:col>
      <xdr:colOff>628650</xdr:colOff>
      <xdr:row>57</xdr:row>
      <xdr:rowOff>133350</xdr:rowOff>
    </xdr:to>
    <xdr:graphicFrame>
      <xdr:nvGraphicFramePr>
        <xdr:cNvPr id="2" name="Chart 2"/>
        <xdr:cNvGraphicFramePr/>
      </xdr:nvGraphicFramePr>
      <xdr:xfrm>
        <a:off x="95250" y="6067425"/>
        <a:ext cx="6705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0</xdr:rowOff>
    </xdr:from>
    <xdr:to>
      <xdr:col>4</xdr:col>
      <xdr:colOff>1095375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76200" y="453390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0.95025</cdr:y>
    </cdr:from>
    <cdr:to>
      <cdr:x>0.4425</cdr:x>
      <cdr:y>0.99775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038350"/>
          <a:ext cx="28860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0.857</cdr:y>
    </cdr:from>
    <cdr:to>
      <cdr:x>0.4695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05125"/>
          <a:ext cx="30289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66675</xdr:rowOff>
    </xdr:from>
    <xdr:to>
      <xdr:col>7</xdr:col>
      <xdr:colOff>590550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80975" y="3352800"/>
        <a:ext cx="6619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35</xdr:row>
      <xdr:rowOff>142875</xdr:rowOff>
    </xdr:from>
    <xdr:to>
      <xdr:col>7</xdr:col>
      <xdr:colOff>581025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180975" y="5562600"/>
        <a:ext cx="6610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57150</xdr:rowOff>
    </xdr:from>
    <xdr:to>
      <xdr:col>9</xdr:col>
      <xdr:colOff>514350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85725" y="349567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0.90175</cdr:y>
    </cdr:from>
    <cdr:to>
      <cdr:x>0.32125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3914775"/>
          <a:ext cx="1914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104775</xdr:rowOff>
    </xdr:from>
    <xdr:to>
      <xdr:col>7</xdr:col>
      <xdr:colOff>647700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5250" y="301942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32</xdr:row>
      <xdr:rowOff>19050</xdr:rowOff>
    </xdr:from>
    <xdr:to>
      <xdr:col>7</xdr:col>
      <xdr:colOff>666750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85725" y="5505450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0.84625</cdr:y>
    </cdr:from>
    <cdr:to>
      <cdr:x>0.167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781300"/>
          <a:ext cx="10668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123825</xdr:rowOff>
    </xdr:from>
    <xdr:to>
      <xdr:col>4</xdr:col>
      <xdr:colOff>1343025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14300" y="3629025"/>
        <a:ext cx="66865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0.95</cdr:y>
    </cdr:from>
    <cdr:to>
      <cdr:x>0.2065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62375"/>
          <a:ext cx="1371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0.06575</cdr:x>
      <cdr:y>0.94275</cdr:y>
    </cdr:from>
    <cdr:to>
      <cdr:x>0.73625</cdr:x>
      <cdr:y>0.997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38150" y="3733800"/>
          <a:ext cx="447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7</xdr:col>
      <xdr:colOff>628650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95250" y="428625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</xdr:row>
      <xdr:rowOff>57150</xdr:rowOff>
    </xdr:from>
    <xdr:to>
      <xdr:col>7</xdr:col>
      <xdr:colOff>638175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95250" y="209550"/>
        <a:ext cx="66770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0.9335</cdr:y>
    </cdr:from>
    <cdr:to>
      <cdr:x>0.17325</cdr:x>
      <cdr:y>0.97975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86150"/>
          <a:ext cx="1143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0</xdr:rowOff>
    </xdr:from>
    <xdr:to>
      <xdr:col>3</xdr:col>
      <xdr:colOff>1619250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33350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18</xdr:row>
      <xdr:rowOff>47625</xdr:rowOff>
    </xdr:from>
    <xdr:to>
      <xdr:col>3</xdr:col>
      <xdr:colOff>1466850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171450" y="3619500"/>
        <a:ext cx="62960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0.94575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15" sqref="B15:E15"/>
    </sheetView>
  </sheetViews>
  <sheetFormatPr defaultColWidth="10.90625" defaultRowHeight="18"/>
  <cols>
    <col min="2" max="5" width="13.1835937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08" t="s">
        <v>239</v>
      </c>
      <c r="C15" s="209"/>
      <c r="D15" s="209"/>
      <c r="E15" s="209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0"/>
      <c r="B19" s="210"/>
      <c r="C19" s="210"/>
      <c r="D19" s="210"/>
      <c r="E19" s="210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292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12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A1" sqref="A1:H1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5" t="s">
        <v>2</v>
      </c>
      <c r="B1" s="215"/>
      <c r="C1" s="215"/>
      <c r="D1" s="215"/>
      <c r="E1" s="215"/>
      <c r="F1" s="215"/>
      <c r="G1" s="215"/>
      <c r="H1" s="215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5" t="s">
        <v>12</v>
      </c>
      <c r="B3" s="225"/>
      <c r="C3" s="225"/>
      <c r="D3" s="225"/>
      <c r="E3" s="225"/>
      <c r="F3" s="225"/>
      <c r="G3" s="225"/>
      <c r="H3" s="225"/>
      <c r="AM3" s="10">
        <v>2015</v>
      </c>
    </row>
    <row r="4" spans="1:41" ht="13.5" customHeight="1">
      <c r="A4" s="219" t="s">
        <v>83</v>
      </c>
      <c r="B4" s="228" t="s">
        <v>122</v>
      </c>
      <c r="C4" s="228"/>
      <c r="D4" s="228"/>
      <c r="E4" s="228"/>
      <c r="F4" s="228"/>
      <c r="G4" s="228"/>
      <c r="H4" s="228"/>
      <c r="AM4" s="160" t="s">
        <v>85</v>
      </c>
      <c r="AN4" s="161">
        <v>7463.13165</v>
      </c>
      <c r="AO4" s="72">
        <f aca="true" t="shared" si="0" ref="AO4:AO10">AN4/$AN$10*100</f>
        <v>41.0831458884525</v>
      </c>
    </row>
    <row r="5" spans="1:41" ht="13.5" customHeight="1">
      <c r="A5" s="231"/>
      <c r="B5" s="229">
        <v>2015</v>
      </c>
      <c r="C5" s="229">
        <v>2016</v>
      </c>
      <c r="D5" s="41" t="s">
        <v>124</v>
      </c>
      <c r="E5" s="225" t="s">
        <v>307</v>
      </c>
      <c r="F5" s="225"/>
      <c r="G5" s="41" t="s">
        <v>125</v>
      </c>
      <c r="H5" s="36" t="s">
        <v>124</v>
      </c>
      <c r="AM5" s="160" t="s">
        <v>84</v>
      </c>
      <c r="AN5" s="161">
        <v>4790.1155077</v>
      </c>
      <c r="AO5" s="72">
        <f t="shared" si="0"/>
        <v>26.36869124844901</v>
      </c>
    </row>
    <row r="6" spans="1:41" ht="13.5" customHeight="1">
      <c r="A6" s="222"/>
      <c r="B6" s="230"/>
      <c r="C6" s="230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AM6" s="160" t="s">
        <v>86</v>
      </c>
      <c r="AN6" s="161">
        <v>2385.9482000000003</v>
      </c>
      <c r="AO6" s="72">
        <f t="shared" si="0"/>
        <v>13.134199231617554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0" t="s">
        <v>123</v>
      </c>
      <c r="AN7" s="161">
        <v>2261.6798781999996</v>
      </c>
      <c r="AO7" s="72">
        <f t="shared" si="0"/>
        <v>12.450125328965363</v>
      </c>
    </row>
    <row r="8" spans="1:41" ht="13.5" customHeight="1">
      <c r="A8" s="21" t="s">
        <v>86</v>
      </c>
      <c r="B8" s="178">
        <v>3280.954</v>
      </c>
      <c r="C8" s="178">
        <v>2385.9482000000003</v>
      </c>
      <c r="D8" s="55">
        <f aca="true" t="shared" si="1" ref="D8:D16">(C8/$C$16)*100</f>
        <v>13.134199231617554</v>
      </c>
      <c r="E8" s="178">
        <v>0</v>
      </c>
      <c r="F8" s="178">
        <v>3563.25</v>
      </c>
      <c r="G8" s="60"/>
      <c r="H8" s="55">
        <f aca="true" t="shared" si="2" ref="H8:H13">F8/$F$16*100</f>
        <v>62.317942943558016</v>
      </c>
      <c r="AM8" s="160" t="s">
        <v>88</v>
      </c>
      <c r="AN8" s="161">
        <v>1240.002</v>
      </c>
      <c r="AO8" s="72">
        <f t="shared" si="0"/>
        <v>6.825979422187048</v>
      </c>
    </row>
    <row r="9" spans="1:41" ht="13.5" customHeight="1">
      <c r="A9" s="21" t="s">
        <v>85</v>
      </c>
      <c r="B9" s="178">
        <v>6139.345824399999</v>
      </c>
      <c r="C9" s="178">
        <v>7463.13165</v>
      </c>
      <c r="D9" s="55">
        <f t="shared" si="1"/>
        <v>41.0831458884525</v>
      </c>
      <c r="E9" s="178">
        <v>1038.69402</v>
      </c>
      <c r="F9" s="178">
        <v>1603.48</v>
      </c>
      <c r="G9" s="60">
        <f>(F9/E9-1)*100</f>
        <v>54.374625166321856</v>
      </c>
      <c r="H9" s="55">
        <f t="shared" si="2"/>
        <v>28.043380383396173</v>
      </c>
      <c r="AM9" s="11" t="s">
        <v>126</v>
      </c>
      <c r="AN9" s="44">
        <v>25.0433347</v>
      </c>
      <c r="AO9" s="72">
        <f t="shared" si="0"/>
        <v>0.13785888032853402</v>
      </c>
    </row>
    <row r="10" spans="1:41" ht="13.5" customHeight="1">
      <c r="A10" s="21" t="s">
        <v>123</v>
      </c>
      <c r="B10" s="178">
        <v>1802.5411108000003</v>
      </c>
      <c r="C10" s="178">
        <v>2261.6798781999996</v>
      </c>
      <c r="D10" s="55">
        <f t="shared" si="1"/>
        <v>12.450125328965363</v>
      </c>
      <c r="E10" s="178">
        <v>269.68996</v>
      </c>
      <c r="F10" s="178">
        <v>272.12231539999993</v>
      </c>
      <c r="G10" s="60">
        <f>(F10/E10-1)*100</f>
        <v>0.9019080280185277</v>
      </c>
      <c r="H10" s="55">
        <f t="shared" si="2"/>
        <v>4.7591673120791675</v>
      </c>
      <c r="AM10" s="29" t="s">
        <v>77</v>
      </c>
      <c r="AN10" s="29">
        <f>SUM(AN4:AN9)</f>
        <v>18165.9205706</v>
      </c>
      <c r="AO10" s="72">
        <f t="shared" si="0"/>
        <v>100</v>
      </c>
    </row>
    <row r="11" spans="1:41" ht="13.5" customHeight="1">
      <c r="A11" s="21" t="s">
        <v>88</v>
      </c>
      <c r="B11" s="178">
        <v>3500</v>
      </c>
      <c r="C11" s="178">
        <v>1240.002</v>
      </c>
      <c r="D11" s="55">
        <f t="shared" si="1"/>
        <v>6.825979422187048</v>
      </c>
      <c r="E11" s="178">
        <v>220</v>
      </c>
      <c r="F11" s="178">
        <v>251</v>
      </c>
      <c r="G11" s="60">
        <f>(F11/E11-1)*100</f>
        <v>14.090909090909086</v>
      </c>
      <c r="H11" s="55">
        <f t="shared" si="2"/>
        <v>4.389757574919824</v>
      </c>
      <c r="AM11" s="29"/>
      <c r="AN11" s="29"/>
      <c r="AO11" s="72"/>
    </row>
    <row r="12" spans="1:41" ht="13.5" customHeight="1">
      <c r="A12" s="21" t="s">
        <v>84</v>
      </c>
      <c r="B12" s="178">
        <v>961.4604499999999</v>
      </c>
      <c r="C12" s="178">
        <v>4790.1155077</v>
      </c>
      <c r="D12" s="55">
        <f t="shared" si="1"/>
        <v>26.36869124844901</v>
      </c>
      <c r="E12" s="178">
        <v>164.20510000000002</v>
      </c>
      <c r="F12" s="178">
        <v>28.0033</v>
      </c>
      <c r="G12" s="60">
        <f>(F12/E12-1)*100</f>
        <v>-82.94614479087434</v>
      </c>
      <c r="H12" s="55">
        <f t="shared" si="2"/>
        <v>0.4897517860468219</v>
      </c>
      <c r="AO12" s="72"/>
    </row>
    <row r="13" spans="1:41" ht="13.5" customHeight="1">
      <c r="A13" s="21" t="s">
        <v>223</v>
      </c>
      <c r="B13" s="178">
        <v>473.2784615</v>
      </c>
      <c r="C13" s="178">
        <v>25</v>
      </c>
      <c r="D13" s="55">
        <f t="shared" si="1"/>
        <v>0.1376203308983987</v>
      </c>
      <c r="E13" s="178"/>
      <c r="F13" s="178"/>
      <c r="G13" s="60"/>
      <c r="H13" s="55">
        <f t="shared" si="2"/>
        <v>0</v>
      </c>
      <c r="AG13" s="29"/>
      <c r="AO13" s="72"/>
    </row>
    <row r="14" spans="1:41" ht="13.5" customHeight="1">
      <c r="A14" s="21" t="s">
        <v>91</v>
      </c>
      <c r="B14" s="178">
        <v>417.5</v>
      </c>
      <c r="C14" s="178">
        <v>0.00085</v>
      </c>
      <c r="D14" s="55">
        <f t="shared" si="1"/>
        <v>4.679091250545556E-06</v>
      </c>
      <c r="E14" s="178"/>
      <c r="F14" s="178"/>
      <c r="G14" s="60"/>
      <c r="H14" s="55"/>
      <c r="J14" s="73"/>
      <c r="AO14" s="72"/>
    </row>
    <row r="15" spans="1:39" ht="13.5" customHeight="1">
      <c r="A15" s="21" t="s">
        <v>126</v>
      </c>
      <c r="B15" s="178">
        <v>0.0711077</v>
      </c>
      <c r="C15" s="178">
        <v>0.0424847</v>
      </c>
      <c r="D15" s="55">
        <f t="shared" si="1"/>
        <v>0.00023387033888476802</v>
      </c>
      <c r="E15" s="178">
        <v>0.001</v>
      </c>
      <c r="F15" s="178"/>
      <c r="G15" s="60"/>
      <c r="H15" s="55"/>
      <c r="I15" s="73"/>
      <c r="AM15" s="10">
        <v>2016</v>
      </c>
    </row>
    <row r="16" spans="1:41" ht="13.5" customHeight="1">
      <c r="A16" s="21" t="s">
        <v>77</v>
      </c>
      <c r="B16" s="52">
        <f>SUM(B8:B15)</f>
        <v>16575.1509544</v>
      </c>
      <c r="C16" s="52">
        <f>SUM(C8:C15)</f>
        <v>18165.9205706</v>
      </c>
      <c r="D16" s="55">
        <f t="shared" si="1"/>
        <v>100</v>
      </c>
      <c r="E16" s="52">
        <f>SUM(E8:E15)</f>
        <v>1692.5900799999997</v>
      </c>
      <c r="F16" s="52">
        <f>SUM(F8:F15)</f>
        <v>5717.8556154</v>
      </c>
      <c r="G16" s="55">
        <f>(F16/E16-1)*100</f>
        <v>237.81691639123875</v>
      </c>
      <c r="H16" s="55">
        <f>F16/$F$16*100</f>
        <v>100</v>
      </c>
      <c r="AM16" s="29" t="str">
        <f>A8</f>
        <v>Nueva Zelanda</v>
      </c>
      <c r="AN16" s="29">
        <f>F8</f>
        <v>3563.25</v>
      </c>
      <c r="AO16" s="72">
        <f aca="true" t="shared" si="3" ref="AO16:AO22">AN16/$AN$22*100</f>
        <v>62.317942943558016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>A9</f>
        <v>Estados Unidos</v>
      </c>
      <c r="AN17" s="29">
        <f>F9</f>
        <v>1603.48</v>
      </c>
      <c r="AO17" s="72">
        <f t="shared" si="3"/>
        <v>28.043380383396173</v>
      </c>
    </row>
    <row r="18" spans="1:41" ht="13.5" customHeight="1">
      <c r="A18" s="47" t="s">
        <v>197</v>
      </c>
      <c r="B18" s="53"/>
      <c r="C18" s="53"/>
      <c r="D18" s="53"/>
      <c r="E18" s="53"/>
      <c r="F18" s="53"/>
      <c r="G18" s="53"/>
      <c r="H18" s="54"/>
      <c r="AM18" s="29" t="str">
        <f>A10</f>
        <v>Unión Europea</v>
      </c>
      <c r="AN18" s="29">
        <f>F10</f>
        <v>272.12231539999993</v>
      </c>
      <c r="AO18" s="72">
        <f t="shared" si="3"/>
        <v>4.7591673120791675</v>
      </c>
    </row>
    <row r="19" spans="1:41" ht="13.5" customHeight="1">
      <c r="A19" s="11" t="s">
        <v>127</v>
      </c>
      <c r="B19" s="11"/>
      <c r="C19" s="11"/>
      <c r="D19" s="11"/>
      <c r="E19" s="11"/>
      <c r="F19" s="11"/>
      <c r="G19" s="11"/>
      <c r="H19" s="11"/>
      <c r="AM19" s="29" t="str">
        <f>A11</f>
        <v>Uruguay</v>
      </c>
      <c r="AN19" s="29">
        <f>F11</f>
        <v>251</v>
      </c>
      <c r="AO19" s="72">
        <f t="shared" si="3"/>
        <v>4.389757574919824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>A12</f>
        <v>Argentina</v>
      </c>
      <c r="AN20" s="29">
        <f>F12</f>
        <v>28.0033</v>
      </c>
      <c r="AO20" s="72">
        <f t="shared" si="3"/>
        <v>0.4897517860468219</v>
      </c>
      <c r="AP20" s="73">
        <f>SUM(AO16:AO18)</f>
        <v>95.12049063903336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">
        <v>126</v>
      </c>
      <c r="AN21" s="29">
        <f>SUM(F13:F15)</f>
        <v>0</v>
      </c>
      <c r="AO21" s="72">
        <f t="shared" si="3"/>
        <v>0</v>
      </c>
    </row>
    <row r="22" spans="40:41" ht="12" customHeight="1">
      <c r="AN22" s="29">
        <f>SUM(AN16:AN21)</f>
        <v>5717.8556154</v>
      </c>
      <c r="AO22" s="72">
        <f t="shared" si="3"/>
        <v>100</v>
      </c>
    </row>
    <row r="23" spans="22:41" ht="12" customHeight="1">
      <c r="V23" s="145"/>
      <c r="AK23" s="73"/>
      <c r="AO23" s="72">
        <f>SUM(AO16:AO21)</f>
        <v>100.00000000000001</v>
      </c>
    </row>
    <row r="24" ht="12" customHeight="1">
      <c r="AO24" s="72"/>
    </row>
    <row r="25" ht="12" customHeight="1">
      <c r="AO25" s="73"/>
    </row>
    <row r="26" ht="12" customHeight="1"/>
    <row r="27" ht="12" customHeight="1"/>
    <row r="28" ht="12" customHeight="1"/>
    <row r="29" ht="12" customHeight="1"/>
    <row r="30" ht="12" customHeight="1"/>
    <row r="31" ht="12" customHeight="1">
      <c r="AO31" s="74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213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D1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1"/>
  <sheetViews>
    <sheetView zoomScaleSheetLayoutView="75" zoomScalePageLayoutView="0" workbookViewId="0" topLeftCell="A1">
      <selection activeCell="A1" sqref="A1:H1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5" t="s">
        <v>4</v>
      </c>
      <c r="B1" s="215"/>
      <c r="C1" s="215"/>
      <c r="D1" s="215"/>
      <c r="E1" s="215"/>
      <c r="F1" s="215"/>
      <c r="G1" s="215"/>
      <c r="H1" s="215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6" t="s">
        <v>14</v>
      </c>
      <c r="B3" s="216"/>
      <c r="C3" s="216"/>
      <c r="D3" s="216"/>
      <c r="E3" s="216"/>
      <c r="F3" s="216"/>
      <c r="G3" s="216"/>
      <c r="H3" s="21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19" t="s">
        <v>83</v>
      </c>
      <c r="B4" s="225" t="s">
        <v>122</v>
      </c>
      <c r="C4" s="225"/>
      <c r="D4" s="225"/>
      <c r="E4" s="225"/>
      <c r="F4" s="225"/>
      <c r="G4" s="225"/>
      <c r="H4" s="225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1"/>
      <c r="B5" s="229">
        <v>2015</v>
      </c>
      <c r="C5" s="229">
        <v>2016</v>
      </c>
      <c r="D5" s="41" t="s">
        <v>124</v>
      </c>
      <c r="E5" s="225" t="s">
        <v>307</v>
      </c>
      <c r="F5" s="225"/>
      <c r="G5" s="41" t="s">
        <v>125</v>
      </c>
      <c r="H5" s="36" t="s">
        <v>124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2"/>
      <c r="B6" s="230"/>
      <c r="C6" s="230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2016</v>
      </c>
    </row>
    <row r="7" spans="1:56" ht="13.5" customHeight="1">
      <c r="A7" s="21" t="s">
        <v>86</v>
      </c>
      <c r="B7" s="183">
        <v>7000.560780000001</v>
      </c>
      <c r="C7" s="183">
        <v>6839.2127</v>
      </c>
      <c r="D7" s="75">
        <f aca="true" t="shared" si="0" ref="D7:D17">C7/$C$17*100</f>
        <v>20.090946226424357</v>
      </c>
      <c r="E7" s="183">
        <v>123.98</v>
      </c>
      <c r="F7" s="183">
        <v>1709.965865</v>
      </c>
      <c r="G7" s="99">
        <f>(F7/E7-1)*100</f>
        <v>1279.227185836425</v>
      </c>
      <c r="H7" s="99">
        <f>F7/$F$17*100</f>
        <v>31.87006858405227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8682.0493843</v>
      </c>
      <c r="BD7" s="76">
        <v>25.504483478797496</v>
      </c>
    </row>
    <row r="8" spans="1:56" ht="13.5" customHeight="1">
      <c r="A8" s="21" t="s">
        <v>85</v>
      </c>
      <c r="B8" s="178">
        <v>8520.946629099999</v>
      </c>
      <c r="C8" s="178">
        <v>8682.0493843</v>
      </c>
      <c r="D8" s="75">
        <f t="shared" si="0"/>
        <v>25.504483478797496</v>
      </c>
      <c r="E8" s="178">
        <v>1246.6633255999998</v>
      </c>
      <c r="F8" s="178">
        <v>1273.0343258999999</v>
      </c>
      <c r="G8" s="55">
        <f aca="true" t="shared" si="1" ref="G8:G16">(F8/E8-1)*100</f>
        <v>2.115326548754304</v>
      </c>
      <c r="H8" s="55">
        <f aca="true" t="shared" si="2" ref="H8:H17">F8/$F$17*100</f>
        <v>23.726608879578862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84</v>
      </c>
      <c r="BC8" s="52">
        <v>6945.4466015</v>
      </c>
      <c r="BD8" s="76">
        <v>20.40302010043324</v>
      </c>
    </row>
    <row r="9" spans="1:56" ht="13.5" customHeight="1">
      <c r="A9" s="21" t="s">
        <v>84</v>
      </c>
      <c r="B9" s="178">
        <v>5986.48559</v>
      </c>
      <c r="C9" s="178">
        <v>6945.4466015</v>
      </c>
      <c r="D9" s="75">
        <f t="shared" si="0"/>
        <v>20.40302010043324</v>
      </c>
      <c r="E9" s="178">
        <v>923.3601600000001</v>
      </c>
      <c r="F9" s="178">
        <v>803.32752</v>
      </c>
      <c r="G9" s="55">
        <f t="shared" si="1"/>
        <v>-12.99954721893134</v>
      </c>
      <c r="H9" s="55">
        <f t="shared" si="2"/>
        <v>14.972289027451799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86</v>
      </c>
      <c r="BC9" s="52">
        <v>6839.2127</v>
      </c>
      <c r="BD9" s="76">
        <v>20.090946226424357</v>
      </c>
    </row>
    <row r="10" spans="1:56" ht="13.5" customHeight="1">
      <c r="A10" s="21" t="s">
        <v>252</v>
      </c>
      <c r="B10" s="178">
        <v>885.6085700000001</v>
      </c>
      <c r="C10" s="178">
        <v>1386.7872</v>
      </c>
      <c r="D10" s="75">
        <f t="shared" si="0"/>
        <v>4.073841286248284</v>
      </c>
      <c r="E10" s="178">
        <v>448.52686</v>
      </c>
      <c r="F10" s="178">
        <v>407.43005</v>
      </c>
      <c r="G10" s="55">
        <f t="shared" si="1"/>
        <v>-9.162619603205036</v>
      </c>
      <c r="H10" s="55">
        <f t="shared" si="2"/>
        <v>7.593615698699252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224</v>
      </c>
      <c r="BC10" s="52">
        <v>5714.6249858</v>
      </c>
      <c r="BD10" s="76">
        <v>16.787345024945466</v>
      </c>
    </row>
    <row r="11" spans="1:56" ht="13.5" customHeight="1">
      <c r="A11" s="21" t="s">
        <v>224</v>
      </c>
      <c r="B11" s="178">
        <v>1571.2703052</v>
      </c>
      <c r="C11" s="178">
        <v>5714.6249858</v>
      </c>
      <c r="D11" s="75">
        <f t="shared" si="0"/>
        <v>16.787345024945466</v>
      </c>
      <c r="E11" s="178">
        <v>142.011938</v>
      </c>
      <c r="F11" s="178">
        <v>322.739247</v>
      </c>
      <c r="G11" s="55">
        <f t="shared" si="1"/>
        <v>127.26205384226219</v>
      </c>
      <c r="H11" s="55">
        <f t="shared" si="2"/>
        <v>6.015162142815866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252</v>
      </c>
      <c r="BC11" s="52">
        <v>1386.7872</v>
      </c>
      <c r="BD11" s="76">
        <v>4.073841286248284</v>
      </c>
    </row>
    <row r="12" spans="1:56" ht="13.5" customHeight="1">
      <c r="A12" s="21" t="s">
        <v>88</v>
      </c>
      <c r="B12" s="178">
        <v>1591.60078</v>
      </c>
      <c r="C12" s="178">
        <v>1157.44628</v>
      </c>
      <c r="D12" s="75">
        <f t="shared" si="0"/>
        <v>3.4001268847004726</v>
      </c>
      <c r="E12" s="178">
        <v>204.41988</v>
      </c>
      <c r="F12" s="178">
        <v>146.22289999999998</v>
      </c>
      <c r="G12" s="55">
        <f t="shared" si="1"/>
        <v>-28.469334782898812</v>
      </c>
      <c r="H12" s="55">
        <f t="shared" si="2"/>
        <v>2.7252788765809757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88</v>
      </c>
      <c r="BC12" s="52">
        <v>1157.44628</v>
      </c>
      <c r="BD12" s="76">
        <v>3.4001268847004726</v>
      </c>
    </row>
    <row r="13" spans="1:56" ht="13.5" customHeight="1">
      <c r="A13" s="21" t="s">
        <v>230</v>
      </c>
      <c r="B13" s="178">
        <v>71.2476024</v>
      </c>
      <c r="C13" s="178">
        <v>939.0993792000002</v>
      </c>
      <c r="D13" s="75">
        <f t="shared" si="0"/>
        <v>2.758708634515154</v>
      </c>
      <c r="E13" s="178">
        <v>11.814459999999999</v>
      </c>
      <c r="F13" s="178">
        <v>189.613185</v>
      </c>
      <c r="G13" s="55">
        <f t="shared" si="1"/>
        <v>1504.924685512499</v>
      </c>
      <c r="H13" s="55">
        <f t="shared" si="2"/>
        <v>3.533980025028506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126</v>
      </c>
      <c r="BC13" s="52">
        <v>3315.7001084000003</v>
      </c>
      <c r="BD13" s="76">
        <v>9.740236998450687</v>
      </c>
    </row>
    <row r="14" spans="1:56" ht="13.5" customHeight="1">
      <c r="A14" s="21" t="s">
        <v>90</v>
      </c>
      <c r="B14" s="178">
        <v>582.6807705</v>
      </c>
      <c r="C14" s="178">
        <v>933.6791492999998</v>
      </c>
      <c r="D14" s="75">
        <f t="shared" si="0"/>
        <v>2.742786107722594</v>
      </c>
      <c r="E14" s="178">
        <v>307.3642053</v>
      </c>
      <c r="F14" s="178">
        <v>204.669385</v>
      </c>
      <c r="G14" s="55">
        <f t="shared" si="1"/>
        <v>-33.411444315633844</v>
      </c>
      <c r="H14" s="55">
        <f t="shared" si="2"/>
        <v>3.8145950574316285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34041.26726</v>
      </c>
      <c r="BD14" s="76">
        <f>BC14/$BC$14*100</f>
        <v>100</v>
      </c>
    </row>
    <row r="15" spans="1:56" ht="13.5" customHeight="1">
      <c r="A15" s="21" t="s">
        <v>87</v>
      </c>
      <c r="B15" s="178">
        <v>1019.5412999999999</v>
      </c>
      <c r="C15" s="178">
        <v>871.65661</v>
      </c>
      <c r="D15" s="75">
        <f t="shared" si="0"/>
        <v>2.560588016134861</v>
      </c>
      <c r="E15" s="178">
        <v>122.25144999999999</v>
      </c>
      <c r="F15" s="178">
        <v>115.47515</v>
      </c>
      <c r="G15" s="55">
        <f t="shared" si="1"/>
        <v>-5.542919940826874</v>
      </c>
      <c r="H15" s="55">
        <f t="shared" si="2"/>
        <v>2.152207260730157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D15" s="76"/>
    </row>
    <row r="16" spans="1:56" ht="13.5" customHeight="1">
      <c r="A16" s="21" t="s">
        <v>126</v>
      </c>
      <c r="B16" s="26">
        <v>939.3438283000002</v>
      </c>
      <c r="C16" s="26">
        <v>571.2649699000002</v>
      </c>
      <c r="D16" s="75">
        <f t="shared" si="0"/>
        <v>1.678154240078077</v>
      </c>
      <c r="E16" s="26">
        <v>65.3867937</v>
      </c>
      <c r="F16" s="26">
        <v>192.9512556</v>
      </c>
      <c r="G16" s="55">
        <f t="shared" si="1"/>
        <v>195.09208921495107</v>
      </c>
      <c r="H16" s="55">
        <f t="shared" si="2"/>
        <v>3.596194447630684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28169.286155499998</v>
      </c>
      <c r="C17" s="77">
        <f>SUM(C7:C16)</f>
        <v>34041.26726</v>
      </c>
      <c r="D17" s="75">
        <f t="shared" si="0"/>
        <v>100</v>
      </c>
      <c r="E17" s="77">
        <f>SUM(E7:E16)</f>
        <v>3595.7790726</v>
      </c>
      <c r="F17" s="77">
        <f>SUM(F7:F16)</f>
        <v>5365.4288835</v>
      </c>
      <c r="G17" s="55">
        <f>(F17/E17-1)*100</f>
        <v>49.214642367347096</v>
      </c>
      <c r="H17" s="55">
        <f t="shared" si="2"/>
        <v>100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2015</v>
      </c>
      <c r="BD18" s="76"/>
    </row>
    <row r="19" spans="1:56" ht="11.25" customHeight="1">
      <c r="A19" s="47" t="s">
        <v>198</v>
      </c>
      <c r="B19" s="53"/>
      <c r="C19" s="53"/>
      <c r="D19" s="53"/>
      <c r="E19" s="53"/>
      <c r="F19" s="53"/>
      <c r="G19" s="53"/>
      <c r="H19" s="54"/>
      <c r="AU19" s="29"/>
      <c r="BB19" s="10" t="str">
        <f aca="true" t="shared" si="3" ref="BB19:BB24">A7</f>
        <v>Nueva Zelanda</v>
      </c>
      <c r="BC19" s="29">
        <f aca="true" t="shared" si="4" ref="BC19:BC24">F7</f>
        <v>1709.965865</v>
      </c>
      <c r="BD19" s="80">
        <f aca="true" t="shared" si="5" ref="BD19:BD26">BC19/$BC$26</f>
        <v>0.31870068584052275</v>
      </c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t="shared" si="3"/>
        <v>Estados Unidos</v>
      </c>
      <c r="BC20" s="29">
        <f t="shared" si="4"/>
        <v>1273.0343258999999</v>
      </c>
      <c r="BD20" s="80">
        <f t="shared" si="5"/>
        <v>0.23726608879578864</v>
      </c>
    </row>
    <row r="21" spans="54:56" ht="11.25" customHeight="1">
      <c r="BB21" s="10" t="str">
        <f t="shared" si="3"/>
        <v>Argentina</v>
      </c>
      <c r="BC21" s="29">
        <f t="shared" si="4"/>
        <v>803.32752</v>
      </c>
      <c r="BD21" s="80">
        <f t="shared" si="5"/>
        <v>0.14972289027451802</v>
      </c>
    </row>
    <row r="22" spans="54:56" ht="11.25" customHeight="1">
      <c r="BB22" s="10" t="str">
        <f t="shared" si="3"/>
        <v>Países Bajos</v>
      </c>
      <c r="BC22" s="29">
        <f t="shared" si="4"/>
        <v>407.43005</v>
      </c>
      <c r="BD22" s="80">
        <f t="shared" si="5"/>
        <v>0.07593615698699253</v>
      </c>
    </row>
    <row r="23" spans="54:56" ht="11.25" customHeight="1">
      <c r="BB23" s="10" t="str">
        <f t="shared" si="3"/>
        <v>Alemania</v>
      </c>
      <c r="BC23" s="29">
        <f t="shared" si="4"/>
        <v>322.739247</v>
      </c>
      <c r="BD23" s="80">
        <f t="shared" si="5"/>
        <v>0.06015162142815867</v>
      </c>
    </row>
    <row r="24" spans="11:56" ht="11.25" customHeight="1">
      <c r="K24" s="73"/>
      <c r="BB24" s="10" t="str">
        <f t="shared" si="3"/>
        <v>Uruguay</v>
      </c>
      <c r="BC24" s="29">
        <f t="shared" si="4"/>
        <v>146.22289999999998</v>
      </c>
      <c r="BD24" s="80">
        <f t="shared" si="5"/>
        <v>0.027252788765809763</v>
      </c>
    </row>
    <row r="25" spans="54:56" ht="11.25" customHeight="1">
      <c r="BB25" s="10" t="s">
        <v>126</v>
      </c>
      <c r="BC25" s="29">
        <f>SUM(F13:F16)</f>
        <v>702.7089755999999</v>
      </c>
      <c r="BD25" s="80">
        <f t="shared" si="5"/>
        <v>0.13096976790820977</v>
      </c>
    </row>
    <row r="26" spans="55:56" ht="11.25" customHeight="1">
      <c r="BC26" s="29">
        <f>SUM(BC19:BC25)</f>
        <v>5365.428883499999</v>
      </c>
      <c r="BD26" s="80">
        <f t="shared" si="5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ignoredErrors>
    <ignoredError sqref="B17:C17 E17:F17" formulaRange="1"/>
    <ignoredError sqref="D17" formula="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A1" sqref="A1:E1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5.63281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5" t="s">
        <v>6</v>
      </c>
      <c r="B1" s="215"/>
      <c r="C1" s="215"/>
      <c r="D1" s="215"/>
      <c r="E1" s="215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8" t="s">
        <v>16</v>
      </c>
      <c r="B3" s="218"/>
      <c r="C3" s="218"/>
      <c r="D3" s="218"/>
      <c r="E3" s="218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4" t="s">
        <v>309</v>
      </c>
      <c r="B4" s="224"/>
      <c r="C4" s="224"/>
      <c r="D4" s="224"/>
      <c r="E4" s="224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2" t="s">
        <v>128</v>
      </c>
      <c r="C5" s="36" t="s">
        <v>115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3"/>
      <c r="C6" s="166" t="s">
        <v>119</v>
      </c>
      <c r="D6" s="166" t="s">
        <v>206</v>
      </c>
      <c r="E6" s="23" t="s">
        <v>205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129</v>
      </c>
      <c r="C7" s="179">
        <v>75.82875999999999</v>
      </c>
      <c r="D7" s="179">
        <v>295.45559000000003</v>
      </c>
      <c r="E7" s="42">
        <f>D7/C7*1000</f>
        <v>3896.352650366432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9">B7</f>
        <v>Fresco</v>
      </c>
      <c r="AR7" s="73">
        <f t="shared" si="0"/>
        <v>75.82875999999999</v>
      </c>
      <c r="AS7" s="76">
        <f aca="true" t="shared" si="1" ref="AS7:AS13">AR7/$AR$19*100</f>
        <v>1.413712866157164</v>
      </c>
    </row>
    <row r="8" spans="1:45" ht="12.75" customHeight="1">
      <c r="A8" s="87">
        <v>4061020</v>
      </c>
      <c r="B8" s="22" t="s">
        <v>80</v>
      </c>
      <c r="C8" s="178">
        <v>1013.917929</v>
      </c>
      <c r="D8" s="178">
        <v>3937.78757</v>
      </c>
      <c r="E8" s="52">
        <f aca="true" t="shared" si="2" ref="E8:E26">D8/C8*1000</f>
        <v>3883.7340354398643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1013.917929</v>
      </c>
      <c r="AS8" s="76">
        <f t="shared" si="1"/>
        <v>18.90297060712487</v>
      </c>
    </row>
    <row r="9" spans="1:45" ht="12.75" customHeight="1">
      <c r="A9" s="87">
        <v>4061030</v>
      </c>
      <c r="B9" s="22" t="s">
        <v>171</v>
      </c>
      <c r="C9" s="178">
        <v>544.2555588</v>
      </c>
      <c r="D9" s="178">
        <v>2341.8594700000003</v>
      </c>
      <c r="E9" s="52">
        <f t="shared" si="2"/>
        <v>4302.867342620149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544.2555588</v>
      </c>
      <c r="AS9" s="76">
        <f t="shared" si="1"/>
        <v>10.146824054001636</v>
      </c>
    </row>
    <row r="10" spans="1:45" ht="12.75" customHeight="1">
      <c r="A10" s="87">
        <v>4061090</v>
      </c>
      <c r="B10" s="22" t="s">
        <v>313</v>
      </c>
      <c r="C10" s="178">
        <v>1.626812</v>
      </c>
      <c r="D10" s="178">
        <v>8.48553</v>
      </c>
      <c r="E10" s="52">
        <f t="shared" si="2"/>
        <v>5216.048320273026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R10" s="73"/>
      <c r="AS10" s="76"/>
    </row>
    <row r="11" spans="1:45" ht="12.75" customHeight="1">
      <c r="A11" s="87"/>
      <c r="B11" s="22" t="s">
        <v>77</v>
      </c>
      <c r="C11" s="26">
        <f>SUM(C7:C10)</f>
        <v>1635.6290598</v>
      </c>
      <c r="D11" s="26">
        <f>SUM(D7:D10)</f>
        <v>6583.58816</v>
      </c>
      <c r="E11" s="52">
        <f t="shared" si="2"/>
        <v>4025.1107795828852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130</v>
      </c>
      <c r="AR11" s="73">
        <f>C13</f>
        <v>117.38037399999999</v>
      </c>
      <c r="AS11" s="76">
        <f t="shared" si="1"/>
        <v>2.188380041532261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131</v>
      </c>
      <c r="AR12" s="73">
        <f>C15</f>
        <v>368.674244</v>
      </c>
      <c r="AS12" s="76">
        <f t="shared" si="1"/>
        <v>6.873375249226886</v>
      </c>
    </row>
    <row r="13" spans="1:45" ht="12.75" customHeight="1">
      <c r="A13" s="87">
        <v>4062000</v>
      </c>
      <c r="B13" s="22" t="s">
        <v>132</v>
      </c>
      <c r="C13" s="178">
        <v>117.38037399999999</v>
      </c>
      <c r="D13" s="178">
        <v>631.0977800000001</v>
      </c>
      <c r="E13" s="52">
        <f>D13/C13*1000</f>
        <v>5376.5187355767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133</v>
      </c>
      <c r="AR13" s="73">
        <f>C17</f>
        <v>33.655233</v>
      </c>
      <c r="AS13" s="76">
        <f t="shared" si="1"/>
        <v>0.6274510608589298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175</v>
      </c>
      <c r="AR14" s="73">
        <f>C19</f>
        <v>2615.0846800000004</v>
      </c>
      <c r="AS14" s="76">
        <f aca="true" t="shared" si="3" ref="AS14:AS19">AR14/$AR$19*100</f>
        <v>48.75430981868213</v>
      </c>
    </row>
    <row r="15" spans="1:45" ht="12.75" customHeight="1">
      <c r="A15" s="87">
        <v>4063000</v>
      </c>
      <c r="B15" s="22" t="s">
        <v>134</v>
      </c>
      <c r="C15" s="178">
        <v>368.674244</v>
      </c>
      <c r="D15" s="178">
        <v>1739.37398</v>
      </c>
      <c r="E15" s="52">
        <f t="shared" si="2"/>
        <v>4717.9156350287385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135</v>
      </c>
      <c r="AR15" s="73">
        <f>C20</f>
        <v>96.3721932</v>
      </c>
      <c r="AS15" s="76">
        <f t="shared" si="3"/>
        <v>1.7967141948071412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4064003</v>
      </c>
      <c r="AQ16" s="11" t="s">
        <v>136</v>
      </c>
      <c r="AR16" s="73">
        <f>C21</f>
        <v>3.12096</v>
      </c>
      <c r="AS16" s="76">
        <f t="shared" si="3"/>
        <v>0.05818559220488194</v>
      </c>
    </row>
    <row r="17" spans="1:45" ht="12.75" customHeight="1">
      <c r="A17" s="87">
        <v>4064000</v>
      </c>
      <c r="B17" s="22" t="s">
        <v>133</v>
      </c>
      <c r="C17" s="178">
        <v>33.655233</v>
      </c>
      <c r="D17" s="178">
        <v>269.63842</v>
      </c>
      <c r="E17" s="52">
        <f t="shared" si="2"/>
        <v>8011.782892722805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1"/>
      <c r="AP17" s="10">
        <v>4064004</v>
      </c>
      <c r="AQ17" s="11" t="s">
        <v>137</v>
      </c>
      <c r="AR17" s="73">
        <f>C22</f>
        <v>84.4507703</v>
      </c>
      <c r="AS17" s="76">
        <f t="shared" si="3"/>
        <v>1.5744572445862668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138</v>
      </c>
      <c r="AR18" s="73">
        <f>C23</f>
        <v>411.0613692</v>
      </c>
      <c r="AS18" s="76">
        <f t="shared" si="3"/>
        <v>7.66361927081783</v>
      </c>
    </row>
    <row r="19" spans="1:45" ht="12.75" customHeight="1">
      <c r="A19" s="87">
        <v>4069010</v>
      </c>
      <c r="B19" s="22" t="s">
        <v>139</v>
      </c>
      <c r="C19" s="178">
        <v>2615.0846800000004</v>
      </c>
      <c r="D19" s="178">
        <v>8854.85802</v>
      </c>
      <c r="E19" s="52">
        <f t="shared" si="2"/>
        <v>3386.069326060982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5363.8020715</v>
      </c>
      <c r="AS19" s="76">
        <f t="shared" si="3"/>
        <v>100</v>
      </c>
    </row>
    <row r="20" spans="1:45" ht="12.75" customHeight="1">
      <c r="A20" s="87">
        <v>4069020</v>
      </c>
      <c r="B20" s="22" t="s">
        <v>135</v>
      </c>
      <c r="C20" s="178">
        <v>96.3721932</v>
      </c>
      <c r="D20" s="178">
        <v>396.22517999999997</v>
      </c>
      <c r="E20" s="52">
        <f t="shared" si="2"/>
        <v>4111.405653887308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136</v>
      </c>
      <c r="C21" s="178">
        <v>3.12096</v>
      </c>
      <c r="D21" s="178">
        <v>21.7888</v>
      </c>
      <c r="E21" s="52">
        <f t="shared" si="2"/>
        <v>6981.441607710448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137</v>
      </c>
      <c r="C22" s="178">
        <v>84.4507703</v>
      </c>
      <c r="D22" s="178">
        <v>560.64477</v>
      </c>
      <c r="E22" s="52">
        <f t="shared" si="2"/>
        <v>6638.7170656748885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7">
        <v>4069090</v>
      </c>
      <c r="B23" s="22" t="s">
        <v>138</v>
      </c>
      <c r="C23" s="178">
        <v>411.0613692</v>
      </c>
      <c r="D23" s="178">
        <v>2171.41911</v>
      </c>
      <c r="E23" s="52">
        <f t="shared" si="2"/>
        <v>5282.469413815206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5" customHeight="1">
      <c r="A24" s="88"/>
      <c r="B24" s="22" t="s">
        <v>77</v>
      </c>
      <c r="C24" s="26">
        <f>SUM(C19:C23)</f>
        <v>3210.0899727000005</v>
      </c>
      <c r="D24" s="26">
        <f>SUM(D19:D23)</f>
        <v>12004.93588</v>
      </c>
      <c r="E24" s="52">
        <f t="shared" si="2"/>
        <v>3739.7505933152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.75" customHeight="1">
      <c r="A25" s="88"/>
      <c r="B25" s="22"/>
      <c r="C25" s="26"/>
      <c r="D25" s="26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S25" s="76"/>
    </row>
    <row r="26" spans="1:45" ht="12">
      <c r="A26" s="88"/>
      <c r="B26" s="22" t="s">
        <v>77</v>
      </c>
      <c r="C26" s="28">
        <f>C24+C15+C13+C11+C17</f>
        <v>5365.428883500001</v>
      </c>
      <c r="D26" s="28">
        <f>D24+D15+D13+D11+D17</f>
        <v>21228.63422</v>
      </c>
      <c r="E26" s="52">
        <f t="shared" si="2"/>
        <v>3956.5586798258037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195</v>
      </c>
      <c r="B27" s="53"/>
      <c r="C27" s="53"/>
      <c r="D27" s="53"/>
      <c r="E27" s="54"/>
      <c r="F27" s="11"/>
      <c r="G27" s="11"/>
      <c r="H27" s="11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140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spans="9:45" ht="12">
      <c r="I43" s="44"/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E1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7" width="4.72265625" style="10" customWidth="1"/>
    <col min="8" max="10" width="10.90625" style="10" customWidth="1"/>
    <col min="11" max="16384" width="10.90625" style="10" customWidth="1"/>
  </cols>
  <sheetData>
    <row r="1" spans="1:5" ht="15" customHeight="1">
      <c r="A1" s="215" t="s">
        <v>7</v>
      </c>
      <c r="B1" s="215"/>
      <c r="C1" s="215"/>
      <c r="D1" s="215"/>
      <c r="E1" s="215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6" t="s">
        <v>18</v>
      </c>
      <c r="B3" s="216"/>
      <c r="C3" s="216"/>
      <c r="D3" s="216"/>
      <c r="E3" s="216"/>
    </row>
    <row r="4" spans="1:5" ht="12" customHeight="1">
      <c r="A4" s="234" t="s">
        <v>315</v>
      </c>
      <c r="B4" s="234"/>
      <c r="C4" s="234"/>
      <c r="D4" s="234"/>
      <c r="E4" s="234"/>
    </row>
    <row r="5" spans="1:5" ht="12.75" customHeight="1">
      <c r="A5" s="219" t="s">
        <v>83</v>
      </c>
      <c r="B5" s="218" t="s">
        <v>208</v>
      </c>
      <c r="C5" s="218"/>
      <c r="D5" s="90" t="s">
        <v>125</v>
      </c>
      <c r="E5" s="41" t="s">
        <v>124</v>
      </c>
    </row>
    <row r="6" spans="1:5" ht="12.75" customHeight="1">
      <c r="A6" s="231"/>
      <c r="B6" s="36">
        <v>2016</v>
      </c>
      <c r="C6" s="41">
        <v>2017</v>
      </c>
      <c r="D6" s="91" t="s">
        <v>64</v>
      </c>
      <c r="E6" s="23" t="s">
        <v>64</v>
      </c>
    </row>
    <row r="7" spans="1:5" ht="12.75" customHeight="1">
      <c r="A7" s="181" t="s">
        <v>85</v>
      </c>
      <c r="B7" s="179">
        <v>6268.15462</v>
      </c>
      <c r="C7" s="179">
        <v>10534.208960000002</v>
      </c>
      <c r="D7" s="118">
        <f aca="true" t="shared" si="0" ref="D7:D34">(C7/B7-1)*100</f>
        <v>68.05917528562819</v>
      </c>
      <c r="E7" s="118">
        <f aca="true" t="shared" si="1" ref="E7:E17">C7/$C$39*100</f>
        <v>28.874005750365377</v>
      </c>
    </row>
    <row r="8" spans="1:5" ht="12.75" customHeight="1">
      <c r="A8" s="180" t="s">
        <v>94</v>
      </c>
      <c r="B8" s="178">
        <v>3969.86233</v>
      </c>
      <c r="C8" s="178">
        <v>4287.35495</v>
      </c>
      <c r="D8" s="60">
        <f t="shared" si="0"/>
        <v>7.997572550582621</v>
      </c>
      <c r="E8" s="60">
        <f t="shared" si="1"/>
        <v>11.751533688976437</v>
      </c>
    </row>
    <row r="9" spans="1:5" ht="12.75" customHeight="1">
      <c r="A9" s="180" t="s">
        <v>87</v>
      </c>
      <c r="B9" s="178">
        <v>440.20882</v>
      </c>
      <c r="C9" s="178">
        <v>4083.831</v>
      </c>
      <c r="D9" s="60">
        <f t="shared" si="0"/>
        <v>827.7031296192566</v>
      </c>
      <c r="E9" s="60">
        <f t="shared" si="1"/>
        <v>11.19367958479536</v>
      </c>
    </row>
    <row r="10" spans="1:8" ht="12.75" customHeight="1">
      <c r="A10" s="180" t="s">
        <v>89</v>
      </c>
      <c r="B10" s="178">
        <v>3781.81881</v>
      </c>
      <c r="C10" s="178">
        <v>3786.1838900000002</v>
      </c>
      <c r="D10" s="60">
        <f t="shared" si="0"/>
        <v>0.11542276928915296</v>
      </c>
      <c r="E10" s="60">
        <f t="shared" si="1"/>
        <v>10.377836231169724</v>
      </c>
      <c r="G10" s="29"/>
      <c r="H10" s="29"/>
    </row>
    <row r="11" spans="1:5" ht="12.75" customHeight="1">
      <c r="A11" s="180" t="s">
        <v>168</v>
      </c>
      <c r="B11" s="178">
        <v>248.60242000000002</v>
      </c>
      <c r="C11" s="178">
        <v>2005.11776</v>
      </c>
      <c r="D11" s="60">
        <f t="shared" si="0"/>
        <v>706.5560101949128</v>
      </c>
      <c r="E11" s="60">
        <f t="shared" si="1"/>
        <v>5.495978098805412</v>
      </c>
    </row>
    <row r="12" spans="1:5" ht="12.75" customHeight="1">
      <c r="A12" s="180" t="s">
        <v>233</v>
      </c>
      <c r="B12" s="178">
        <v>1793.5674199999999</v>
      </c>
      <c r="C12" s="178">
        <v>1642.8617</v>
      </c>
      <c r="D12" s="60">
        <f t="shared" si="0"/>
        <v>-8.402567883397428</v>
      </c>
      <c r="E12" s="60">
        <f t="shared" si="1"/>
        <v>4.50304321406351</v>
      </c>
    </row>
    <row r="13" spans="1:5" ht="12.75" customHeight="1">
      <c r="A13" s="180" t="s">
        <v>231</v>
      </c>
      <c r="B13" s="178">
        <v>1360.59132</v>
      </c>
      <c r="C13" s="178">
        <v>1572.50776</v>
      </c>
      <c r="D13" s="60">
        <f t="shared" si="0"/>
        <v>15.575319119337028</v>
      </c>
      <c r="E13" s="60">
        <f t="shared" si="1"/>
        <v>4.310204807702444</v>
      </c>
    </row>
    <row r="14" spans="1:5" ht="12.75" customHeight="1">
      <c r="A14" s="180" t="s">
        <v>92</v>
      </c>
      <c r="B14" s="178">
        <v>1369.71641</v>
      </c>
      <c r="C14" s="178">
        <v>1529.56274</v>
      </c>
      <c r="D14" s="60">
        <f t="shared" si="0"/>
        <v>11.670031024889305</v>
      </c>
      <c r="E14" s="60">
        <f t="shared" si="1"/>
        <v>4.192493571943025</v>
      </c>
    </row>
    <row r="15" spans="1:5" ht="12.75" customHeight="1">
      <c r="A15" s="180" t="s">
        <v>143</v>
      </c>
      <c r="B15" s="178">
        <v>1232.78768</v>
      </c>
      <c r="C15" s="178">
        <v>1323.0313700000002</v>
      </c>
      <c r="D15" s="60">
        <f t="shared" si="0"/>
        <v>7.320294602554767</v>
      </c>
      <c r="E15" s="60">
        <f t="shared" si="1"/>
        <v>3.626396204057621</v>
      </c>
    </row>
    <row r="16" spans="1:6" ht="12.75" customHeight="1">
      <c r="A16" s="180" t="s">
        <v>95</v>
      </c>
      <c r="B16" s="178">
        <v>690.456</v>
      </c>
      <c r="C16" s="178">
        <v>1118.09636</v>
      </c>
      <c r="D16" s="60">
        <f t="shared" si="0"/>
        <v>61.93593219553455</v>
      </c>
      <c r="E16" s="60">
        <f t="shared" si="1"/>
        <v>3.0646744193787656</v>
      </c>
      <c r="F16" s="73"/>
    </row>
    <row r="17" spans="1:5" ht="12.75" customHeight="1">
      <c r="A17" s="180" t="s">
        <v>235</v>
      </c>
      <c r="B17" s="178">
        <v>893.28075</v>
      </c>
      <c r="C17" s="178">
        <v>929.73096</v>
      </c>
      <c r="D17" s="60">
        <f t="shared" si="0"/>
        <v>4.080487573475633</v>
      </c>
      <c r="E17" s="60">
        <f t="shared" si="1"/>
        <v>2.5483695251601235</v>
      </c>
    </row>
    <row r="18" spans="1:5" ht="12.75" customHeight="1">
      <c r="A18" s="180" t="s">
        <v>232</v>
      </c>
      <c r="B18" s="178">
        <v>1847.1611200000002</v>
      </c>
      <c r="C18" s="178">
        <v>824.14462</v>
      </c>
      <c r="D18" s="60">
        <f t="shared" si="0"/>
        <v>-55.38317631977876</v>
      </c>
      <c r="E18" s="60">
        <f aca="true" t="shared" si="2" ref="E18:E32">C18/$C$39*100</f>
        <v>2.258959983361929</v>
      </c>
    </row>
    <row r="19" spans="1:5" ht="12.75" customHeight="1">
      <c r="A19" s="180" t="s">
        <v>170</v>
      </c>
      <c r="B19" s="178">
        <v>562.90321</v>
      </c>
      <c r="C19" s="178">
        <v>817.1931999999999</v>
      </c>
      <c r="D19" s="60">
        <f t="shared" si="0"/>
        <v>45.174727285708684</v>
      </c>
      <c r="E19" s="60">
        <f t="shared" si="2"/>
        <v>2.2399063133791755</v>
      </c>
    </row>
    <row r="20" spans="1:5" ht="12.75" customHeight="1">
      <c r="A20" s="180" t="s">
        <v>234</v>
      </c>
      <c r="B20" s="178">
        <v>497.42777</v>
      </c>
      <c r="C20" s="178">
        <v>606.47012</v>
      </c>
      <c r="D20" s="60">
        <f t="shared" si="0"/>
        <v>21.92124295754536</v>
      </c>
      <c r="E20" s="60">
        <f t="shared" si="2"/>
        <v>1.6623195722429238</v>
      </c>
    </row>
    <row r="21" spans="1:5" ht="12.75" customHeight="1">
      <c r="A21" s="180" t="s">
        <v>93</v>
      </c>
      <c r="B21" s="178">
        <v>21.9619</v>
      </c>
      <c r="C21" s="178">
        <v>308.79067</v>
      </c>
      <c r="D21" s="60">
        <f t="shared" si="0"/>
        <v>1306.0289410296923</v>
      </c>
      <c r="E21" s="60">
        <f t="shared" si="2"/>
        <v>0.8463875754785839</v>
      </c>
    </row>
    <row r="22" spans="1:5" ht="12.75" customHeight="1">
      <c r="A22" s="180" t="s">
        <v>144</v>
      </c>
      <c r="B22" s="178">
        <v>269.46975</v>
      </c>
      <c r="C22" s="178">
        <v>304.85249</v>
      </c>
      <c r="D22" s="60">
        <f t="shared" si="0"/>
        <v>13.130505372124347</v>
      </c>
      <c r="E22" s="60">
        <f t="shared" si="2"/>
        <v>0.8355931216759536</v>
      </c>
    </row>
    <row r="23" spans="1:5" ht="12.75" customHeight="1">
      <c r="A23" s="180" t="s">
        <v>84</v>
      </c>
      <c r="B23" s="178">
        <v>237.08685</v>
      </c>
      <c r="C23" s="178">
        <v>296.82547999999997</v>
      </c>
      <c r="D23" s="60">
        <f t="shared" si="0"/>
        <v>25.196939433798192</v>
      </c>
      <c r="E23" s="60">
        <f t="shared" si="2"/>
        <v>0.8135912861533897</v>
      </c>
    </row>
    <row r="24" spans="1:5" ht="12.75" customHeight="1">
      <c r="A24" s="180" t="s">
        <v>141</v>
      </c>
      <c r="B24" s="178">
        <v>0</v>
      </c>
      <c r="C24" s="178">
        <v>160.63261</v>
      </c>
      <c r="D24" s="60"/>
      <c r="E24" s="60">
        <f t="shared" si="2"/>
        <v>0.44029000397161266</v>
      </c>
    </row>
    <row r="25" spans="1:5" ht="12.75" customHeight="1">
      <c r="A25" s="180" t="s">
        <v>289</v>
      </c>
      <c r="B25" s="178">
        <v>106.33146</v>
      </c>
      <c r="C25" s="178">
        <v>105.68939999999999</v>
      </c>
      <c r="D25" s="60">
        <f t="shared" si="0"/>
        <v>-0.6038288198055519</v>
      </c>
      <c r="E25" s="60">
        <f t="shared" si="2"/>
        <v>0.28969202670464833</v>
      </c>
    </row>
    <row r="26" spans="1:5" ht="12.75" customHeight="1">
      <c r="A26" s="180" t="s">
        <v>97</v>
      </c>
      <c r="B26" s="178">
        <v>0</v>
      </c>
      <c r="C26" s="178">
        <v>84.4767</v>
      </c>
      <c r="D26" s="60"/>
      <c r="E26" s="60">
        <f t="shared" si="2"/>
        <v>0.2315485415975544</v>
      </c>
    </row>
    <row r="27" spans="1:5" ht="12.75" customHeight="1">
      <c r="A27" s="180" t="s">
        <v>279</v>
      </c>
      <c r="B27" s="178">
        <v>0</v>
      </c>
      <c r="C27" s="178">
        <v>45.25</v>
      </c>
      <c r="D27" s="60"/>
      <c r="E27" s="60">
        <f t="shared" si="2"/>
        <v>0.1240291288282963</v>
      </c>
    </row>
    <row r="28" spans="1:5" ht="12.75" customHeight="1">
      <c r="A28" s="180" t="s">
        <v>257</v>
      </c>
      <c r="B28" s="178">
        <v>21.515</v>
      </c>
      <c r="C28" s="178">
        <v>29.36082</v>
      </c>
      <c r="D28" s="60">
        <f t="shared" si="0"/>
        <v>36.466744132000926</v>
      </c>
      <c r="E28" s="60">
        <f t="shared" si="2"/>
        <v>0.08047728013888218</v>
      </c>
    </row>
    <row r="29" spans="1:5" ht="12.75" customHeight="1">
      <c r="A29" s="180" t="s">
        <v>236</v>
      </c>
      <c r="B29" s="178">
        <v>56.47488</v>
      </c>
      <c r="C29" s="178">
        <v>28.258560000000003</v>
      </c>
      <c r="D29" s="60">
        <f t="shared" si="0"/>
        <v>-49.96260284218399</v>
      </c>
      <c r="E29" s="60">
        <f t="shared" si="2"/>
        <v>0.07745601278988157</v>
      </c>
    </row>
    <row r="30" spans="1:5" ht="12.75" customHeight="1">
      <c r="A30" s="180" t="s">
        <v>237</v>
      </c>
      <c r="B30" s="178">
        <v>22.1102</v>
      </c>
      <c r="C30" s="178">
        <v>23.1395</v>
      </c>
      <c r="D30" s="60">
        <f t="shared" si="0"/>
        <v>4.6553174552921295</v>
      </c>
      <c r="E30" s="60">
        <f t="shared" si="2"/>
        <v>0.06342479616624004</v>
      </c>
    </row>
    <row r="31" spans="1:5" ht="12.75" customHeight="1">
      <c r="A31" s="180" t="s">
        <v>238</v>
      </c>
      <c r="B31" s="178">
        <v>26.32608</v>
      </c>
      <c r="C31" s="178">
        <v>22.637919999999998</v>
      </c>
      <c r="D31" s="60">
        <f t="shared" si="0"/>
        <v>-14.009529713500847</v>
      </c>
      <c r="E31" s="60">
        <f t="shared" si="2"/>
        <v>0.06204997781402575</v>
      </c>
    </row>
    <row r="32" spans="1:5" ht="12.75" customHeight="1">
      <c r="A32" s="180" t="s">
        <v>142</v>
      </c>
      <c r="B32" s="178">
        <v>2834.78386</v>
      </c>
      <c r="C32" s="178">
        <v>7.1722600000000005</v>
      </c>
      <c r="D32" s="60">
        <f t="shared" si="0"/>
        <v>-99.74699093990185</v>
      </c>
      <c r="E32" s="60">
        <f t="shared" si="2"/>
        <v>0.01965898695094003</v>
      </c>
    </row>
    <row r="33" spans="1:5" ht="12.75" customHeight="1">
      <c r="A33" s="180" t="s">
        <v>290</v>
      </c>
      <c r="B33" s="178">
        <v>28.99902</v>
      </c>
      <c r="C33" s="178">
        <v>4.61488</v>
      </c>
      <c r="D33" s="60">
        <f t="shared" si="0"/>
        <v>-84.08608290900865</v>
      </c>
      <c r="E33" s="60">
        <f>C33/$C$39*100</f>
        <v>0.012649271735848134</v>
      </c>
    </row>
    <row r="34" spans="1:5" ht="12.75" customHeight="1">
      <c r="A34" s="180" t="s">
        <v>88</v>
      </c>
      <c r="B34" s="178">
        <v>4.3771</v>
      </c>
      <c r="C34" s="178">
        <v>1.2432</v>
      </c>
      <c r="D34" s="60">
        <f t="shared" si="0"/>
        <v>-71.59763313609467</v>
      </c>
      <c r="E34" s="60">
        <f>C34/$C$39*100</f>
        <v>0.0034075803968914467</v>
      </c>
    </row>
    <row r="35" spans="1:5" ht="12.75" customHeight="1">
      <c r="A35" s="180" t="s">
        <v>230</v>
      </c>
      <c r="B35" s="178">
        <v>0</v>
      </c>
      <c r="C35" s="178">
        <v>0.1253</v>
      </c>
      <c r="D35" s="60"/>
      <c r="E35" s="60">
        <f>C35/$C$39*100</f>
        <v>0.0003434441954074149</v>
      </c>
    </row>
    <row r="36" spans="1:5" ht="12.75" customHeight="1">
      <c r="A36" s="180" t="s">
        <v>250</v>
      </c>
      <c r="B36" s="178">
        <v>49.88244</v>
      </c>
      <c r="C36" s="178">
        <v>0</v>
      </c>
      <c r="D36" s="60"/>
      <c r="E36" s="60"/>
    </row>
    <row r="37" spans="1:5" ht="12.75" customHeight="1">
      <c r="A37" s="180" t="s">
        <v>314</v>
      </c>
      <c r="B37" s="178">
        <v>15</v>
      </c>
      <c r="C37" s="178">
        <v>0</v>
      </c>
      <c r="D37" s="60"/>
      <c r="E37" s="60"/>
    </row>
    <row r="38" spans="1:5" ht="12.75" customHeight="1">
      <c r="A38" s="180" t="s">
        <v>96</v>
      </c>
      <c r="B38" s="178">
        <v>0.252</v>
      </c>
      <c r="C38" s="178">
        <v>0</v>
      </c>
      <c r="D38" s="60"/>
      <c r="E38" s="60"/>
    </row>
    <row r="39" spans="1:5" ht="12.75" customHeight="1">
      <c r="A39" s="21" t="s">
        <v>77</v>
      </c>
      <c r="B39" s="26">
        <f>SUM(B7:B38)</f>
        <v>28651.109220000002</v>
      </c>
      <c r="C39" s="26">
        <f>SUM(C7:C38)</f>
        <v>36483.36518000001</v>
      </c>
      <c r="D39" s="60">
        <f>(C39/B39-1)*100</f>
        <v>27.33665876549265</v>
      </c>
      <c r="E39" s="60">
        <f>C39/$C$39*100</f>
        <v>100</v>
      </c>
    </row>
    <row r="40" spans="1:5" ht="12.75" customHeight="1">
      <c r="A40" s="47" t="s">
        <v>195</v>
      </c>
      <c r="B40" s="48"/>
      <c r="C40" s="48"/>
      <c r="D40" s="92"/>
      <c r="E40" s="54"/>
    </row>
    <row r="41" ht="12.75" customHeight="1"/>
    <row r="42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7"/>
  <sheetViews>
    <sheetView zoomScale="106" zoomScaleNormal="106" zoomScalePageLayoutView="0" workbookViewId="0" topLeftCell="A1">
      <selection activeCell="A1" sqref="A1:H1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10" width="5.36328125" style="10" customWidth="1"/>
    <col min="11" max="11" width="4.36328125" style="10" customWidth="1"/>
    <col min="12" max="12" width="1.53515625" style="10" customWidth="1"/>
    <col min="13" max="15" width="4.36328125" style="10" customWidth="1"/>
    <col min="16" max="16384" width="10.90625" style="10" customWidth="1"/>
  </cols>
  <sheetData>
    <row r="1" spans="1:10" ht="13.5" customHeight="1">
      <c r="A1" s="215" t="s">
        <v>9</v>
      </c>
      <c r="B1" s="215"/>
      <c r="C1" s="215"/>
      <c r="D1" s="215"/>
      <c r="E1" s="215"/>
      <c r="F1" s="215"/>
      <c r="G1" s="215"/>
      <c r="H1" s="215"/>
      <c r="I1" s="34"/>
      <c r="J1" s="34"/>
    </row>
    <row r="2" spans="1:10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218" t="s">
        <v>145</v>
      </c>
      <c r="B3" s="218"/>
      <c r="C3" s="218"/>
      <c r="D3" s="218"/>
      <c r="E3" s="218"/>
      <c r="F3" s="218"/>
      <c r="G3" s="218"/>
      <c r="H3" s="218"/>
      <c r="I3" s="34"/>
      <c r="J3" s="34"/>
    </row>
    <row r="4" spans="1:10" ht="13.5" customHeight="1">
      <c r="A4" s="235" t="s">
        <v>307</v>
      </c>
      <c r="B4" s="235"/>
      <c r="C4" s="235"/>
      <c r="D4" s="235"/>
      <c r="E4" s="235"/>
      <c r="F4" s="235"/>
      <c r="G4" s="235"/>
      <c r="H4" s="235"/>
      <c r="I4" s="34"/>
      <c r="J4" s="34"/>
    </row>
    <row r="5" spans="1:10" ht="13.5" customHeight="1">
      <c r="A5" s="36" t="s">
        <v>98</v>
      </c>
      <c r="B5" s="219" t="s">
        <v>99</v>
      </c>
      <c r="C5" s="218" t="s">
        <v>100</v>
      </c>
      <c r="D5" s="218"/>
      <c r="E5" s="36" t="s">
        <v>125</v>
      </c>
      <c r="F5" s="218" t="s">
        <v>209</v>
      </c>
      <c r="G5" s="218"/>
      <c r="H5" s="41" t="s">
        <v>125</v>
      </c>
      <c r="I5" s="34"/>
      <c r="J5" s="34"/>
    </row>
    <row r="6" spans="1:15" ht="13.5" customHeight="1">
      <c r="A6" s="50" t="s">
        <v>101</v>
      </c>
      <c r="B6" s="222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23" t="s">
        <v>64</v>
      </c>
      <c r="I6" s="34"/>
      <c r="J6" s="34"/>
      <c r="K6" s="29"/>
      <c r="L6" s="29"/>
      <c r="M6" s="29"/>
      <c r="N6" s="29"/>
      <c r="O6" s="29"/>
    </row>
    <row r="7" spans="1:15" ht="15" customHeight="1">
      <c r="A7" s="56">
        <v>4011000</v>
      </c>
      <c r="B7" s="57" t="s">
        <v>281</v>
      </c>
      <c r="C7" s="179">
        <v>3.936</v>
      </c>
      <c r="D7" s="179">
        <v>9.232</v>
      </c>
      <c r="E7" s="118">
        <f>(D7/C7-1)*100</f>
        <v>134.55284552845526</v>
      </c>
      <c r="F7" s="179">
        <v>3.951</v>
      </c>
      <c r="G7" s="179">
        <v>35.2239</v>
      </c>
      <c r="H7" s="118">
        <f>(G7/F7-1)*100</f>
        <v>791.5186028853454</v>
      </c>
      <c r="I7" s="62"/>
      <c r="J7" s="62"/>
      <c r="K7" s="29"/>
      <c r="L7" s="29"/>
      <c r="M7" s="29"/>
      <c r="N7" s="29"/>
      <c r="O7" s="29"/>
    </row>
    <row r="8" spans="1:10" ht="15" customHeight="1">
      <c r="A8" s="59">
        <v>4012000</v>
      </c>
      <c r="B8" s="10" t="s">
        <v>277</v>
      </c>
      <c r="C8" s="178">
        <v>222.684</v>
      </c>
      <c r="D8" s="178">
        <v>162.0224</v>
      </c>
      <c r="E8" s="60">
        <f>(D8/C8-1)*100</f>
        <v>-27.241112967254043</v>
      </c>
      <c r="F8" s="178">
        <v>235.93689</v>
      </c>
      <c r="G8" s="178">
        <v>156.48415</v>
      </c>
      <c r="H8" s="60">
        <f>(G8/F8-1)*100</f>
        <v>-33.675420575392</v>
      </c>
      <c r="I8" s="62"/>
      <c r="J8" s="62"/>
    </row>
    <row r="9" spans="1:14" ht="15" customHeight="1">
      <c r="A9" s="59">
        <v>4013000</v>
      </c>
      <c r="B9" s="10" t="s">
        <v>188</v>
      </c>
      <c r="C9" s="178">
        <v>5.4048</v>
      </c>
      <c r="D9" s="178">
        <v>204.5846</v>
      </c>
      <c r="E9" s="60">
        <f aca="true" t="shared" si="0" ref="E9:E33">(D9/C9-1)*100</f>
        <v>3685.2390467732384</v>
      </c>
      <c r="F9" s="178">
        <v>4.1542200000000005</v>
      </c>
      <c r="G9" s="178">
        <v>600.6964300000001</v>
      </c>
      <c r="H9" s="60">
        <f aca="true" t="shared" si="1" ref="H9:H33">(G9/F9-1)*100</f>
        <v>14359.908960045448</v>
      </c>
      <c r="I9" s="62"/>
      <c r="J9" s="62"/>
      <c r="K9" s="62"/>
      <c r="L9" s="62"/>
      <c r="M9" s="62"/>
      <c r="N9" s="62"/>
    </row>
    <row r="10" spans="1:14" ht="15" customHeight="1">
      <c r="A10" s="59">
        <v>4021000</v>
      </c>
      <c r="B10" s="10" t="s">
        <v>280</v>
      </c>
      <c r="C10" s="178">
        <v>220</v>
      </c>
      <c r="D10" s="178">
        <v>107.04</v>
      </c>
      <c r="E10" s="60">
        <f t="shared" si="0"/>
        <v>-51.34545454545454</v>
      </c>
      <c r="F10" s="178">
        <v>501.6</v>
      </c>
      <c r="G10" s="178">
        <v>306.40901</v>
      </c>
      <c r="H10" s="60">
        <f t="shared" si="1"/>
        <v>-38.91367424242424</v>
      </c>
      <c r="I10" s="62"/>
      <c r="J10" s="62"/>
      <c r="K10" s="62"/>
      <c r="L10" s="62"/>
      <c r="M10" s="62"/>
      <c r="N10" s="62"/>
    </row>
    <row r="11" spans="1:10" ht="15" customHeight="1">
      <c r="A11" s="59">
        <v>4022117</v>
      </c>
      <c r="B11" s="10" t="s">
        <v>271</v>
      </c>
      <c r="C11" s="178">
        <v>15.632639999999999</v>
      </c>
      <c r="D11" s="178">
        <v>12.970559999999999</v>
      </c>
      <c r="E11" s="60">
        <f t="shared" si="0"/>
        <v>-17.028985507246375</v>
      </c>
      <c r="F11" s="178">
        <v>4.245</v>
      </c>
      <c r="G11" s="178">
        <v>6.115</v>
      </c>
      <c r="H11" s="60">
        <f t="shared" si="1"/>
        <v>44.051825677267374</v>
      </c>
      <c r="I11" s="62"/>
      <c r="J11" s="62"/>
    </row>
    <row r="12" spans="1:10" ht="15" customHeight="1">
      <c r="A12" s="59">
        <v>4022118</v>
      </c>
      <c r="B12" s="10" t="s">
        <v>272</v>
      </c>
      <c r="C12" s="178">
        <v>1231.768</v>
      </c>
      <c r="D12" s="178">
        <v>1130.3368</v>
      </c>
      <c r="E12" s="60">
        <f t="shared" si="0"/>
        <v>-8.234602619973884</v>
      </c>
      <c r="F12" s="178">
        <v>3046.89397</v>
      </c>
      <c r="G12" s="178">
        <v>3305.54317</v>
      </c>
      <c r="H12" s="60">
        <f t="shared" si="1"/>
        <v>8.488946531998941</v>
      </c>
      <c r="I12" s="62"/>
      <c r="J12" s="62"/>
    </row>
    <row r="13" spans="1:10" ht="15" customHeight="1">
      <c r="A13" s="59">
        <v>4022911</v>
      </c>
      <c r="B13" s="10" t="s">
        <v>273</v>
      </c>
      <c r="C13" s="178">
        <v>2.1190313</v>
      </c>
      <c r="D13" s="178">
        <v>4.2930612</v>
      </c>
      <c r="E13" s="60">
        <f t="shared" si="0"/>
        <v>102.59545953851652</v>
      </c>
      <c r="F13" s="178">
        <v>3.9778200000000004</v>
      </c>
      <c r="G13" s="178">
        <v>8.48321</v>
      </c>
      <c r="H13" s="60">
        <f t="shared" si="1"/>
        <v>113.26279218265279</v>
      </c>
      <c r="I13" s="62"/>
      <c r="J13" s="62"/>
    </row>
    <row r="14" spans="1:10" ht="15" customHeight="1">
      <c r="A14" s="59">
        <v>4022916</v>
      </c>
      <c r="B14" s="10" t="s">
        <v>243</v>
      </c>
      <c r="C14" s="178">
        <v>8.88</v>
      </c>
      <c r="D14" s="178">
        <v>0</v>
      </c>
      <c r="E14" s="60"/>
      <c r="F14" s="178">
        <v>26.35</v>
      </c>
      <c r="G14" s="178">
        <v>0</v>
      </c>
      <c r="H14" s="60"/>
      <c r="I14" s="62"/>
      <c r="J14" s="62"/>
    </row>
    <row r="15" spans="1:10" ht="15" customHeight="1">
      <c r="A15" s="59">
        <v>4022918</v>
      </c>
      <c r="B15" s="10" t="s">
        <v>263</v>
      </c>
      <c r="C15" s="178">
        <v>25.1452</v>
      </c>
      <c r="D15" s="178">
        <v>19.692</v>
      </c>
      <c r="E15" s="60">
        <f t="shared" si="0"/>
        <v>-21.686842816919327</v>
      </c>
      <c r="F15" s="178">
        <v>82.07442</v>
      </c>
      <c r="G15" s="178">
        <v>97.72252999999999</v>
      </c>
      <c r="H15" s="60">
        <f t="shared" si="1"/>
        <v>19.065757638007042</v>
      </c>
      <c r="I15" s="62"/>
      <c r="J15" s="62"/>
    </row>
    <row r="16" spans="1:10" ht="15" customHeight="1">
      <c r="A16" s="59">
        <v>4022920</v>
      </c>
      <c r="B16" s="10" t="s">
        <v>242</v>
      </c>
      <c r="C16" s="178">
        <v>0.009</v>
      </c>
      <c r="D16" s="178">
        <v>0</v>
      </c>
      <c r="E16" s="60"/>
      <c r="F16" s="178">
        <v>0.01584</v>
      </c>
      <c r="G16" s="178">
        <v>0</v>
      </c>
      <c r="H16" s="60"/>
      <c r="I16" s="62"/>
      <c r="J16" s="62"/>
    </row>
    <row r="17" spans="1:10" ht="15" customHeight="1">
      <c r="A17" s="59">
        <v>4029110</v>
      </c>
      <c r="B17" s="10" t="s">
        <v>249</v>
      </c>
      <c r="C17" s="178">
        <v>1.231</v>
      </c>
      <c r="D17" s="178">
        <v>0.192</v>
      </c>
      <c r="E17" s="60">
        <f t="shared" si="0"/>
        <v>-84.40292445166531</v>
      </c>
      <c r="F17" s="178">
        <v>1.98474</v>
      </c>
      <c r="G17" s="178">
        <v>0.3552</v>
      </c>
      <c r="H17" s="60">
        <f t="shared" si="1"/>
        <v>-82.10344931829862</v>
      </c>
      <c r="I17" s="62"/>
      <c r="J17" s="62"/>
    </row>
    <row r="18" spans="1:10" ht="14.25" customHeight="1">
      <c r="A18" s="59">
        <v>4029120</v>
      </c>
      <c r="B18" s="10" t="s">
        <v>169</v>
      </c>
      <c r="C18" s="178">
        <v>28.06032</v>
      </c>
      <c r="D18" s="178">
        <v>28.63625</v>
      </c>
      <c r="E18" s="60">
        <f t="shared" si="0"/>
        <v>2.052471247655041</v>
      </c>
      <c r="F18" s="178">
        <v>12.065</v>
      </c>
      <c r="G18" s="178">
        <v>26.051560000000002</v>
      </c>
      <c r="H18" s="60">
        <f t="shared" si="1"/>
        <v>115.92673021135518</v>
      </c>
      <c r="I18" s="62"/>
      <c r="J18" s="62"/>
    </row>
    <row r="19" spans="1:10" ht="15" customHeight="1">
      <c r="A19" s="59">
        <v>4029910</v>
      </c>
      <c r="B19" s="10" t="s">
        <v>81</v>
      </c>
      <c r="C19" s="178">
        <v>5532.269765999999</v>
      </c>
      <c r="D19" s="178">
        <v>5678.599644999999</v>
      </c>
      <c r="E19" s="60">
        <f t="shared" si="0"/>
        <v>2.6450242882100294</v>
      </c>
      <c r="F19" s="178">
        <v>7881.2435</v>
      </c>
      <c r="G19" s="178">
        <v>8617.17886</v>
      </c>
      <c r="H19" s="60">
        <f t="shared" si="1"/>
        <v>9.337807669563825</v>
      </c>
      <c r="I19" s="62"/>
      <c r="J19" s="62"/>
    </row>
    <row r="20" spans="1:10" ht="15" customHeight="1">
      <c r="A20" s="59">
        <v>4029990</v>
      </c>
      <c r="B20" s="10" t="s">
        <v>274</v>
      </c>
      <c r="C20" s="178">
        <v>44.9296</v>
      </c>
      <c r="D20" s="178">
        <v>0.67237</v>
      </c>
      <c r="E20" s="60">
        <f t="shared" si="0"/>
        <v>-98.50350325843097</v>
      </c>
      <c r="F20" s="178">
        <v>103.33382</v>
      </c>
      <c r="G20" s="178">
        <v>2.89268</v>
      </c>
      <c r="H20" s="60">
        <f t="shared" si="1"/>
        <v>-97.20064544212147</v>
      </c>
      <c r="I20" s="62"/>
      <c r="J20" s="62"/>
    </row>
    <row r="21" spans="1:10" ht="15" customHeight="1">
      <c r="A21" s="59">
        <v>4031000</v>
      </c>
      <c r="B21" s="10" t="s">
        <v>79</v>
      </c>
      <c r="C21" s="178">
        <v>71.50924</v>
      </c>
      <c r="D21" s="178">
        <v>69.44503999999999</v>
      </c>
      <c r="E21" s="60">
        <f t="shared" si="0"/>
        <v>-2.8866199668742265</v>
      </c>
      <c r="F21" s="178">
        <v>266.17143</v>
      </c>
      <c r="G21" s="178">
        <v>231.21667000000002</v>
      </c>
      <c r="H21" s="60">
        <f t="shared" si="1"/>
        <v>-13.13242371654988</v>
      </c>
      <c r="I21" s="62"/>
      <c r="J21" s="62"/>
    </row>
    <row r="22" spans="1:10" ht="15" customHeight="1">
      <c r="A22" s="59">
        <v>4041000</v>
      </c>
      <c r="B22" s="10" t="s">
        <v>102</v>
      </c>
      <c r="C22" s="178">
        <v>1622</v>
      </c>
      <c r="D22" s="178">
        <v>2749</v>
      </c>
      <c r="E22" s="60">
        <f t="shared" si="0"/>
        <v>69.48212083847103</v>
      </c>
      <c r="F22" s="178">
        <v>1224.69353</v>
      </c>
      <c r="G22" s="178">
        <v>2255.3960899999997</v>
      </c>
      <c r="H22" s="60">
        <f t="shared" si="1"/>
        <v>84.16003961415552</v>
      </c>
      <c r="I22" s="62"/>
      <c r="J22" s="62"/>
    </row>
    <row r="23" spans="1:10" ht="15" customHeight="1">
      <c r="A23" s="59">
        <v>4051000</v>
      </c>
      <c r="B23" s="10" t="s">
        <v>103</v>
      </c>
      <c r="C23" s="178">
        <v>374.5843</v>
      </c>
      <c r="D23" s="178">
        <v>717</v>
      </c>
      <c r="E23" s="60">
        <f t="shared" si="0"/>
        <v>91.41218678946234</v>
      </c>
      <c r="F23" s="178">
        <v>1356.0887</v>
      </c>
      <c r="G23" s="178">
        <v>2858.84638</v>
      </c>
      <c r="H23" s="60">
        <f t="shared" si="1"/>
        <v>110.81558898027835</v>
      </c>
      <c r="I23" s="62"/>
      <c r="J23" s="62"/>
    </row>
    <row r="24" spans="1:10" ht="15" customHeight="1">
      <c r="A24" s="59">
        <v>4059000</v>
      </c>
      <c r="B24" s="10" t="s">
        <v>275</v>
      </c>
      <c r="C24" s="178">
        <v>432</v>
      </c>
      <c r="D24" s="178">
        <v>325</v>
      </c>
      <c r="E24" s="60">
        <f t="shared" si="0"/>
        <v>-24.768518518518523</v>
      </c>
      <c r="F24" s="178">
        <v>1572.7392</v>
      </c>
      <c r="G24" s="178">
        <v>1406.4522</v>
      </c>
      <c r="H24" s="60">
        <f t="shared" si="1"/>
        <v>-10.573081665415351</v>
      </c>
      <c r="I24" s="62"/>
      <c r="J24" s="62"/>
    </row>
    <row r="25" spans="1:10" ht="15" customHeight="1">
      <c r="A25" s="59"/>
      <c r="C25" s="26"/>
      <c r="D25" s="26"/>
      <c r="E25" s="60"/>
      <c r="F25" s="26"/>
      <c r="G25" s="26"/>
      <c r="H25" s="60"/>
      <c r="I25" s="62"/>
      <c r="J25" s="62"/>
    </row>
    <row r="26" spans="1:10" ht="15" customHeight="1">
      <c r="A26" s="59">
        <v>4061000</v>
      </c>
      <c r="B26" s="10" t="s">
        <v>270</v>
      </c>
      <c r="C26" s="178">
        <v>136.84962</v>
      </c>
      <c r="D26" s="178">
        <v>207.20091</v>
      </c>
      <c r="E26" s="60">
        <f t="shared" si="0"/>
        <v>51.40773500138327</v>
      </c>
      <c r="F26" s="178">
        <v>442.10739</v>
      </c>
      <c r="G26" s="178">
        <v>846.23522</v>
      </c>
      <c r="H26" s="60">
        <f t="shared" si="1"/>
        <v>91.4094265648896</v>
      </c>
      <c r="I26" s="62"/>
      <c r="J26" s="62"/>
    </row>
    <row r="27" spans="1:10" ht="15" customHeight="1">
      <c r="A27" s="59">
        <v>4063000</v>
      </c>
      <c r="B27" s="10" t="s">
        <v>264</v>
      </c>
      <c r="C27" s="178">
        <v>0</v>
      </c>
      <c r="D27" s="178">
        <v>0.11964</v>
      </c>
      <c r="E27" s="60"/>
      <c r="F27" s="178">
        <v>0</v>
      </c>
      <c r="G27" s="178">
        <v>3.28416</v>
      </c>
      <c r="H27" s="60"/>
      <c r="I27" s="62"/>
      <c r="J27" s="62"/>
    </row>
    <row r="28" spans="1:10" ht="15" customHeight="1">
      <c r="A28" s="59">
        <v>4069000</v>
      </c>
      <c r="B28" s="10" t="s">
        <v>278</v>
      </c>
      <c r="C28" s="178">
        <v>798.42914</v>
      </c>
      <c r="D28" s="178">
        <v>1280.42303</v>
      </c>
      <c r="E28" s="60">
        <f t="shared" si="0"/>
        <v>60.36777289967148</v>
      </c>
      <c r="F28" s="178">
        <v>2626.5820400000002</v>
      </c>
      <c r="G28" s="178">
        <v>4855.281150000001</v>
      </c>
      <c r="H28" s="60">
        <f t="shared" si="1"/>
        <v>84.8516846631602</v>
      </c>
      <c r="I28" s="62"/>
      <c r="J28" s="62"/>
    </row>
    <row r="29" spans="1:10" ht="15" customHeight="1">
      <c r="A29" s="59"/>
      <c r="B29" s="10" t="s">
        <v>165</v>
      </c>
      <c r="C29" s="26">
        <f>SUM(C26:C28)</f>
        <v>935.2787599999999</v>
      </c>
      <c r="D29" s="26">
        <f>SUM(D26:D28)</f>
        <v>1487.7435799999998</v>
      </c>
      <c r="E29" s="60">
        <f t="shared" si="0"/>
        <v>59.069535589581854</v>
      </c>
      <c r="F29" s="26">
        <f>SUM(F26:F28)</f>
        <v>3068.6894300000004</v>
      </c>
      <c r="G29" s="26">
        <f>SUM(G26:G28)</f>
        <v>5704.80053</v>
      </c>
      <c r="H29" s="60">
        <f t="shared" si="1"/>
        <v>85.90348290801131</v>
      </c>
      <c r="I29" s="62"/>
      <c r="J29" s="62"/>
    </row>
    <row r="30" spans="1:10" ht="15" customHeight="1">
      <c r="A30" s="59"/>
      <c r="C30" s="26"/>
      <c r="D30" s="26"/>
      <c r="E30" s="60"/>
      <c r="F30" s="26"/>
      <c r="G30" s="26"/>
      <c r="H30" s="60"/>
      <c r="I30" s="62"/>
      <c r="J30" s="62"/>
    </row>
    <row r="31" spans="1:10" ht="15" customHeight="1">
      <c r="A31" s="59">
        <v>19011010</v>
      </c>
      <c r="B31" s="10" t="s">
        <v>269</v>
      </c>
      <c r="C31" s="178">
        <v>2163.26734</v>
      </c>
      <c r="D31" s="178">
        <v>2540.52846</v>
      </c>
      <c r="E31" s="60">
        <f t="shared" si="0"/>
        <v>17.439412735737058</v>
      </c>
      <c r="F31" s="178">
        <v>8231.07634</v>
      </c>
      <c r="G31" s="178">
        <v>9635.61783</v>
      </c>
      <c r="H31" s="60">
        <f t="shared" si="1"/>
        <v>17.06388608224232</v>
      </c>
      <c r="I31" s="62"/>
      <c r="J31" s="62"/>
    </row>
    <row r="32" spans="1:10" ht="15" customHeight="1">
      <c r="A32" s="59">
        <v>19019011</v>
      </c>
      <c r="B32" s="10" t="s">
        <v>106</v>
      </c>
      <c r="C32" s="178">
        <v>728.09596</v>
      </c>
      <c r="D32" s="178">
        <v>821.65274</v>
      </c>
      <c r="E32" s="60">
        <f t="shared" si="0"/>
        <v>12.849512308789635</v>
      </c>
      <c r="F32" s="178">
        <v>1016.24695</v>
      </c>
      <c r="G32" s="178">
        <v>1225.57294</v>
      </c>
      <c r="H32" s="60">
        <f t="shared" si="1"/>
        <v>20.597945214005332</v>
      </c>
      <c r="I32" s="62"/>
      <c r="J32" s="62"/>
    </row>
    <row r="33" spans="1:10" ht="15" customHeight="1">
      <c r="A33" s="59">
        <v>22029931</v>
      </c>
      <c r="B33" s="10" t="s">
        <v>276</v>
      </c>
      <c r="C33" s="178">
        <v>10.362</v>
      </c>
      <c r="D33" s="178">
        <v>3.816</v>
      </c>
      <c r="E33" s="60">
        <f t="shared" si="0"/>
        <v>-63.1731325998842</v>
      </c>
      <c r="F33" s="178">
        <v>7.57742</v>
      </c>
      <c r="G33" s="178">
        <v>2.3068400000000002</v>
      </c>
      <c r="H33" s="60">
        <f t="shared" si="1"/>
        <v>-69.55639254521988</v>
      </c>
      <c r="I33" s="62"/>
      <c r="J33" s="62"/>
    </row>
    <row r="34" spans="1:10" ht="15" customHeight="1">
      <c r="A34" s="21"/>
      <c r="B34" s="10" t="s">
        <v>107</v>
      </c>
      <c r="C34" s="28"/>
      <c r="D34" s="28"/>
      <c r="E34" s="69"/>
      <c r="F34" s="28">
        <f>SUM(F7:F33)-F29</f>
        <v>28651.109220000006</v>
      </c>
      <c r="G34" s="28">
        <f>SUM(G7:G33)-G29</f>
        <v>36483.36517999999</v>
      </c>
      <c r="H34" s="69">
        <f>(G34/F34-1)*100</f>
        <v>27.336658765492583</v>
      </c>
      <c r="I34" s="62"/>
      <c r="J34" s="62"/>
    </row>
    <row r="35" spans="1:10" ht="12">
      <c r="A35" s="47" t="s">
        <v>199</v>
      </c>
      <c r="B35" s="53"/>
      <c r="C35" s="53"/>
      <c r="D35" s="53"/>
      <c r="E35" s="53"/>
      <c r="F35" s="53"/>
      <c r="G35" s="53"/>
      <c r="H35" s="54"/>
      <c r="I35" s="11"/>
      <c r="J35" s="11"/>
    </row>
    <row r="37" ht="12">
      <c r="D37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  <ignoredErrors>
    <ignoredError sqref="E2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A1" sqref="A1:D1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5" t="s">
        <v>11</v>
      </c>
      <c r="B1" s="215"/>
      <c r="C1" s="215"/>
      <c r="D1" s="21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9" t="s">
        <v>145</v>
      </c>
      <c r="B3" s="221"/>
      <c r="C3" s="221"/>
      <c r="D3" s="22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6" t="s">
        <v>309</v>
      </c>
      <c r="B4" s="237"/>
      <c r="C4" s="237"/>
      <c r="D4" s="238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19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2"/>
      <c r="B6" s="50" t="s">
        <v>100</v>
      </c>
      <c r="C6" s="23" t="s">
        <v>209</v>
      </c>
      <c r="D6" s="23" t="s">
        <v>205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146</v>
      </c>
      <c r="B7" s="168">
        <v>375.839</v>
      </c>
      <c r="C7" s="167">
        <v>792.4044800000001</v>
      </c>
      <c r="D7" s="122">
        <f>C7/B7*1000</f>
        <v>2108.3615058575615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111</v>
      </c>
      <c r="B8" s="26">
        <v>124.3036212</v>
      </c>
      <c r="C8" s="26">
        <v>321.00722</v>
      </c>
      <c r="D8" s="26">
        <f aca="true" t="shared" si="0" ref="D8:D16">C8/B8*1000</f>
        <v>2582.444637582288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112</v>
      </c>
      <c r="B9" s="26">
        <v>1150.0288</v>
      </c>
      <c r="C9" s="26">
        <v>3403.2657</v>
      </c>
      <c r="D9" s="26">
        <f t="shared" si="0"/>
        <v>2959.287367412016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5678.599644999999</v>
      </c>
      <c r="C10" s="26">
        <v>8617.17886</v>
      </c>
      <c r="D10" s="26">
        <f>C10/B10*1000</f>
        <v>1517.4830765869217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147</v>
      </c>
      <c r="B11" s="26">
        <v>29.50062</v>
      </c>
      <c r="C11" s="26">
        <v>29.29944</v>
      </c>
      <c r="D11" s="26">
        <f t="shared" si="0"/>
        <v>993.1804823085074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69.44503999999999</v>
      </c>
      <c r="C12" s="26">
        <v>231.21667000000002</v>
      </c>
      <c r="D12" s="26">
        <f t="shared" si="0"/>
        <v>3329.491494280946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113</v>
      </c>
      <c r="B13" s="26">
        <v>2749</v>
      </c>
      <c r="C13" s="26">
        <v>2255.3960899999997</v>
      </c>
      <c r="D13" s="26">
        <f t="shared" si="0"/>
        <v>820.4423754092396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192</v>
      </c>
      <c r="B14" s="140">
        <v>1042</v>
      </c>
      <c r="C14" s="140">
        <v>4265.29858</v>
      </c>
      <c r="D14" s="140">
        <f>C14/B14*1000</f>
        <v>4093.376756238004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1487.7435799999998</v>
      </c>
      <c r="C15" s="26">
        <v>5704.80053</v>
      </c>
      <c r="D15" s="26">
        <f>C15/B15*1000</f>
        <v>3834.5321107014965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821.65274</v>
      </c>
      <c r="C16" s="26">
        <v>1225.57294</v>
      </c>
      <c r="D16" s="52">
        <f t="shared" si="0"/>
        <v>1491.5947824868206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187</v>
      </c>
      <c r="B17" s="140">
        <v>2540.52846</v>
      </c>
      <c r="C17" s="141">
        <v>9635.61783</v>
      </c>
      <c r="D17" s="141">
        <f>C17/B17*1000</f>
        <v>3792.7612233873574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126</v>
      </c>
      <c r="B18" s="26">
        <v>3.816</v>
      </c>
      <c r="C18" s="52">
        <v>2.3068400000000002</v>
      </c>
      <c r="D18" s="141">
        <f>C18/B18*1000</f>
        <v>604.5178197064989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16072.457506199999</v>
      </c>
      <c r="C19" s="52">
        <f>SUM(C7:C18)</f>
        <v>36483.36518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199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792.4044800000001</v>
      </c>
      <c r="AN26" s="94">
        <f aca="true" t="shared" si="3" ref="AN26:AN37">AM26/$AM$39</f>
        <v>0.02171961046056114</v>
      </c>
    </row>
    <row r="27" spans="38:40" ht="12">
      <c r="AL27" s="11" t="str">
        <f t="shared" si="1"/>
        <v>Leche descremada</v>
      </c>
      <c r="AM27" s="44">
        <f t="shared" si="2"/>
        <v>321.00722</v>
      </c>
      <c r="AN27" s="94">
        <f t="shared" si="3"/>
        <v>0.008798728363357626</v>
      </c>
    </row>
    <row r="28" spans="38:40" ht="12">
      <c r="AL28" s="11" t="str">
        <f t="shared" si="1"/>
        <v>Leche entera</v>
      </c>
      <c r="AM28" s="44">
        <f t="shared" si="2"/>
        <v>3403.2657</v>
      </c>
      <c r="AN28" s="94">
        <f t="shared" si="3"/>
        <v>0.09328266960049106</v>
      </c>
    </row>
    <row r="29" spans="38:40" ht="12">
      <c r="AL29" s="11" t="str">
        <f t="shared" si="1"/>
        <v>Leche condensada</v>
      </c>
      <c r="AM29" s="44">
        <f t="shared" si="2"/>
        <v>8617.17886</v>
      </c>
      <c r="AN29" s="94">
        <f t="shared" si="3"/>
        <v>0.2361947374504777</v>
      </c>
    </row>
    <row r="30" spans="38:40" ht="12">
      <c r="AL30" s="11" t="str">
        <f t="shared" si="1"/>
        <v>Leche crema y nata</v>
      </c>
      <c r="AM30" s="44">
        <f t="shared" si="2"/>
        <v>29.29944</v>
      </c>
      <c r="AN30" s="94">
        <f t="shared" si="3"/>
        <v>0.0008030903907971134</v>
      </c>
    </row>
    <row r="31" spans="38:40" ht="12">
      <c r="AL31" s="11" t="str">
        <f t="shared" si="1"/>
        <v>Yogur</v>
      </c>
      <c r="AM31" s="44">
        <f t="shared" si="2"/>
        <v>231.21667000000002</v>
      </c>
      <c r="AN31" s="94">
        <f t="shared" si="3"/>
        <v>0.0063375916355093214</v>
      </c>
    </row>
    <row r="32" spans="38:40" ht="12">
      <c r="AL32" s="11" t="str">
        <f t="shared" si="1"/>
        <v>Suero y lactosuero</v>
      </c>
      <c r="AM32" s="44">
        <f t="shared" si="2"/>
        <v>2255.3960899999997</v>
      </c>
      <c r="AN32" s="94">
        <f t="shared" si="3"/>
        <v>0.06181984800120348</v>
      </c>
    </row>
    <row r="33" spans="38:40" ht="12">
      <c r="AL33" s="11" t="str">
        <f t="shared" si="1"/>
        <v>Mantequilla y demás materias grasas de la leche</v>
      </c>
      <c r="AM33" s="44">
        <f t="shared" si="2"/>
        <v>4265.29858</v>
      </c>
      <c r="AN33" s="94">
        <f t="shared" si="3"/>
        <v>0.11691077725303188</v>
      </c>
    </row>
    <row r="34" spans="38:40" ht="12">
      <c r="AL34" s="11" t="str">
        <f t="shared" si="1"/>
        <v>Quesos</v>
      </c>
      <c r="AM34" s="44">
        <f t="shared" si="2"/>
        <v>5704.80053</v>
      </c>
      <c r="AN34" s="94">
        <f t="shared" si="3"/>
        <v>0.15636716903317197</v>
      </c>
    </row>
    <row r="35" spans="38:40" ht="12">
      <c r="AL35" s="11" t="str">
        <f t="shared" si="1"/>
        <v>Manjar</v>
      </c>
      <c r="AM35" s="44">
        <f t="shared" si="2"/>
        <v>1225.57294</v>
      </c>
      <c r="AN35" s="94">
        <f t="shared" si="3"/>
        <v>0.03359265062181964</v>
      </c>
    </row>
    <row r="36" spans="38:40" ht="12">
      <c r="AL36" s="11" t="str">
        <f t="shared" si="1"/>
        <v>Preparaciones para la alimentación infantil</v>
      </c>
      <c r="AM36" s="44">
        <f t="shared" si="2"/>
        <v>9635.61783</v>
      </c>
      <c r="AN36" s="94">
        <f t="shared" si="3"/>
        <v>0.2641098972767511</v>
      </c>
    </row>
    <row r="37" spans="38:40" ht="12">
      <c r="AL37" s="11" t="s">
        <v>126</v>
      </c>
      <c r="AM37" s="44">
        <f t="shared" si="2"/>
        <v>2.3068400000000002</v>
      </c>
      <c r="AN37" s="94">
        <f t="shared" si="3"/>
        <v>6.322991282790433E-05</v>
      </c>
    </row>
    <row r="39" spans="39:40" ht="12">
      <c r="AM39" s="29">
        <f>SUM(AM26:AM37)</f>
        <v>36483.36518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:J1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7" t="s">
        <v>13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5" t="s">
        <v>23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4.25" customHeight="1">
      <c r="A4" s="219" t="s">
        <v>118</v>
      </c>
      <c r="B4" s="218" t="s">
        <v>115</v>
      </c>
      <c r="C4" s="218"/>
      <c r="D4" s="218" t="s">
        <v>116</v>
      </c>
      <c r="E4" s="218"/>
      <c r="F4" s="218" t="s">
        <v>117</v>
      </c>
      <c r="G4" s="218"/>
      <c r="H4" s="226" t="s">
        <v>286</v>
      </c>
      <c r="I4" s="226"/>
      <c r="J4" s="226"/>
    </row>
    <row r="5" spans="1:10" ht="14.25" customHeight="1">
      <c r="A5" s="231"/>
      <c r="B5" s="216" t="s">
        <v>119</v>
      </c>
      <c r="C5" s="216"/>
      <c r="D5" s="223" t="s">
        <v>210</v>
      </c>
      <c r="E5" s="223"/>
      <c r="F5" s="216" t="s">
        <v>204</v>
      </c>
      <c r="G5" s="216"/>
      <c r="H5" s="36" t="s">
        <v>115</v>
      </c>
      <c r="I5" s="36" t="s">
        <v>109</v>
      </c>
      <c r="J5" s="41" t="s">
        <v>109</v>
      </c>
    </row>
    <row r="6" spans="1:10" ht="14.25" customHeight="1">
      <c r="A6" s="222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119</v>
      </c>
      <c r="I6" s="67" t="s">
        <v>211</v>
      </c>
      <c r="J6" s="67" t="s">
        <v>120</v>
      </c>
    </row>
    <row r="7" spans="1:10" ht="14.25" customHeight="1">
      <c r="A7" s="38" t="s">
        <v>65</v>
      </c>
      <c r="B7" s="26">
        <v>1002.885</v>
      </c>
      <c r="C7" s="26">
        <v>435.335</v>
      </c>
      <c r="D7" s="26">
        <v>2555.727</v>
      </c>
      <c r="E7" s="26">
        <v>1229.67</v>
      </c>
      <c r="F7" s="52">
        <f>D7/B7*1000</f>
        <v>2548.374938302996</v>
      </c>
      <c r="G7" s="52">
        <f>E7/C7*1000</f>
        <v>2824.652279279176</v>
      </c>
      <c r="H7" s="60">
        <f>(C7/B7-1)*100</f>
        <v>-56.59173285072565</v>
      </c>
      <c r="I7" s="60">
        <f>(E7/D7-1)*100</f>
        <v>-51.88570610241234</v>
      </c>
      <c r="J7" s="60">
        <f>(G7/F7-1)*100</f>
        <v>10.841314471572927</v>
      </c>
    </row>
    <row r="8" spans="1:10" ht="14.25" customHeight="1">
      <c r="A8" s="21" t="s">
        <v>66</v>
      </c>
      <c r="B8" s="26">
        <v>254.028</v>
      </c>
      <c r="C8" s="26">
        <v>714.694</v>
      </c>
      <c r="D8" s="26">
        <v>573.242</v>
      </c>
      <c r="E8" s="26">
        <v>2173.598</v>
      </c>
      <c r="F8" s="52">
        <f aca="true" t="shared" si="0" ref="F8:F18">D8/B8*1000</f>
        <v>2256.609507613334</v>
      </c>
      <c r="G8" s="52">
        <f>E8/C8*1000</f>
        <v>3041.298793609573</v>
      </c>
      <c r="H8" s="60">
        <f>(C8/B8-1)*100</f>
        <v>181.34457618845167</v>
      </c>
      <c r="I8" s="60">
        <f>(E8/D8-1)*100</f>
        <v>279.1763339043546</v>
      </c>
      <c r="J8" s="60">
        <f>(G8/F8-1)*100</f>
        <v>34.772931840837316</v>
      </c>
    </row>
    <row r="9" spans="1:10" ht="14.25" customHeight="1">
      <c r="A9" s="21" t="s">
        <v>67</v>
      </c>
      <c r="B9" s="26">
        <v>2318.948</v>
      </c>
      <c r="C9" s="26"/>
      <c r="D9" s="26">
        <v>5203.13475</v>
      </c>
      <c r="E9" s="26"/>
      <c r="F9" s="52">
        <f t="shared" si="0"/>
        <v>2243.7479193151376</v>
      </c>
      <c r="G9" s="52"/>
      <c r="H9" s="60"/>
      <c r="I9" s="60"/>
      <c r="J9" s="60"/>
    </row>
    <row r="10" spans="1:10" ht="14.25" customHeight="1">
      <c r="A10" s="21" t="s">
        <v>68</v>
      </c>
      <c r="B10" s="26">
        <v>786.04</v>
      </c>
      <c r="C10" s="26"/>
      <c r="D10" s="26">
        <v>1605.148</v>
      </c>
      <c r="E10" s="26"/>
      <c r="F10" s="52">
        <f t="shared" si="0"/>
        <v>2042.0691058979185</v>
      </c>
      <c r="G10" s="52"/>
      <c r="H10" s="60"/>
      <c r="I10" s="60"/>
      <c r="J10" s="60"/>
    </row>
    <row r="11" spans="1:10" ht="14.25" customHeight="1">
      <c r="A11" s="21" t="s">
        <v>69</v>
      </c>
      <c r="B11" s="26">
        <v>621.4448000000001</v>
      </c>
      <c r="C11" s="26"/>
      <c r="D11" s="26">
        <v>1345.351</v>
      </c>
      <c r="E11" s="26"/>
      <c r="F11" s="52">
        <f t="shared" si="0"/>
        <v>2164.876108063017</v>
      </c>
      <c r="G11" s="52"/>
      <c r="H11" s="60"/>
      <c r="I11" s="60"/>
      <c r="J11" s="60"/>
    </row>
    <row r="12" spans="1:10" ht="14.25" customHeight="1">
      <c r="A12" s="21" t="s">
        <v>70</v>
      </c>
      <c r="B12" s="26">
        <v>37.802</v>
      </c>
      <c r="C12" s="26"/>
      <c r="D12" s="26">
        <v>93.044</v>
      </c>
      <c r="E12" s="26"/>
      <c r="F12" s="52">
        <f t="shared" si="0"/>
        <v>2461.351251256547</v>
      </c>
      <c r="G12" s="52"/>
      <c r="H12" s="60"/>
      <c r="I12" s="60"/>
      <c r="J12" s="60"/>
    </row>
    <row r="13" spans="1:10" ht="14.25" customHeight="1">
      <c r="A13" s="21" t="s">
        <v>71</v>
      </c>
      <c r="B13" s="26">
        <v>53.62</v>
      </c>
      <c r="C13" s="26"/>
      <c r="D13" s="26">
        <v>104.042</v>
      </c>
      <c r="E13" s="26"/>
      <c r="F13" s="52">
        <f t="shared" si="0"/>
        <v>1940.3580753450208</v>
      </c>
      <c r="G13" s="52"/>
      <c r="H13" s="60"/>
      <c r="I13" s="60"/>
      <c r="J13" s="60"/>
    </row>
    <row r="14" spans="1:16" ht="14.25" customHeight="1">
      <c r="A14" s="21" t="s">
        <v>72</v>
      </c>
      <c r="B14" s="26">
        <v>51.988</v>
      </c>
      <c r="C14" s="26"/>
      <c r="D14" s="26">
        <v>73.34</v>
      </c>
      <c r="E14" s="26"/>
      <c r="F14" s="52">
        <f t="shared" si="0"/>
        <v>1410.7101638839733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654.134</v>
      </c>
      <c r="C15" s="26"/>
      <c r="D15" s="26">
        <v>1974.818</v>
      </c>
      <c r="E15" s="26"/>
      <c r="F15" s="52">
        <f t="shared" si="0"/>
        <v>3018.9808204435176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116.633</v>
      </c>
      <c r="C16" s="26"/>
      <c r="D16" s="26">
        <v>251.4586</v>
      </c>
      <c r="E16" s="26"/>
      <c r="F16" s="52">
        <f t="shared" si="0"/>
        <v>2155.9815832568825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474.265</v>
      </c>
      <c r="C17" s="26"/>
      <c r="D17" s="26">
        <v>1314.999</v>
      </c>
      <c r="E17" s="26"/>
      <c r="F17" s="52">
        <f t="shared" si="0"/>
        <v>2772.7093502577677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216.904</v>
      </c>
      <c r="C18" s="26"/>
      <c r="D18" s="26">
        <v>550.03</v>
      </c>
      <c r="E18" s="26"/>
      <c r="F18" s="52">
        <f t="shared" si="0"/>
        <v>2535.822299266035</v>
      </c>
      <c r="G18" s="52"/>
      <c r="H18" s="60"/>
      <c r="I18" s="60"/>
      <c r="J18" s="60"/>
    </row>
    <row r="19" spans="1:10" ht="14.25" customHeight="1">
      <c r="A19" s="21" t="s">
        <v>310</v>
      </c>
      <c r="B19" s="26">
        <f>SUM(B7:B8)</f>
        <v>1256.913</v>
      </c>
      <c r="C19" s="26">
        <f>SUM(C7:C8)</f>
        <v>1150.029</v>
      </c>
      <c r="D19" s="26">
        <f>SUM(D7:D8)</f>
        <v>3128.969</v>
      </c>
      <c r="E19" s="26">
        <f>SUM(E7:E8)</f>
        <v>3403.268</v>
      </c>
      <c r="F19" s="52">
        <f>D19/B19*1000</f>
        <v>2489.4077792178136</v>
      </c>
      <c r="G19" s="52">
        <f>E19/C19*1000</f>
        <v>2959.288852715888</v>
      </c>
      <c r="H19" s="60">
        <f>(C19/B19-1)*100</f>
        <v>-8.503691186263485</v>
      </c>
      <c r="I19" s="60">
        <f>(E19/D19-1)*100</f>
        <v>8.76643392759724</v>
      </c>
      <c r="J19" s="60">
        <f>(G19/F19-1)*100</f>
        <v>18.875215118260513</v>
      </c>
    </row>
    <row r="20" spans="1:10" ht="14.25" customHeight="1">
      <c r="A20" s="21" t="s">
        <v>174</v>
      </c>
      <c r="B20" s="26">
        <f>SUM(B7:B18)</f>
        <v>6588.6918000000005</v>
      </c>
      <c r="C20" s="26"/>
      <c r="D20" s="26">
        <f>SUM(D7:D18)</f>
        <v>15644.33435</v>
      </c>
      <c r="E20" s="26"/>
      <c r="F20" s="52">
        <f>D20/B20*1000</f>
        <v>2374.4219375992056</v>
      </c>
      <c r="G20" s="52"/>
      <c r="H20" s="60"/>
      <c r="I20" s="60"/>
      <c r="J20" s="60"/>
    </row>
    <row r="21" spans="1:10" ht="14.25" customHeight="1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5" t="s">
        <v>15</v>
      </c>
      <c r="B24" s="215"/>
      <c r="C24" s="215"/>
      <c r="D24" s="215"/>
      <c r="E24" s="215"/>
      <c r="F24" s="215"/>
      <c r="G24" s="215"/>
      <c r="H24" s="215"/>
      <c r="I24" s="215"/>
      <c r="J24" s="215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5" t="s">
        <v>25</v>
      </c>
      <c r="B26" s="225"/>
      <c r="C26" s="225"/>
      <c r="D26" s="225"/>
      <c r="E26" s="225"/>
      <c r="F26" s="225"/>
      <c r="G26" s="225"/>
      <c r="H26" s="225"/>
      <c r="I26" s="225"/>
      <c r="J26" s="225"/>
    </row>
    <row r="27" spans="1:10" ht="14.25" customHeight="1">
      <c r="A27" s="219" t="s">
        <v>118</v>
      </c>
      <c r="B27" s="218" t="s">
        <v>115</v>
      </c>
      <c r="C27" s="218"/>
      <c r="D27" s="218" t="s">
        <v>116</v>
      </c>
      <c r="E27" s="218"/>
      <c r="F27" s="218" t="s">
        <v>117</v>
      </c>
      <c r="G27" s="218"/>
      <c r="H27" s="226" t="s">
        <v>286</v>
      </c>
      <c r="I27" s="226"/>
      <c r="J27" s="226"/>
    </row>
    <row r="28" spans="1:10" ht="14.25" customHeight="1">
      <c r="A28" s="231"/>
      <c r="B28" s="216" t="s">
        <v>119</v>
      </c>
      <c r="C28" s="216"/>
      <c r="D28" s="223" t="s">
        <v>210</v>
      </c>
      <c r="E28" s="223"/>
      <c r="F28" s="216" t="s">
        <v>204</v>
      </c>
      <c r="G28" s="216"/>
      <c r="H28" s="36" t="s">
        <v>115</v>
      </c>
      <c r="I28" s="36" t="s">
        <v>109</v>
      </c>
      <c r="J28" s="41" t="s">
        <v>109</v>
      </c>
    </row>
    <row r="29" spans="1:10" ht="14.25" customHeight="1">
      <c r="A29" s="222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119</v>
      </c>
      <c r="I29" s="67" t="s">
        <v>211</v>
      </c>
      <c r="J29" s="67" t="s">
        <v>120</v>
      </c>
    </row>
    <row r="30" spans="1:10" ht="14.25" customHeight="1">
      <c r="A30" s="38" t="s">
        <v>65</v>
      </c>
      <c r="B30" s="26">
        <v>16.432</v>
      </c>
      <c r="C30" s="26">
        <v>15.31</v>
      </c>
      <c r="D30" s="26">
        <v>30.622</v>
      </c>
      <c r="E30" s="26">
        <v>42.316</v>
      </c>
      <c r="F30" s="52">
        <f aca="true" t="shared" si="1" ref="F30:G32">D30/B30*1000</f>
        <v>1863.5589094449856</v>
      </c>
      <c r="G30" s="52">
        <f t="shared" si="1"/>
        <v>2763.945133899412</v>
      </c>
      <c r="H30" s="60">
        <f>(C30/B30-1)*100</f>
        <v>-6.82814021421615</v>
      </c>
      <c r="I30" s="60">
        <f>(E30/D30-1)*100</f>
        <v>38.18823068382209</v>
      </c>
      <c r="J30" s="60">
        <f>(G30/F30-1)*100</f>
        <v>48.31541519246012</v>
      </c>
    </row>
    <row r="31" spans="1:10" ht="14.25" customHeight="1">
      <c r="A31" s="21" t="s">
        <v>66</v>
      </c>
      <c r="B31" s="26">
        <v>230.199</v>
      </c>
      <c r="C31" s="26">
        <v>108.994</v>
      </c>
      <c r="D31" s="26">
        <v>505.55</v>
      </c>
      <c r="E31" s="26">
        <v>278.691</v>
      </c>
      <c r="F31" s="52">
        <v>4814.4098092615595</v>
      </c>
      <c r="G31" s="52">
        <f>E31/C31*1000</f>
        <v>2556.938914068664</v>
      </c>
      <c r="H31" s="60">
        <f>(C31/B31-1)*100</f>
        <v>-52.65227042689151</v>
      </c>
      <c r="I31" s="60">
        <f>(E31/D31-1)*100</f>
        <v>-44.873701908812194</v>
      </c>
      <c r="J31" s="60">
        <f>(G31/F31-1)*100</f>
        <v>-46.88987819130315</v>
      </c>
    </row>
    <row r="32" spans="1:10" ht="14.25" customHeight="1">
      <c r="A32" s="21" t="s">
        <v>67</v>
      </c>
      <c r="B32" s="26">
        <v>11.879</v>
      </c>
      <c r="C32" s="26"/>
      <c r="D32" s="26">
        <v>8.54</v>
      </c>
      <c r="E32" s="26"/>
      <c r="F32" s="52">
        <f t="shared" si="1"/>
        <v>718.9157336476134</v>
      </c>
      <c r="G32" s="52"/>
      <c r="H32" s="60"/>
      <c r="I32" s="60"/>
      <c r="J32" s="60"/>
    </row>
    <row r="33" spans="1:10" ht="14.25" customHeight="1">
      <c r="A33" s="21" t="s">
        <v>68</v>
      </c>
      <c r="B33" s="26">
        <v>407.777</v>
      </c>
      <c r="C33" s="26"/>
      <c r="D33" s="26">
        <v>893.063</v>
      </c>
      <c r="E33" s="26"/>
      <c r="F33" s="52">
        <f>D33/B33*1000</f>
        <v>2190.076929302045</v>
      </c>
      <c r="G33" s="52"/>
      <c r="H33" s="60"/>
      <c r="I33" s="60"/>
      <c r="J33" s="60"/>
    </row>
    <row r="34" spans="1:10" ht="14.25" customHeight="1">
      <c r="A34" s="21" t="s">
        <v>69</v>
      </c>
      <c r="B34" s="26">
        <v>313.7704943</v>
      </c>
      <c r="C34" s="26"/>
      <c r="D34" s="26">
        <v>660.2511800000001</v>
      </c>
      <c r="E34" s="26"/>
      <c r="F34" s="52">
        <f aca="true" t="shared" si="2" ref="F34:F40">D34/B34*1000</f>
        <v>2104.248780539337</v>
      </c>
      <c r="G34" s="52"/>
      <c r="H34" s="60"/>
      <c r="I34" s="60"/>
      <c r="J34" s="60"/>
    </row>
    <row r="35" spans="1:10" ht="14.25" customHeight="1">
      <c r="A35" s="21" t="s">
        <v>70</v>
      </c>
      <c r="B35" s="26">
        <v>652.229</v>
      </c>
      <c r="C35" s="26"/>
      <c r="D35" s="26">
        <v>1316.402</v>
      </c>
      <c r="E35" s="26"/>
      <c r="F35" s="52">
        <f t="shared" si="2"/>
        <v>2018.3125865301909</v>
      </c>
      <c r="G35" s="52"/>
      <c r="H35" s="60"/>
      <c r="I35" s="60"/>
      <c r="J35" s="60"/>
    </row>
    <row r="36" spans="1:10" ht="14.25" customHeight="1">
      <c r="A36" s="21" t="s">
        <v>71</v>
      </c>
      <c r="B36" s="26">
        <v>11.098</v>
      </c>
      <c r="C36" s="26"/>
      <c r="D36" s="26">
        <v>11.431</v>
      </c>
      <c r="E36" s="26"/>
      <c r="F36" s="52">
        <f t="shared" si="2"/>
        <v>1030.0054063795276</v>
      </c>
      <c r="G36" s="52"/>
      <c r="H36" s="60"/>
      <c r="I36" s="60"/>
      <c r="J36" s="60"/>
    </row>
    <row r="37" spans="1:10" ht="14.25" customHeight="1">
      <c r="A37" s="21" t="s">
        <v>72</v>
      </c>
      <c r="B37" s="26">
        <v>123.086</v>
      </c>
      <c r="C37" s="26"/>
      <c r="D37" s="26">
        <v>259.656</v>
      </c>
      <c r="E37" s="26"/>
      <c r="F37" s="52">
        <f t="shared" si="2"/>
        <v>2109.5494207302213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11.875</v>
      </c>
      <c r="C38" s="26"/>
      <c r="D38" s="26">
        <v>3.579</v>
      </c>
      <c r="E38" s="26"/>
      <c r="F38" s="52">
        <f t="shared" si="2"/>
        <v>301.38947368421054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20.037</v>
      </c>
      <c r="C39" s="26"/>
      <c r="D39" s="26">
        <v>62.629</v>
      </c>
      <c r="E39" s="26"/>
      <c r="F39" s="52">
        <f t="shared" si="2"/>
        <v>3125.6675150970705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10.045</v>
      </c>
      <c r="C40" s="26"/>
      <c r="D40" s="26">
        <v>3.228</v>
      </c>
      <c r="E40" s="26"/>
      <c r="F40" s="52">
        <f t="shared" si="2"/>
        <v>321.35390741662525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4.721</v>
      </c>
      <c r="C41" s="26"/>
      <c r="D41" s="26">
        <v>4.856</v>
      </c>
      <c r="E41" s="26"/>
      <c r="F41" s="52">
        <f>D41/B41*1000</f>
        <v>1028.595636517687</v>
      </c>
      <c r="G41" s="52"/>
      <c r="H41" s="60"/>
      <c r="I41" s="60"/>
      <c r="J41" s="60"/>
    </row>
    <row r="42" spans="1:10" ht="14.25" customHeight="1">
      <c r="A42" s="21" t="s">
        <v>312</v>
      </c>
      <c r="B42" s="26">
        <f>SUM(B30:B31)</f>
        <v>246.631</v>
      </c>
      <c r="C42" s="26">
        <f>SUM(C30:C31)</f>
        <v>124.304</v>
      </c>
      <c r="D42" s="26">
        <f>SUM(D30:D31)</f>
        <v>536.172</v>
      </c>
      <c r="E42" s="26">
        <f>SUM(E30:E31)</f>
        <v>321.00699999999995</v>
      </c>
      <c r="F42" s="52">
        <f>D42/B42*1000</f>
        <v>2173.9846166945763</v>
      </c>
      <c r="G42" s="52">
        <f>E42/C42*1000</f>
        <v>2582.434998069249</v>
      </c>
      <c r="H42" s="60">
        <f>(C42/B42-1)*100</f>
        <v>-49.59919880307018</v>
      </c>
      <c r="I42" s="60">
        <f>(E42/D42-1)*100</f>
        <v>-40.12984639257553</v>
      </c>
      <c r="J42" s="60">
        <f>(G42/F42-1)*100</f>
        <v>18.788098969885958</v>
      </c>
    </row>
    <row r="43" spans="1:10" ht="14.25" customHeight="1">
      <c r="A43" s="21" t="s">
        <v>311</v>
      </c>
      <c r="B43" s="26">
        <f>B42+B19</f>
        <v>1503.544</v>
      </c>
      <c r="C43" s="26">
        <f>C42+C19</f>
        <v>1274.333</v>
      </c>
      <c r="D43" s="26">
        <f>D42+D19</f>
        <v>3665.141</v>
      </c>
      <c r="E43" s="26">
        <f>E42+E19</f>
        <v>3724.275</v>
      </c>
      <c r="F43" s="52">
        <f>D43/B43*1000</f>
        <v>2437.6679365552322</v>
      </c>
      <c r="G43" s="52">
        <f>E43/C43*1000</f>
        <v>2922.52888373761</v>
      </c>
      <c r="H43" s="60">
        <f>(C43/B43-1)*100</f>
        <v>-15.244715152998511</v>
      </c>
      <c r="I43" s="60">
        <f>(E43/D43-1)*100</f>
        <v>1.6134167826012735</v>
      </c>
      <c r="J43" s="60">
        <f>(G43/F43-1)*100</f>
        <v>19.890360779309212</v>
      </c>
    </row>
    <row r="44" spans="1:10" ht="14.25" customHeight="1">
      <c r="A44" s="21" t="s">
        <v>255</v>
      </c>
      <c r="B44" s="26">
        <f>SUM(B30:B41)</f>
        <v>1813.1484943</v>
      </c>
      <c r="C44" s="26"/>
      <c r="D44" s="26">
        <f>SUM(D30:D41)</f>
        <v>3759.8071800000007</v>
      </c>
      <c r="E44" s="26"/>
      <c r="F44" s="52">
        <f>D44/B44*1000</f>
        <v>2073.6344495885014</v>
      </c>
      <c r="G44" s="52"/>
      <c r="H44" s="60"/>
      <c r="I44" s="60"/>
      <c r="J44" s="60"/>
    </row>
    <row r="45" spans="1:12" ht="14.25" customHeight="1">
      <c r="A45" s="21" t="s">
        <v>253</v>
      </c>
      <c r="B45" s="26">
        <f>B20+B44</f>
        <v>8401.8402943</v>
      </c>
      <c r="C45" s="26"/>
      <c r="D45" s="26">
        <f>D20+D44</f>
        <v>19404.14153</v>
      </c>
      <c r="E45" s="26"/>
      <c r="F45" s="52">
        <f>D45/B45*1000</f>
        <v>2309.51087503582</v>
      </c>
      <c r="G45" s="52"/>
      <c r="H45" s="60"/>
      <c r="I45" s="60"/>
      <c r="J45" s="60"/>
      <c r="L45" s="62"/>
    </row>
    <row r="46" spans="1:10" ht="14.25" customHeight="1">
      <c r="A46" s="47" t="s">
        <v>196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L4:AZ39"/>
  <sheetViews>
    <sheetView zoomScale="110" zoomScaleNormal="110" zoomScalePageLayoutView="0" workbookViewId="0" topLeftCell="A1">
      <selection activeCell="A29" sqref="A29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16384" width="10.90625" style="95" customWidth="1"/>
  </cols>
  <sheetData>
    <row r="1" ht="10.5" customHeight="1"/>
    <row r="2" ht="15" customHeight="1"/>
    <row r="3" ht="15" customHeight="1"/>
    <row r="4" spans="39:52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</row>
    <row r="5" spans="38:52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  <c r="AZ5" s="119">
        <v>2824.65</v>
      </c>
    </row>
    <row r="6" spans="38:52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  <c r="AZ6" s="119">
        <v>3041</v>
      </c>
    </row>
    <row r="7" spans="38:52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  <c r="AZ7" s="119"/>
    </row>
    <row r="8" spans="38:52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  <c r="AZ8" s="119"/>
    </row>
    <row r="9" spans="38:52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  <c r="AZ9" s="119"/>
    </row>
    <row r="10" spans="38:52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  <c r="AZ10" s="119"/>
    </row>
    <row r="11" spans="38:52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  <c r="AZ11" s="119"/>
    </row>
    <row r="12" spans="38:52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  <c r="AZ12" s="119"/>
    </row>
    <row r="13" spans="38:52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  <c r="AZ13" s="119"/>
    </row>
    <row r="14" spans="38:52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  <c r="AZ14" s="119"/>
    </row>
    <row r="15" spans="38:52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>
        <v>2772.71</v>
      </c>
      <c r="AZ15" s="119"/>
    </row>
    <row r="16" spans="38:52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>
        <v>2536</v>
      </c>
      <c r="AZ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2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</row>
    <row r="27" spans="38:52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  <c r="AZ27" s="119">
        <v>2764.03</v>
      </c>
    </row>
    <row r="28" spans="38:52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  <c r="AZ28" s="119">
        <v>2557</v>
      </c>
    </row>
    <row r="29" spans="38:52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  <c r="AZ29" s="119"/>
    </row>
    <row r="30" spans="38:52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  <c r="AZ30" s="119"/>
    </row>
    <row r="31" spans="38:52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  <c r="AZ31" s="119"/>
    </row>
    <row r="32" spans="38:52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  <c r="AZ32" s="119"/>
    </row>
    <row r="33" spans="38:52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  <c r="AZ33" s="119"/>
    </row>
    <row r="34" spans="38:52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  <c r="AZ34" s="119"/>
    </row>
    <row r="35" spans="38:52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  <c r="AZ35" s="119"/>
    </row>
    <row r="36" spans="38:52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  <c r="AZ36" s="119"/>
    </row>
    <row r="37" spans="38:52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  <c r="AZ37" s="119"/>
    </row>
    <row r="38" spans="38:52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>
        <v>1029</v>
      </c>
      <c r="AZ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39"/>
  <sheetViews>
    <sheetView zoomScalePageLayoutView="0" workbookViewId="0" topLeftCell="A1">
      <selection activeCell="A2" sqref="A2:J2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16384" width="10.90625" style="10" customWidth="1"/>
  </cols>
  <sheetData>
    <row r="2" spans="1:32" ht="12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5" t="s">
        <v>27</v>
      </c>
      <c r="B4" s="225"/>
      <c r="C4" s="225"/>
      <c r="D4" s="225"/>
      <c r="E4" s="225"/>
      <c r="F4" s="225"/>
      <c r="G4" s="225"/>
      <c r="H4" s="225"/>
      <c r="I4" s="225"/>
      <c r="J4" s="22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19" t="s">
        <v>118</v>
      </c>
      <c r="B5" s="218" t="s">
        <v>115</v>
      </c>
      <c r="C5" s="218"/>
      <c r="D5" s="218" t="s">
        <v>116</v>
      </c>
      <c r="E5" s="218"/>
      <c r="F5" s="218" t="s">
        <v>117</v>
      </c>
      <c r="G5" s="218"/>
      <c r="H5" s="226" t="s">
        <v>286</v>
      </c>
      <c r="I5" s="226"/>
      <c r="J5" s="226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1"/>
      <c r="B6" s="216" t="s">
        <v>119</v>
      </c>
      <c r="C6" s="216"/>
      <c r="D6" s="223" t="s">
        <v>209</v>
      </c>
      <c r="E6" s="223"/>
      <c r="F6" s="216" t="s">
        <v>204</v>
      </c>
      <c r="G6" s="216"/>
      <c r="H6" s="229" t="s">
        <v>115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2"/>
      <c r="B7" s="40">
        <v>2016</v>
      </c>
      <c r="C7" s="40">
        <v>2017</v>
      </c>
      <c r="D7" s="40">
        <v>2016</v>
      </c>
      <c r="E7" s="40">
        <v>2017</v>
      </c>
      <c r="F7" s="40">
        <v>2016</v>
      </c>
      <c r="G7" s="40">
        <v>2017</v>
      </c>
      <c r="H7" s="230"/>
      <c r="I7" s="67" t="s">
        <v>211</v>
      </c>
      <c r="J7" s="67" t="s">
        <v>120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131.9328</v>
      </c>
      <c r="C8" s="26">
        <v>300.941</v>
      </c>
      <c r="D8" s="26">
        <v>145.46093</v>
      </c>
      <c r="E8" s="26">
        <v>724.542</v>
      </c>
      <c r="F8" s="52">
        <f>D8/B8*1000</f>
        <v>1102.5380345145409</v>
      </c>
      <c r="G8" s="52"/>
      <c r="H8" s="60">
        <f>(C8/B8-1)*100</f>
        <v>128.10173057799125</v>
      </c>
      <c r="I8" s="60">
        <f>(E8/D8-1)*100</f>
        <v>398.10076148970046</v>
      </c>
      <c r="J8" s="60">
        <f>(G8/F8-1)*100</f>
        <v>-100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100.092</v>
      </c>
      <c r="C9" s="26">
        <v>74.898</v>
      </c>
      <c r="D9" s="26">
        <v>98.581</v>
      </c>
      <c r="E9" s="26">
        <v>67.862</v>
      </c>
      <c r="F9" s="52">
        <f>D9/B9*1000</f>
        <v>984.9038884226512</v>
      </c>
      <c r="G9" s="52">
        <f>E9/C9*1000</f>
        <v>906.0589067798874</v>
      </c>
      <c r="H9" s="60">
        <f>(C9/B9-1)*100</f>
        <v>-25.17084282460137</v>
      </c>
      <c r="I9" s="60">
        <f>(E9/D9-1)*100</f>
        <v>-31.161177103092896</v>
      </c>
      <c r="J9" s="60">
        <f>(G9/F9-1)*100</f>
        <v>-8.005347787694905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96.948</v>
      </c>
      <c r="C10" s="26"/>
      <c r="D10" s="26">
        <v>115.921</v>
      </c>
      <c r="E10" s="26"/>
      <c r="F10" s="52"/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164.928</v>
      </c>
      <c r="C11" s="26"/>
      <c r="D11" s="26">
        <v>191.833</v>
      </c>
      <c r="E11" s="26"/>
      <c r="F11" s="52"/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102.282</v>
      </c>
      <c r="C12" s="26"/>
      <c r="D12" s="26">
        <v>96.4</v>
      </c>
      <c r="E12" s="26"/>
      <c r="F12" s="52"/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71.058</v>
      </c>
      <c r="C13" s="26"/>
      <c r="D13" s="26">
        <v>75.848</v>
      </c>
      <c r="E13" s="26"/>
      <c r="F13" s="52"/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82.311</v>
      </c>
      <c r="C14" s="26"/>
      <c r="D14" s="26">
        <v>89.665</v>
      </c>
      <c r="E14" s="26"/>
      <c r="F14" s="52"/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40.366</v>
      </c>
      <c r="C15" s="26"/>
      <c r="D15" s="26">
        <v>64.557</v>
      </c>
      <c r="E15" s="26"/>
      <c r="F15" s="52"/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48.972</v>
      </c>
      <c r="C16" s="26"/>
      <c r="D16" s="26">
        <v>52.231</v>
      </c>
      <c r="E16" s="26"/>
      <c r="F16" s="52"/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182.392</v>
      </c>
      <c r="C17" s="26"/>
      <c r="D17" s="26">
        <v>187.25</v>
      </c>
      <c r="E17" s="26"/>
      <c r="F17" s="52"/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11.75</v>
      </c>
      <c r="C18" s="26"/>
      <c r="D18" s="26">
        <v>7.12</v>
      </c>
      <c r="E18" s="26"/>
      <c r="F18" s="52"/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60.609</v>
      </c>
      <c r="C19" s="26"/>
      <c r="D19" s="26">
        <v>73.632</v>
      </c>
      <c r="E19" s="26"/>
      <c r="F19" s="52"/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316</v>
      </c>
      <c r="B20" s="26">
        <f>SUM(B8:B9)</f>
        <v>232.02479999999997</v>
      </c>
      <c r="C20" s="26">
        <f>SUM(C8:C9)</f>
        <v>375.83899999999994</v>
      </c>
      <c r="D20" s="26">
        <f>SUM(D8:D9)</f>
        <v>244.04192999999998</v>
      </c>
      <c r="E20" s="26">
        <f>SUM(E8:E9)</f>
        <v>792.404</v>
      </c>
      <c r="F20" s="52">
        <f>D20/B20*1000</f>
        <v>1051.792437704935</v>
      </c>
      <c r="G20" s="52">
        <f>E20/C20*1000</f>
        <v>2108.360228714955</v>
      </c>
      <c r="H20" s="60">
        <f>(C20/B20-1)*100</f>
        <v>61.98225362116463</v>
      </c>
      <c r="I20" s="60">
        <f>(E20/D20-1)*100</f>
        <v>224.69993988328153</v>
      </c>
      <c r="J20" s="60">
        <f>(G20/F20-1)*100</f>
        <v>100.45402050194477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173</v>
      </c>
      <c r="B21" s="26">
        <f>SUM(B8:B19)</f>
        <v>1093.6408</v>
      </c>
      <c r="C21" s="26"/>
      <c r="D21" s="26">
        <f>SUM(D8:D19)</f>
        <v>1198.4989299999997</v>
      </c>
      <c r="E21" s="26"/>
      <c r="F21" s="26"/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195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8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  <c r="AV26" s="10">
        <v>2017</v>
      </c>
    </row>
    <row r="27" spans="34:48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  <c r="AV27" s="29"/>
    </row>
    <row r="28" spans="34:48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  <c r="AV28" s="29">
        <v>906</v>
      </c>
    </row>
    <row r="29" spans="34:48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  <c r="AV29" s="29"/>
    </row>
    <row r="30" spans="34:48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  <c r="AV30" s="29"/>
    </row>
    <row r="31" spans="34:48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  <c r="AV31" s="29"/>
    </row>
    <row r="32" spans="34:48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  <c r="AV32" s="29"/>
    </row>
    <row r="33" spans="34:48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  <c r="AV33" s="29"/>
    </row>
    <row r="34" spans="34:48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  <c r="AV34" s="29"/>
    </row>
    <row r="35" spans="34:48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>
        <v>1067</v>
      </c>
      <c r="AV35" s="29"/>
    </row>
    <row r="36" spans="34:48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>
        <v>1027</v>
      </c>
      <c r="AV36" s="29"/>
    </row>
    <row r="37" spans="34:48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>
        <v>606</v>
      </c>
      <c r="AV37" s="29"/>
    </row>
    <row r="38" spans="34:48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>
        <v>1215</v>
      </c>
      <c r="AV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D6:E6"/>
    <mergeCell ref="F6:G6"/>
    <mergeCell ref="A2:J2"/>
    <mergeCell ref="A4:J4"/>
    <mergeCell ref="B5:C5"/>
    <mergeCell ref="D5:E5"/>
    <mergeCell ref="F5:G5"/>
    <mergeCell ref="H5:J5"/>
    <mergeCell ref="A5:A7"/>
    <mergeCell ref="H6:H7"/>
    <mergeCell ref="B6:C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7"/>
  <sheetViews>
    <sheetView zoomScaleSheetLayoutView="75" zoomScalePageLayoutView="0" workbookViewId="0" topLeftCell="A1">
      <selection activeCell="A1" sqref="A1:H1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37" width="7.99609375" style="10" customWidth="1"/>
    <col min="38" max="38" width="4.2734375" style="10" customWidth="1"/>
    <col min="39" max="39" width="8.72265625" style="10" customWidth="1"/>
    <col min="40" max="40" width="4.453125" style="10" customWidth="1"/>
    <col min="41" max="41" width="5.54296875" style="10" customWidth="1"/>
    <col min="42" max="16384" width="10.90625" style="10" customWidth="1"/>
  </cols>
  <sheetData>
    <row r="1" spans="1:8" ht="12">
      <c r="A1" s="215" t="s">
        <v>19</v>
      </c>
      <c r="B1" s="215"/>
      <c r="C1" s="215"/>
      <c r="D1" s="215"/>
      <c r="E1" s="215"/>
      <c r="F1" s="215"/>
      <c r="G1" s="215"/>
      <c r="H1" s="215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5" t="s">
        <v>29</v>
      </c>
      <c r="B3" s="225"/>
      <c r="C3" s="225"/>
      <c r="D3" s="225"/>
      <c r="E3" s="225"/>
      <c r="F3" s="225"/>
      <c r="G3" s="225"/>
      <c r="H3" s="225"/>
    </row>
    <row r="4" spans="1:39" ht="18" customHeight="1">
      <c r="A4" s="219" t="s">
        <v>83</v>
      </c>
      <c r="B4" s="225" t="s">
        <v>122</v>
      </c>
      <c r="C4" s="225"/>
      <c r="D4" s="225"/>
      <c r="E4" s="225"/>
      <c r="F4" s="225"/>
      <c r="G4" s="225"/>
      <c r="H4" s="225"/>
      <c r="AM4" s="35">
        <v>2015</v>
      </c>
    </row>
    <row r="5" spans="1:41" ht="12">
      <c r="A5" s="231"/>
      <c r="B5" s="229">
        <v>2015</v>
      </c>
      <c r="C5" s="229">
        <v>2016</v>
      </c>
      <c r="D5" s="41" t="s">
        <v>124</v>
      </c>
      <c r="E5" s="225" t="s">
        <v>307</v>
      </c>
      <c r="F5" s="225"/>
      <c r="G5" s="41" t="s">
        <v>125</v>
      </c>
      <c r="H5" s="41" t="s">
        <v>124</v>
      </c>
      <c r="AM5" s="38" t="s">
        <v>87</v>
      </c>
      <c r="AN5" s="29">
        <v>6040</v>
      </c>
      <c r="AO5" s="98">
        <f aca="true" t="shared" si="0" ref="AO5:AO11">AN5/$AN$13</f>
        <v>0.7188901843822831</v>
      </c>
    </row>
    <row r="6" spans="1:41" ht="12">
      <c r="A6" s="222"/>
      <c r="B6" s="230"/>
      <c r="C6" s="230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M6" s="38" t="s">
        <v>142</v>
      </c>
      <c r="AN6" s="29">
        <v>1268.7</v>
      </c>
      <c r="AO6" s="98">
        <f t="shared" si="0"/>
        <v>0.15100264518639117</v>
      </c>
    </row>
    <row r="7" spans="1:41" ht="12">
      <c r="A7" s="21" t="s">
        <v>87</v>
      </c>
      <c r="B7" s="122">
        <v>550</v>
      </c>
      <c r="C7" s="158">
        <v>6040</v>
      </c>
      <c r="D7" s="118">
        <f>C7/$C$20*100</f>
        <v>71.88901843822832</v>
      </c>
      <c r="E7" s="122">
        <v>200</v>
      </c>
      <c r="F7" s="158">
        <v>1150</v>
      </c>
      <c r="G7" s="55">
        <f>(F7/E7-1)*100</f>
        <v>475</v>
      </c>
      <c r="H7" s="118">
        <f aca="true" t="shared" si="1" ref="H7:H14">F7/$F$20*100</f>
        <v>90.24367841861473</v>
      </c>
      <c r="AM7" s="38" t="s">
        <v>144</v>
      </c>
      <c r="AN7" s="29">
        <v>574.88962</v>
      </c>
      <c r="AO7" s="98">
        <f t="shared" si="0"/>
        <v>0.06842425578166568</v>
      </c>
    </row>
    <row r="8" spans="1:41" ht="12">
      <c r="A8" s="21" t="s">
        <v>144</v>
      </c>
      <c r="B8" s="52">
        <v>642.93674</v>
      </c>
      <c r="C8" s="144">
        <v>574.88962</v>
      </c>
      <c r="D8" s="60">
        <f>C8/$C$20*100</f>
        <v>6.842425578166568</v>
      </c>
      <c r="E8" s="52">
        <v>95.98064</v>
      </c>
      <c r="F8" s="144">
        <v>78.21119999999999</v>
      </c>
      <c r="G8" s="55">
        <f>(F8/E8-1)*100</f>
        <v>-18.513566902658706</v>
      </c>
      <c r="H8" s="60">
        <f t="shared" si="1"/>
        <v>6.137449027420835</v>
      </c>
      <c r="I8" s="20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1"/>
      <c r="AM8" s="38" t="s">
        <v>89</v>
      </c>
      <c r="AN8" s="29">
        <v>219.58750999999998</v>
      </c>
      <c r="AO8" s="98">
        <f t="shared" si="0"/>
        <v>0.026135646614560668</v>
      </c>
    </row>
    <row r="9" spans="1:41" ht="12">
      <c r="A9" s="21" t="s">
        <v>170</v>
      </c>
      <c r="B9" s="52">
        <v>24.3556</v>
      </c>
      <c r="C9" s="144">
        <v>44.047599999999996</v>
      </c>
      <c r="D9" s="55">
        <f>C9/$C$20*100</f>
        <v>0.5242613789006135</v>
      </c>
      <c r="E9" s="52">
        <v>15.127600000000001</v>
      </c>
      <c r="F9" s="144">
        <v>26.73</v>
      </c>
      <c r="G9" s="55">
        <f>(F9/E9-1)*100</f>
        <v>76.69689838440993</v>
      </c>
      <c r="H9" s="60">
        <f t="shared" si="1"/>
        <v>2.0975769775039756</v>
      </c>
      <c r="AM9" s="38" t="s">
        <v>92</v>
      </c>
      <c r="AN9" s="29">
        <v>200</v>
      </c>
      <c r="AO9" s="98">
        <f t="shared" si="0"/>
        <v>0.023804310741135204</v>
      </c>
    </row>
    <row r="10" spans="1:41" ht="12">
      <c r="A10" s="21" t="s">
        <v>279</v>
      </c>
      <c r="B10" s="52">
        <v>0</v>
      </c>
      <c r="C10" s="144">
        <v>0</v>
      </c>
      <c r="D10" s="55"/>
      <c r="E10" s="52">
        <v>0</v>
      </c>
      <c r="F10" s="144">
        <v>13</v>
      </c>
      <c r="G10" s="55"/>
      <c r="H10" s="60">
        <f t="shared" si="1"/>
        <v>1.0201459299495579</v>
      </c>
      <c r="AK10" s="76"/>
      <c r="AM10" s="38" t="s">
        <v>170</v>
      </c>
      <c r="AN10" s="29">
        <v>44.047599999999996</v>
      </c>
      <c r="AO10" s="98">
        <f t="shared" si="0"/>
        <v>0.005242613789006135</v>
      </c>
    </row>
    <row r="11" spans="1:42" ht="12">
      <c r="A11" s="21" t="s">
        <v>89</v>
      </c>
      <c r="B11" s="52">
        <v>350.70524529999994</v>
      </c>
      <c r="C11" s="144">
        <v>219.58750999999998</v>
      </c>
      <c r="D11" s="55">
        <f aca="true" t="shared" si="2" ref="D11:D20">C11/$C$20*100</f>
        <v>2.613564661456067</v>
      </c>
      <c r="E11" s="52">
        <v>56.08823</v>
      </c>
      <c r="F11" s="144">
        <v>4.75968</v>
      </c>
      <c r="G11" s="55">
        <f>(F11/E11-1)*100</f>
        <v>-91.51394151678525</v>
      </c>
      <c r="H11" s="60">
        <f t="shared" si="1"/>
        <v>0.37350524460479323</v>
      </c>
      <c r="AM11" s="10" t="s">
        <v>126</v>
      </c>
      <c r="AN11" s="29">
        <v>54.6148433</v>
      </c>
      <c r="AO11" s="98">
        <f t="shared" si="0"/>
        <v>0.00650034350495803</v>
      </c>
      <c r="AP11" s="29"/>
    </row>
    <row r="12" spans="1:41" ht="12">
      <c r="A12" s="21" t="s">
        <v>93</v>
      </c>
      <c r="B12" s="52">
        <v>1694.9268271</v>
      </c>
      <c r="C12" s="144">
        <v>14.1902861</v>
      </c>
      <c r="D12" s="55">
        <f t="shared" si="2"/>
        <v>0.1688949899150058</v>
      </c>
      <c r="E12" s="52">
        <v>0.28519130000000004</v>
      </c>
      <c r="F12" s="144">
        <v>0.0746077</v>
      </c>
      <c r="G12" s="55">
        <f>(F12/E12-1)*100</f>
        <v>-73.839419365177</v>
      </c>
      <c r="H12" s="60">
        <f t="shared" si="1"/>
        <v>0.005854672422915202</v>
      </c>
      <c r="AN12" s="29"/>
      <c r="AO12" s="98"/>
    </row>
    <row r="13" spans="1:41" ht="12.75" customHeight="1">
      <c r="A13" s="21" t="s">
        <v>142</v>
      </c>
      <c r="B13" s="52">
        <v>1600</v>
      </c>
      <c r="C13" s="144">
        <v>1268.7</v>
      </c>
      <c r="D13" s="55">
        <f t="shared" si="2"/>
        <v>15.100264518639117</v>
      </c>
      <c r="E13" s="52">
        <v>925</v>
      </c>
      <c r="F13" s="144">
        <v>0.002</v>
      </c>
      <c r="G13" s="55"/>
      <c r="H13" s="60">
        <f t="shared" si="1"/>
        <v>0.00015694552768454737</v>
      </c>
      <c r="AM13" s="11"/>
      <c r="AN13" s="44">
        <f>SUM(AN5:AN12)</f>
        <v>8401.8395733</v>
      </c>
      <c r="AO13" s="98">
        <f>AN13/$AN$13</f>
        <v>1</v>
      </c>
    </row>
    <row r="14" spans="1:8" ht="12">
      <c r="A14" s="21" t="s">
        <v>92</v>
      </c>
      <c r="B14" s="52">
        <v>600</v>
      </c>
      <c r="C14" s="144">
        <v>200</v>
      </c>
      <c r="D14" s="55">
        <f t="shared" si="2"/>
        <v>2.3804310741135204</v>
      </c>
      <c r="E14" s="52">
        <v>200</v>
      </c>
      <c r="F14" s="144">
        <v>0</v>
      </c>
      <c r="G14" s="55"/>
      <c r="H14" s="60">
        <f t="shared" si="1"/>
        <v>0</v>
      </c>
    </row>
    <row r="15" spans="1:8" ht="12">
      <c r="A15" s="151" t="s">
        <v>141</v>
      </c>
      <c r="B15" s="27">
        <v>1312.2</v>
      </c>
      <c r="C15" s="144">
        <v>0</v>
      </c>
      <c r="D15" s="55">
        <f t="shared" si="2"/>
        <v>0</v>
      </c>
      <c r="E15" s="27"/>
      <c r="F15" s="144"/>
      <c r="G15" s="55"/>
      <c r="H15" s="60"/>
    </row>
    <row r="16" spans="1:41" ht="12">
      <c r="A16" s="21" t="s">
        <v>166</v>
      </c>
      <c r="B16" s="52">
        <v>0</v>
      </c>
      <c r="C16" s="144"/>
      <c r="D16" s="55">
        <f t="shared" si="2"/>
        <v>0</v>
      </c>
      <c r="E16" s="52"/>
      <c r="F16" s="144"/>
      <c r="G16" s="55"/>
      <c r="H16" s="6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M16" s="11"/>
      <c r="AN16" s="44"/>
      <c r="AO16" s="100"/>
    </row>
    <row r="17" spans="1:41" ht="12">
      <c r="A17" s="21" t="s">
        <v>218</v>
      </c>
      <c r="B17" s="52">
        <v>0</v>
      </c>
      <c r="C17" s="26"/>
      <c r="D17" s="55">
        <f t="shared" si="2"/>
        <v>0</v>
      </c>
      <c r="E17" s="52"/>
      <c r="F17" s="26"/>
      <c r="G17" s="55"/>
      <c r="H17" s="55"/>
      <c r="AM17" s="11"/>
      <c r="AN17" s="44"/>
      <c r="AO17" s="100"/>
    </row>
    <row r="18" spans="1:41" ht="12">
      <c r="A18" s="21" t="s">
        <v>97</v>
      </c>
      <c r="B18" s="52">
        <v>0</v>
      </c>
      <c r="C18" s="26"/>
      <c r="D18" s="55">
        <f t="shared" si="2"/>
        <v>0</v>
      </c>
      <c r="E18" s="52"/>
      <c r="F18" s="26"/>
      <c r="G18" s="55"/>
      <c r="H18" s="55"/>
      <c r="AM18" s="34">
        <v>2016</v>
      </c>
      <c r="AN18" s="11"/>
      <c r="AO18" s="11"/>
    </row>
    <row r="19" spans="1:41" ht="12">
      <c r="A19" s="21" t="s">
        <v>126</v>
      </c>
      <c r="B19" s="52">
        <v>67.02207359999998</v>
      </c>
      <c r="C19" s="26">
        <v>40.424557199999995</v>
      </c>
      <c r="D19" s="55">
        <f t="shared" si="2"/>
        <v>0.48113936058079715</v>
      </c>
      <c r="E19" s="52">
        <v>10.72049</v>
      </c>
      <c r="F19" s="26">
        <v>1.55</v>
      </c>
      <c r="G19" s="55">
        <f>(F19/E19-1)*100</f>
        <v>-85.54170564964846</v>
      </c>
      <c r="H19" s="55">
        <f>F19/$F$20*100</f>
        <v>0.12163278395552422</v>
      </c>
      <c r="AM19" s="12" t="str">
        <f>A7</f>
        <v>Brasil</v>
      </c>
      <c r="AN19" s="44">
        <f>F7</f>
        <v>1150</v>
      </c>
      <c r="AO19" s="44">
        <f aca="true" t="shared" si="3" ref="AO19:AO24">AN19/$AN$26*100</f>
        <v>90.24367841861472</v>
      </c>
    </row>
    <row r="20" spans="1:41" ht="12">
      <c r="A20" s="21" t="s">
        <v>77</v>
      </c>
      <c r="B20" s="52">
        <f>SUM(B7:B19)</f>
        <v>6842.146486</v>
      </c>
      <c r="C20" s="52">
        <f>SUM(C7:C19)</f>
        <v>8401.8395733</v>
      </c>
      <c r="D20" s="55">
        <f t="shared" si="2"/>
        <v>100</v>
      </c>
      <c r="E20" s="28">
        <f>SUM(E7:E19)</f>
        <v>1503.2021513</v>
      </c>
      <c r="F20" s="28">
        <f>SUM(F7:F19)</f>
        <v>1274.3274876999997</v>
      </c>
      <c r="G20" s="55">
        <f>(F20/E20-1)*100</f>
        <v>-15.22580734747252</v>
      </c>
      <c r="H20" s="55">
        <f>F20/$F$20*100</f>
        <v>100</v>
      </c>
      <c r="AM20" s="11" t="str">
        <f>A8</f>
        <v>Bolivia</v>
      </c>
      <c r="AN20" s="44">
        <f>F8</f>
        <v>78.21119999999999</v>
      </c>
      <c r="AO20" s="44">
        <f t="shared" si="3"/>
        <v>6.137449027420834</v>
      </c>
    </row>
    <row r="21" spans="1:41" ht="12">
      <c r="A21" s="47" t="s">
        <v>200</v>
      </c>
      <c r="B21" s="53"/>
      <c r="C21" s="53"/>
      <c r="D21" s="53"/>
      <c r="E21" s="53"/>
      <c r="F21" s="53"/>
      <c r="G21" s="53"/>
      <c r="H21" s="54"/>
      <c r="AM21" s="11" t="str">
        <f>A9</f>
        <v>Panamá</v>
      </c>
      <c r="AN21" s="44">
        <f>F9</f>
        <v>26.73</v>
      </c>
      <c r="AO21" s="44">
        <f t="shared" si="3"/>
        <v>2.097576977503975</v>
      </c>
    </row>
    <row r="22" spans="1:41" ht="12">
      <c r="A22" s="11"/>
      <c r="B22" s="11"/>
      <c r="C22" s="11"/>
      <c r="D22" s="11"/>
      <c r="E22" s="11"/>
      <c r="F22" s="11"/>
      <c r="G22" s="11"/>
      <c r="H22" s="11"/>
      <c r="AM22" s="11" t="str">
        <f>A10</f>
        <v>Singapur</v>
      </c>
      <c r="AN22" s="44">
        <f>F10</f>
        <v>13</v>
      </c>
      <c r="AO22" s="44">
        <f t="shared" si="3"/>
        <v>1.0201459299495577</v>
      </c>
    </row>
    <row r="23" spans="1:41" ht="12">
      <c r="A23" s="11"/>
      <c r="B23" s="11"/>
      <c r="C23" s="11"/>
      <c r="D23" s="11"/>
      <c r="E23" s="11"/>
      <c r="F23" s="11"/>
      <c r="G23" s="11"/>
      <c r="H23" s="1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M23" s="11" t="str">
        <f>A11</f>
        <v>Perú</v>
      </c>
      <c r="AN23" s="44">
        <f>F11</f>
        <v>4.75968</v>
      </c>
      <c r="AO23" s="44">
        <f t="shared" si="3"/>
        <v>0.3735052446047932</v>
      </c>
    </row>
    <row r="24" spans="1:42" ht="12">
      <c r="A24" s="11"/>
      <c r="B24" s="11"/>
      <c r="C24" s="11"/>
      <c r="D24" s="11"/>
      <c r="E24" s="11"/>
      <c r="F24" s="11"/>
      <c r="G24" s="11"/>
      <c r="H24" s="11"/>
      <c r="AM24" s="11" t="str">
        <f>A19</f>
        <v>Otros</v>
      </c>
      <c r="AN24" s="44">
        <f>SUM(F12:F19)</f>
        <v>1.6266077</v>
      </c>
      <c r="AO24" s="44">
        <f t="shared" si="3"/>
        <v>0.12764440190612394</v>
      </c>
      <c r="AP24" s="29">
        <f>SUM(AO19:AO24)</f>
        <v>100.00000000000001</v>
      </c>
    </row>
    <row r="25" spans="1:41" ht="12">
      <c r="A25" s="11"/>
      <c r="B25" s="11"/>
      <c r="C25" s="11"/>
      <c r="D25" s="11"/>
      <c r="E25" s="11"/>
      <c r="F25" s="11"/>
      <c r="G25" s="11"/>
      <c r="H25" s="11"/>
      <c r="AM25" s="11"/>
      <c r="AN25" s="44"/>
      <c r="AO25" s="44"/>
    </row>
    <row r="26" spans="1:41" ht="12">
      <c r="A26" s="11"/>
      <c r="B26" s="11"/>
      <c r="C26" s="11"/>
      <c r="D26" s="11"/>
      <c r="E26" s="11"/>
      <c r="F26" s="11"/>
      <c r="G26" s="11"/>
      <c r="H26" s="11"/>
      <c r="AM26" s="11"/>
      <c r="AN26" s="44">
        <f>SUM(AN19:AN25)</f>
        <v>1274.3274877</v>
      </c>
      <c r="AO26" s="44">
        <f>AN26/$AN$26*100</f>
        <v>100</v>
      </c>
    </row>
    <row r="27" spans="1:41" ht="12">
      <c r="A27" s="11"/>
      <c r="B27" s="11"/>
      <c r="C27" s="11"/>
      <c r="D27" s="11"/>
      <c r="E27" s="11"/>
      <c r="F27" s="11"/>
      <c r="G27" s="11"/>
      <c r="H27" s="11"/>
      <c r="AM27" s="11"/>
      <c r="AN27" s="44"/>
      <c r="AO27" s="44"/>
    </row>
    <row r="28" spans="39:41" ht="12">
      <c r="AM28" s="11"/>
      <c r="AN28" s="44"/>
      <c r="AO28" s="44"/>
    </row>
    <row r="29" spans="39:41" ht="12">
      <c r="AM29" s="11"/>
      <c r="AN29" s="44"/>
      <c r="AO29" s="44"/>
    </row>
    <row r="30" spans="39:41" ht="12">
      <c r="AM30" s="11"/>
      <c r="AN30" s="44"/>
      <c r="AO30" s="44"/>
    </row>
    <row r="31" spans="39:41" ht="12">
      <c r="AM31" s="11"/>
      <c r="AN31" s="44"/>
      <c r="AO31" s="44"/>
    </row>
    <row r="32" spans="39:41" ht="12">
      <c r="AM32" s="11"/>
      <c r="AN32" s="44"/>
      <c r="AO32" s="44"/>
    </row>
    <row r="33" spans="39:41" ht="12">
      <c r="AM33" s="11"/>
      <c r="AN33" s="44"/>
      <c r="AO33" s="101"/>
    </row>
    <row r="34" spans="39:41" ht="12">
      <c r="AM34" s="11"/>
      <c r="AN34" s="44"/>
      <c r="AO34" s="101"/>
    </row>
    <row r="35" spans="39:41" ht="12">
      <c r="AM35" s="11"/>
      <c r="AN35" s="44"/>
      <c r="AO35" s="43"/>
    </row>
    <row r="36" spans="39:41" ht="12">
      <c r="AM36" s="11"/>
      <c r="AN36" s="44"/>
      <c r="AO36" s="43"/>
    </row>
    <row r="37" spans="39:40" ht="12">
      <c r="AM37" s="11"/>
      <c r="AN37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B20:F2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PageLayoutView="0" workbookViewId="0" topLeftCell="A1">
      <selection activeCell="A11" sqref="A1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2" t="s">
        <v>240</v>
      </c>
      <c r="B7" s="2"/>
      <c r="C7" s="2"/>
      <c r="D7" s="2"/>
      <c r="E7" s="2"/>
      <c r="F7" s="2"/>
    </row>
    <row r="10" ht="15">
      <c r="A10" s="3" t="s">
        <v>293</v>
      </c>
    </row>
    <row r="14" ht="30">
      <c r="A14" s="121" t="s">
        <v>167</v>
      </c>
    </row>
    <row r="19" ht="15">
      <c r="A19" s="4" t="s">
        <v>215</v>
      </c>
    </row>
    <row r="20" ht="15">
      <c r="A20" s="4" t="s">
        <v>217</v>
      </c>
    </row>
    <row r="28" ht="15">
      <c r="A28" s="4" t="s">
        <v>219</v>
      </c>
    </row>
    <row r="30" ht="15">
      <c r="A30" s="4"/>
    </row>
    <row r="31" ht="15">
      <c r="A31" s="4" t="s">
        <v>216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3"/>
    </row>
    <row r="37" ht="15">
      <c r="A37" s="4"/>
    </row>
    <row r="38" ht="15">
      <c r="A38" s="4"/>
    </row>
    <row r="39" ht="15">
      <c r="A39" s="4"/>
    </row>
    <row r="40" ht="15">
      <c r="A40" s="162" t="s">
        <v>244</v>
      </c>
    </row>
    <row r="41" ht="15">
      <c r="A41" s="162" t="s">
        <v>245</v>
      </c>
    </row>
    <row r="42" ht="15">
      <c r="A42" s="162" t="s">
        <v>246</v>
      </c>
    </row>
    <row r="43" ht="15">
      <c r="A43" s="163" t="s">
        <v>247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38"/>
  <sheetViews>
    <sheetView zoomScalePageLayoutView="0" workbookViewId="0" topLeftCell="A1">
      <selection activeCell="A1" sqref="A1:J1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16384" width="10.90625" style="10" customWidth="1"/>
  </cols>
  <sheetData>
    <row r="1" spans="1:55" ht="12">
      <c r="A1" s="215" t="s">
        <v>21</v>
      </c>
      <c r="B1" s="215"/>
      <c r="C1" s="215"/>
      <c r="D1" s="215"/>
      <c r="E1" s="215"/>
      <c r="F1" s="215"/>
      <c r="G1" s="215"/>
      <c r="H1" s="215"/>
      <c r="I1" s="215"/>
      <c r="J1" s="215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5" t="s">
        <v>30</v>
      </c>
      <c r="B3" s="225"/>
      <c r="C3" s="225"/>
      <c r="D3" s="225"/>
      <c r="E3" s="225"/>
      <c r="F3" s="225"/>
      <c r="G3" s="225"/>
      <c r="H3" s="225"/>
      <c r="I3" s="225"/>
      <c r="J3" s="225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19" t="s">
        <v>118</v>
      </c>
      <c r="B4" s="229" t="s">
        <v>115</v>
      </c>
      <c r="C4" s="229"/>
      <c r="D4" s="229" t="s">
        <v>116</v>
      </c>
      <c r="E4" s="229"/>
      <c r="F4" s="229" t="s">
        <v>117</v>
      </c>
      <c r="G4" s="229"/>
      <c r="H4" s="240" t="s">
        <v>286</v>
      </c>
      <c r="I4" s="240"/>
      <c r="J4" s="240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1"/>
      <c r="B5" s="216" t="s">
        <v>119</v>
      </c>
      <c r="C5" s="216"/>
      <c r="D5" s="223" t="s">
        <v>209</v>
      </c>
      <c r="E5" s="223"/>
      <c r="F5" s="216" t="s">
        <v>204</v>
      </c>
      <c r="G5" s="216"/>
      <c r="H5" s="229" t="s">
        <v>115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2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230"/>
      <c r="I6" s="67" t="s">
        <v>211</v>
      </c>
      <c r="J6" s="67" t="s">
        <v>120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515.703</v>
      </c>
      <c r="C7" s="26">
        <v>995.574</v>
      </c>
      <c r="D7" s="26">
        <v>1686.461</v>
      </c>
      <c r="E7" s="26">
        <v>3812.94</v>
      </c>
      <c r="F7" s="52">
        <f>D7/B7*1000</f>
        <v>3270.2175476970274</v>
      </c>
      <c r="G7" s="52">
        <f>E7/C7*1000</f>
        <v>3829.8910979997468</v>
      </c>
      <c r="H7" s="60">
        <f>(C7/B7-1)*100</f>
        <v>93.05181470730246</v>
      </c>
      <c r="I7" s="60">
        <f>(E7/D7-1)*100</f>
        <v>126.09120519241182</v>
      </c>
      <c r="J7" s="60">
        <f>(G7/F7-1)*100</f>
        <v>17.114260508352295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419.576</v>
      </c>
      <c r="C8" s="26">
        <v>492.17</v>
      </c>
      <c r="D8" s="26">
        <v>1382.228</v>
      </c>
      <c r="E8" s="26">
        <v>1891.863</v>
      </c>
      <c r="F8" s="52">
        <f aca="true" t="shared" si="0" ref="F8:F18">D8/B8*1000</f>
        <v>3294.3447670982137</v>
      </c>
      <c r="G8" s="52">
        <f>E8/C8*1000</f>
        <v>3843.9218156328097</v>
      </c>
      <c r="H8" s="60">
        <f>(C8/B8-1)*100</f>
        <v>17.301752245123648</v>
      </c>
      <c r="I8" s="60">
        <f>(E8/D8-1)*100</f>
        <v>36.870545235663</v>
      </c>
      <c r="J8" s="60">
        <f>(G8/F8-1)*100</f>
        <v>16.68243876668334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350.64732</v>
      </c>
      <c r="C9" s="26"/>
      <c r="D9" s="26">
        <v>1115.819</v>
      </c>
      <c r="E9" s="26"/>
      <c r="F9" s="52">
        <f t="shared" si="0"/>
        <v>3182.1689097752123</v>
      </c>
      <c r="G9" s="52"/>
      <c r="H9" s="60"/>
      <c r="I9" s="60"/>
      <c r="J9" s="60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480.352</v>
      </c>
      <c r="C10" s="26"/>
      <c r="D10" s="26">
        <v>1532.604</v>
      </c>
      <c r="E10" s="26"/>
      <c r="F10" s="52">
        <f t="shared" si="0"/>
        <v>3190.5852374925057</v>
      </c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352.6</v>
      </c>
      <c r="C11" s="26"/>
      <c r="D11" s="26">
        <v>1107.87</v>
      </c>
      <c r="E11" s="26"/>
      <c r="F11" s="52">
        <f t="shared" si="0"/>
        <v>3142.0022688598974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261.925</v>
      </c>
      <c r="C12" s="26"/>
      <c r="D12" s="26">
        <v>815.74</v>
      </c>
      <c r="E12" s="26"/>
      <c r="F12" s="52">
        <f t="shared" si="0"/>
        <v>3114.4029779517036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181.457</v>
      </c>
      <c r="C13" s="26"/>
      <c r="D13" s="26">
        <v>650.964</v>
      </c>
      <c r="E13" s="26"/>
      <c r="F13" s="52">
        <f t="shared" si="0"/>
        <v>3587.4284265693805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357.572</v>
      </c>
      <c r="C14" s="26"/>
      <c r="D14" s="26">
        <v>1194.369</v>
      </c>
      <c r="E14" s="26"/>
      <c r="F14" s="52">
        <f t="shared" si="0"/>
        <v>3340.219592138086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452.609</v>
      </c>
      <c r="C15" s="26"/>
      <c r="D15" s="26">
        <v>1552.4</v>
      </c>
      <c r="E15" s="26"/>
      <c r="F15" s="52">
        <f t="shared" si="0"/>
        <v>3429.8920260092045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179.472</v>
      </c>
      <c r="C16" s="26"/>
      <c r="D16" s="26">
        <v>644.905</v>
      </c>
      <c r="E16" s="26"/>
      <c r="F16" s="52">
        <f t="shared" si="0"/>
        <v>3593.346037264865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828.994</v>
      </c>
      <c r="C17" s="26"/>
      <c r="D17" s="26">
        <v>3096.143</v>
      </c>
      <c r="E17" s="26"/>
      <c r="F17" s="52">
        <f t="shared" si="0"/>
        <v>3734.8195523731174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632.527</v>
      </c>
      <c r="C18" s="26"/>
      <c r="D18" s="26">
        <v>2362.72</v>
      </c>
      <c r="E18" s="26"/>
      <c r="F18" s="52">
        <f t="shared" si="0"/>
        <v>3735.3662373305797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316</v>
      </c>
      <c r="B19" s="26">
        <f>SUM(B7:B8)</f>
        <v>935.279</v>
      </c>
      <c r="C19" s="26">
        <f>SUM(C7:C8)</f>
        <v>1487.744</v>
      </c>
      <c r="D19" s="26">
        <f>SUM(D7:D8)</f>
        <v>3068.6890000000003</v>
      </c>
      <c r="E19" s="26">
        <f>SUM(E7:E8)</f>
        <v>5704.803</v>
      </c>
      <c r="F19" s="52">
        <f>D19/B19*1000</f>
        <v>3281.041272176538</v>
      </c>
      <c r="G19" s="52">
        <f>E19/C19*1000</f>
        <v>3834.5326884195133</v>
      </c>
      <c r="H19" s="60">
        <f>(C19/B19-1)*100</f>
        <v>59.06953967746522</v>
      </c>
      <c r="I19" s="60">
        <f>(E19/D19-1)*100</f>
        <v>85.9035894481324</v>
      </c>
      <c r="J19" s="60">
        <f>(G19/F19-1)*100</f>
        <v>16.86938292842037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173</v>
      </c>
      <c r="B20" s="26">
        <f>SUM(B7:B18)</f>
        <v>5013.43432</v>
      </c>
      <c r="C20" s="26"/>
      <c r="D20" s="26">
        <f>SUM(D7:D18)</f>
        <v>17142.223</v>
      </c>
      <c r="E20" s="26"/>
      <c r="F20" s="52">
        <f>D20/B20*1000</f>
        <v>3419.2575200626147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1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  <c r="BS25" s="10">
        <v>2017</v>
      </c>
    </row>
    <row r="26" spans="57:71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  <c r="BS26" s="29">
        <v>3829.89</v>
      </c>
    </row>
    <row r="27" spans="57:71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  <c r="BS27" s="29">
        <v>3844</v>
      </c>
    </row>
    <row r="28" spans="57:71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  <c r="BS28" s="29"/>
    </row>
    <row r="29" spans="57:71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  <c r="BS29" s="29"/>
    </row>
    <row r="30" spans="57:71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  <c r="BS30" s="29"/>
    </row>
    <row r="31" spans="57:71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  <c r="BS31" s="29"/>
    </row>
    <row r="32" spans="57:71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  <c r="BS32" s="29"/>
    </row>
    <row r="33" spans="57:71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  <c r="BS33" s="29"/>
    </row>
    <row r="34" spans="57:71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>
        <v>3430</v>
      </c>
      <c r="BS34" s="29"/>
    </row>
    <row r="35" spans="57:71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>
        <v>3593</v>
      </c>
      <c r="BS35" s="29"/>
    </row>
    <row r="36" spans="57:71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>
        <v>3734.82</v>
      </c>
      <c r="BS36" s="29"/>
    </row>
    <row r="37" spans="57:71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>
        <v>3735</v>
      </c>
      <c r="BS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D5:E5"/>
    <mergeCell ref="F5:G5"/>
    <mergeCell ref="A1:J1"/>
    <mergeCell ref="A3:J3"/>
    <mergeCell ref="B4:C4"/>
    <mergeCell ref="D4:E4"/>
    <mergeCell ref="F4:G4"/>
    <mergeCell ref="H4:J4"/>
    <mergeCell ref="A4:A6"/>
    <mergeCell ref="H5:H6"/>
    <mergeCell ref="B5:C5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A1" sqref="A1:H1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63281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5" t="s">
        <v>22</v>
      </c>
      <c r="B1" s="215"/>
      <c r="C1" s="215"/>
      <c r="D1" s="215"/>
      <c r="E1" s="215"/>
      <c r="F1" s="215"/>
      <c r="G1" s="215"/>
      <c r="H1" s="215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6" t="s">
        <v>31</v>
      </c>
      <c r="B3" s="216"/>
      <c r="C3" s="216"/>
      <c r="D3" s="216"/>
      <c r="E3" s="216"/>
      <c r="F3" s="216"/>
      <c r="G3" s="216"/>
      <c r="H3" s="216"/>
    </row>
    <row r="4" spans="1:8" ht="13.5" customHeight="1">
      <c r="A4" s="219" t="s">
        <v>83</v>
      </c>
      <c r="B4" s="225" t="s">
        <v>122</v>
      </c>
      <c r="C4" s="225"/>
      <c r="D4" s="225"/>
      <c r="E4" s="225"/>
      <c r="F4" s="225"/>
      <c r="G4" s="225"/>
      <c r="H4" s="225"/>
    </row>
    <row r="5" spans="1:37" ht="13.5" customHeight="1">
      <c r="A5" s="231"/>
      <c r="B5" s="229">
        <v>2015</v>
      </c>
      <c r="C5" s="229">
        <v>2016</v>
      </c>
      <c r="D5" s="41" t="s">
        <v>124</v>
      </c>
      <c r="E5" s="225" t="s">
        <v>307</v>
      </c>
      <c r="F5" s="225"/>
      <c r="G5" s="36" t="s">
        <v>125</v>
      </c>
      <c r="H5" s="41" t="s">
        <v>124</v>
      </c>
      <c r="AJ5" s="10">
        <v>2015</v>
      </c>
      <c r="AK5" s="10"/>
    </row>
    <row r="6" spans="1:37" ht="13.5" customHeight="1">
      <c r="A6" s="222"/>
      <c r="B6" s="230"/>
      <c r="C6" s="230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J6" s="38" t="s">
        <v>94</v>
      </c>
      <c r="AK6" s="42">
        <v>3257.38029</v>
      </c>
    </row>
    <row r="7" spans="1:37" ht="13.5" customHeight="1">
      <c r="A7" s="38" t="s">
        <v>94</v>
      </c>
      <c r="B7" s="173">
        <v>3274.8521800000003</v>
      </c>
      <c r="C7" s="173">
        <v>3257.38029</v>
      </c>
      <c r="D7" s="159">
        <f aca="true" t="shared" si="0" ref="D7:D16">C7/$C$16*100</f>
        <v>64.97302561919014</v>
      </c>
      <c r="E7" s="173">
        <v>564.7398000000001</v>
      </c>
      <c r="F7" s="173">
        <v>697.48398</v>
      </c>
      <c r="G7" s="60">
        <f>(F7/E7-1)*100</f>
        <v>23.50537008370932</v>
      </c>
      <c r="H7" s="99">
        <f aca="true" t="shared" si="1" ref="H7:H16">F7/$F$16*100</f>
        <v>46.88199477783749</v>
      </c>
      <c r="AJ7" s="38" t="s">
        <v>95</v>
      </c>
      <c r="AK7" s="42">
        <v>593.0452</v>
      </c>
    </row>
    <row r="8" spans="1:37" ht="13.5" customHeight="1">
      <c r="A8" s="21" t="s">
        <v>168</v>
      </c>
      <c r="B8" s="26">
        <v>1226.68458</v>
      </c>
      <c r="C8" s="26">
        <v>336.96181</v>
      </c>
      <c r="D8" s="147">
        <f t="shared" si="0"/>
        <v>6.721176640329792</v>
      </c>
      <c r="E8" s="26">
        <v>71.96611999999999</v>
      </c>
      <c r="F8" s="26">
        <v>291.06365999999997</v>
      </c>
      <c r="G8" s="60">
        <f>(F8/E8-1)*100</f>
        <v>304.44539736198084</v>
      </c>
      <c r="H8" s="60">
        <f t="shared" si="1"/>
        <v>19.564098071669353</v>
      </c>
      <c r="AJ8" s="38" t="s">
        <v>92</v>
      </c>
      <c r="AK8" s="42">
        <v>407.81573000000003</v>
      </c>
    </row>
    <row r="9" spans="1:37" ht="13.5" customHeight="1">
      <c r="A9" s="21" t="s">
        <v>95</v>
      </c>
      <c r="B9" s="144">
        <v>478.95582</v>
      </c>
      <c r="C9" s="144">
        <v>593.0452</v>
      </c>
      <c r="D9" s="147">
        <f t="shared" si="0"/>
        <v>11.829119581532725</v>
      </c>
      <c r="E9" s="144">
        <v>183.35301</v>
      </c>
      <c r="F9" s="144">
        <v>206.85168</v>
      </c>
      <c r="G9" s="60">
        <f>(F9/E9-1)*100</f>
        <v>12.816080848631817</v>
      </c>
      <c r="H9" s="60">
        <f t="shared" si="1"/>
        <v>13.90371629975919</v>
      </c>
      <c r="AJ9" s="38" t="s">
        <v>168</v>
      </c>
      <c r="AK9" s="42">
        <v>336.96181</v>
      </c>
    </row>
    <row r="10" spans="1:37" ht="13.5" customHeight="1">
      <c r="A10" s="21" t="s">
        <v>92</v>
      </c>
      <c r="B10" s="26">
        <v>46.472</v>
      </c>
      <c r="C10" s="26">
        <v>407.81573000000003</v>
      </c>
      <c r="D10" s="147">
        <f t="shared" si="0"/>
        <v>8.134457605255152</v>
      </c>
      <c r="E10" s="26">
        <v>70.61822000000001</v>
      </c>
      <c r="F10" s="26">
        <v>94.18695</v>
      </c>
      <c r="G10" s="60">
        <f>(F10/E10-1)*100</f>
        <v>33.37485708362513</v>
      </c>
      <c r="H10" s="60">
        <f t="shared" si="1"/>
        <v>6.3308580908775</v>
      </c>
      <c r="J10" s="148"/>
      <c r="AJ10" s="38" t="s">
        <v>89</v>
      </c>
      <c r="AK10" s="42">
        <v>236.44998</v>
      </c>
    </row>
    <row r="11" spans="1:37" ht="13.5" customHeight="1">
      <c r="A11" s="21" t="s">
        <v>89</v>
      </c>
      <c r="B11" s="144">
        <v>142.24743</v>
      </c>
      <c r="C11" s="144">
        <v>236.44998</v>
      </c>
      <c r="D11" s="147">
        <f t="shared" si="0"/>
        <v>4.716326999141079</v>
      </c>
      <c r="E11" s="144">
        <v>23.473959999999998</v>
      </c>
      <c r="F11" s="144">
        <v>96.68386</v>
      </c>
      <c r="G11" s="60">
        <f>(F11/E11-1)*100</f>
        <v>311.8770757043124</v>
      </c>
      <c r="H11" s="60">
        <f t="shared" si="1"/>
        <v>6.498690076897782</v>
      </c>
      <c r="AJ11" s="11" t="s">
        <v>126</v>
      </c>
      <c r="AK11" s="44">
        <v>181.78181</v>
      </c>
    </row>
    <row r="12" spans="1:37" ht="13.5" customHeight="1">
      <c r="A12" s="21" t="s">
        <v>141</v>
      </c>
      <c r="B12" s="144">
        <v>199.93139000000002</v>
      </c>
      <c r="C12" s="144">
        <v>0</v>
      </c>
      <c r="D12" s="60">
        <f t="shared" si="0"/>
        <v>0</v>
      </c>
      <c r="E12" s="144">
        <v>0</v>
      </c>
      <c r="F12" s="144">
        <v>40.691120000000005</v>
      </c>
      <c r="G12" s="60"/>
      <c r="H12" s="60">
        <f t="shared" si="1"/>
        <v>2.7350891634018017</v>
      </c>
      <c r="AJ12" s="11"/>
      <c r="AK12" s="44">
        <f>SUM(AK6:AK11)</f>
        <v>5013.43482</v>
      </c>
    </row>
    <row r="13" spans="1:37" ht="13.5" customHeight="1">
      <c r="A13" s="21" t="s">
        <v>143</v>
      </c>
      <c r="B13" s="144">
        <v>60.018910000000005</v>
      </c>
      <c r="C13" s="144">
        <v>120.08881</v>
      </c>
      <c r="D13" s="147">
        <f t="shared" si="0"/>
        <v>2.395340007631733</v>
      </c>
      <c r="E13" s="144">
        <v>20.00015</v>
      </c>
      <c r="F13" s="144">
        <v>20.01157</v>
      </c>
      <c r="G13" s="60">
        <f>(F13/E13-1)*100</f>
        <v>0.057099571753194134</v>
      </c>
      <c r="H13" s="60">
        <f t="shared" si="1"/>
        <v>1.345095152201674</v>
      </c>
      <c r="I13" s="102"/>
      <c r="AJ13" s="103"/>
      <c r="AK13" s="104"/>
    </row>
    <row r="14" spans="1:37" ht="13.5" customHeight="1">
      <c r="A14" s="21" t="s">
        <v>142</v>
      </c>
      <c r="B14" s="26">
        <v>66</v>
      </c>
      <c r="C14" s="26">
        <v>24</v>
      </c>
      <c r="D14" s="147">
        <f t="shared" si="0"/>
        <v>0.47871371348555786</v>
      </c>
      <c r="E14" s="26"/>
      <c r="F14" s="26"/>
      <c r="G14" s="60"/>
      <c r="H14" s="60">
        <f t="shared" si="1"/>
        <v>0</v>
      </c>
      <c r="AJ14" s="103"/>
      <c r="AK14" s="103"/>
    </row>
    <row r="15" spans="1:37" ht="13.5" customHeight="1">
      <c r="A15" s="21" t="s">
        <v>126</v>
      </c>
      <c r="B15" s="26">
        <v>2.1</v>
      </c>
      <c r="C15" s="26">
        <v>37.693</v>
      </c>
      <c r="D15" s="147">
        <f t="shared" si="0"/>
        <v>0.7518398334337971</v>
      </c>
      <c r="E15" s="26">
        <v>1.1275</v>
      </c>
      <c r="F15" s="26">
        <v>40.771</v>
      </c>
      <c r="G15" s="60">
        <f>(F15/E15-1)*100</f>
        <v>3516.0532150776057</v>
      </c>
      <c r="H15" s="60">
        <f t="shared" si="1"/>
        <v>2.740458367355208</v>
      </c>
      <c r="J15" s="102"/>
      <c r="AH15" s="148"/>
      <c r="AJ15" s="103"/>
      <c r="AK15" s="103"/>
    </row>
    <row r="16" spans="1:37" ht="13.5" customHeight="1">
      <c r="A16" s="21" t="s">
        <v>77</v>
      </c>
      <c r="B16" s="52">
        <f>SUM(B7:B15)</f>
        <v>5497.262310000001</v>
      </c>
      <c r="C16" s="52">
        <f>SUM(C7:C15)</f>
        <v>5013.434820000001</v>
      </c>
      <c r="D16" s="120">
        <f t="shared" si="0"/>
        <v>100</v>
      </c>
      <c r="E16" s="28">
        <f>SUM(E7:E15)</f>
        <v>935.2787600000003</v>
      </c>
      <c r="F16" s="28">
        <f>SUM(F7:F15)</f>
        <v>1487.74382</v>
      </c>
      <c r="G16" s="55">
        <f>(F16/E16-1)*100</f>
        <v>59.06956125038052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195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697.48398</v>
      </c>
      <c r="AL17" s="105">
        <f>AK17/$AK$24</f>
        <v>0.4688199477783748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291.06365999999997</v>
      </c>
      <c r="AL18" s="105">
        <f>AK18/$AK$24</f>
        <v>0.1956409807166935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Corea del Sur</v>
      </c>
      <c r="AK19" s="44">
        <f>F9</f>
        <v>206.85168</v>
      </c>
      <c r="AL19" s="105">
        <f>AK19/$AK$24</f>
        <v>0.13903716299759186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94.18695</v>
      </c>
      <c r="AL20" s="105">
        <f>AK20/$AK$24</f>
        <v>0.063308580908775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6"/>
      <c r="AJ21" s="11" t="s">
        <v>126</v>
      </c>
      <c r="AK21" s="44">
        <f>SUM(F11:F15)</f>
        <v>198.15755000000001</v>
      </c>
      <c r="AL21" s="105">
        <f>AK21/$AK$24</f>
        <v>0.13319332759856464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1487.7438200000001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1"/>
  <sheetViews>
    <sheetView zoomScale="96" zoomScaleNormal="96" zoomScaleSheetLayoutView="75" zoomScalePageLayoutView="0" workbookViewId="0" topLeftCell="A1">
      <selection activeCell="A2" sqref="A2:E2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5" t="s">
        <v>24</v>
      </c>
      <c r="B2" s="215"/>
      <c r="C2" s="215"/>
      <c r="D2" s="215"/>
      <c r="E2" s="215"/>
    </row>
    <row r="3" spans="1:5" ht="12">
      <c r="A3" s="34"/>
      <c r="B3" s="34"/>
      <c r="C3" s="34"/>
      <c r="D3" s="34"/>
      <c r="E3" s="34"/>
    </row>
    <row r="4" spans="1:5" ht="12">
      <c r="A4" s="241" t="s">
        <v>32</v>
      </c>
      <c r="B4" s="242"/>
      <c r="C4" s="242"/>
      <c r="D4" s="242"/>
      <c r="E4" s="243"/>
    </row>
    <row r="5" spans="1:5" ht="12">
      <c r="A5" s="244" t="s">
        <v>309</v>
      </c>
      <c r="B5" s="245"/>
      <c r="C5" s="245"/>
      <c r="D5" s="245"/>
      <c r="E5" s="246"/>
    </row>
    <row r="6" spans="1:5" ht="12">
      <c r="A6" s="84" t="s">
        <v>98</v>
      </c>
      <c r="B6" s="247" t="s">
        <v>128</v>
      </c>
      <c r="C6" s="36" t="s">
        <v>115</v>
      </c>
      <c r="D6" s="36" t="s">
        <v>109</v>
      </c>
      <c r="E6" s="41" t="s">
        <v>110</v>
      </c>
    </row>
    <row r="7" spans="1:5" ht="12">
      <c r="A7" s="85" t="s">
        <v>148</v>
      </c>
      <c r="B7" s="248"/>
      <c r="C7" s="50" t="s">
        <v>119</v>
      </c>
      <c r="D7" s="50" t="s">
        <v>209</v>
      </c>
      <c r="E7" s="23" t="s">
        <v>205</v>
      </c>
    </row>
    <row r="8" spans="1:5" ht="12">
      <c r="A8" s="198"/>
      <c r="B8" s="196"/>
      <c r="C8" s="200"/>
      <c r="D8" s="200"/>
      <c r="E8" s="122"/>
    </row>
    <row r="9" spans="1:5" ht="12">
      <c r="A9" s="143">
        <v>4061030</v>
      </c>
      <c r="B9" s="197" t="s">
        <v>171</v>
      </c>
      <c r="C9" s="170">
        <v>207.20091</v>
      </c>
      <c r="D9" s="170">
        <v>846.23522</v>
      </c>
      <c r="E9" s="26">
        <f>D9/C9*1000</f>
        <v>4084.128877619312</v>
      </c>
    </row>
    <row r="10" spans="1:36" ht="12">
      <c r="A10" s="143"/>
      <c r="B10" s="169" t="s">
        <v>77</v>
      </c>
      <c r="C10" s="171">
        <f>SUM(C8:C9)</f>
        <v>207.20091</v>
      </c>
      <c r="D10" s="171">
        <f>SUM(D8:D9)</f>
        <v>846.23522</v>
      </c>
      <c r="E10" s="52">
        <f>D10/C10*1000</f>
        <v>4084.128877619312</v>
      </c>
      <c r="AH10" s="10" t="str">
        <f>B9</f>
        <v>Mozzarella</v>
      </c>
      <c r="AI10" s="58">
        <f>C9</f>
        <v>207.20091</v>
      </c>
      <c r="AJ10" s="76">
        <f>AI10/$AI$14*100</f>
        <v>13.927192345874548</v>
      </c>
    </row>
    <row r="11" spans="1:36" ht="12">
      <c r="A11" s="174"/>
      <c r="B11" s="11"/>
      <c r="C11" s="172"/>
      <c r="D11" s="172"/>
      <c r="E11" s="52"/>
      <c r="AH11" s="10" t="str">
        <f>B12</f>
        <v>Queso fundido</v>
      </c>
      <c r="AI11" s="60">
        <f>C12</f>
        <v>0.11964</v>
      </c>
      <c r="AJ11" s="76">
        <f>AI11/$AI$14*100</f>
        <v>0.008041708370201805</v>
      </c>
    </row>
    <row r="12" spans="1:36" ht="12">
      <c r="A12" s="174">
        <v>4063000</v>
      </c>
      <c r="B12" s="11" t="s">
        <v>265</v>
      </c>
      <c r="C12" s="172">
        <v>0.11964</v>
      </c>
      <c r="D12" s="172">
        <v>3.28416</v>
      </c>
      <c r="E12" s="52">
        <f>D12/C12*1000</f>
        <v>27450.35105315948</v>
      </c>
      <c r="AH12" s="10" t="str">
        <f>B14</f>
        <v>Gouda y del tipo gouda</v>
      </c>
      <c r="AI12" s="60">
        <f>C14</f>
        <v>1148.5858600000001</v>
      </c>
      <c r="AJ12" s="76">
        <f>AI12/$AI$14*100</f>
        <v>77.20321401084453</v>
      </c>
    </row>
    <row r="13" spans="1:36" ht="12">
      <c r="A13" s="174"/>
      <c r="B13" s="11"/>
      <c r="C13" s="172"/>
      <c r="D13" s="172"/>
      <c r="E13" s="52"/>
      <c r="AH13" s="73" t="s">
        <v>126</v>
      </c>
      <c r="AI13" s="60">
        <f>+C15+C16</f>
        <v>131.83717000000001</v>
      </c>
      <c r="AJ13" s="76">
        <f>AI13/$AI$14*100</f>
        <v>8.86155193491072</v>
      </c>
    </row>
    <row r="14" spans="1:36" ht="12">
      <c r="A14" s="174">
        <v>4069010</v>
      </c>
      <c r="B14" s="11" t="s">
        <v>139</v>
      </c>
      <c r="C14" s="170">
        <v>1148.5858600000001</v>
      </c>
      <c r="D14" s="170">
        <v>4237.2584400000005</v>
      </c>
      <c r="E14" s="52">
        <f>D14/C14*1000</f>
        <v>3689.1090057472934</v>
      </c>
      <c r="AI14" s="73">
        <f>SUM(AI10:AI13)</f>
        <v>1487.74358</v>
      </c>
      <c r="AJ14" s="76">
        <f>AI14/$AI$14*100</f>
        <v>100</v>
      </c>
    </row>
    <row r="15" spans="1:35" ht="12">
      <c r="A15" s="174">
        <v>4069040</v>
      </c>
      <c r="B15" s="11" t="s">
        <v>268</v>
      </c>
      <c r="C15" s="199">
        <v>64.66731</v>
      </c>
      <c r="D15" s="199">
        <v>344.17084</v>
      </c>
      <c r="E15" s="52">
        <f>D15/C15*1000</f>
        <v>5322.176537109708</v>
      </c>
      <c r="AI15" s="73"/>
    </row>
    <row r="16" spans="1:35" ht="12">
      <c r="A16" s="174">
        <v>4069090</v>
      </c>
      <c r="B16" s="11" t="s">
        <v>251</v>
      </c>
      <c r="C16" s="199">
        <v>67.16986</v>
      </c>
      <c r="D16" s="199">
        <v>273.85187</v>
      </c>
      <c r="E16" s="52">
        <f>D16/C16*1000</f>
        <v>4077.0052222827326</v>
      </c>
      <c r="AI16" s="73"/>
    </row>
    <row r="17" spans="1:35" ht="12">
      <c r="A17" s="87"/>
      <c r="B17" s="11" t="s">
        <v>77</v>
      </c>
      <c r="C17" s="172">
        <f>SUM(C14:C16)</f>
        <v>1280.4230300000002</v>
      </c>
      <c r="D17" s="172">
        <f>SUM(D14:D16)</f>
        <v>4855.281150000001</v>
      </c>
      <c r="E17" s="52">
        <f>D17/C17*1000</f>
        <v>3791.9351934805486</v>
      </c>
      <c r="AI17" s="73"/>
    </row>
    <row r="18" spans="1:35" ht="12">
      <c r="A18" s="87"/>
      <c r="B18" s="11"/>
      <c r="C18" s="172"/>
      <c r="D18" s="172"/>
      <c r="E18" s="52"/>
      <c r="AI18" s="73"/>
    </row>
    <row r="19" spans="1:35" ht="12">
      <c r="A19" s="88"/>
      <c r="B19" s="11" t="s">
        <v>77</v>
      </c>
      <c r="C19" s="172">
        <f>C17+C10+C12</f>
        <v>1487.74358</v>
      </c>
      <c r="D19" s="172">
        <f>D17+D10+D12</f>
        <v>5704.800530000001</v>
      </c>
      <c r="E19" s="52">
        <f>D19/C19*1000</f>
        <v>3834.5321107014965</v>
      </c>
      <c r="AI19" s="73"/>
    </row>
    <row r="20" spans="1:35" ht="12">
      <c r="A20" s="88"/>
      <c r="B20" s="22"/>
      <c r="C20" s="26"/>
      <c r="D20" s="26"/>
      <c r="E20" s="52"/>
      <c r="AI20" s="73"/>
    </row>
    <row r="21" spans="1:36" ht="12">
      <c r="A21" s="88"/>
      <c r="B21" s="22"/>
      <c r="C21" s="60"/>
      <c r="D21" s="60"/>
      <c r="E21" s="52"/>
      <c r="AJ21" s="134"/>
    </row>
    <row r="22" spans="1:36" ht="12">
      <c r="A22" s="88"/>
      <c r="B22" s="64"/>
      <c r="C22" s="24"/>
      <c r="D22" s="24"/>
      <c r="E22" s="22"/>
      <c r="AJ22" s="134"/>
    </row>
    <row r="23" spans="1:36" ht="12">
      <c r="A23" s="47" t="s">
        <v>195</v>
      </c>
      <c r="B23" s="53"/>
      <c r="C23" s="53"/>
      <c r="D23" s="53"/>
      <c r="E23" s="54"/>
      <c r="AJ23" s="134"/>
    </row>
    <row r="24" ht="12">
      <c r="AJ24" s="134"/>
    </row>
    <row r="25" ht="12">
      <c r="AJ25" s="134"/>
    </row>
    <row r="26" ht="12">
      <c r="AJ26" s="134"/>
    </row>
    <row r="27" ht="12">
      <c r="AJ27" s="134"/>
    </row>
    <row r="28" spans="34:35" ht="12">
      <c r="AH28" s="73"/>
      <c r="AI28" s="73"/>
    </row>
    <row r="29" spans="34:35" ht="12">
      <c r="AH29" s="73"/>
      <c r="AI29" s="73"/>
    </row>
    <row r="30" spans="34:35" ht="12">
      <c r="AH30" s="73"/>
      <c r="AI30" s="73"/>
    </row>
    <row r="33" spans="34:35" ht="12">
      <c r="AH33" s="73"/>
      <c r="AI33" s="73"/>
    </row>
    <row r="34" spans="34:35" ht="12.75" customHeight="1">
      <c r="AH34" s="73"/>
      <c r="AI34" s="73"/>
    </row>
    <row r="35" spans="34:35" ht="12">
      <c r="AH35" s="73"/>
      <c r="AI35" s="73"/>
    </row>
    <row r="39" spans="34:35" ht="12">
      <c r="AH39" s="10" t="s">
        <v>140</v>
      </c>
      <c r="AI39" s="73"/>
    </row>
    <row r="40" ht="12">
      <c r="AI40" s="73"/>
    </row>
    <row r="41" ht="12">
      <c r="AI41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105" zoomScaleNormal="105" zoomScaleSheetLayoutView="75" zoomScalePageLayoutView="0" workbookViewId="0" topLeftCell="A1">
      <selection activeCell="A1" sqref="A1:Q1"/>
    </sheetView>
  </sheetViews>
  <sheetFormatPr defaultColWidth="6.453125" defaultRowHeight="18"/>
  <cols>
    <col min="1" max="1" width="9.99609375" style="10" customWidth="1"/>
    <col min="2" max="15" width="4.8125" style="10" customWidth="1"/>
    <col min="16" max="17" width="4.2734375" style="10" customWidth="1"/>
    <col min="18" max="16384" width="6.453125" style="10" customWidth="1"/>
  </cols>
  <sheetData>
    <row r="1" spans="1:17" ht="12">
      <c r="A1" s="215" t="s">
        <v>26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7" ht="14.25" customHeight="1">
      <c r="A3" s="254" t="s">
        <v>33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6"/>
    </row>
    <row r="4" spans="1:17" ht="14.25" customHeight="1">
      <c r="A4" s="268" t="s">
        <v>291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70"/>
    </row>
    <row r="5" spans="1:17" ht="12">
      <c r="A5" s="265" t="s">
        <v>202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7"/>
    </row>
    <row r="6" spans="1:17" ht="18" customHeight="1">
      <c r="A6" s="251" t="s">
        <v>151</v>
      </c>
      <c r="B6" s="251">
        <v>2003</v>
      </c>
      <c r="C6" s="251">
        <v>2004</v>
      </c>
      <c r="D6" s="251">
        <v>2005</v>
      </c>
      <c r="E6" s="253">
        <v>2006</v>
      </c>
      <c r="F6" s="253">
        <v>2007</v>
      </c>
      <c r="G6" s="253">
        <v>2008</v>
      </c>
      <c r="H6" s="253">
        <v>2009</v>
      </c>
      <c r="I6" s="253">
        <v>2010</v>
      </c>
      <c r="J6" s="253">
        <v>2011</v>
      </c>
      <c r="K6" s="249">
        <v>2012</v>
      </c>
      <c r="L6" s="257">
        <v>2013</v>
      </c>
      <c r="M6" s="271">
        <v>2014</v>
      </c>
      <c r="N6" s="263">
        <v>2015</v>
      </c>
      <c r="O6" s="259">
        <v>2016</v>
      </c>
      <c r="P6" s="262" t="s">
        <v>307</v>
      </c>
      <c r="Q6" s="263"/>
    </row>
    <row r="7" spans="1:17" ht="12">
      <c r="A7" s="251"/>
      <c r="B7" s="251"/>
      <c r="C7" s="251"/>
      <c r="D7" s="251"/>
      <c r="E7" s="253"/>
      <c r="F7" s="253"/>
      <c r="G7" s="253"/>
      <c r="H7" s="253"/>
      <c r="I7" s="253"/>
      <c r="J7" s="253"/>
      <c r="K7" s="249"/>
      <c r="L7" s="257"/>
      <c r="M7" s="249"/>
      <c r="N7" s="257"/>
      <c r="O7" s="260"/>
      <c r="P7" s="264"/>
      <c r="Q7" s="257"/>
    </row>
    <row r="8" spans="1:17" ht="12">
      <c r="A8" s="252"/>
      <c r="B8" s="252"/>
      <c r="C8" s="252"/>
      <c r="D8" s="252"/>
      <c r="E8" s="230"/>
      <c r="F8" s="230"/>
      <c r="G8" s="230"/>
      <c r="H8" s="230"/>
      <c r="I8" s="230"/>
      <c r="J8" s="230"/>
      <c r="K8" s="250"/>
      <c r="L8" s="258"/>
      <c r="M8" s="272"/>
      <c r="N8" s="258"/>
      <c r="O8" s="261"/>
      <c r="P8" s="202">
        <v>2016</v>
      </c>
      <c r="Q8" s="203">
        <v>2017</v>
      </c>
    </row>
    <row r="9" spans="1:17" ht="12">
      <c r="A9" s="108"/>
      <c r="B9" s="16"/>
      <c r="C9" s="108"/>
      <c r="D9" s="10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">
      <c r="A10" s="107" t="s">
        <v>150</v>
      </c>
      <c r="B10" s="16"/>
      <c r="C10" s="107"/>
      <c r="D10" s="10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152</v>
      </c>
      <c r="B11" s="110">
        <v>55458</v>
      </c>
      <c r="C11" s="111">
        <v>85519</v>
      </c>
      <c r="D11" s="111">
        <v>115211</v>
      </c>
      <c r="E11" s="52">
        <v>121980</v>
      </c>
      <c r="F11" s="52">
        <v>173548</v>
      </c>
      <c r="G11" s="52">
        <v>226406</v>
      </c>
      <c r="H11" s="52">
        <v>129655</v>
      </c>
      <c r="I11" s="52">
        <v>159263</v>
      </c>
      <c r="J11" s="52">
        <v>201828</v>
      </c>
      <c r="K11" s="52">
        <v>212166.809</v>
      </c>
      <c r="L11" s="52">
        <v>269747.933</v>
      </c>
      <c r="M11" s="52">
        <v>299788.25544</v>
      </c>
      <c r="N11" s="52">
        <v>172765.05684</v>
      </c>
      <c r="O11" s="52">
        <v>169372.28246000002</v>
      </c>
      <c r="P11" s="52">
        <v>28651.10922</v>
      </c>
      <c r="Q11" s="52">
        <v>36483.36518</v>
      </c>
    </row>
    <row r="12" spans="1:17" ht="12">
      <c r="A12" s="107" t="s">
        <v>153</v>
      </c>
      <c r="B12" s="110">
        <v>1732</v>
      </c>
      <c r="C12" s="111">
        <v>124.8</v>
      </c>
      <c r="D12" s="111">
        <v>2683.14</v>
      </c>
      <c r="E12" s="52">
        <v>51.2</v>
      </c>
      <c r="F12" s="52">
        <v>3.546</v>
      </c>
      <c r="G12" s="52">
        <v>905.941</v>
      </c>
      <c r="H12" s="52">
        <v>46.076</v>
      </c>
      <c r="I12" s="52">
        <v>10904.167</v>
      </c>
      <c r="J12" s="52">
        <v>19332</v>
      </c>
      <c r="K12" s="52">
        <v>24722.592</v>
      </c>
      <c r="L12" s="52">
        <v>22047.008</v>
      </c>
      <c r="M12" s="52">
        <v>18627.3737</v>
      </c>
      <c r="N12" s="52">
        <v>3938.38127</v>
      </c>
      <c r="O12" s="52">
        <v>16792.135309999998</v>
      </c>
      <c r="P12" s="52">
        <v>707.99885</v>
      </c>
      <c r="Q12" s="52">
        <v>4404.5376</v>
      </c>
    </row>
    <row r="13" spans="1:17" ht="12">
      <c r="A13" s="109" t="s">
        <v>154</v>
      </c>
      <c r="B13" s="14">
        <f>B12/B11*100</f>
        <v>3.1230841357423635</v>
      </c>
      <c r="C13" s="14">
        <f aca="true" t="shared" si="0" ref="C13:J13">C12/C11*100</f>
        <v>0.14593248284007063</v>
      </c>
      <c r="D13" s="15">
        <f t="shared" si="0"/>
        <v>2.3288922064733404</v>
      </c>
      <c r="E13" s="14">
        <f t="shared" si="0"/>
        <v>0.04197409411378915</v>
      </c>
      <c r="F13" s="14">
        <f t="shared" si="0"/>
        <v>0.0020432387581533636</v>
      </c>
      <c r="G13" s="14">
        <f t="shared" si="0"/>
        <v>0.40014001395722726</v>
      </c>
      <c r="H13" s="14">
        <f t="shared" si="0"/>
        <v>0.03553738768269639</v>
      </c>
      <c r="I13" s="14">
        <f t="shared" si="0"/>
        <v>6.8466417184154515</v>
      </c>
      <c r="J13" s="14">
        <f t="shared" si="0"/>
        <v>9.578452940127237</v>
      </c>
      <c r="K13" s="14">
        <f aca="true" t="shared" si="1" ref="K13:Q13">K12/K11*100</f>
        <v>11.652431460191307</v>
      </c>
      <c r="L13" s="14">
        <f t="shared" si="1"/>
        <v>8.173188856279392</v>
      </c>
      <c r="M13" s="14">
        <f t="shared" si="1"/>
        <v>6.2135101565805355</v>
      </c>
      <c r="N13" s="14">
        <f t="shared" si="1"/>
        <v>2.2796168056410773</v>
      </c>
      <c r="O13" s="14">
        <f t="shared" si="1"/>
        <v>9.91433489949321</v>
      </c>
      <c r="P13" s="14">
        <f t="shared" si="1"/>
        <v>2.4711045026688847</v>
      </c>
      <c r="Q13" s="14">
        <f t="shared" si="1"/>
        <v>12.072728429159667</v>
      </c>
    </row>
    <row r="14" spans="1:17" ht="12">
      <c r="A14" s="107"/>
      <c r="B14" s="113"/>
      <c r="C14" s="112"/>
      <c r="D14" s="11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149</v>
      </c>
      <c r="B15" s="113"/>
      <c r="C15" s="112"/>
      <c r="D15" s="1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152</v>
      </c>
      <c r="B16" s="110">
        <v>72162</v>
      </c>
      <c r="C16" s="111">
        <v>50688</v>
      </c>
      <c r="D16" s="111">
        <v>85423</v>
      </c>
      <c r="E16" s="52">
        <v>86123</v>
      </c>
      <c r="F16" s="52">
        <v>73945</v>
      </c>
      <c r="G16" s="52">
        <v>102085</v>
      </c>
      <c r="H16" s="52">
        <v>76384</v>
      </c>
      <c r="I16" s="52">
        <v>89288</v>
      </c>
      <c r="J16" s="52">
        <v>128986</v>
      </c>
      <c r="K16" s="52">
        <v>187700.777</v>
      </c>
      <c r="L16" s="52">
        <v>219229.934</v>
      </c>
      <c r="M16" s="52">
        <v>224993.99202</v>
      </c>
      <c r="N16" s="52">
        <v>212554.69780000002</v>
      </c>
      <c r="O16" s="52">
        <v>209549.2995</v>
      </c>
      <c r="P16" s="52">
        <v>25826.30824</v>
      </c>
      <c r="Q16" s="52">
        <v>44946.41324</v>
      </c>
    </row>
    <row r="17" spans="1:17" ht="12">
      <c r="A17" s="107" t="s">
        <v>153</v>
      </c>
      <c r="B17" s="110">
        <v>48103</v>
      </c>
      <c r="C17" s="111">
        <v>34183</v>
      </c>
      <c r="D17" s="111">
        <v>65933</v>
      </c>
      <c r="E17" s="52">
        <v>67546</v>
      </c>
      <c r="F17" s="52">
        <v>40935</v>
      </c>
      <c r="G17" s="52">
        <v>52177</v>
      </c>
      <c r="H17" s="52">
        <v>53324</v>
      </c>
      <c r="I17" s="52">
        <v>48690</v>
      </c>
      <c r="J17" s="52">
        <v>66968</v>
      </c>
      <c r="K17" s="52">
        <v>81738.159</v>
      </c>
      <c r="L17" s="52">
        <v>76079.264</v>
      </c>
      <c r="M17" s="52">
        <v>70930.06764</v>
      </c>
      <c r="N17" s="52">
        <v>64911.6979</v>
      </c>
      <c r="O17" s="52">
        <v>58788.84171</v>
      </c>
      <c r="P17" s="52">
        <v>7219.97071</v>
      </c>
      <c r="Q17" s="52">
        <v>8055.89619</v>
      </c>
    </row>
    <row r="18" spans="1:17" ht="12">
      <c r="A18" s="109" t="s">
        <v>154</v>
      </c>
      <c r="B18" s="14">
        <f>B17/B16*100</f>
        <v>66.6597378121449</v>
      </c>
      <c r="C18" s="14">
        <f aca="true" t="shared" si="2" ref="C18:H18">C17/C16*100</f>
        <v>67.4380523989899</v>
      </c>
      <c r="D18" s="15">
        <f t="shared" si="2"/>
        <v>77.18413073762336</v>
      </c>
      <c r="E18" s="14">
        <f t="shared" si="2"/>
        <v>78.42968777213984</v>
      </c>
      <c r="F18" s="14">
        <f t="shared" si="2"/>
        <v>55.35871255662993</v>
      </c>
      <c r="G18" s="14">
        <f t="shared" si="2"/>
        <v>51.11132879463193</v>
      </c>
      <c r="H18" s="14">
        <f t="shared" si="2"/>
        <v>69.81043150397988</v>
      </c>
      <c r="I18" s="14">
        <f aca="true" t="shared" si="3" ref="I18:Q18">I17/I16*100</f>
        <v>54.531403996057705</v>
      </c>
      <c r="J18" s="14">
        <f t="shared" si="3"/>
        <v>51.91881289442265</v>
      </c>
      <c r="K18" s="14">
        <f t="shared" si="3"/>
        <v>43.54705414991436</v>
      </c>
      <c r="L18" s="14">
        <f t="shared" si="3"/>
        <v>34.702954387606574</v>
      </c>
      <c r="M18" s="14">
        <f t="shared" si="3"/>
        <v>31.525316299865878</v>
      </c>
      <c r="N18" s="14">
        <f t="shared" si="3"/>
        <v>30.538820629162306</v>
      </c>
      <c r="O18" s="14">
        <f>O17/O16*100</f>
        <v>28.054897749729772</v>
      </c>
      <c r="P18" s="14">
        <f>P17/P16*100</f>
        <v>27.955876011801212</v>
      </c>
      <c r="Q18" s="14">
        <f t="shared" si="3"/>
        <v>17.923334943289014</v>
      </c>
    </row>
    <row r="19" spans="1:17" ht="12">
      <c r="A19" s="107"/>
      <c r="B19" s="113"/>
      <c r="C19" s="112"/>
      <c r="D19" s="11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203</v>
      </c>
      <c r="B20" s="113"/>
      <c r="C20" s="112"/>
      <c r="D20" s="11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155</v>
      </c>
      <c r="B21" s="110">
        <f aca="true" t="shared" si="4" ref="B21:G21">B12</f>
        <v>1732</v>
      </c>
      <c r="C21" s="110">
        <f t="shared" si="4"/>
        <v>124.8</v>
      </c>
      <c r="D21" s="111">
        <f t="shared" si="4"/>
        <v>2683.14</v>
      </c>
      <c r="E21" s="111">
        <f t="shared" si="4"/>
        <v>51.2</v>
      </c>
      <c r="F21" s="111">
        <f t="shared" si="4"/>
        <v>3.546</v>
      </c>
      <c r="G21" s="111">
        <f t="shared" si="4"/>
        <v>905.941</v>
      </c>
      <c r="H21" s="111">
        <f aca="true" t="shared" si="5" ref="H21:Q21">H12</f>
        <v>46.076</v>
      </c>
      <c r="I21" s="111">
        <f t="shared" si="5"/>
        <v>10904.167</v>
      </c>
      <c r="J21" s="111">
        <f t="shared" si="5"/>
        <v>19332</v>
      </c>
      <c r="K21" s="111">
        <f t="shared" si="5"/>
        <v>24722.592</v>
      </c>
      <c r="L21" s="111">
        <f t="shared" si="5"/>
        <v>22047.008</v>
      </c>
      <c r="M21" s="111">
        <f t="shared" si="5"/>
        <v>18627.3737</v>
      </c>
      <c r="N21" s="111">
        <f t="shared" si="5"/>
        <v>3938.38127</v>
      </c>
      <c r="O21" s="111">
        <f t="shared" si="5"/>
        <v>16792.135309999998</v>
      </c>
      <c r="P21" s="111">
        <f t="shared" si="5"/>
        <v>707.99885</v>
      </c>
      <c r="Q21" s="111">
        <f t="shared" si="5"/>
        <v>4404.5376</v>
      </c>
    </row>
    <row r="22" spans="1:17" ht="12">
      <c r="A22" s="107" t="s">
        <v>156</v>
      </c>
      <c r="B22" s="110">
        <f aca="true" t="shared" si="6" ref="B22:G22">B17</f>
        <v>48103</v>
      </c>
      <c r="C22" s="110">
        <f t="shared" si="6"/>
        <v>34183</v>
      </c>
      <c r="D22" s="111">
        <f t="shared" si="6"/>
        <v>65933</v>
      </c>
      <c r="E22" s="111">
        <f t="shared" si="6"/>
        <v>67546</v>
      </c>
      <c r="F22" s="111">
        <f t="shared" si="6"/>
        <v>40935</v>
      </c>
      <c r="G22" s="111">
        <f t="shared" si="6"/>
        <v>52177</v>
      </c>
      <c r="H22" s="111">
        <f aca="true" t="shared" si="7" ref="H22:Q22">H17</f>
        <v>53324</v>
      </c>
      <c r="I22" s="111">
        <f t="shared" si="7"/>
        <v>48690</v>
      </c>
      <c r="J22" s="111">
        <f t="shared" si="7"/>
        <v>66968</v>
      </c>
      <c r="K22" s="111">
        <f t="shared" si="7"/>
        <v>81738.159</v>
      </c>
      <c r="L22" s="111">
        <f t="shared" si="7"/>
        <v>76079.264</v>
      </c>
      <c r="M22" s="111">
        <f t="shared" si="7"/>
        <v>70930.06764</v>
      </c>
      <c r="N22" s="111">
        <f t="shared" si="7"/>
        <v>64911.6979</v>
      </c>
      <c r="O22" s="111">
        <f t="shared" si="7"/>
        <v>58788.84171</v>
      </c>
      <c r="P22" s="111">
        <f t="shared" si="7"/>
        <v>7219.97071</v>
      </c>
      <c r="Q22" s="111">
        <f t="shared" si="7"/>
        <v>8055.89619</v>
      </c>
    </row>
    <row r="23" spans="1:17" ht="12">
      <c r="A23" s="107" t="s">
        <v>157</v>
      </c>
      <c r="B23" s="110">
        <f aca="true" t="shared" si="8" ref="B23:G23">B21-B22</f>
        <v>-46371</v>
      </c>
      <c r="C23" s="110">
        <f t="shared" si="8"/>
        <v>-34058.2</v>
      </c>
      <c r="D23" s="111">
        <f t="shared" si="8"/>
        <v>-63249.86</v>
      </c>
      <c r="E23" s="111">
        <f t="shared" si="8"/>
        <v>-67494.8</v>
      </c>
      <c r="F23" s="111">
        <f t="shared" si="8"/>
        <v>-40931.454</v>
      </c>
      <c r="G23" s="111">
        <f t="shared" si="8"/>
        <v>-51271.059</v>
      </c>
      <c r="H23" s="111">
        <f aca="true" t="shared" si="9" ref="H23:Q23">H21-H22</f>
        <v>-53277.924</v>
      </c>
      <c r="I23" s="111">
        <f t="shared" si="9"/>
        <v>-37785.833</v>
      </c>
      <c r="J23" s="111">
        <f t="shared" si="9"/>
        <v>-47636</v>
      </c>
      <c r="K23" s="111">
        <f t="shared" si="9"/>
        <v>-57015.566999999995</v>
      </c>
      <c r="L23" s="111">
        <f t="shared" si="9"/>
        <v>-54032.255999999994</v>
      </c>
      <c r="M23" s="111">
        <f t="shared" si="9"/>
        <v>-52302.69394</v>
      </c>
      <c r="N23" s="111">
        <f t="shared" si="9"/>
        <v>-60973.31663</v>
      </c>
      <c r="O23" s="111">
        <f t="shared" si="9"/>
        <v>-41996.7064</v>
      </c>
      <c r="P23" s="111">
        <f t="shared" si="9"/>
        <v>-6511.97186</v>
      </c>
      <c r="Q23" s="111">
        <f t="shared" si="9"/>
        <v>-3651.3585900000007</v>
      </c>
    </row>
    <row r="24" spans="1:17" ht="12">
      <c r="A24" s="13"/>
      <c r="B24" s="18"/>
      <c r="C24" s="18"/>
      <c r="D24" s="13"/>
      <c r="E24" s="16"/>
      <c r="F24" s="16"/>
      <c r="G24" s="16"/>
      <c r="H24" s="16"/>
      <c r="I24" s="16"/>
      <c r="J24" s="16"/>
      <c r="K24" s="16"/>
      <c r="L24" s="22"/>
      <c r="M24" s="16"/>
      <c r="N24" s="16"/>
      <c r="O24" s="16"/>
      <c r="P24" s="16"/>
      <c r="Q24" s="22"/>
    </row>
    <row r="25" spans="1:17" ht="12">
      <c r="A25" s="114" t="s">
        <v>196</v>
      </c>
      <c r="B25" s="17"/>
      <c r="C25" s="17"/>
      <c r="D25" s="115"/>
      <c r="E25" s="115"/>
      <c r="F25" s="115"/>
      <c r="G25" s="115"/>
      <c r="H25" s="115"/>
      <c r="I25" s="115"/>
      <c r="J25" s="115"/>
      <c r="K25" s="115"/>
      <c r="L25" s="53"/>
      <c r="M25" s="115"/>
      <c r="N25" s="115"/>
      <c r="O25" s="115"/>
      <c r="P25" s="115"/>
      <c r="Q25" s="54"/>
    </row>
    <row r="28" spans="2:12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2:12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heetProtection/>
  <mergeCells count="20">
    <mergeCell ref="A5:Q5"/>
    <mergeCell ref="B6:B8"/>
    <mergeCell ref="A4:Q4"/>
    <mergeCell ref="M6:M8"/>
    <mergeCell ref="E6:E8"/>
    <mergeCell ref="D6:D8"/>
    <mergeCell ref="F6:F8"/>
    <mergeCell ref="A6:A8"/>
    <mergeCell ref="H6:H8"/>
    <mergeCell ref="N6:N8"/>
    <mergeCell ref="K6:K8"/>
    <mergeCell ref="A1:Q1"/>
    <mergeCell ref="C6:C8"/>
    <mergeCell ref="G6:G8"/>
    <mergeCell ref="A3:Q3"/>
    <mergeCell ref="L6:L8"/>
    <mergeCell ref="J6:J8"/>
    <mergeCell ref="O6:O8"/>
    <mergeCell ref="P6:Q7"/>
    <mergeCell ref="I6:I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B35"/>
  <sheetViews>
    <sheetView zoomScale="112" zoomScaleNormal="112" zoomScaleSheetLayoutView="75" zoomScalePageLayoutView="0" workbookViewId="0" topLeftCell="A1">
      <selection activeCell="D1" sqref="D1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49" customWidth="1"/>
    <col min="47" max="47" width="2.453125" style="150" customWidth="1"/>
    <col min="48" max="53" width="4.2734375" style="30" customWidth="1"/>
    <col min="54" max="54" width="4.36328125" style="30" customWidth="1"/>
    <col min="55" max="55" width="3.90625" style="95" customWidth="1"/>
    <col min="56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49" t="s">
        <v>158</v>
      </c>
    </row>
    <row r="8" ht="12" customHeight="1"/>
    <row r="9" spans="37:54" ht="12" customHeight="1">
      <c r="AK9" s="184"/>
      <c r="AL9" s="185">
        <v>2002</v>
      </c>
      <c r="AM9" s="185">
        <v>2003</v>
      </c>
      <c r="AN9" s="186">
        <v>2004</v>
      </c>
      <c r="AO9" s="186">
        <v>2005</v>
      </c>
      <c r="AP9" s="187">
        <v>2006</v>
      </c>
      <c r="AQ9" s="187">
        <v>2007</v>
      </c>
      <c r="AR9" s="187">
        <v>2008</v>
      </c>
      <c r="AS9" s="149">
        <v>2009</v>
      </c>
      <c r="AT9" s="149">
        <v>2010</v>
      </c>
      <c r="AU9" s="188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1">
        <v>2016</v>
      </c>
      <c r="BA9" s="204" t="s">
        <v>317</v>
      </c>
      <c r="BB9" s="204" t="s">
        <v>318</v>
      </c>
    </row>
    <row r="10" spans="37:54" ht="12" customHeight="1">
      <c r="AK10" s="189" t="s">
        <v>159</v>
      </c>
      <c r="AL10" s="190">
        <v>25668</v>
      </c>
      <c r="AM10" s="190">
        <v>72162</v>
      </c>
      <c r="AN10" s="190">
        <v>50688</v>
      </c>
      <c r="AO10" s="190">
        <v>85423</v>
      </c>
      <c r="AP10" s="150">
        <v>86123</v>
      </c>
      <c r="AQ10" s="150">
        <v>73945</v>
      </c>
      <c r="AR10" s="150">
        <v>102085</v>
      </c>
      <c r="AS10" s="150">
        <v>76384</v>
      </c>
      <c r="AT10" s="150">
        <v>89288</v>
      </c>
      <c r="AU10" s="150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209549.2995</v>
      </c>
      <c r="BA10" s="31">
        <v>25826.30824</v>
      </c>
      <c r="BB10" s="31">
        <v>44946.41324</v>
      </c>
    </row>
    <row r="11" spans="37:54" ht="12" customHeight="1">
      <c r="AK11" s="184" t="s">
        <v>160</v>
      </c>
      <c r="AL11" s="190">
        <v>44970</v>
      </c>
      <c r="AM11" s="190">
        <v>55458</v>
      </c>
      <c r="AN11" s="190">
        <v>85519</v>
      </c>
      <c r="AO11" s="190">
        <v>115211</v>
      </c>
      <c r="AP11" s="150">
        <v>121980</v>
      </c>
      <c r="AQ11" s="150">
        <v>173548</v>
      </c>
      <c r="AR11" s="150">
        <v>226406</v>
      </c>
      <c r="AS11" s="150">
        <v>129655</v>
      </c>
      <c r="AT11" s="150">
        <v>159263</v>
      </c>
      <c r="AU11" s="150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28651.10922</v>
      </c>
      <c r="BB11" s="31">
        <v>36483.36518</v>
      </c>
    </row>
    <row r="12" spans="37:54" ht="12" customHeight="1">
      <c r="AK12" s="149" t="s">
        <v>161</v>
      </c>
      <c r="AL12" s="150">
        <f>AL11-AL10</f>
        <v>19302</v>
      </c>
      <c r="AM12" s="150">
        <f>AM11-AM10</f>
        <v>-16704</v>
      </c>
      <c r="AN12" s="150">
        <f>AN11-AN10</f>
        <v>34831</v>
      </c>
      <c r="AO12" s="150">
        <f>AO11-AO10</f>
        <v>29788</v>
      </c>
      <c r="AP12" s="150">
        <f aca="true" t="shared" si="0" ref="AP12:AW12">AP11-AP10</f>
        <v>35857</v>
      </c>
      <c r="AQ12" s="150">
        <f t="shared" si="0"/>
        <v>99603</v>
      </c>
      <c r="AR12" s="150">
        <f t="shared" si="0"/>
        <v>124321</v>
      </c>
      <c r="AS12" s="150">
        <f t="shared" si="0"/>
        <v>53271</v>
      </c>
      <c r="AT12" s="150">
        <f t="shared" si="0"/>
        <v>69975</v>
      </c>
      <c r="AU12" s="150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-39789.943159999995</v>
      </c>
      <c r="AZ12" s="31">
        <f>AZ11-AZ10</f>
        <v>-40177.01703999998</v>
      </c>
      <c r="BA12" s="31">
        <f>BA11-BA10</f>
        <v>2824.80098</v>
      </c>
      <c r="BB12" s="31">
        <f>BB11-BB10</f>
        <v>-8463.048060000001</v>
      </c>
    </row>
    <row r="13" ht="12" customHeight="1"/>
    <row r="14" ht="12" customHeight="1"/>
    <row r="15" spans="44:46" ht="12" customHeight="1">
      <c r="AR15" s="150"/>
      <c r="AS15" s="150"/>
      <c r="AT15" s="150"/>
    </row>
    <row r="16" ht="12" customHeight="1"/>
    <row r="17" spans="44:46" ht="12" customHeight="1">
      <c r="AR17" s="150"/>
      <c r="AS17" s="150"/>
      <c r="AT17" s="150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49" t="s">
        <v>162</v>
      </c>
    </row>
    <row r="31" ht="12" customHeight="1"/>
    <row r="32" spans="38:54" ht="12" customHeight="1">
      <c r="AL32" s="191">
        <v>2002</v>
      </c>
      <c r="AM32" s="192">
        <v>2003</v>
      </c>
      <c r="AN32" s="193">
        <v>2004</v>
      </c>
      <c r="AO32" s="193">
        <v>2005</v>
      </c>
      <c r="AP32" s="187">
        <v>2006</v>
      </c>
      <c r="AQ32" s="187">
        <v>2007</v>
      </c>
      <c r="AR32" s="187">
        <v>2008</v>
      </c>
      <c r="AS32" s="187">
        <v>2009</v>
      </c>
      <c r="AT32" s="149">
        <v>2010</v>
      </c>
      <c r="AU32" s="188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1">
        <f>AZ9</f>
        <v>2016</v>
      </c>
      <c r="BA32" s="204" t="str">
        <f>BA9</f>
        <v>ene-feb 2016</v>
      </c>
      <c r="BB32" s="205" t="str">
        <f>BB9</f>
        <v>ene-feb 2017</v>
      </c>
    </row>
    <row r="33" spans="37:54" ht="12" customHeight="1">
      <c r="AK33" s="149" t="s">
        <v>160</v>
      </c>
      <c r="AL33" s="194">
        <v>5438</v>
      </c>
      <c r="AM33" s="195">
        <v>1732</v>
      </c>
      <c r="AN33" s="194">
        <v>124.8</v>
      </c>
      <c r="AO33" s="194">
        <v>2683.14</v>
      </c>
      <c r="AP33" s="150">
        <v>51.2</v>
      </c>
      <c r="AQ33" s="150">
        <v>3.546</v>
      </c>
      <c r="AR33" s="150">
        <v>905.941</v>
      </c>
      <c r="AS33" s="150">
        <v>46.076</v>
      </c>
      <c r="AT33" s="150">
        <v>10904.167</v>
      </c>
      <c r="AU33" s="150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707.99885</v>
      </c>
      <c r="BB33" s="31">
        <v>4404.5376</v>
      </c>
    </row>
    <row r="34" spans="37:54" ht="12" customHeight="1">
      <c r="AK34" s="149" t="s">
        <v>159</v>
      </c>
      <c r="AL34" s="194">
        <v>15926</v>
      </c>
      <c r="AM34" s="195">
        <v>48103</v>
      </c>
      <c r="AN34" s="194">
        <v>34183</v>
      </c>
      <c r="AO34" s="194">
        <v>65933</v>
      </c>
      <c r="AP34" s="150">
        <v>67546</v>
      </c>
      <c r="AQ34" s="150">
        <v>40935</v>
      </c>
      <c r="AR34" s="150">
        <v>52177</v>
      </c>
      <c r="AS34" s="150">
        <v>53324</v>
      </c>
      <c r="AT34" s="150">
        <v>48690</v>
      </c>
      <c r="AU34" s="150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58788.84171</v>
      </c>
      <c r="BA34" s="31">
        <v>7219.97071</v>
      </c>
      <c r="BB34" s="31">
        <v>8055.89619</v>
      </c>
    </row>
    <row r="35" spans="37:54" ht="12" customHeight="1">
      <c r="AK35" s="149" t="s">
        <v>161</v>
      </c>
      <c r="AL35" s="150">
        <f>AL33-AL34</f>
        <v>-10488</v>
      </c>
      <c r="AM35" s="150">
        <f>AM33-AM34</f>
        <v>-46371</v>
      </c>
      <c r="AN35" s="150">
        <f>AN33-AN34</f>
        <v>-34058.2</v>
      </c>
      <c r="AO35" s="150">
        <f>AO33-AO34</f>
        <v>-63249.86</v>
      </c>
      <c r="AP35" s="150">
        <f aca="true" t="shared" si="1" ref="AP35:AW35">AP33-AP34</f>
        <v>-67494.8</v>
      </c>
      <c r="AQ35" s="150">
        <f t="shared" si="1"/>
        <v>-40931.454</v>
      </c>
      <c r="AR35" s="150">
        <f t="shared" si="1"/>
        <v>-51271.059</v>
      </c>
      <c r="AS35" s="150">
        <f t="shared" si="1"/>
        <v>-53277.924</v>
      </c>
      <c r="AT35" s="150">
        <f t="shared" si="1"/>
        <v>-37785.833</v>
      </c>
      <c r="AU35" s="150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-60973.31663</v>
      </c>
      <c r="AZ35" s="31">
        <f>AZ33-AZ34</f>
        <v>-41996.7064</v>
      </c>
      <c r="BA35" s="31">
        <f>BA33-BA34</f>
        <v>-6511.97186</v>
      </c>
      <c r="BB35" s="31">
        <f>BB33-BB34</f>
        <v>-3651.3585900000007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A2" sqref="A2:D2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5" t="s">
        <v>28</v>
      </c>
      <c r="B2" s="215"/>
      <c r="C2" s="215"/>
      <c r="D2" s="21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6" t="s">
        <v>163</v>
      </c>
      <c r="B5" s="216"/>
      <c r="C5" s="216"/>
      <c r="D5" s="21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6" t="s">
        <v>164</v>
      </c>
      <c r="B6" s="216"/>
      <c r="C6" s="216"/>
      <c r="D6" s="216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6" t="s">
        <v>201</v>
      </c>
      <c r="B7" s="216"/>
      <c r="C7" s="216"/>
      <c r="D7" s="216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150</v>
      </c>
      <c r="C9" s="41" t="s">
        <v>149</v>
      </c>
      <c r="D9" s="41" t="s">
        <v>161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2003</v>
      </c>
      <c r="B10" s="132">
        <v>0.4</v>
      </c>
      <c r="C10" s="132">
        <v>29071.028</v>
      </c>
      <c r="D10" s="132">
        <f aca="true" t="shared" si="0" ref="D10:D18">B10-C10</f>
        <v>-29070.627999999997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2004</v>
      </c>
      <c r="B11" s="117">
        <v>40.897</v>
      </c>
      <c r="C11" s="117">
        <v>22313</v>
      </c>
      <c r="D11" s="117">
        <f t="shared" si="0"/>
        <v>-22272.103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2005</v>
      </c>
      <c r="B12" s="117">
        <v>1823.93</v>
      </c>
      <c r="C12" s="117">
        <v>37784</v>
      </c>
      <c r="D12" s="117">
        <f t="shared" si="0"/>
        <v>-35960.07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2006</v>
      </c>
      <c r="B13" s="133">
        <v>26.898</v>
      </c>
      <c r="C13" s="117">
        <v>37784</v>
      </c>
      <c r="D13" s="117">
        <f t="shared" si="0"/>
        <v>-37757.102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2007</v>
      </c>
      <c r="B14" s="133"/>
      <c r="C14" s="117">
        <v>24660</v>
      </c>
      <c r="D14" s="117">
        <f t="shared" si="0"/>
        <v>-24660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2008</v>
      </c>
      <c r="B15" s="133">
        <v>0.2</v>
      </c>
      <c r="C15" s="117">
        <v>40905</v>
      </c>
      <c r="D15" s="117">
        <f t="shared" si="0"/>
        <v>-40904.8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2009</v>
      </c>
      <c r="B16" s="117"/>
      <c r="C16" s="117">
        <v>37915</v>
      </c>
      <c r="D16" s="117">
        <f t="shared" si="0"/>
        <v>-37915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2010</v>
      </c>
      <c r="B17" s="117">
        <v>235.972</v>
      </c>
      <c r="C17" s="117">
        <v>38472</v>
      </c>
      <c r="D17" s="117">
        <f t="shared" si="0"/>
        <v>-38236.028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2011</v>
      </c>
      <c r="B18" s="117">
        <v>2559.598</v>
      </c>
      <c r="C18" s="117">
        <v>55864</v>
      </c>
      <c r="D18" s="117">
        <f t="shared" si="0"/>
        <v>-53304.402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2012</v>
      </c>
      <c r="B19" s="117">
        <v>2365.161</v>
      </c>
      <c r="C19" s="117">
        <v>71254.761</v>
      </c>
      <c r="D19" s="117">
        <f>B19-C19</f>
        <v>-68889.6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2013</v>
      </c>
      <c r="B20" s="117">
        <v>2641.23424</v>
      </c>
      <c r="C20" s="117">
        <v>63162.12878</v>
      </c>
      <c r="D20" s="117">
        <f>B20-C20</f>
        <v>-60520.89454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2014</v>
      </c>
      <c r="B21" s="117">
        <v>3005.41601</v>
      </c>
      <c r="C21" s="117">
        <v>48300.21211</v>
      </c>
      <c r="D21" s="117">
        <f>B21-C21</f>
        <v>-45294.7961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2015</v>
      </c>
      <c r="B22" s="117">
        <v>2363.61008</v>
      </c>
      <c r="C22" s="117">
        <v>41029.68685</v>
      </c>
      <c r="D22" s="117">
        <f>B22-C22</f>
        <v>-38666.07677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2016</v>
      </c>
      <c r="B23" s="117">
        <v>2332.98184</v>
      </c>
      <c r="C23" s="117">
        <v>45733.239030000004</v>
      </c>
      <c r="D23" s="117">
        <v>-43400.257190000004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206" t="s">
        <v>320</v>
      </c>
      <c r="B24" s="117">
        <v>237.08685</v>
      </c>
      <c r="C24" s="117">
        <v>5057.74158</v>
      </c>
      <c r="D24" s="117">
        <v>-43400.257190000004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206" t="s">
        <v>319</v>
      </c>
      <c r="B25" s="117">
        <v>296.82547999999997</v>
      </c>
      <c r="C25" s="117">
        <v>5101.37925</v>
      </c>
      <c r="D25" s="117">
        <f>B25-C25</f>
        <v>-4804.55377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199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1" t="s">
        <v>0</v>
      </c>
      <c r="B1" s="211"/>
    </row>
    <row r="2" spans="1:2" ht="12">
      <c r="A2" s="10"/>
      <c r="B2" s="11"/>
    </row>
    <row r="3" spans="1:3" ht="12">
      <c r="A3" s="10"/>
      <c r="B3" s="11" t="s">
        <v>220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176</v>
      </c>
      <c r="B5" s="12" t="s">
        <v>5</v>
      </c>
      <c r="C5" s="7">
        <v>6</v>
      </c>
    </row>
    <row r="6" spans="1:3" ht="12">
      <c r="A6" s="10" t="s">
        <v>178</v>
      </c>
      <c r="B6" s="12" t="s">
        <v>294</v>
      </c>
      <c r="C6" s="7">
        <v>7</v>
      </c>
    </row>
    <row r="7" spans="1:3" ht="12">
      <c r="A7" s="10" t="s">
        <v>179</v>
      </c>
      <c r="B7" s="12" t="s">
        <v>8</v>
      </c>
      <c r="C7" s="7">
        <v>8</v>
      </c>
    </row>
    <row r="8" spans="1:3" ht="12">
      <c r="A8" s="10" t="s">
        <v>180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295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294</v>
      </c>
      <c r="C25" s="7">
        <v>7</v>
      </c>
    </row>
    <row r="26" spans="1:3" ht="12">
      <c r="A26" s="10" t="s">
        <v>181</v>
      </c>
      <c r="B26" s="12" t="s">
        <v>40</v>
      </c>
      <c r="C26" s="7">
        <v>9</v>
      </c>
    </row>
    <row r="27" spans="1:3" ht="12">
      <c r="A27" s="10" t="s">
        <v>182</v>
      </c>
      <c r="B27" s="12" t="s">
        <v>42</v>
      </c>
      <c r="C27" s="7">
        <v>9</v>
      </c>
    </row>
    <row r="28" spans="1:3" ht="12">
      <c r="A28" s="10" t="s">
        <v>36</v>
      </c>
      <c r="B28" s="12" t="s">
        <v>282</v>
      </c>
      <c r="C28" s="7">
        <v>10</v>
      </c>
    </row>
    <row r="29" spans="1:3" ht="12">
      <c r="A29" s="10" t="s">
        <v>37</v>
      </c>
      <c r="B29" s="12" t="s">
        <v>296</v>
      </c>
      <c r="C29" s="7">
        <v>10</v>
      </c>
    </row>
    <row r="30" spans="1:3" ht="12">
      <c r="A30" s="10" t="s">
        <v>38</v>
      </c>
      <c r="B30" s="12" t="s">
        <v>283</v>
      </c>
      <c r="C30" s="7">
        <v>11</v>
      </c>
    </row>
    <row r="31" spans="1:3" ht="12">
      <c r="A31" s="10" t="s">
        <v>39</v>
      </c>
      <c r="B31" s="12" t="s">
        <v>297</v>
      </c>
      <c r="C31" s="7">
        <v>11</v>
      </c>
    </row>
    <row r="32" spans="1:3" ht="12">
      <c r="A32" s="10" t="s">
        <v>41</v>
      </c>
      <c r="B32" s="12" t="s">
        <v>298</v>
      </c>
      <c r="C32" s="7">
        <v>12</v>
      </c>
    </row>
    <row r="33" spans="1:3" ht="12">
      <c r="A33" s="10" t="s">
        <v>43</v>
      </c>
      <c r="B33" s="12" t="s">
        <v>295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284</v>
      </c>
      <c r="C37" s="7">
        <v>19</v>
      </c>
    </row>
    <row r="38" spans="1:3" ht="12">
      <c r="A38" s="10" t="s">
        <v>48</v>
      </c>
      <c r="B38" s="12" t="s">
        <v>299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7" t="s">
        <v>285</v>
      </c>
      <c r="C40" s="7">
        <v>21</v>
      </c>
    </row>
    <row r="41" spans="1:3" ht="12">
      <c r="A41" s="10" t="s">
        <v>53</v>
      </c>
      <c r="B41" s="12" t="s">
        <v>300</v>
      </c>
      <c r="C41" s="7">
        <v>21</v>
      </c>
    </row>
    <row r="42" spans="1:3" ht="12">
      <c r="A42" s="10" t="s">
        <v>55</v>
      </c>
      <c r="B42" s="12" t="s">
        <v>301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45.75" customHeight="1">
      <c r="A47" s="212" t="s">
        <v>193</v>
      </c>
      <c r="B47" s="212"/>
      <c r="C47" s="212"/>
    </row>
  </sheetData>
  <sheetProtection/>
  <mergeCells count="2">
    <mergeCell ref="A1:B1"/>
    <mergeCell ref="A47:C4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26" sqref="C26"/>
    </sheetView>
  </sheetViews>
  <sheetFormatPr defaultColWidth="10.90625" defaultRowHeight="18"/>
  <cols>
    <col min="1" max="16384" width="10.90625" style="155" customWidth="1"/>
  </cols>
  <sheetData>
    <row r="1" spans="1:5" ht="14.25">
      <c r="A1" s="154"/>
      <c r="B1" s="154"/>
      <c r="C1" s="154"/>
      <c r="D1" s="154"/>
      <c r="E1" s="154"/>
    </row>
    <row r="2" spans="1:5" ht="14.25">
      <c r="A2" s="154"/>
      <c r="B2" s="154"/>
      <c r="C2" s="154"/>
      <c r="D2" s="154"/>
      <c r="E2" s="154"/>
    </row>
    <row r="3" spans="1:5" ht="14.25">
      <c r="A3" s="154"/>
      <c r="B3" s="154"/>
      <c r="C3" s="154"/>
      <c r="D3" s="154"/>
      <c r="E3" s="154"/>
    </row>
    <row r="4" spans="1:5" ht="15">
      <c r="A4" s="213" t="s">
        <v>220</v>
      </c>
      <c r="B4" s="213"/>
      <c r="C4" s="213"/>
      <c r="D4" s="213"/>
      <c r="E4" s="213"/>
    </row>
    <row r="5" spans="1:5" ht="14.25">
      <c r="A5" s="154"/>
      <c r="B5" s="154"/>
      <c r="C5" s="154"/>
      <c r="D5" s="154"/>
      <c r="E5" s="154"/>
    </row>
    <row r="6" spans="1:5" ht="14.25">
      <c r="A6" s="154"/>
      <c r="B6" s="154"/>
      <c r="C6" s="154"/>
      <c r="D6" s="154"/>
      <c r="E6" s="154"/>
    </row>
    <row r="7" spans="1:5" ht="47.25" customHeight="1">
      <c r="A7" s="214" t="s">
        <v>221</v>
      </c>
      <c r="B7" s="214"/>
      <c r="C7" s="214"/>
      <c r="D7" s="214"/>
      <c r="E7" s="214"/>
    </row>
    <row r="8" spans="1:5" ht="12.75" customHeight="1">
      <c r="A8" s="156"/>
      <c r="B8" s="156"/>
      <c r="C8" s="156"/>
      <c r="D8" s="156"/>
      <c r="E8" s="156"/>
    </row>
    <row r="9" spans="1:5" ht="80.25" customHeight="1">
      <c r="A9" s="214" t="s">
        <v>222</v>
      </c>
      <c r="B9" s="214"/>
      <c r="C9" s="214"/>
      <c r="D9" s="214"/>
      <c r="E9" s="214"/>
    </row>
    <row r="10" spans="1:5" ht="14.25">
      <c r="A10" s="154"/>
      <c r="B10" s="154"/>
      <c r="C10" s="154"/>
      <c r="D10" s="154"/>
      <c r="E10" s="154"/>
    </row>
    <row r="11" spans="1:5" ht="14.25">
      <c r="A11" s="154"/>
      <c r="B11" s="154"/>
      <c r="C11" s="154"/>
      <c r="D11" s="154"/>
      <c r="E11" s="154"/>
    </row>
    <row r="12" spans="1:5" ht="14.25">
      <c r="A12" s="154"/>
      <c r="B12" s="154"/>
      <c r="C12" s="154"/>
      <c r="D12" s="154"/>
      <c r="E12" s="154"/>
    </row>
    <row r="13" spans="1:5" ht="14.25">
      <c r="A13" s="154"/>
      <c r="B13" s="154"/>
      <c r="C13" s="154"/>
      <c r="D13" s="154"/>
      <c r="E13" s="154"/>
    </row>
    <row r="14" spans="1:5" ht="14.25">
      <c r="A14" s="154"/>
      <c r="B14" s="154"/>
      <c r="C14" s="154"/>
      <c r="D14" s="154"/>
      <c r="E14" s="154"/>
    </row>
    <row r="15" spans="1:5" ht="14.25">
      <c r="A15" s="154"/>
      <c r="B15" s="154"/>
      <c r="C15" s="154"/>
      <c r="D15" s="154"/>
      <c r="E15" s="154"/>
    </row>
    <row r="16" spans="1:5" ht="14.25">
      <c r="A16" s="154"/>
      <c r="B16" s="154"/>
      <c r="C16" s="154"/>
      <c r="D16" s="154"/>
      <c r="E16" s="154"/>
    </row>
    <row r="17" spans="1:5" ht="14.25">
      <c r="A17" s="154"/>
      <c r="B17" s="154"/>
      <c r="C17" s="154"/>
      <c r="D17" s="154"/>
      <c r="E17" s="154"/>
    </row>
    <row r="18" spans="1:5" ht="14.25">
      <c r="A18" s="154"/>
      <c r="B18" s="154"/>
      <c r="C18" s="154"/>
      <c r="D18" s="154"/>
      <c r="E18" s="154"/>
    </row>
    <row r="19" spans="1:5" ht="14.25">
      <c r="A19" s="154"/>
      <c r="B19" s="154"/>
      <c r="C19" s="154"/>
      <c r="D19" s="154"/>
      <c r="E19" s="154"/>
    </row>
    <row r="20" spans="1:5" ht="14.25">
      <c r="A20" s="154"/>
      <c r="B20" s="154"/>
      <c r="C20" s="154"/>
      <c r="D20" s="154"/>
      <c r="E20" s="154"/>
    </row>
    <row r="21" spans="1:5" ht="14.25">
      <c r="A21" s="154"/>
      <c r="B21" s="154"/>
      <c r="C21" s="154"/>
      <c r="D21" s="154"/>
      <c r="E21" s="154"/>
    </row>
    <row r="22" spans="1:5" ht="14.25">
      <c r="A22" s="154"/>
      <c r="B22" s="154"/>
      <c r="C22" s="154"/>
      <c r="D22" s="154"/>
      <c r="E22" s="154"/>
    </row>
    <row r="23" spans="1:5" ht="14.25">
      <c r="A23" s="154"/>
      <c r="B23" s="154"/>
      <c r="C23" s="154"/>
      <c r="D23" s="154"/>
      <c r="E23" s="154"/>
    </row>
    <row r="24" spans="1:5" ht="14.25">
      <c r="A24" s="154"/>
      <c r="B24" s="154"/>
      <c r="C24" s="154"/>
      <c r="D24" s="154"/>
      <c r="E24" s="154"/>
    </row>
    <row r="25" spans="1:5" ht="14.25">
      <c r="A25" s="154"/>
      <c r="B25" s="154"/>
      <c r="C25" s="154"/>
      <c r="D25" s="154"/>
      <c r="E25" s="154"/>
    </row>
    <row r="26" spans="1:5" ht="14.25">
      <c r="A26" s="154"/>
      <c r="B26" s="154"/>
      <c r="C26" s="154"/>
      <c r="D26" s="154"/>
      <c r="E26" s="154"/>
    </row>
    <row r="27" spans="1:5" ht="14.25">
      <c r="A27" s="154"/>
      <c r="B27" s="154"/>
      <c r="C27" s="154"/>
      <c r="D27" s="154"/>
      <c r="E27" s="154"/>
    </row>
    <row r="28" spans="1:5" ht="14.25">
      <c r="A28" s="154"/>
      <c r="B28" s="154"/>
      <c r="C28" s="154"/>
      <c r="D28" s="154"/>
      <c r="E28" s="154"/>
    </row>
    <row r="29" spans="1:5" ht="14.25">
      <c r="A29" s="154"/>
      <c r="B29" s="154"/>
      <c r="C29" s="154"/>
      <c r="D29" s="154"/>
      <c r="E29" s="154"/>
    </row>
    <row r="30" spans="1:5" ht="14.25">
      <c r="A30" s="154"/>
      <c r="B30" s="154"/>
      <c r="C30" s="154"/>
      <c r="D30" s="154"/>
      <c r="E30" s="154"/>
    </row>
    <row r="31" spans="1:5" ht="14.25">
      <c r="A31" s="154"/>
      <c r="B31" s="154"/>
      <c r="C31" s="154"/>
      <c r="D31" s="154"/>
      <c r="E31" s="154"/>
    </row>
    <row r="32" spans="1:5" ht="14.25">
      <c r="A32" s="154"/>
      <c r="B32" s="154"/>
      <c r="C32" s="154"/>
      <c r="D32" s="154"/>
      <c r="E32" s="154"/>
    </row>
    <row r="33" spans="1:5" ht="14.25">
      <c r="A33" s="154"/>
      <c r="B33" s="154"/>
      <c r="C33" s="154"/>
      <c r="D33" s="154"/>
      <c r="E33" s="154"/>
    </row>
    <row r="34" spans="1:5" ht="14.25">
      <c r="A34" s="154"/>
      <c r="B34" s="154"/>
      <c r="C34" s="154"/>
      <c r="D34" s="154"/>
      <c r="E34" s="154"/>
    </row>
    <row r="35" spans="1:5" ht="14.25">
      <c r="A35" s="154"/>
      <c r="B35" s="154"/>
      <c r="C35" s="154"/>
      <c r="D35" s="154"/>
      <c r="E35" s="154"/>
    </row>
    <row r="36" spans="1:5" ht="14.25">
      <c r="A36" s="154"/>
      <c r="B36" s="154"/>
      <c r="C36" s="154"/>
      <c r="D36" s="154"/>
      <c r="E36" s="154"/>
    </row>
    <row r="37" spans="1:5" ht="14.25">
      <c r="A37" s="154"/>
      <c r="B37" s="154"/>
      <c r="C37" s="154"/>
      <c r="D37" s="154"/>
      <c r="E37" s="154"/>
    </row>
    <row r="38" spans="1:5" ht="14.25">
      <c r="A38" s="154"/>
      <c r="B38" s="154"/>
      <c r="C38" s="154"/>
      <c r="D38" s="154"/>
      <c r="E38" s="154"/>
    </row>
    <row r="39" spans="1:5" ht="14.25">
      <c r="A39" s="154"/>
      <c r="B39" s="154"/>
      <c r="C39" s="154"/>
      <c r="D39" s="154"/>
      <c r="E39" s="154"/>
    </row>
    <row r="40" spans="1:5" ht="14.25">
      <c r="A40" s="154"/>
      <c r="B40" s="154"/>
      <c r="C40" s="154"/>
      <c r="D40" s="154"/>
      <c r="E40" s="154"/>
    </row>
    <row r="41" spans="1:5" ht="14.25">
      <c r="A41" s="154"/>
      <c r="B41" s="154"/>
      <c r="C41" s="154"/>
      <c r="D41" s="154"/>
      <c r="E41" s="154"/>
    </row>
    <row r="42" spans="1:5" ht="14.25">
      <c r="A42" s="154"/>
      <c r="B42" s="154"/>
      <c r="C42" s="154"/>
      <c r="D42" s="154"/>
      <c r="E42" s="154"/>
    </row>
    <row r="43" spans="1:5" ht="14.25">
      <c r="A43" s="154"/>
      <c r="B43" s="154"/>
      <c r="C43" s="154"/>
      <c r="D43" s="154"/>
      <c r="E43" s="154"/>
    </row>
    <row r="44" spans="1:5" ht="14.25">
      <c r="A44" s="154"/>
      <c r="B44" s="154"/>
      <c r="C44" s="154"/>
      <c r="D44" s="154"/>
      <c r="E44" s="154"/>
    </row>
    <row r="45" spans="1:5" ht="14.25">
      <c r="A45" s="154"/>
      <c r="B45" s="154"/>
      <c r="C45" s="154"/>
      <c r="D45" s="154"/>
      <c r="E45" s="154"/>
    </row>
    <row r="46" spans="1:5" ht="14.25">
      <c r="A46" s="154"/>
      <c r="B46" s="154"/>
      <c r="C46" s="154"/>
      <c r="D46" s="154"/>
      <c r="E46" s="154"/>
    </row>
    <row r="47" spans="1:5" ht="14.25">
      <c r="A47" s="154"/>
      <c r="B47" s="154"/>
      <c r="C47" s="154"/>
      <c r="D47" s="154"/>
      <c r="E47" s="154"/>
    </row>
    <row r="48" spans="1:5" ht="14.25">
      <c r="A48" s="154"/>
      <c r="B48" s="154"/>
      <c r="C48" s="154"/>
      <c r="D48" s="154"/>
      <c r="E48" s="154"/>
    </row>
    <row r="49" spans="1:5" ht="14.25">
      <c r="A49" s="154"/>
      <c r="B49" s="154"/>
      <c r="C49" s="154"/>
      <c r="D49" s="154"/>
      <c r="E49" s="154"/>
    </row>
    <row r="50" spans="1:5" ht="14.25">
      <c r="A50" s="154"/>
      <c r="B50" s="154"/>
      <c r="C50" s="154"/>
      <c r="D50" s="154"/>
      <c r="E50" s="154"/>
    </row>
    <row r="51" spans="1:5" ht="14.25">
      <c r="A51" s="154"/>
      <c r="B51" s="154"/>
      <c r="C51" s="154"/>
      <c r="D51" s="154"/>
      <c r="E51" s="154"/>
    </row>
    <row r="52" spans="1:5" ht="14.25">
      <c r="A52" s="154"/>
      <c r="B52" s="154"/>
      <c r="C52" s="154"/>
      <c r="D52" s="154"/>
      <c r="E52" s="154"/>
    </row>
    <row r="53" spans="1:5" ht="14.25">
      <c r="A53" s="154"/>
      <c r="B53" s="154"/>
      <c r="C53" s="154"/>
      <c r="D53" s="154"/>
      <c r="E53" s="154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:E1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5" t="s">
        <v>1</v>
      </c>
      <c r="B1" s="215"/>
      <c r="C1" s="215"/>
      <c r="D1" s="215"/>
      <c r="E1" s="215"/>
    </row>
    <row r="2" spans="1:5" ht="15" customHeight="1">
      <c r="A2" s="49"/>
      <c r="B2" s="49"/>
      <c r="C2" s="49"/>
      <c r="D2" s="49"/>
      <c r="E2" s="49"/>
    </row>
    <row r="3" spans="1:5" ht="15" customHeight="1">
      <c r="A3" s="216" t="s">
        <v>3</v>
      </c>
      <c r="B3" s="216"/>
      <c r="C3" s="216"/>
      <c r="D3" s="216"/>
      <c r="E3" s="216"/>
    </row>
    <row r="4" spans="1:5" ht="15" customHeight="1">
      <c r="A4" s="217" t="s">
        <v>307</v>
      </c>
      <c r="B4" s="217"/>
      <c r="C4" s="217"/>
      <c r="D4" s="217"/>
      <c r="E4" s="217"/>
    </row>
    <row r="5" spans="1:5" ht="15" customHeight="1">
      <c r="A5" s="219" t="s">
        <v>83</v>
      </c>
      <c r="B5" s="218" t="s">
        <v>207</v>
      </c>
      <c r="C5" s="218"/>
      <c r="D5" s="36" t="s">
        <v>125</v>
      </c>
      <c r="E5" s="41" t="s">
        <v>124</v>
      </c>
    </row>
    <row r="6" spans="1:5" ht="15" customHeight="1">
      <c r="A6" s="220"/>
      <c r="B6" s="36">
        <v>2016</v>
      </c>
      <c r="C6" s="41">
        <v>2017</v>
      </c>
      <c r="D6" s="50" t="s">
        <v>64</v>
      </c>
      <c r="E6" s="23" t="s">
        <v>64</v>
      </c>
    </row>
    <row r="7" spans="1:8" ht="15" customHeight="1">
      <c r="A7" s="176" t="s">
        <v>86</v>
      </c>
      <c r="B7" s="175">
        <v>3506.2895</v>
      </c>
      <c r="C7" s="175">
        <v>17962.159440000003</v>
      </c>
      <c r="D7" s="123">
        <f>(C7/B7-1)*100</f>
        <v>412.2839811145088</v>
      </c>
      <c r="E7" s="123">
        <f aca="true" t="shared" si="0" ref="E7:E12">C7/$C$40*100</f>
        <v>39.963499076305844</v>
      </c>
      <c r="G7" s="134"/>
      <c r="H7" s="145"/>
    </row>
    <row r="8" spans="1:8" ht="15" customHeight="1">
      <c r="A8" s="176" t="s">
        <v>85</v>
      </c>
      <c r="B8" s="177">
        <v>7709.3732199999995</v>
      </c>
      <c r="C8" s="177">
        <v>9449.13982</v>
      </c>
      <c r="D8" s="55">
        <f>(C8/B8-1)*100</f>
        <v>22.566900711028246</v>
      </c>
      <c r="E8" s="55">
        <f t="shared" si="0"/>
        <v>21.02312317902767</v>
      </c>
      <c r="G8" s="145"/>
      <c r="H8" s="145"/>
    </row>
    <row r="9" spans="1:8" ht="15" customHeight="1">
      <c r="A9" s="176" t="s">
        <v>84</v>
      </c>
      <c r="B9" s="177">
        <v>5057.74158</v>
      </c>
      <c r="C9" s="177">
        <v>5101.37925</v>
      </c>
      <c r="D9" s="55">
        <f>(C9/B9-1)*100</f>
        <v>0.8627896326802942</v>
      </c>
      <c r="E9" s="55">
        <f t="shared" si="0"/>
        <v>11.349914002615085</v>
      </c>
      <c r="G9" s="145"/>
      <c r="H9" s="145"/>
    </row>
    <row r="10" spans="1:5" ht="15" customHeight="1">
      <c r="A10" s="176" t="s">
        <v>252</v>
      </c>
      <c r="B10" s="177">
        <v>1506.80548</v>
      </c>
      <c r="C10" s="177">
        <v>1805.12016</v>
      </c>
      <c r="D10" s="55">
        <f>(C10/B10-1)*100</f>
        <v>19.79782287492078</v>
      </c>
      <c r="E10" s="55">
        <f t="shared" si="0"/>
        <v>4.016160645258198</v>
      </c>
    </row>
    <row r="11" spans="1:8" ht="15" customHeight="1">
      <c r="A11" s="176" t="s">
        <v>90</v>
      </c>
      <c r="B11" s="177">
        <v>2405.1493</v>
      </c>
      <c r="C11" s="177">
        <v>1627.72685</v>
      </c>
      <c r="D11" s="55">
        <f aca="true" t="shared" si="1" ref="D11:D35">(C11/B11-1)*100</f>
        <v>-32.32325120107929</v>
      </c>
      <c r="E11" s="55">
        <f t="shared" si="0"/>
        <v>3.621483301255743</v>
      </c>
      <c r="G11" s="145"/>
      <c r="H11" s="145"/>
    </row>
    <row r="12" spans="1:8" ht="15" customHeight="1">
      <c r="A12" s="176" t="s">
        <v>88</v>
      </c>
      <c r="B12" s="177">
        <v>1280.8546299999998</v>
      </c>
      <c r="C12" s="177">
        <v>1484.21226</v>
      </c>
      <c r="D12" s="55">
        <f t="shared" si="1"/>
        <v>15.876714284118275</v>
      </c>
      <c r="E12" s="55">
        <f t="shared" si="0"/>
        <v>3.3021817604772243</v>
      </c>
      <c r="G12" s="145"/>
      <c r="H12" s="145"/>
    </row>
    <row r="13" spans="1:8" ht="15" customHeight="1">
      <c r="A13" s="176" t="s">
        <v>87</v>
      </c>
      <c r="B13" s="177">
        <v>881.3745</v>
      </c>
      <c r="C13" s="177">
        <v>1470.30468</v>
      </c>
      <c r="D13" s="55">
        <f t="shared" si="1"/>
        <v>66.81951656191549</v>
      </c>
      <c r="E13" s="55">
        <f aca="true" t="shared" si="2" ref="E13:E33">C13/$C$40*100</f>
        <v>3.271239180196707</v>
      </c>
      <c r="G13" s="145"/>
      <c r="H13" s="145"/>
    </row>
    <row r="14" spans="1:8" ht="15" customHeight="1">
      <c r="A14" s="176" t="s">
        <v>224</v>
      </c>
      <c r="B14" s="177">
        <v>447.42381</v>
      </c>
      <c r="C14" s="177">
        <v>1227.58199</v>
      </c>
      <c r="D14" s="55">
        <f t="shared" si="1"/>
        <v>174.36671061381378</v>
      </c>
      <c r="E14" s="55">
        <f t="shared" si="2"/>
        <v>2.7312123515731734</v>
      </c>
      <c r="G14" s="145"/>
      <c r="H14" s="145"/>
    </row>
    <row r="15" spans="1:8" ht="15" customHeight="1">
      <c r="A15" s="176" t="s">
        <v>94</v>
      </c>
      <c r="B15" s="177">
        <v>939.88431</v>
      </c>
      <c r="C15" s="177">
        <v>1141.34708</v>
      </c>
      <c r="D15" s="55">
        <f t="shared" si="1"/>
        <v>21.434847656941947</v>
      </c>
      <c r="E15" s="55">
        <f t="shared" si="2"/>
        <v>2.539350746199832</v>
      </c>
      <c r="G15" s="145"/>
      <c r="H15" s="145"/>
    </row>
    <row r="16" spans="1:8" ht="15" customHeight="1">
      <c r="A16" s="176" t="s">
        <v>226</v>
      </c>
      <c r="B16" s="177">
        <v>664.80541</v>
      </c>
      <c r="C16" s="177">
        <v>916.53757</v>
      </c>
      <c r="D16" s="55">
        <f t="shared" si="1"/>
        <v>37.8655402337956</v>
      </c>
      <c r="E16" s="55">
        <f t="shared" si="2"/>
        <v>2.039178443685755</v>
      </c>
      <c r="G16" s="145"/>
      <c r="H16" s="145"/>
    </row>
    <row r="17" spans="1:8" ht="15" customHeight="1">
      <c r="A17" s="176" t="s">
        <v>230</v>
      </c>
      <c r="B17" s="177">
        <v>102.91251</v>
      </c>
      <c r="C17" s="177">
        <v>785.85721</v>
      </c>
      <c r="D17" s="55">
        <f t="shared" si="1"/>
        <v>663.6167944985502</v>
      </c>
      <c r="E17" s="55">
        <f t="shared" si="2"/>
        <v>1.7484314172162407</v>
      </c>
      <c r="G17" s="145"/>
      <c r="H17" s="145"/>
    </row>
    <row r="18" spans="1:8" ht="15" customHeight="1">
      <c r="A18" s="176" t="s">
        <v>228</v>
      </c>
      <c r="B18" s="177">
        <v>47.18348</v>
      </c>
      <c r="C18" s="177">
        <v>530.0326899999999</v>
      </c>
      <c r="D18" s="55">
        <f t="shared" si="1"/>
        <v>1023.3437847314354</v>
      </c>
      <c r="E18" s="55">
        <f t="shared" si="2"/>
        <v>1.1792546986336567</v>
      </c>
      <c r="G18" s="145"/>
      <c r="H18" s="145"/>
    </row>
    <row r="19" spans="1:8" ht="15" customHeight="1">
      <c r="A19" s="176" t="s">
        <v>89</v>
      </c>
      <c r="B19" s="177">
        <v>463.21501</v>
      </c>
      <c r="C19" s="177">
        <v>445.16197999999997</v>
      </c>
      <c r="D19" s="55">
        <f t="shared" si="1"/>
        <v>-3.897332687902333</v>
      </c>
      <c r="E19" s="55">
        <f t="shared" si="2"/>
        <v>0.9904282631474334</v>
      </c>
      <c r="G19" s="145"/>
      <c r="H19" s="145"/>
    </row>
    <row r="20" spans="1:8" ht="15" customHeight="1">
      <c r="A20" s="176" t="s">
        <v>225</v>
      </c>
      <c r="B20" s="177">
        <v>241.74222</v>
      </c>
      <c r="C20" s="177">
        <v>202.17286</v>
      </c>
      <c r="D20" s="55">
        <f t="shared" si="1"/>
        <v>-16.36841094617234</v>
      </c>
      <c r="E20" s="55">
        <f t="shared" si="2"/>
        <v>0.449808661973669</v>
      </c>
      <c r="G20" s="145"/>
      <c r="H20" s="145"/>
    </row>
    <row r="21" spans="1:8" ht="15" customHeight="1">
      <c r="A21" s="176" t="s">
        <v>223</v>
      </c>
      <c r="B21" s="177">
        <v>59.2457</v>
      </c>
      <c r="C21" s="177">
        <v>186.99897</v>
      </c>
      <c r="D21" s="55">
        <f t="shared" si="1"/>
        <v>215.6329826468419</v>
      </c>
      <c r="E21" s="55">
        <f t="shared" si="2"/>
        <v>0.4160487044905745</v>
      </c>
      <c r="G21" s="145"/>
      <c r="H21" s="145"/>
    </row>
    <row r="22" spans="1:8" ht="15" customHeight="1">
      <c r="A22" s="176" t="s">
        <v>91</v>
      </c>
      <c r="B22" s="177">
        <v>115</v>
      </c>
      <c r="C22" s="177">
        <v>144.9768</v>
      </c>
      <c r="D22" s="55">
        <f t="shared" si="1"/>
        <v>26.06678260869566</v>
      </c>
      <c r="E22" s="55">
        <f t="shared" si="2"/>
        <v>0.32255477033477303</v>
      </c>
      <c r="G22" s="145"/>
      <c r="H22" s="145"/>
    </row>
    <row r="23" spans="1:8" ht="15" customHeight="1">
      <c r="A23" s="176" t="s">
        <v>93</v>
      </c>
      <c r="B23" s="177">
        <v>136.42031</v>
      </c>
      <c r="C23" s="177">
        <v>132.38409</v>
      </c>
      <c r="D23" s="55">
        <f t="shared" si="1"/>
        <v>-2.958665025757534</v>
      </c>
      <c r="E23" s="55">
        <f t="shared" si="2"/>
        <v>0.2945376070235232</v>
      </c>
      <c r="G23" s="145"/>
      <c r="H23" s="145"/>
    </row>
    <row r="24" spans="1:8" ht="15" customHeight="1">
      <c r="A24" s="176" t="s">
        <v>227</v>
      </c>
      <c r="B24" s="177">
        <v>63.05308</v>
      </c>
      <c r="C24" s="177">
        <v>105.79423</v>
      </c>
      <c r="D24" s="55">
        <f t="shared" si="1"/>
        <v>67.78598285761774</v>
      </c>
      <c r="E24" s="55">
        <f t="shared" si="2"/>
        <v>0.23537858167923525</v>
      </c>
      <c r="G24" s="145"/>
      <c r="H24" s="145"/>
    </row>
    <row r="25" spans="1:8" ht="15" customHeight="1">
      <c r="A25" s="176" t="s">
        <v>267</v>
      </c>
      <c r="B25" s="177">
        <v>0</v>
      </c>
      <c r="C25" s="177">
        <v>102.2976</v>
      </c>
      <c r="D25" s="55"/>
      <c r="E25" s="55">
        <f t="shared" si="2"/>
        <v>0.2275990287673509</v>
      </c>
      <c r="G25" s="145"/>
      <c r="H25" s="145"/>
    </row>
    <row r="26" spans="1:8" ht="15" customHeight="1">
      <c r="A26" s="176" t="s">
        <v>302</v>
      </c>
      <c r="B26" s="177">
        <v>0</v>
      </c>
      <c r="C26" s="177">
        <v>69.18108000000001</v>
      </c>
      <c r="D26" s="55"/>
      <c r="E26" s="55">
        <f t="shared" si="2"/>
        <v>0.15391902270509186</v>
      </c>
      <c r="G26" s="145"/>
      <c r="H26" s="145"/>
    </row>
    <row r="27" spans="1:8" ht="15" customHeight="1">
      <c r="A27" s="176" t="s">
        <v>229</v>
      </c>
      <c r="B27" s="177">
        <v>29.65878</v>
      </c>
      <c r="C27" s="177">
        <v>26.5616</v>
      </c>
      <c r="D27" s="55">
        <f t="shared" si="1"/>
        <v>-10.442708702111148</v>
      </c>
      <c r="E27" s="55">
        <f t="shared" si="2"/>
        <v>0.05909615047182795</v>
      </c>
      <c r="G27" s="145"/>
      <c r="H27" s="145"/>
    </row>
    <row r="28" spans="1:8" ht="15" customHeight="1">
      <c r="A28" s="176" t="s">
        <v>256</v>
      </c>
      <c r="B28" s="177">
        <v>18.843709999999998</v>
      </c>
      <c r="C28" s="177">
        <v>9.54958</v>
      </c>
      <c r="D28" s="55">
        <f t="shared" si="1"/>
        <v>-49.32218761592063</v>
      </c>
      <c r="E28" s="55">
        <f t="shared" si="2"/>
        <v>0.02124658968671913</v>
      </c>
      <c r="G28" s="145"/>
      <c r="H28" s="145"/>
    </row>
    <row r="29" spans="1:8" ht="15" customHeight="1">
      <c r="A29" s="176" t="s">
        <v>259</v>
      </c>
      <c r="B29" s="177">
        <v>0</v>
      </c>
      <c r="C29" s="177">
        <v>8.01653</v>
      </c>
      <c r="D29" s="55"/>
      <c r="E29" s="55">
        <f t="shared" si="2"/>
        <v>0.017835750223703505</v>
      </c>
      <c r="G29" s="145"/>
      <c r="H29" s="145"/>
    </row>
    <row r="30" spans="1:8" ht="15" customHeight="1">
      <c r="A30" s="176" t="s">
        <v>303</v>
      </c>
      <c r="B30" s="177">
        <v>0</v>
      </c>
      <c r="C30" s="177">
        <v>3.82</v>
      </c>
      <c r="D30" s="55"/>
      <c r="E30" s="55">
        <f t="shared" si="2"/>
        <v>0.008499009653122657</v>
      </c>
      <c r="G30" s="145"/>
      <c r="H30" s="145"/>
    </row>
    <row r="31" spans="1:8" ht="15" customHeight="1">
      <c r="A31" s="176" t="s">
        <v>279</v>
      </c>
      <c r="B31" s="177">
        <v>0</v>
      </c>
      <c r="C31" s="177">
        <v>2.92417</v>
      </c>
      <c r="D31" s="55"/>
      <c r="E31" s="55">
        <f t="shared" si="2"/>
        <v>0.006505902894599918</v>
      </c>
      <c r="G31" s="145"/>
      <c r="H31" s="145"/>
    </row>
    <row r="32" spans="1:8" ht="15" customHeight="1">
      <c r="A32" s="176" t="s">
        <v>258</v>
      </c>
      <c r="B32" s="177">
        <v>0</v>
      </c>
      <c r="C32" s="177">
        <v>2.7260500000000003</v>
      </c>
      <c r="D32" s="55"/>
      <c r="E32" s="55">
        <f t="shared" si="2"/>
        <v>0.00606511132588875</v>
      </c>
      <c r="G32" s="145"/>
      <c r="H32" s="145"/>
    </row>
    <row r="33" spans="1:8" ht="15" customHeight="1">
      <c r="A33" s="176" t="s">
        <v>95</v>
      </c>
      <c r="B33" s="177">
        <v>2.51188</v>
      </c>
      <c r="C33" s="177">
        <v>2.21721</v>
      </c>
      <c r="D33" s="55">
        <f t="shared" si="1"/>
        <v>-11.731054031243527</v>
      </c>
      <c r="E33" s="55">
        <f t="shared" si="2"/>
        <v>0.00493300764214662</v>
      </c>
      <c r="G33" s="145"/>
      <c r="H33" s="145"/>
    </row>
    <row r="34" spans="1:8" ht="15" customHeight="1">
      <c r="A34" s="176" t="s">
        <v>304</v>
      </c>
      <c r="B34" s="177">
        <v>0</v>
      </c>
      <c r="C34" s="177">
        <v>0.15955000000000003</v>
      </c>
      <c r="D34" s="55"/>
      <c r="E34" s="55">
        <f>C34/$C$40*100</f>
        <v>0.0003549782696742723</v>
      </c>
      <c r="G34" s="145"/>
      <c r="H34" s="145"/>
    </row>
    <row r="35" spans="1:8" ht="15" customHeight="1">
      <c r="A35" s="176" t="s">
        <v>92</v>
      </c>
      <c r="B35" s="177">
        <v>0.17024</v>
      </c>
      <c r="C35" s="177">
        <v>0.07194</v>
      </c>
      <c r="D35" s="55">
        <f t="shared" si="1"/>
        <v>-57.74201127819549</v>
      </c>
      <c r="E35" s="55">
        <f>C35/$C$40*100</f>
        <v>0.00016005726556168694</v>
      </c>
      <c r="G35" s="145"/>
      <c r="H35" s="145"/>
    </row>
    <row r="36" spans="1:8" ht="15" customHeight="1">
      <c r="A36" s="176" t="s">
        <v>241</v>
      </c>
      <c r="B36" s="177">
        <v>145.19535000000002</v>
      </c>
      <c r="C36" s="177">
        <v>0</v>
      </c>
      <c r="D36" s="55"/>
      <c r="E36" s="55"/>
      <c r="G36" s="145"/>
      <c r="H36" s="145"/>
    </row>
    <row r="37" spans="1:8" ht="15" customHeight="1">
      <c r="A37" s="176" t="s">
        <v>232</v>
      </c>
      <c r="B37" s="177">
        <v>0.07055</v>
      </c>
      <c r="C37" s="177">
        <v>0</v>
      </c>
      <c r="D37" s="55"/>
      <c r="E37" s="55"/>
      <c r="G37" s="145"/>
      <c r="H37" s="145"/>
    </row>
    <row r="38" spans="1:8" ht="15" customHeight="1">
      <c r="A38" s="176" t="s">
        <v>305</v>
      </c>
      <c r="B38" s="177">
        <v>0.30949</v>
      </c>
      <c r="C38" s="177">
        <v>0</v>
      </c>
      <c r="D38" s="55"/>
      <c r="E38" s="55"/>
      <c r="G38" s="145"/>
      <c r="H38" s="145"/>
    </row>
    <row r="39" spans="1:8" ht="15" customHeight="1">
      <c r="A39" s="176" t="s">
        <v>306</v>
      </c>
      <c r="B39" s="177">
        <v>1.07419</v>
      </c>
      <c r="C39" s="177">
        <v>0</v>
      </c>
      <c r="D39" s="55"/>
      <c r="E39" s="55"/>
      <c r="G39" s="145"/>
      <c r="H39" s="145"/>
    </row>
    <row r="40" spans="1:8" ht="15" customHeight="1">
      <c r="A40" s="24" t="s">
        <v>77</v>
      </c>
      <c r="B40" s="28">
        <f>SUM(B7:B39)</f>
        <v>25826.30824000001</v>
      </c>
      <c r="C40" s="28">
        <f>SUM(C7:C39)</f>
        <v>44946.413239999994</v>
      </c>
      <c r="D40" s="55">
        <f>(C40/B40-1)*100</f>
        <v>74.03344226483985</v>
      </c>
      <c r="E40" s="55">
        <f>C40/$C$40*100</f>
        <v>100</v>
      </c>
      <c r="G40" s="145"/>
      <c r="H40" s="145"/>
    </row>
    <row r="41" spans="1:5" ht="15" customHeight="1">
      <c r="A41" s="47" t="s">
        <v>195</v>
      </c>
      <c r="B41" s="53"/>
      <c r="C41" s="53"/>
      <c r="D41" s="53"/>
      <c r="E41" s="54"/>
    </row>
    <row r="42" spans="1:5" ht="15" customHeight="1">
      <c r="A42" s="47" t="s">
        <v>214</v>
      </c>
      <c r="B42" s="53"/>
      <c r="C42" s="53"/>
      <c r="D42" s="53"/>
      <c r="E42" s="54"/>
    </row>
    <row r="43" spans="7:8" ht="15" customHeight="1">
      <c r="G43" s="145"/>
      <c r="H43" s="145"/>
    </row>
    <row r="44" ht="15" customHeight="1"/>
    <row r="45" spans="2:8" ht="15" customHeight="1">
      <c r="B45" s="29"/>
      <c r="H45" s="145"/>
    </row>
    <row r="46" ht="15" customHeight="1">
      <c r="C46" s="145"/>
    </row>
    <row r="47" ht="15" customHeight="1"/>
    <row r="48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r:id="rId1"/>
  <ignoredErrors>
    <ignoredError sqref="B40:C4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A1" sqref="A1:H1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5" t="s">
        <v>176</v>
      </c>
      <c r="B1" s="215"/>
      <c r="C1" s="215"/>
      <c r="D1" s="215"/>
      <c r="E1" s="215"/>
      <c r="F1" s="215"/>
      <c r="G1" s="215"/>
      <c r="H1" s="215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8" t="s">
        <v>5</v>
      </c>
      <c r="B3" s="218"/>
      <c r="C3" s="218"/>
      <c r="D3" s="218"/>
      <c r="E3" s="218"/>
      <c r="F3" s="218"/>
      <c r="G3" s="218"/>
      <c r="H3" s="218"/>
    </row>
    <row r="4" spans="1:8" ht="15" customHeight="1">
      <c r="A4" s="223" t="s">
        <v>321</v>
      </c>
      <c r="B4" s="223"/>
      <c r="C4" s="223"/>
      <c r="D4" s="223"/>
      <c r="E4" s="223"/>
      <c r="F4" s="223"/>
      <c r="G4" s="223"/>
      <c r="H4" s="223"/>
    </row>
    <row r="5" spans="1:8" ht="15" customHeight="1">
      <c r="A5" s="36" t="s">
        <v>98</v>
      </c>
      <c r="B5" s="219" t="s">
        <v>99</v>
      </c>
      <c r="C5" s="218" t="s">
        <v>100</v>
      </c>
      <c r="D5" s="218"/>
      <c r="E5" s="36" t="s">
        <v>63</v>
      </c>
      <c r="F5" s="218" t="s">
        <v>206</v>
      </c>
      <c r="G5" s="218"/>
      <c r="H5" s="36" t="s">
        <v>63</v>
      </c>
    </row>
    <row r="6" spans="1:14" ht="15" customHeight="1">
      <c r="A6" s="50" t="s">
        <v>101</v>
      </c>
      <c r="B6" s="222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186</v>
      </c>
      <c r="C7" s="158">
        <v>0</v>
      </c>
      <c r="D7" s="158">
        <v>95.2</v>
      </c>
      <c r="E7" s="118"/>
      <c r="F7" s="158">
        <v>0</v>
      </c>
      <c r="G7" s="158">
        <v>49.766400000000004</v>
      </c>
      <c r="H7" s="118"/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262</v>
      </c>
      <c r="C8" s="144">
        <v>0</v>
      </c>
      <c r="D8" s="144">
        <v>95.112</v>
      </c>
      <c r="E8" s="60"/>
      <c r="F8" s="144">
        <v>0</v>
      </c>
      <c r="G8" s="144">
        <v>52.5312</v>
      </c>
      <c r="H8" s="60"/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188</v>
      </c>
      <c r="C9" s="144">
        <v>0.0702</v>
      </c>
      <c r="D9" s="144">
        <v>5.5555604999999995</v>
      </c>
      <c r="E9" s="60"/>
      <c r="F9" s="144">
        <v>0.76907</v>
      </c>
      <c r="G9" s="144">
        <v>0.9066000000000001</v>
      </c>
      <c r="H9" s="60">
        <f aca="true" t="shared" si="0" ref="H9:H38">(G9/F9-1)*100</f>
        <v>17.88263747123149</v>
      </c>
      <c r="J9" s="29"/>
      <c r="K9" s="29"/>
      <c r="L9" s="29"/>
      <c r="M9" s="29"/>
      <c r="N9" s="29"/>
    </row>
    <row r="10" spans="1:14" ht="15" customHeight="1">
      <c r="A10" s="59">
        <v>4021000</v>
      </c>
      <c r="B10" s="10" t="s">
        <v>248</v>
      </c>
      <c r="C10" s="144">
        <v>1520.27002</v>
      </c>
      <c r="D10" s="144">
        <v>1849.535</v>
      </c>
      <c r="E10" s="60">
        <f aca="true" t="shared" si="1" ref="E10:E38">(D10/C10-1)*100</f>
        <v>21.658322249885597</v>
      </c>
      <c r="F10" s="144">
        <v>3331.4361</v>
      </c>
      <c r="G10" s="144">
        <v>4282.13069</v>
      </c>
      <c r="H10" s="60">
        <f t="shared" si="0"/>
        <v>28.537080149908924</v>
      </c>
      <c r="J10" s="29"/>
      <c r="K10" s="29"/>
      <c r="L10" s="29"/>
      <c r="M10" s="29"/>
      <c r="N10" s="29"/>
    </row>
    <row r="11" spans="1:14" ht="15" customHeight="1">
      <c r="A11" s="59">
        <v>4022112</v>
      </c>
      <c r="B11" s="10" t="s">
        <v>260</v>
      </c>
      <c r="C11" s="144">
        <v>0.001</v>
      </c>
      <c r="D11" s="144">
        <v>0</v>
      </c>
      <c r="E11" s="60"/>
      <c r="F11" s="144">
        <v>0.05525</v>
      </c>
      <c r="G11" s="144">
        <v>0</v>
      </c>
      <c r="H11" s="60"/>
      <c r="J11" s="29"/>
      <c r="K11" s="29"/>
      <c r="L11" s="29"/>
      <c r="M11" s="29"/>
      <c r="N11" s="29"/>
    </row>
    <row r="12" spans="1:14" ht="15" customHeight="1">
      <c r="A12" s="59">
        <v>4022116</v>
      </c>
      <c r="B12" s="10" t="s">
        <v>261</v>
      </c>
      <c r="C12" s="144">
        <v>0</v>
      </c>
      <c r="D12" s="144">
        <v>0.38731540000000003</v>
      </c>
      <c r="E12" s="60"/>
      <c r="F12" s="144">
        <v>0</v>
      </c>
      <c r="G12" s="144">
        <v>7.03813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4022118</v>
      </c>
      <c r="B13" s="10" t="s">
        <v>185</v>
      </c>
      <c r="C13" s="144">
        <v>172.21206</v>
      </c>
      <c r="D13" s="144">
        <v>3867.9332999999997</v>
      </c>
      <c r="E13" s="60">
        <f t="shared" si="1"/>
        <v>2146.0292850570395</v>
      </c>
      <c r="F13" s="144">
        <v>476.85452000000004</v>
      </c>
      <c r="G13" s="144">
        <v>9888.514570000001</v>
      </c>
      <c r="H13" s="60">
        <f t="shared" si="0"/>
        <v>1973.6963067897523</v>
      </c>
      <c r="J13" s="29"/>
      <c r="K13" s="29"/>
      <c r="L13" s="29"/>
      <c r="M13" s="29"/>
      <c r="N13" s="29"/>
    </row>
    <row r="14" spans="1:14" ht="15" customHeight="1">
      <c r="A14" s="164">
        <v>4022120</v>
      </c>
      <c r="B14" s="165" t="s">
        <v>194</v>
      </c>
      <c r="C14" s="144">
        <v>0.4</v>
      </c>
      <c r="D14" s="144">
        <v>1</v>
      </c>
      <c r="E14" s="60">
        <f t="shared" si="1"/>
        <v>150</v>
      </c>
      <c r="F14" s="144">
        <v>2.69532</v>
      </c>
      <c r="G14" s="144">
        <v>6.13912</v>
      </c>
      <c r="H14" s="60">
        <f t="shared" si="0"/>
        <v>127.76961548164967</v>
      </c>
      <c r="J14" s="29"/>
      <c r="K14" s="29"/>
      <c r="L14" s="29"/>
      <c r="M14" s="29"/>
      <c r="N14" s="29"/>
    </row>
    <row r="15" spans="1:14" ht="15" customHeight="1">
      <c r="A15" s="164">
        <v>4022916</v>
      </c>
      <c r="B15" s="165" t="s">
        <v>243</v>
      </c>
      <c r="C15" s="144">
        <v>0.054</v>
      </c>
      <c r="D15" s="144">
        <v>0</v>
      </c>
      <c r="E15" s="60"/>
      <c r="F15" s="144">
        <v>0.5767100000000001</v>
      </c>
      <c r="G15" s="144">
        <v>0</v>
      </c>
      <c r="H15" s="60"/>
      <c r="J15" s="29"/>
      <c r="K15" s="29"/>
      <c r="L15" s="29"/>
      <c r="M15" s="29"/>
      <c r="N15" s="29"/>
    </row>
    <row r="16" spans="1:8" ht="15" customHeight="1">
      <c r="A16" s="164">
        <v>4022917</v>
      </c>
      <c r="B16" s="165" t="s">
        <v>254</v>
      </c>
      <c r="C16" s="144">
        <v>0.054</v>
      </c>
      <c r="D16" s="144">
        <v>0</v>
      </c>
      <c r="E16" s="60"/>
      <c r="F16" s="144">
        <v>0.65413</v>
      </c>
      <c r="G16" s="144">
        <v>0</v>
      </c>
      <c r="H16" s="60"/>
    </row>
    <row r="17" spans="1:14" ht="15" customHeight="1">
      <c r="A17" s="59">
        <v>4029110</v>
      </c>
      <c r="B17" s="10" t="s">
        <v>249</v>
      </c>
      <c r="C17" s="144">
        <v>245.25995840000002</v>
      </c>
      <c r="D17" s="144">
        <v>310.359286</v>
      </c>
      <c r="E17" s="60">
        <f t="shared" si="1"/>
        <v>26.542990557728153</v>
      </c>
      <c r="F17" s="144">
        <v>313.849</v>
      </c>
      <c r="G17" s="144">
        <v>339.5699</v>
      </c>
      <c r="H17" s="60">
        <f t="shared" si="0"/>
        <v>8.195310483703967</v>
      </c>
      <c r="J17" s="29"/>
      <c r="K17" s="29"/>
      <c r="L17" s="29"/>
      <c r="M17" s="29"/>
      <c r="N17" s="29"/>
    </row>
    <row r="18" spans="1:8" ht="15" customHeight="1">
      <c r="A18" s="59">
        <v>4029910</v>
      </c>
      <c r="B18" s="10" t="s">
        <v>81</v>
      </c>
      <c r="C18" s="144">
        <v>24.8088196</v>
      </c>
      <c r="D18" s="144">
        <v>277.408608</v>
      </c>
      <c r="E18" s="60">
        <f t="shared" si="1"/>
        <v>1018.1854375691457</v>
      </c>
      <c r="F18" s="144">
        <v>29.78848</v>
      </c>
      <c r="G18" s="144">
        <v>428.85699</v>
      </c>
      <c r="H18" s="60">
        <f t="shared" si="0"/>
        <v>1339.6739612091653</v>
      </c>
    </row>
    <row r="19" spans="1:10" ht="15" customHeight="1">
      <c r="A19" s="59">
        <v>4029990</v>
      </c>
      <c r="B19" s="10" t="s">
        <v>189</v>
      </c>
      <c r="C19" s="144">
        <v>34.3419289</v>
      </c>
      <c r="D19" s="144">
        <v>2.7093822</v>
      </c>
      <c r="E19" s="60">
        <f t="shared" si="1"/>
        <v>-92.1105707023929</v>
      </c>
      <c r="F19" s="144">
        <v>53.39692</v>
      </c>
      <c r="G19" s="144">
        <v>6.47947</v>
      </c>
      <c r="H19" s="60">
        <f t="shared" si="0"/>
        <v>-87.86546115393922</v>
      </c>
      <c r="J19" s="29"/>
    </row>
    <row r="20" spans="1:10" ht="15" customHeight="1">
      <c r="A20" s="59">
        <v>4031000</v>
      </c>
      <c r="B20" s="10" t="s">
        <v>79</v>
      </c>
      <c r="C20" s="144">
        <v>8.8183646</v>
      </c>
      <c r="D20" s="144">
        <v>15.972856599999998</v>
      </c>
      <c r="E20" s="60">
        <f t="shared" si="1"/>
        <v>81.13173274781582</v>
      </c>
      <c r="F20" s="144">
        <v>7.42662</v>
      </c>
      <c r="G20" s="144">
        <v>30.801009999999998</v>
      </c>
      <c r="H20" s="60">
        <f t="shared" si="0"/>
        <v>314.7379292329485</v>
      </c>
      <c r="J20" s="29"/>
    </row>
    <row r="21" spans="1:14" ht="15" customHeight="1">
      <c r="A21" s="59">
        <v>4039000</v>
      </c>
      <c r="B21" s="10" t="s">
        <v>183</v>
      </c>
      <c r="C21" s="144">
        <v>38.725</v>
      </c>
      <c r="D21" s="144">
        <v>0.84399</v>
      </c>
      <c r="E21" s="60">
        <f t="shared" si="1"/>
        <v>-97.82055519690122</v>
      </c>
      <c r="F21" s="144">
        <v>74.53875</v>
      </c>
      <c r="G21" s="144">
        <v>2.76242</v>
      </c>
      <c r="H21" s="60">
        <f t="shared" si="0"/>
        <v>-96.29398131844175</v>
      </c>
      <c r="J21" s="29"/>
      <c r="K21" s="29"/>
      <c r="L21" s="29"/>
      <c r="M21" s="29"/>
      <c r="N21" s="29"/>
    </row>
    <row r="22" spans="1:14" ht="15" customHeight="1">
      <c r="A22" s="59">
        <v>4041000</v>
      </c>
      <c r="B22" s="10" t="s">
        <v>102</v>
      </c>
      <c r="C22" s="144">
        <v>393.24</v>
      </c>
      <c r="D22" s="144">
        <v>726.36</v>
      </c>
      <c r="E22" s="60">
        <f t="shared" si="1"/>
        <v>84.71162648764114</v>
      </c>
      <c r="F22" s="144">
        <v>463.81208000000004</v>
      </c>
      <c r="G22" s="144">
        <v>1032.0017</v>
      </c>
      <c r="H22" s="60">
        <f t="shared" si="0"/>
        <v>122.5042737136126</v>
      </c>
      <c r="J22" s="29"/>
      <c r="K22" s="29"/>
      <c r="L22" s="29"/>
      <c r="M22" s="29"/>
      <c r="N22" s="29"/>
    </row>
    <row r="23" spans="1:10" ht="15" customHeight="1">
      <c r="A23" s="137">
        <v>4049000</v>
      </c>
      <c r="B23" s="10" t="s">
        <v>177</v>
      </c>
      <c r="C23" s="144">
        <v>92.6401462</v>
      </c>
      <c r="D23" s="144">
        <v>168.98</v>
      </c>
      <c r="E23" s="60">
        <f t="shared" si="1"/>
        <v>82.4047207732062</v>
      </c>
      <c r="F23" s="144">
        <v>650.9530699999999</v>
      </c>
      <c r="G23" s="144">
        <v>828.2849100000001</v>
      </c>
      <c r="H23" s="60">
        <f t="shared" si="0"/>
        <v>27.241877820777493</v>
      </c>
      <c r="J23" s="29"/>
    </row>
    <row r="24" spans="1:8" ht="15" customHeight="1">
      <c r="A24" s="59">
        <v>4051000</v>
      </c>
      <c r="B24" s="10" t="s">
        <v>103</v>
      </c>
      <c r="C24" s="144">
        <v>1165.8086022999998</v>
      </c>
      <c r="D24" s="144">
        <v>898.39235</v>
      </c>
      <c r="E24" s="60">
        <f t="shared" si="1"/>
        <v>-22.938263774381127</v>
      </c>
      <c r="F24" s="144">
        <v>3546.4113399999997</v>
      </c>
      <c r="G24" s="144">
        <v>3687.55141</v>
      </c>
      <c r="H24" s="60">
        <f t="shared" si="0"/>
        <v>3.9797997600583113</v>
      </c>
    </row>
    <row r="25" spans="1:8" ht="15" customHeight="1">
      <c r="A25" s="59">
        <v>4052000</v>
      </c>
      <c r="B25" s="10" t="s">
        <v>266</v>
      </c>
      <c r="C25" s="144">
        <v>0</v>
      </c>
      <c r="D25" s="144">
        <v>0.00555</v>
      </c>
      <c r="E25" s="60"/>
      <c r="F25" s="144">
        <v>0</v>
      </c>
      <c r="G25" s="144">
        <v>0.16254</v>
      </c>
      <c r="H25" s="60"/>
    </row>
    <row r="26" spans="1:8" ht="15" customHeight="1">
      <c r="A26" s="59">
        <v>4059000</v>
      </c>
      <c r="B26" s="10" t="s">
        <v>308</v>
      </c>
      <c r="C26" s="144">
        <v>0</v>
      </c>
      <c r="D26" s="144">
        <v>0.543</v>
      </c>
      <c r="E26" s="60"/>
      <c r="F26" s="144">
        <v>0</v>
      </c>
      <c r="G26" s="144">
        <v>3.82</v>
      </c>
      <c r="H26" s="60"/>
    </row>
    <row r="27" spans="1:8" ht="15" customHeight="1">
      <c r="A27" s="59"/>
      <c r="C27" s="26"/>
      <c r="D27" s="26"/>
      <c r="E27" s="60"/>
      <c r="F27" s="26"/>
      <c r="G27" s="26"/>
      <c r="H27" s="60"/>
    </row>
    <row r="28" spans="1:8" ht="15" customHeight="1">
      <c r="A28" s="59">
        <v>4061000</v>
      </c>
      <c r="B28" s="10" t="s">
        <v>191</v>
      </c>
      <c r="C28" s="178">
        <v>1363.6434534</v>
      </c>
      <c r="D28" s="178">
        <v>1635.6290597999998</v>
      </c>
      <c r="E28" s="60">
        <f t="shared" si="1"/>
        <v>19.94550743611554</v>
      </c>
      <c r="F28" s="178">
        <v>5394.414809999999</v>
      </c>
      <c r="G28" s="178">
        <v>6583.58816</v>
      </c>
      <c r="H28" s="60">
        <f t="shared" si="0"/>
        <v>22.044529237824804</v>
      </c>
    </row>
    <row r="29" spans="1:8" ht="15" customHeight="1">
      <c r="A29" s="59">
        <v>4062000</v>
      </c>
      <c r="B29" s="10" t="s">
        <v>104</v>
      </c>
      <c r="C29" s="178">
        <v>127.110094</v>
      </c>
      <c r="D29" s="178">
        <v>117.38037399999999</v>
      </c>
      <c r="E29" s="60">
        <f t="shared" si="1"/>
        <v>-7.6545612498721045</v>
      </c>
      <c r="F29" s="178">
        <v>706.45813</v>
      </c>
      <c r="G29" s="178">
        <v>631.0977800000001</v>
      </c>
      <c r="H29" s="60">
        <f t="shared" si="0"/>
        <v>-10.66734839614627</v>
      </c>
    </row>
    <row r="30" spans="1:8" ht="15" customHeight="1">
      <c r="A30" s="59">
        <v>4063000</v>
      </c>
      <c r="B30" s="10" t="s">
        <v>184</v>
      </c>
      <c r="C30" s="178">
        <v>400.2413563</v>
      </c>
      <c r="D30" s="178">
        <v>368.674244</v>
      </c>
      <c r="E30" s="60">
        <f t="shared" si="1"/>
        <v>-7.8870191206175555</v>
      </c>
      <c r="F30" s="178">
        <v>1955.11183</v>
      </c>
      <c r="G30" s="178">
        <v>1739.37398</v>
      </c>
      <c r="H30" s="60">
        <f t="shared" si="0"/>
        <v>-11.034552944217001</v>
      </c>
    </row>
    <row r="31" spans="1:8" ht="15" customHeight="1">
      <c r="A31" s="59">
        <v>4064000</v>
      </c>
      <c r="B31" s="10" t="s">
        <v>105</v>
      </c>
      <c r="C31" s="178">
        <v>45.061961000000004</v>
      </c>
      <c r="D31" s="178">
        <v>33.655233</v>
      </c>
      <c r="E31" s="60">
        <f t="shared" si="1"/>
        <v>-25.313430101277657</v>
      </c>
      <c r="F31" s="178">
        <v>332.64358000000004</v>
      </c>
      <c r="G31" s="178">
        <v>269.63842</v>
      </c>
      <c r="H31" s="60">
        <f t="shared" si="0"/>
        <v>-18.940741318380482</v>
      </c>
    </row>
    <row r="32" spans="1:8" ht="15" customHeight="1">
      <c r="A32" s="59">
        <v>4069000</v>
      </c>
      <c r="B32" s="10" t="s">
        <v>190</v>
      </c>
      <c r="C32" s="178">
        <v>1659.7222079</v>
      </c>
      <c r="D32" s="178">
        <v>3210.0899726999996</v>
      </c>
      <c r="E32" s="60">
        <f t="shared" si="1"/>
        <v>93.41128035887623</v>
      </c>
      <c r="F32" s="178">
        <v>5916.590230000001</v>
      </c>
      <c r="G32" s="178">
        <v>12004.93588</v>
      </c>
      <c r="H32" s="60">
        <f t="shared" si="0"/>
        <v>102.90294600983376</v>
      </c>
    </row>
    <row r="33" spans="1:8" ht="15" customHeight="1">
      <c r="A33" s="59"/>
      <c r="B33" s="10" t="s">
        <v>165</v>
      </c>
      <c r="C33" s="26">
        <f>SUM(C28:C32)</f>
        <v>3595.7790726000003</v>
      </c>
      <c r="D33" s="26">
        <f>SUM(D28:D32)</f>
        <v>5365.428883499999</v>
      </c>
      <c r="E33" s="60">
        <f t="shared" si="1"/>
        <v>49.214642367347054</v>
      </c>
      <c r="F33" s="26">
        <f>SUM(F28:F32)</f>
        <v>14305.21858</v>
      </c>
      <c r="G33" s="26">
        <f>SUM(G28:G32)</f>
        <v>21228.63422</v>
      </c>
      <c r="H33" s="60">
        <f t="shared" si="0"/>
        <v>48.3978318910804</v>
      </c>
    </row>
    <row r="34" spans="1:11" ht="15" customHeight="1">
      <c r="A34" s="59"/>
      <c r="C34" s="26"/>
      <c r="D34" s="26"/>
      <c r="E34" s="60"/>
      <c r="F34" s="26"/>
      <c r="G34" s="26"/>
      <c r="H34" s="60"/>
      <c r="K34" s="29"/>
    </row>
    <row r="35" spans="1:8" ht="15" customHeight="1">
      <c r="A35" s="59">
        <v>19011010</v>
      </c>
      <c r="B35" s="10" t="s">
        <v>187</v>
      </c>
      <c r="C35" s="178">
        <v>503.5731141</v>
      </c>
      <c r="D35" s="178">
        <v>439.230905</v>
      </c>
      <c r="E35" s="60">
        <f t="shared" si="1"/>
        <v>-12.777133508208472</v>
      </c>
      <c r="F35" s="178">
        <v>2320.11564</v>
      </c>
      <c r="G35" s="178">
        <v>2841.2250099999997</v>
      </c>
      <c r="H35" s="60">
        <f t="shared" si="0"/>
        <v>22.460491236548876</v>
      </c>
    </row>
    <row r="36" spans="1:8" ht="15" customHeight="1">
      <c r="A36" s="59">
        <v>19019011</v>
      </c>
      <c r="B36" s="10" t="s">
        <v>106</v>
      </c>
      <c r="C36" s="178">
        <v>107.87429300000001</v>
      </c>
      <c r="D36" s="178">
        <v>93.08466229999999</v>
      </c>
      <c r="E36" s="60">
        <f t="shared" si="1"/>
        <v>-13.710060375552136</v>
      </c>
      <c r="F36" s="178">
        <v>209.61632999999998</v>
      </c>
      <c r="G36" s="178">
        <v>163.41661</v>
      </c>
      <c r="H36" s="60">
        <f t="shared" si="0"/>
        <v>-22.04013399146908</v>
      </c>
    </row>
    <row r="37" spans="1:8" ht="15" customHeight="1">
      <c r="A37" s="59">
        <v>22029931</v>
      </c>
      <c r="B37" s="10" t="s">
        <v>287</v>
      </c>
      <c r="C37" s="178">
        <v>3.2969</v>
      </c>
      <c r="D37" s="178">
        <v>4.3386000000000005</v>
      </c>
      <c r="E37" s="60">
        <f t="shared" si="1"/>
        <v>31.59634808456431</v>
      </c>
      <c r="F37" s="178">
        <v>5.897060000000001</v>
      </c>
      <c r="G37" s="178">
        <v>15.49906</v>
      </c>
      <c r="H37" s="60">
        <f t="shared" si="0"/>
        <v>162.82690018415954</v>
      </c>
    </row>
    <row r="38" spans="1:11" ht="15" customHeight="1">
      <c r="A38" s="59">
        <v>22029932</v>
      </c>
      <c r="B38" s="10" t="s">
        <v>288</v>
      </c>
      <c r="C38" s="178">
        <v>10.037061</v>
      </c>
      <c r="D38" s="178">
        <v>15.46364</v>
      </c>
      <c r="E38" s="60">
        <f t="shared" si="1"/>
        <v>54.06541815378028</v>
      </c>
      <c r="F38" s="178">
        <v>32.24327</v>
      </c>
      <c r="G38" s="178">
        <v>50.32128</v>
      </c>
      <c r="H38" s="60">
        <f t="shared" si="0"/>
        <v>56.06754525828179</v>
      </c>
      <c r="J38" s="29"/>
      <c r="K38" s="29"/>
    </row>
    <row r="39" spans="1:8" ht="15" customHeight="1">
      <c r="A39" s="21"/>
      <c r="B39" s="10" t="s">
        <v>107</v>
      </c>
      <c r="C39" s="28"/>
      <c r="D39" s="28"/>
      <c r="E39" s="69"/>
      <c r="F39" s="28">
        <f>SUM(F7:F38)-F33</f>
        <v>25826.30824</v>
      </c>
      <c r="G39" s="28">
        <f>SUM(G7:G38)-G33</f>
        <v>44946.41324</v>
      </c>
      <c r="H39" s="69">
        <f>(G39/F39-1)*100</f>
        <v>74.03344226483996</v>
      </c>
    </row>
    <row r="40" spans="1:8" ht="12">
      <c r="A40" s="47" t="s">
        <v>195</v>
      </c>
      <c r="B40" s="53"/>
      <c r="C40" s="53"/>
      <c r="D40" s="53"/>
      <c r="E40" s="53"/>
      <c r="F40" s="53"/>
      <c r="G40" s="53"/>
      <c r="H40" s="54"/>
    </row>
    <row r="41" spans="1:8" ht="12">
      <c r="A41" s="11"/>
      <c r="B41" s="11"/>
      <c r="C41" s="11"/>
      <c r="D41" s="34"/>
      <c r="E41" s="11"/>
      <c r="F41" s="221"/>
      <c r="G41" s="221"/>
      <c r="H41" s="34"/>
    </row>
    <row r="42" spans="4:8" ht="12">
      <c r="D42" s="34"/>
      <c r="E42" s="11"/>
      <c r="F42" s="34"/>
      <c r="G42" s="34"/>
      <c r="H42" s="34"/>
    </row>
    <row r="43" spans="4:8" ht="12">
      <c r="D43" s="44"/>
      <c r="E43" s="44"/>
      <c r="F43" s="11"/>
      <c r="G43" s="11"/>
      <c r="H43" s="44"/>
    </row>
    <row r="44" spans="4:8" ht="12">
      <c r="D44" s="11"/>
      <c r="E44" s="11"/>
      <c r="F44" s="44"/>
      <c r="G44" s="44"/>
      <c r="H44" s="62"/>
    </row>
    <row r="45" spans="4:8" ht="12">
      <c r="D45" s="11"/>
      <c r="E45" s="11"/>
      <c r="F45" s="44"/>
      <c r="G45" s="44"/>
      <c r="H45" s="62"/>
    </row>
    <row r="46" spans="4:8" ht="12">
      <c r="D46" s="11"/>
      <c r="E46" s="11"/>
      <c r="F46" s="44"/>
      <c r="G46" s="44"/>
      <c r="H46" s="62"/>
    </row>
    <row r="47" spans="4:8" ht="12">
      <c r="D47" s="11"/>
      <c r="E47" s="11"/>
      <c r="F47" s="44"/>
      <c r="G47" s="44"/>
      <c r="H47" s="62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11"/>
      <c r="G75" s="11"/>
      <c r="H75" s="62"/>
    </row>
  </sheetData>
  <sheetProtection/>
  <mergeCells count="7">
    <mergeCell ref="F41:G41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  <ignoredErrors>
    <ignoredError sqref="E3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A2" sqref="A2:D2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5" t="s">
        <v>178</v>
      </c>
      <c r="B2" s="215"/>
      <c r="C2" s="215"/>
      <c r="D2" s="215"/>
    </row>
    <row r="3" spans="1:4" ht="15" customHeight="1">
      <c r="A3" s="34"/>
      <c r="B3" s="34"/>
      <c r="C3" s="34"/>
      <c r="D3" s="34"/>
    </row>
    <row r="4" spans="1:4" ht="15" customHeight="1">
      <c r="A4" s="218" t="s">
        <v>5</v>
      </c>
      <c r="B4" s="218"/>
      <c r="C4" s="218"/>
      <c r="D4" s="218"/>
    </row>
    <row r="5" spans="1:4" ht="15" customHeight="1">
      <c r="A5" s="224" t="s">
        <v>309</v>
      </c>
      <c r="B5" s="224"/>
      <c r="C5" s="224"/>
      <c r="D5" s="224"/>
    </row>
    <row r="6" spans="1:9" ht="15" customHeight="1">
      <c r="A6" s="219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2"/>
      <c r="B7" s="37" t="s">
        <v>119</v>
      </c>
      <c r="C7" s="25" t="s">
        <v>206</v>
      </c>
      <c r="D7" s="25" t="s">
        <v>205</v>
      </c>
    </row>
    <row r="8" spans="1:9" ht="15" customHeight="1">
      <c r="A8" s="38" t="s">
        <v>112</v>
      </c>
      <c r="B8" s="183">
        <v>3867.9332999999997</v>
      </c>
      <c r="C8" s="183">
        <v>9888.514570000001</v>
      </c>
      <c r="D8" s="52">
        <f aca="true" t="shared" si="0" ref="D8:D13">C8/B8*1000</f>
        <v>2556.536993541228</v>
      </c>
      <c r="G8" s="29"/>
      <c r="H8" s="29"/>
      <c r="I8" s="29"/>
    </row>
    <row r="9" spans="1:33" ht="15" customHeight="1">
      <c r="A9" s="21" t="s">
        <v>111</v>
      </c>
      <c r="B9" s="178">
        <v>1849.9223154000001</v>
      </c>
      <c r="C9" s="178">
        <v>4289.16882</v>
      </c>
      <c r="D9" s="52">
        <f t="shared" si="0"/>
        <v>2318.5669929456326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113</v>
      </c>
      <c r="B10" s="178">
        <v>896.18399</v>
      </c>
      <c r="C10" s="178">
        <v>1863.0490300000001</v>
      </c>
      <c r="D10" s="52">
        <f t="shared" si="0"/>
        <v>2078.868905033664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8">
        <v>5365.428883499999</v>
      </c>
      <c r="C11" s="178">
        <v>21228.63422</v>
      </c>
      <c r="D11" s="52">
        <f t="shared" si="0"/>
        <v>3956.558679825805</v>
      </c>
      <c r="G11" s="29"/>
      <c r="I11" s="29"/>
    </row>
    <row r="12" spans="1:4" ht="26.25" customHeight="1">
      <c r="A12" s="139" t="s">
        <v>187</v>
      </c>
      <c r="B12" s="182">
        <v>439.230905</v>
      </c>
      <c r="C12" s="182">
        <v>2841.2250099999997</v>
      </c>
      <c r="D12" s="141">
        <f t="shared" si="0"/>
        <v>6468.6363770327125</v>
      </c>
    </row>
    <row r="13" spans="1:7" ht="15" customHeight="1">
      <c r="A13" s="21" t="s">
        <v>114</v>
      </c>
      <c r="B13" s="178">
        <v>1815.1454955999998</v>
      </c>
      <c r="C13" s="178">
        <v>4835.8215900000005</v>
      </c>
      <c r="D13" s="52">
        <f t="shared" si="0"/>
        <v>2664.1509464240003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14233.844889499998</v>
      </c>
      <c r="C15" s="26">
        <f>SUM(C8:C13)</f>
        <v>44946.41324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195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112</v>
      </c>
      <c r="AG21" s="29">
        <f aca="true" t="shared" si="1" ref="AG21:AG26">C8</f>
        <v>9888.514570000001</v>
      </c>
      <c r="AH21" s="66">
        <f aca="true" t="shared" si="2" ref="AH21:AH27">AG21/$AG$27*100</f>
        <v>22.000675598291636</v>
      </c>
    </row>
    <row r="22" spans="32:34" ht="17.25" customHeight="1">
      <c r="AF22" s="11" t="str">
        <f>A9</f>
        <v>Leche descremada</v>
      </c>
      <c r="AG22" s="44">
        <f t="shared" si="1"/>
        <v>4289.16882</v>
      </c>
      <c r="AH22" s="66">
        <f t="shared" si="2"/>
        <v>9.542850053678722</v>
      </c>
    </row>
    <row r="23" spans="32:34" ht="17.25" customHeight="1">
      <c r="AF23" s="11" t="str">
        <f>A10</f>
        <v>Suero y lactosuero</v>
      </c>
      <c r="AG23" s="44">
        <f t="shared" si="1"/>
        <v>1863.0490300000001</v>
      </c>
      <c r="AH23" s="66">
        <f t="shared" si="2"/>
        <v>4.145044945081362</v>
      </c>
    </row>
    <row r="24" spans="32:34" ht="17.25" customHeight="1">
      <c r="AF24" s="11" t="str">
        <f>A11</f>
        <v>Quesos</v>
      </c>
      <c r="AG24" s="44">
        <f t="shared" si="1"/>
        <v>21228.63422</v>
      </c>
      <c r="AH24" s="66">
        <f>AG24/$AG$27*100</f>
        <v>47.23098616711779</v>
      </c>
    </row>
    <row r="25" spans="32:34" ht="17.25" customHeight="1">
      <c r="AF25" s="11" t="str">
        <f>A12</f>
        <v>Preparaciones para la alimentación infantil</v>
      </c>
      <c r="AG25" s="44">
        <f t="shared" si="1"/>
        <v>2841.2250099999997</v>
      </c>
      <c r="AH25" s="66">
        <f t="shared" si="2"/>
        <v>6.321360938922386</v>
      </c>
    </row>
    <row r="26" spans="32:34" ht="17.25" customHeight="1">
      <c r="AF26" s="11" t="str">
        <f>A13</f>
        <v>Otros productos</v>
      </c>
      <c r="AG26" s="44">
        <f t="shared" si="1"/>
        <v>4835.8215900000005</v>
      </c>
      <c r="AH26" s="66">
        <f t="shared" si="2"/>
        <v>10.759082296908105</v>
      </c>
    </row>
    <row r="27" spans="32:34" ht="17.25" customHeight="1">
      <c r="AF27" s="11"/>
      <c r="AG27" s="44">
        <f>SUM(AG21:AG26)</f>
        <v>44946.41324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A1" sqref="A1:J1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7" t="s">
        <v>179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5" t="s">
        <v>8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4.25" customHeight="1">
      <c r="A4" s="38"/>
      <c r="B4" s="218" t="s">
        <v>115</v>
      </c>
      <c r="C4" s="218"/>
      <c r="D4" s="218" t="s">
        <v>116</v>
      </c>
      <c r="E4" s="218"/>
      <c r="F4" s="218" t="s">
        <v>117</v>
      </c>
      <c r="G4" s="218"/>
      <c r="H4" s="226" t="s">
        <v>286</v>
      </c>
      <c r="I4" s="226"/>
      <c r="J4" s="226"/>
    </row>
    <row r="5" spans="1:10" ht="14.25" customHeight="1">
      <c r="A5" s="21" t="s">
        <v>118</v>
      </c>
      <c r="B5" s="216" t="s">
        <v>100</v>
      </c>
      <c r="C5" s="216"/>
      <c r="D5" s="223" t="s">
        <v>206</v>
      </c>
      <c r="E5" s="223"/>
      <c r="F5" s="216" t="s">
        <v>204</v>
      </c>
      <c r="G5" s="216"/>
      <c r="H5" s="36" t="s">
        <v>115</v>
      </c>
      <c r="I5" s="36" t="s">
        <v>109</v>
      </c>
      <c r="J5" s="41" t="s">
        <v>109</v>
      </c>
    </row>
    <row r="6" spans="1:41" ht="14.25" customHeight="1">
      <c r="A6" s="21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119</v>
      </c>
      <c r="I6" s="67" t="s">
        <v>212</v>
      </c>
      <c r="J6" s="67" t="s">
        <v>120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164.222</v>
      </c>
      <c r="C7" s="26">
        <v>2884.95</v>
      </c>
      <c r="D7" s="26">
        <v>452.826</v>
      </c>
      <c r="E7" s="26">
        <v>6942.05</v>
      </c>
      <c r="F7" s="52">
        <f>D7/B7*1000</f>
        <v>2757.4015661726203</v>
      </c>
      <c r="G7" s="52">
        <f>E7/C7*1000</f>
        <v>2406.298202741815</v>
      </c>
      <c r="H7" s="60">
        <f>+(C7/B7-1)*100</f>
        <v>1656.7378304977406</v>
      </c>
      <c r="I7" s="60">
        <f>+(E7/D7-1)*100</f>
        <v>1433.0502223812236</v>
      </c>
      <c r="J7" s="45">
        <f>+(G7/F7-1)*100</f>
        <v>-12.733124102709137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8</v>
      </c>
      <c r="C8" s="26">
        <v>982.9824</v>
      </c>
      <c r="D8" s="26">
        <v>24.091</v>
      </c>
      <c r="E8" s="26">
        <v>2946.46713</v>
      </c>
      <c r="F8" s="52">
        <f aca="true" t="shared" si="0" ref="F8:G20">D8/B8*1000</f>
        <v>3011.375</v>
      </c>
      <c r="G8" s="52">
        <f>E8/C8*1000</f>
        <v>2997.476994501631</v>
      </c>
      <c r="H8" s="60">
        <f>+(C8/B8-1)*100</f>
        <v>12187.28</v>
      </c>
      <c r="I8" s="60">
        <f>+(E8/D8-1)*100</f>
        <v>12130.572122369349</v>
      </c>
      <c r="J8" s="45">
        <f>+(G8/F8-1)*100</f>
        <v>-0.4615169315800638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341.272</v>
      </c>
      <c r="C9" s="26"/>
      <c r="D9" s="26">
        <v>882.924</v>
      </c>
      <c r="E9" s="26"/>
      <c r="F9" s="52">
        <f t="shared" si="0"/>
        <v>2587.1562858951215</v>
      </c>
      <c r="G9" s="52"/>
      <c r="H9" s="60"/>
      <c r="I9" s="60"/>
      <c r="J9" s="45"/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406.978</v>
      </c>
      <c r="C10" s="26"/>
      <c r="D10" s="26">
        <v>1030.843</v>
      </c>
      <c r="E10" s="26"/>
      <c r="F10" s="52">
        <f t="shared" si="0"/>
        <v>2532.9206984161306</v>
      </c>
      <c r="G10" s="52"/>
      <c r="H10" s="60"/>
      <c r="I10" s="60"/>
      <c r="J10" s="45"/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809.978</v>
      </c>
      <c r="C11" s="26"/>
      <c r="D11" s="26">
        <v>2130.5314399999997</v>
      </c>
      <c r="E11" s="26"/>
      <c r="F11" s="52">
        <f t="shared" si="0"/>
        <v>2630.357170194746</v>
      </c>
      <c r="G11" s="52"/>
      <c r="H11" s="60"/>
      <c r="I11" s="60"/>
      <c r="J11" s="45"/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1186.255</v>
      </c>
      <c r="C12" s="26"/>
      <c r="D12" s="26">
        <v>2729.609</v>
      </c>
      <c r="E12" s="26"/>
      <c r="F12" s="52">
        <f t="shared" si="0"/>
        <v>2301.030554138865</v>
      </c>
      <c r="G12" s="52"/>
      <c r="H12" s="60"/>
      <c r="I12" s="60"/>
      <c r="J12" s="45"/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984.216</v>
      </c>
      <c r="C13" s="26"/>
      <c r="D13" s="26">
        <v>2578.079</v>
      </c>
      <c r="E13" s="26"/>
      <c r="F13" s="52">
        <f t="shared" si="0"/>
        <v>2619.423988230226</v>
      </c>
      <c r="G13" s="52"/>
      <c r="H13" s="60"/>
      <c r="I13" s="60"/>
      <c r="J13" s="45"/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1066.7</v>
      </c>
      <c r="C14" s="26"/>
      <c r="D14" s="26">
        <v>2737.495</v>
      </c>
      <c r="E14" s="26"/>
      <c r="F14" s="52">
        <f t="shared" si="0"/>
        <v>2566.321364957345</v>
      </c>
      <c r="G14" s="52"/>
      <c r="H14" s="55"/>
      <c r="I14" s="55"/>
      <c r="J14" s="45"/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298.976</v>
      </c>
      <c r="C15" s="26"/>
      <c r="D15" s="26">
        <v>810.583</v>
      </c>
      <c r="E15" s="26"/>
      <c r="F15" s="52">
        <f t="shared" si="0"/>
        <v>2711.1975543187414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400.55</v>
      </c>
      <c r="C16" s="26"/>
      <c r="D16" s="26">
        <v>1050.804</v>
      </c>
      <c r="E16" s="26"/>
      <c r="F16" s="52">
        <f t="shared" si="0"/>
        <v>2623.402821120959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267.395</v>
      </c>
      <c r="C17" s="26"/>
      <c r="D17" s="26">
        <v>769.143</v>
      </c>
      <c r="E17" s="26"/>
      <c r="F17" s="52">
        <f t="shared" si="0"/>
        <v>2876.430000560968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532.6</v>
      </c>
      <c r="C18" s="26"/>
      <c r="D18" s="52">
        <v>1510.875</v>
      </c>
      <c r="E18" s="52"/>
      <c r="F18" s="52">
        <f t="shared" si="0"/>
        <v>2836.791212917762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310</v>
      </c>
      <c r="B19" s="26">
        <f>SUM(B7:B8)</f>
        <v>172.222</v>
      </c>
      <c r="C19" s="26">
        <f>SUM(C7:C8)</f>
        <v>3867.9323999999997</v>
      </c>
      <c r="D19" s="26">
        <f>SUM(D7:D8)</f>
        <v>476.91700000000003</v>
      </c>
      <c r="E19" s="26">
        <f>SUM(E7:E8)</f>
        <v>9888.51713</v>
      </c>
      <c r="F19" s="52">
        <f t="shared" si="0"/>
        <v>2769.1990570310413</v>
      </c>
      <c r="G19" s="52">
        <f t="shared" si="0"/>
        <v>2556.538250254839</v>
      </c>
      <c r="H19" s="60">
        <f>+(C19/B19-1)*100</f>
        <v>2145.8991301924257</v>
      </c>
      <c r="I19" s="45">
        <f>+(E19/D19-1)*100</f>
        <v>1973.4251725142947</v>
      </c>
      <c r="J19" s="45">
        <f>+(G19/F19-1)*100</f>
        <v>-7.6795059653170465</v>
      </c>
      <c r="AK19" s="11"/>
      <c r="AM19" s="44"/>
      <c r="AN19" s="44"/>
    </row>
    <row r="20" spans="1:10" ht="14.25" customHeight="1">
      <c r="A20" s="21" t="s">
        <v>174</v>
      </c>
      <c r="B20" s="26">
        <f>SUM(B7:B18)</f>
        <v>6467.142</v>
      </c>
      <c r="C20" s="26"/>
      <c r="D20" s="26">
        <f>SUM(D7:D18)</f>
        <v>16707.803440000003</v>
      </c>
      <c r="E20" s="26"/>
      <c r="F20" s="52">
        <f t="shared" si="0"/>
        <v>2583.4910444211687</v>
      </c>
      <c r="G20" s="52"/>
      <c r="H20" s="60"/>
      <c r="I20" s="45"/>
      <c r="J20" s="45"/>
    </row>
    <row r="21" spans="1:10" ht="14.25" customHeight="1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121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5" t="s">
        <v>180</v>
      </c>
      <c r="B24" s="215"/>
      <c r="C24" s="215"/>
      <c r="D24" s="215"/>
      <c r="E24" s="215"/>
      <c r="F24" s="215"/>
      <c r="G24" s="215"/>
      <c r="H24" s="215"/>
      <c r="I24" s="215"/>
      <c r="J24" s="215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5" t="s">
        <v>10</v>
      </c>
      <c r="B26" s="225"/>
      <c r="C26" s="225"/>
      <c r="D26" s="225"/>
      <c r="E26" s="225"/>
      <c r="F26" s="225"/>
      <c r="G26" s="225"/>
      <c r="H26" s="225"/>
      <c r="I26" s="225"/>
      <c r="J26" s="225"/>
    </row>
    <row r="27" spans="1:41" ht="14.25" customHeight="1">
      <c r="A27" s="38"/>
      <c r="B27" s="218" t="s">
        <v>115</v>
      </c>
      <c r="C27" s="218"/>
      <c r="D27" s="218" t="s">
        <v>116</v>
      </c>
      <c r="E27" s="218"/>
      <c r="F27" s="218" t="s">
        <v>117</v>
      </c>
      <c r="G27" s="218"/>
      <c r="H27" s="226" t="s">
        <v>286</v>
      </c>
      <c r="I27" s="226"/>
      <c r="J27" s="226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118</v>
      </c>
      <c r="B28" s="216" t="s">
        <v>100</v>
      </c>
      <c r="C28" s="216"/>
      <c r="D28" s="223" t="s">
        <v>206</v>
      </c>
      <c r="E28" s="223"/>
      <c r="F28" s="216" t="s">
        <v>204</v>
      </c>
      <c r="G28" s="216"/>
      <c r="H28" s="36" t="s">
        <v>115</v>
      </c>
      <c r="I28" s="36" t="s">
        <v>109</v>
      </c>
      <c r="J28" s="41" t="s">
        <v>109</v>
      </c>
    </row>
    <row r="29" spans="1:41" ht="14.25" customHeight="1">
      <c r="A29" s="21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119</v>
      </c>
      <c r="I29" s="67" t="s">
        <v>212</v>
      </c>
      <c r="J29" s="67" t="s">
        <v>120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781.452</v>
      </c>
      <c r="C30" s="26">
        <v>546.51</v>
      </c>
      <c r="D30" s="26">
        <v>1577.896</v>
      </c>
      <c r="E30" s="26">
        <v>1232.9</v>
      </c>
      <c r="F30" s="52">
        <f>D30/B30*1000</f>
        <v>2019.1847995782211</v>
      </c>
      <c r="G30" s="52">
        <f>E30/C30*1000</f>
        <v>2255.9514007063003</v>
      </c>
      <c r="H30" s="60">
        <f>+(C30/B30-1)*100</f>
        <v>-30.064802444679906</v>
      </c>
      <c r="I30" s="60">
        <f>+(E30/D30-1)*100</f>
        <v>-21.864305378808226</v>
      </c>
      <c r="J30" s="45">
        <f>+(G30/F30-1)*100</f>
        <v>11.725851005689837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738.927</v>
      </c>
      <c r="C31" s="26">
        <v>1303.415</v>
      </c>
      <c r="D31" s="26">
        <v>1754.826</v>
      </c>
      <c r="E31" s="26">
        <v>3056.2716</v>
      </c>
      <c r="F31" s="52">
        <f aca="true" t="shared" si="1" ref="F31:G45">D31/B31*1000</f>
        <v>2374.829989971946</v>
      </c>
      <c r="G31" s="52">
        <f>E31/C31*1000</f>
        <v>2344.8184960277426</v>
      </c>
      <c r="H31" s="60">
        <f>+(C31/B31-1)*100</f>
        <v>76.39293191343664</v>
      </c>
      <c r="I31" s="60">
        <f>+(E31/D31-1)*100</f>
        <v>74.16379743632702</v>
      </c>
      <c r="J31" s="45">
        <f>+(G31/F31-1)*100</f>
        <v>-1.2637323122468125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1494.55</v>
      </c>
      <c r="C32" s="26"/>
      <c r="D32" s="26">
        <v>3231.87</v>
      </c>
      <c r="E32" s="26"/>
      <c r="F32" s="52">
        <f t="shared" si="1"/>
        <v>2162.436853902512</v>
      </c>
      <c r="G32" s="52"/>
      <c r="H32" s="60"/>
      <c r="I32" s="60"/>
      <c r="J32" s="45"/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1401.802</v>
      </c>
      <c r="C33" s="26"/>
      <c r="D33" s="26">
        <v>2998.347</v>
      </c>
      <c r="E33" s="26"/>
      <c r="F33" s="52">
        <f t="shared" si="1"/>
        <v>2138.9233286869335</v>
      </c>
      <c r="G33" s="52"/>
      <c r="H33" s="60"/>
      <c r="I33" s="60"/>
      <c r="J33" s="45"/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939.2608</v>
      </c>
      <c r="C34" s="26"/>
      <c r="D34" s="26">
        <v>1970.4696499999998</v>
      </c>
      <c r="E34" s="26"/>
      <c r="F34" s="52">
        <f t="shared" si="1"/>
        <v>2097.8940566879824</v>
      </c>
      <c r="G34" s="52"/>
      <c r="H34" s="60"/>
      <c r="I34" s="60"/>
      <c r="J34" s="45"/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595.846</v>
      </c>
      <c r="C35" s="26"/>
      <c r="D35" s="26">
        <v>1247.503</v>
      </c>
      <c r="E35" s="26"/>
      <c r="F35" s="52">
        <f t="shared" si="1"/>
        <v>2093.6668199501214</v>
      </c>
      <c r="G35" s="52"/>
      <c r="H35" s="60"/>
      <c r="I35" s="60"/>
      <c r="J35" s="45"/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1317.314</v>
      </c>
      <c r="C36" s="26"/>
      <c r="D36" s="26">
        <v>2790.617</v>
      </c>
      <c r="E36" s="26"/>
      <c r="F36" s="52">
        <f t="shared" si="1"/>
        <v>2118.414440292899</v>
      </c>
      <c r="G36" s="52"/>
      <c r="H36" s="60"/>
      <c r="I36" s="60"/>
      <c r="J36" s="45"/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1119.696</v>
      </c>
      <c r="C37" s="26"/>
      <c r="D37" s="26">
        <v>2385.495</v>
      </c>
      <c r="E37" s="26"/>
      <c r="F37" s="52">
        <f t="shared" si="1"/>
        <v>2130.4845243709005</v>
      </c>
      <c r="G37" s="52"/>
      <c r="H37" s="60"/>
      <c r="I37" s="60"/>
      <c r="J37" s="45"/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854.246</v>
      </c>
      <c r="C38" s="26"/>
      <c r="D38" s="26">
        <v>1913.628</v>
      </c>
      <c r="E38" s="26"/>
      <c r="F38" s="52">
        <f t="shared" si="1"/>
        <v>2240.136916063991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970.901</v>
      </c>
      <c r="C39" s="26"/>
      <c r="D39" s="26">
        <v>2125.06</v>
      </c>
      <c r="E39" s="26"/>
      <c r="F39" s="52">
        <f t="shared" si="1"/>
        <v>2188.7504493249053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971.395</v>
      </c>
      <c r="C40" s="26"/>
      <c r="D40" s="26">
        <v>2210.249</v>
      </c>
      <c r="E40" s="26"/>
      <c r="F40" s="52">
        <f t="shared" si="1"/>
        <v>2275.3349564286414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513.173</v>
      </c>
      <c r="C41" s="26"/>
      <c r="D41" s="26">
        <v>1172.571</v>
      </c>
      <c r="E41" s="26"/>
      <c r="F41" s="52">
        <f t="shared" si="1"/>
        <v>2284.9428945014643</v>
      </c>
      <c r="G41" s="52"/>
      <c r="H41" s="60"/>
      <c r="I41" s="60"/>
      <c r="J41" s="45"/>
      <c r="AK41" s="11"/>
      <c r="AM41" s="44"/>
      <c r="AN41" s="44"/>
    </row>
    <row r="42" spans="1:40" ht="14.25" customHeight="1">
      <c r="A42" s="21" t="s">
        <v>312</v>
      </c>
      <c r="B42" s="26">
        <f>SUM(B30:B31)</f>
        <v>1520.379</v>
      </c>
      <c r="C42" s="26">
        <f>SUM(C30:C31)</f>
        <v>1849.925</v>
      </c>
      <c r="D42" s="26">
        <f>SUM(D30:D31)</f>
        <v>3332.7219999999998</v>
      </c>
      <c r="E42" s="26">
        <f>SUM(E30:E31)</f>
        <v>4289.1716</v>
      </c>
      <c r="F42" s="52">
        <f t="shared" si="1"/>
        <v>2192.0336968611114</v>
      </c>
      <c r="G42" s="52">
        <f t="shared" si="1"/>
        <v>2318.565131018825</v>
      </c>
      <c r="H42" s="60">
        <f>+(C42/B42-1)*100</f>
        <v>21.675253341436584</v>
      </c>
      <c r="I42" s="60">
        <f>+(E42/D42-1)*100</f>
        <v>28.698751350997775</v>
      </c>
      <c r="J42" s="45">
        <f>+(G42/F42-1)*100</f>
        <v>5.772330705449491</v>
      </c>
      <c r="AK42" s="11"/>
      <c r="AM42" s="44"/>
      <c r="AN42" s="44"/>
    </row>
    <row r="43" spans="1:40" ht="14.25" customHeight="1">
      <c r="A43" s="21" t="s">
        <v>311</v>
      </c>
      <c r="B43" s="26">
        <f>B19+B42</f>
        <v>1692.6009999999999</v>
      </c>
      <c r="C43" s="26">
        <f>C19+C42</f>
        <v>5717.8574</v>
      </c>
      <c r="D43" s="26">
        <f>D19+D42</f>
        <v>3809.6389999999997</v>
      </c>
      <c r="E43" s="26">
        <f>E19+E42</f>
        <v>14177.68873</v>
      </c>
      <c r="F43" s="52">
        <f>D43/B43*1000</f>
        <v>2250.76022051269</v>
      </c>
      <c r="G43" s="52">
        <f>E43/C43*1000</f>
        <v>2479.545700107876</v>
      </c>
      <c r="H43" s="60">
        <f>+(C43/B43-1)*100</f>
        <v>237.8148423639121</v>
      </c>
      <c r="I43" s="60">
        <f>+(E43/D43-1)*100</f>
        <v>272.1530761838589</v>
      </c>
      <c r="J43" s="45">
        <f>+(G43/F43-1)*100</f>
        <v>10.164809094727655</v>
      </c>
      <c r="AK43" s="11"/>
      <c r="AM43" s="44"/>
      <c r="AN43" s="44"/>
    </row>
    <row r="44" spans="1:10" ht="14.25" customHeight="1">
      <c r="A44" s="21" t="s">
        <v>255</v>
      </c>
      <c r="B44" s="26">
        <f>SUM(B30:B41)</f>
        <v>11698.5628</v>
      </c>
      <c r="C44" s="26"/>
      <c r="D44" s="26">
        <f>SUM(D30:D41)</f>
        <v>25378.53165</v>
      </c>
      <c r="E44" s="26"/>
      <c r="F44" s="52">
        <f t="shared" si="1"/>
        <v>2169.3717496648396</v>
      </c>
      <c r="G44" s="52"/>
      <c r="H44" s="60"/>
      <c r="I44" s="60"/>
      <c r="J44" s="45"/>
    </row>
    <row r="45" spans="1:10" ht="14.25" customHeight="1">
      <c r="A45" s="24" t="s">
        <v>172</v>
      </c>
      <c r="B45" s="28">
        <f>B20+B44</f>
        <v>18165.7048</v>
      </c>
      <c r="C45" s="28"/>
      <c r="D45" s="28">
        <f>D20+D44</f>
        <v>42086.33509000001</v>
      </c>
      <c r="E45" s="28"/>
      <c r="F45" s="52">
        <f t="shared" si="1"/>
        <v>2316.8016629886006</v>
      </c>
      <c r="G45" s="52"/>
      <c r="H45" s="60"/>
      <c r="I45" s="60"/>
      <c r="J45" s="45"/>
    </row>
    <row r="46" spans="1:10" ht="14.25" customHeight="1">
      <c r="A46" s="47" t="s">
        <v>196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121</v>
      </c>
    </row>
    <row r="49" spans="2:5" ht="12">
      <c r="B49" s="29"/>
      <c r="C49" s="29"/>
      <c r="D49" s="29"/>
      <c r="E49" s="29"/>
    </row>
  </sheetData>
  <sheetProtection/>
  <mergeCells count="18">
    <mergeCell ref="F27:G27"/>
    <mergeCell ref="H27:J27"/>
    <mergeCell ref="A1:J1"/>
    <mergeCell ref="A3:J3"/>
    <mergeCell ref="B4:C4"/>
    <mergeCell ref="D4:E4"/>
    <mergeCell ref="F4:G4"/>
    <mergeCell ref="H4:J4"/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  <ignoredErrors>
    <ignoredError sqref="B19:E19 B42:E42 B20:D20 C44:D4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1">
      <selection activeCell="D1" sqref="D1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16384" width="10.90625" style="10" customWidth="1"/>
  </cols>
  <sheetData>
    <row r="1" ht="15" customHeight="1">
      <c r="A1" s="65"/>
    </row>
    <row r="2" ht="15" customHeight="1"/>
    <row r="3" spans="46:62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</row>
    <row r="4" spans="46:62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</row>
    <row r="5" spans="46:62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>
        <v>2997</v>
      </c>
    </row>
    <row r="6" spans="46:62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/>
    </row>
    <row r="7" spans="46:62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/>
    </row>
    <row r="8" spans="46:62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/>
    </row>
    <row r="9" spans="46:62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/>
    </row>
    <row r="10" spans="46:62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/>
    </row>
    <row r="11" spans="46:62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/>
    </row>
    <row r="12" spans="46:62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/>
    </row>
    <row r="13" spans="46:62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/>
    </row>
    <row r="14" spans="46:62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/>
    </row>
    <row r="15" spans="46:62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2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</row>
    <row r="26" spans="46:62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</row>
    <row r="27" spans="46:62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>
        <v>2345</v>
      </c>
    </row>
    <row r="28" spans="46:62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/>
    </row>
    <row r="29" spans="46:62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/>
    </row>
    <row r="30" spans="46:62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/>
    </row>
    <row r="31" spans="46:62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/>
    </row>
    <row r="32" spans="46:62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/>
    </row>
    <row r="33" spans="46:62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/>
    </row>
    <row r="34" spans="46:62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/>
    </row>
    <row r="35" spans="46:62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/>
    </row>
    <row r="36" spans="46:62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/>
    </row>
    <row r="37" spans="46:62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2017-03-10T12:12:01Z</cp:lastPrinted>
  <dcterms:created xsi:type="dcterms:W3CDTF">2008-12-10T19:16:04Z</dcterms:created>
  <dcterms:modified xsi:type="dcterms:W3CDTF">2017-11-30T19:01:49Z</dcterms:modified>
  <cp:category/>
  <cp:version/>
  <cp:contentType/>
  <cp:contentStatus/>
</cp:coreProperties>
</file>