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576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'c1'!$A$1:$E$51</definedName>
    <definedName name="_xlnm.Print_Area" localSheetId="13">'c10'!$A$1:$H$44</definedName>
    <definedName name="_xlnm.Print_Area" localSheetId="14">'c11'!$A$1:$D$44</definedName>
    <definedName name="_xlnm.Print_Area" localSheetId="15">'c12 - 13'!$A$1:$J$44</definedName>
    <definedName name="_xlnm.Print_Area" localSheetId="17">'c14'!$A$2:$J$46</definedName>
    <definedName name="_xlnm.Print_Area" localSheetId="18">'c15'!$A$1:$H$51</definedName>
    <definedName name="_xlnm.Print_Area" localSheetId="19">'c16'!$A$1:$J$46</definedName>
    <definedName name="_xlnm.Print_Area" localSheetId="20">'c17'!$A$1:$H$48</definedName>
    <definedName name="_xlnm.Print_Area" localSheetId="21">'c18'!$A$1:$E$50</definedName>
    <definedName name="_xlnm.Print_Area" localSheetId="22">'c19'!$A$1:$P$25</definedName>
    <definedName name="_xlnm.Print_Area" localSheetId="5">'c2'!$A$1:$H$45</definedName>
    <definedName name="_xlnm.Print_Area" localSheetId="24">'c20'!$A$1:$D$49</definedName>
    <definedName name="_xlnm.Print_Area" localSheetId="6">'c3'!$A$1:$D$39</definedName>
    <definedName name="_xlnm.Print_Area" localSheetId="7">'c4  - 5'!$A$1:$J$44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'c9'!$A$1:$E$49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<sst xmlns="http://schemas.openxmlformats.org/spreadsheetml/2006/main" count="849" uniqueCount="330">
  <si>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</si>
  <si>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</si>
  <si>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</si>
  <si>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</si>
  <si>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</si>
  <si>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</si>
  <si>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</si>
  <si>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</si>
  <si>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</si>
  <si>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</si>
  <si>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</si>
  <si>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</si>
  <si>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</si>
  <si>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</si>
  <si>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</si>
  <si>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</si>
  <si>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</si>
  <si>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</si>
  <si>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</si>
  <si>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</si>
  <si>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</si>
  <si>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</si>
  <si>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</si>
  <si>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</si>
  <si>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</si>
  <si>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</si>
  <si>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</si>
  <si>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</si>
  <si>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</si>
  <si>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</si>
  <si>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</si>
  <si>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</si>
  <si>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</si>
  <si>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</si>
  <si>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</si>
  <si>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</si>
  <si>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</si>
  <si>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</si>
  <si>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</si>
  <si>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</si>
  <si>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</si>
  <si>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</si>
  <si>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</si>
  <si>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</si>
  <si>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</si>
  <si>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</si>
  <si>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</si>
  <si>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</si>
  <si>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</si>
  <si>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</si>
  <si>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</si>
  <si>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</si>
  <si>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</si>
  <si>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</si>
  <si>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</si>
  <si>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</si>
  <si>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</si>
  <si>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</si>
  <si>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</si>
  <si>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</si>
  <si>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</si>
  <si>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</si>
  <si>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</si>
  <si>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</si>
  <si>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</si>
  <si>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</si>
  <si>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</si>
  <si>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</si>
  <si>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</si>
  <si>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</si>
  <si>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</si>
  <si>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</si>
  <si>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</si>
  <si>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</si>
  <si>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</si>
  <si>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</si>
  <si>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</si>
  <si>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</si>
  <si>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</si>
  <si>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</si>
  <si>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</si>
  <si>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</si>
  <si>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</si>
  <si>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</si>
  <si>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</si>
  <si>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</si>
  <si>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</si>
  <si>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</si>
  <si>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</si>
  <si>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</si>
  <si>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</si>
  <si>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</si>
  <si>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</si>
  <si>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</si>
  <si>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</si>
  <si>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</si>
  <si>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</si>
  <si>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</si>
  <si>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</si>
  <si>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</si>
  <si>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</si>
  <si>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</si>
  <si>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</si>
  <si>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</si>
  <si>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</si>
  <si>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</si>
  <si>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</si>
  <si>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</si>
  <si>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</si>
  <si>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</si>
  <si>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</si>
  <si>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</si>
  <si>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</si>
  <si>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</si>
  <si>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</si>
  <si>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</si>
  <si>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</si>
  <si>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</si>
  <si>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</si>
  <si>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</si>
  <si>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</si>
  <si>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</si>
  <si>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</si>
  <si>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</si>
  <si>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</si>
  <si>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</si>
  <si>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</si>
  <si>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</si>
  <si>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</si>
  <si>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</si>
  <si>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</si>
  <si>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</si>
  <si>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</si>
  <si>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</si>
  <si>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</si>
  <si>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</si>
  <si>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</si>
  <si>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</si>
  <si>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</si>
  <si>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</si>
  <si>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</si>
  <si>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</si>
  <si>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</si>
  <si>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</si>
  <si>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</si>
  <si>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</si>
  <si>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</si>
  <si>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</si>
  <si>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</si>
  <si>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</si>
  <si>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</si>
  <si>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</si>
  <si>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</si>
  <si>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</si>
  <si>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</si>
  <si>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</si>
  <si>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</si>
  <si>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</si>
  <si>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</si>
  <si>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</si>
  <si>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</si>
  <si>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</si>
  <si>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</si>
  <si>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</si>
  <si>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</si>
  <si>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</si>
  <si>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</si>
  <si>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</si>
  <si>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</si>
  <si>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</si>
  <si>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</si>
  <si>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</si>
  <si>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</si>
  <si>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</si>
  <si>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</si>
  <si>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</si>
  <si>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</si>
  <si>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</si>
  <si>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</si>
  <si>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</si>
  <si>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</si>
  <si>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</si>
  <si>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</si>
  <si>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</si>
  <si>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</si>
  <si>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</si>
  <si>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</si>
  <si>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</si>
  <si>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</si>
  <si>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</si>
  <si>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</si>
  <si>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</si>
  <si>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</si>
  <si>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</si>
  <si>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</si>
  <si>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</si>
  <si>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</si>
  <si>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</si>
  <si>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</si>
  <si>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</si>
  <si>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</si>
  <si>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</si>
  <si>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</si>
  <si>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</si>
  <si>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</si>
  <si>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</si>
  <si>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</si>
  <si>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</si>
  <si>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</si>
  <si>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</si>
  <si>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</si>
  <si>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</si>
  <si>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</si>
  <si>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</si>
  <si>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</si>
  <si>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</si>
  <si>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</si>
  <si>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</si>
  <si>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</si>
  <si>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</si>
  <si>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</si>
  <si>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</si>
  <si>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</si>
  <si>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</si>
  <si>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</si>
  <si>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</si>
  <si>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</si>
  <si>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</si>
  <si>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</si>
  <si>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</si>
  <si>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</si>
  <si>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</si>
  <si>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</si>
  <si>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</si>
  <si>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</si>
  <si>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</si>
  <si>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</si>
  <si>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</si>
  <si>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</si>
  <si>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</si>
  <si>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</si>
  <si>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</si>
  <si>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</si>
  <si>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</si>
  <si>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</si>
  <si>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</si>
  <si>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</si>
  <si>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</si>
  <si>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</si>
  <si>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</si>
  <si>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</si>
  <si>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</si>
  <si>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>Bebidas con contenido lácteo &gt; al 50 %  (miles de litros)</t>
  </si>
  <si>
    <t>Quesos, los demás</t>
  </si>
  <si>
    <t>Países Bajos</t>
  </si>
  <si>
    <t>Total ene - dic (A+B)</t>
  </si>
  <si>
    <t>Importaciones de leche en polvo por país de origen, año 2015</t>
  </si>
  <si>
    <t>Importaciones de quesos por país de origen, año 2015</t>
  </si>
  <si>
    <t>Exportaciones de leche en polvo por país de destino, año 2015</t>
  </si>
  <si>
    <t>Exportaciones de quesos por país de destino, año 2015</t>
  </si>
  <si>
    <t>Leche en polvo edulcorada, materia grasa &gt; 24% y &lt; 26%</t>
  </si>
  <si>
    <t>Variación (2016/2015)</t>
  </si>
  <si>
    <t>Total ene-dic (B)</t>
  </si>
  <si>
    <t>Suiza</t>
  </si>
  <si>
    <t>Taiwán</t>
  </si>
  <si>
    <t>Suecia</t>
  </si>
  <si>
    <t>Lituania</t>
  </si>
  <si>
    <t>Jamaica</t>
  </si>
  <si>
    <t>Filipinas</t>
  </si>
  <si>
    <t>Granada</t>
  </si>
  <si>
    <t>República Dominicana</t>
  </si>
  <si>
    <t>Territorio Británico en América</t>
  </si>
  <si>
    <t>Años 2002 - 2016</t>
  </si>
  <si>
    <t>Portugal</t>
  </si>
  <si>
    <t>Egipto</t>
  </si>
  <si>
    <t>Finlandia</t>
  </si>
  <si>
    <t>Grecia</t>
  </si>
  <si>
    <t>Tailandia</t>
  </si>
  <si>
    <t>Leche en polvo sin azúcar, materia grasa &gt;= 6% y &lt; 12%</t>
  </si>
  <si>
    <t>Leche en polvo sin azúcar, materia grasa &gt; 1,5% y &lt; 6%</t>
  </si>
  <si>
    <t>Leche en polvo sin azúcar, materia grasa &gt; 18% y &lt; 24%</t>
  </si>
  <si>
    <t>Las demás materias grasas de la leche</t>
  </si>
  <si>
    <t>Demás quesos frescos</t>
  </si>
  <si>
    <t xml:space="preserve">Leche y nata sin concentrar, materia grasa &gt; 1% y  &lt;= 6% </t>
  </si>
  <si>
    <t>Leche en polvo sin azúcar, materia grasa &gt; 12% y  &lt; 18%</t>
  </si>
  <si>
    <t>Leche en polvo edulcorada, materia grasa &gt;= 26%</t>
  </si>
  <si>
    <t>Queso fundido, excepto el rallado o en polvo</t>
  </si>
  <si>
    <t>Queso de crema frescos</t>
  </si>
  <si>
    <t>Queso fundido</t>
  </si>
  <si>
    <t>Pastas lácteas para untar</t>
  </si>
  <si>
    <t>Puerto Rico</t>
  </si>
  <si>
    <t>Turquía</t>
  </si>
  <si>
    <t>Chile</t>
  </si>
  <si>
    <t>República Checa</t>
  </si>
  <si>
    <t>Haití</t>
  </si>
  <si>
    <t>Cheddar y del tipo cheddar</t>
  </si>
  <si>
    <t>Edam y del tipo edam</t>
  </si>
  <si>
    <t>Parmesano y del tipo parmesano</t>
  </si>
  <si>
    <t>Leche en polvo sin azúcar, materia grasa &gt;= 24% y &lt; 26%</t>
  </si>
  <si>
    <t xml:space="preserve">Preparaciones para la alimentación infantil </t>
  </si>
  <si>
    <t>Quesos frescos (sin madurar)</t>
  </si>
  <si>
    <t>Leche en polvo sin azúcar, materia grasa = 18%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</si>
  <si>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</si>
  <si>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</si>
  <si>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</si>
  <si>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</si>
  <si>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</si>
  <si>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</si>
  <si>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Bebidas con contenido lácteo &lt;= al 50 %   (miles de litros)</t>
  </si>
  <si>
    <t>Leche y nata, sin concentrar, materia grasa &gt; 1% y &lt;= 6%</t>
  </si>
  <si>
    <t>Demás quesos</t>
  </si>
  <si>
    <t>Singapur</t>
  </si>
  <si>
    <t>Origen no precisado</t>
  </si>
  <si>
    <t xml:space="preserve">Leche en polvo sin azúcar, materia grasa &lt;=  1,5% </t>
  </si>
  <si>
    <t xml:space="preserve">Leche y nata, sin concentrar, materia grasa &lt;=  1% </t>
  </si>
  <si>
    <t>Jordania</t>
  </si>
  <si>
    <t>Leche en polvo edulcorada, materia grasa = 18%</t>
  </si>
  <si>
    <t>Austria</t>
  </si>
  <si>
    <t>Enero 2017</t>
  </si>
  <si>
    <t>con información a diciembre  2016</t>
  </si>
  <si>
    <t>Importaciones de productos lácteos, diciembre 2016</t>
  </si>
  <si>
    <t>Exportaciones de productos lácteos, diciembre 2016</t>
  </si>
  <si>
    <t>Importaciones de leche en polvo por país de origen, diciembre 2016</t>
  </si>
  <si>
    <t>Importaciones de quesos por país de origen, diciembre 2016</t>
  </si>
  <si>
    <t>Importaciones de quesos por variedades, diciembre 2016</t>
  </si>
  <si>
    <t>Exportaciones de leche en polvo por país de destino, diciembre 2016</t>
  </si>
  <si>
    <t>Exportaciones de quesos por país de destino, diciembre 2016</t>
  </si>
  <si>
    <t>Exportaciones de quesos por variedades, diciembre 2016</t>
  </si>
  <si>
    <t>Enero - diciembre</t>
  </si>
  <si>
    <t xml:space="preserve"> Enero - diciembre 2016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</si>
</sst>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0" fontId="68" fillId="0" borderId="0" xfId="104" applyFont="1" applyBorder="1">
      <alignment/>
      <protection/>
    </xf>
    <xf numFmtId="0" fontId="25" fillId="0" borderId="32" xfId="0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175" fontId="25" fillId="0" borderId="32" xfId="0" applyNumberFormat="1" applyFont="1" applyBorder="1" applyAlignment="1">
      <alignment horizontal="right"/>
    </xf>
    <xf numFmtId="3" fontId="25" fillId="0" borderId="33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3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11" borderId="35" xfId="0" applyFont="1" applyFill="1" applyBorder="1" applyAlignment="1" applyProtection="1">
      <alignment horizontal="center" vertical="center"/>
      <protection/>
    </xf>
    <xf numFmtId="0" fontId="25" fillId="11" borderId="43" xfId="0" applyFont="1" applyFill="1" applyBorder="1" applyAlignment="1" applyProtection="1">
      <alignment horizontal="center" vertical="center"/>
      <protection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diciembre 2016
Valor miles USD 209.549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1235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'g10 - 11'!$AU$27:$AU$38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marker val="1"/>
        <c:axId val="22121785"/>
        <c:axId val="64878338"/>
      </c:line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2178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'c14'!$AQ$26:$AQ$37</c:f>
              <c:numCache/>
            </c:numRef>
          </c:val>
          <c:smooth val="0"/>
        </c:ser>
        <c:ser>
          <c:idx val="1"/>
          <c:order val="1"/>
          <c:tx>
            <c:strRef>
              <c:f>'c14'!$AR$25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'c14'!$AR$26:$AR$37</c:f>
              <c:numCache/>
            </c:numRef>
          </c:val>
          <c:smooth val="0"/>
        </c:ser>
        <c:ser>
          <c:idx val="2"/>
          <c:order val="2"/>
          <c:tx>
            <c:strRef>
              <c:f>'c14'!$AS$25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'c14'!$AS$26:$AS$37</c:f>
              <c:numCache/>
            </c:numRef>
          </c:val>
          <c:smooth val="0"/>
        </c:ser>
        <c:ser>
          <c:idx val="3"/>
          <c:order val="3"/>
          <c:tx>
            <c:strRef>
              <c:f>'c14'!$AT$25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'c14'!$AH$26:$AH$37</c:f>
              <c:strCache/>
            </c:strRef>
          </c:cat>
          <c:val>
            <c:numRef>
              <c:f>'c14'!$AT$26:$AT$37</c:f>
              <c:numCache/>
            </c:numRef>
          </c:val>
          <c:smooth val="0"/>
        </c:ser>
        <c:ser>
          <c:idx val="4"/>
          <c:order val="4"/>
          <c:tx>
            <c:strRef>
              <c:f>'c14'!$AU$25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'c14'!$AH$26:$AH$37</c:f>
              <c:strCache/>
            </c:strRef>
          </c:cat>
          <c:val>
            <c:numRef>
              <c:f>'c14'!$AU$26:$AU$37</c:f>
              <c:numCache/>
            </c:numRef>
          </c:val>
          <c:smooth val="0"/>
        </c:ser>
        <c:marker val="1"/>
        <c:axId val="47034131"/>
        <c:axId val="20653996"/>
      </c:line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34131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492"/>
          <c:w val="0.274"/>
          <c:h val="0.3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diciembre 2016
Toneladas 8.402</a:t>
            </a:r>
          </a:p>
        </c:rich>
      </c:tx>
      <c:layout>
        <c:manualLayout>
          <c:xMode val="factor"/>
          <c:yMode val="factor"/>
          <c:x val="0.025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025"/>
          <c:y val="0.4305"/>
          <c:w val="0.30525"/>
          <c:h val="0.3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'c16'!$BN$25:$BN$36</c:f>
              <c:numCache/>
            </c:numRef>
          </c:val>
          <c:smooth val="0"/>
        </c:ser>
        <c:ser>
          <c:idx val="1"/>
          <c:order val="1"/>
          <c:tx>
            <c:strRef>
              <c:f>'c16'!$BO$24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'c16'!$BO$25:$BO$36</c:f>
              <c:numCache/>
            </c:numRef>
          </c:val>
          <c:smooth val="0"/>
        </c:ser>
        <c:ser>
          <c:idx val="2"/>
          <c:order val="2"/>
          <c:tx>
            <c:strRef>
              <c:f>'c16'!$BP$24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'c16'!$BP$25:$BP$36</c:f>
              <c:numCache/>
            </c:numRef>
          </c:val>
          <c:smooth val="0"/>
        </c:ser>
        <c:ser>
          <c:idx val="3"/>
          <c:order val="3"/>
          <c:tx>
            <c:strRef>
              <c:f>'c16'!$BQ$24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'c16'!$BQ$25:$BQ$36</c:f>
              <c:numCache/>
            </c:numRef>
          </c:val>
          <c:smooth val="0"/>
        </c:ser>
        <c:ser>
          <c:idx val="4"/>
          <c:order val="4"/>
          <c:tx>
            <c:strRef>
              <c:f>'c16'!$BR$24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'c16'!$BE$25:$BE$36</c:f>
              <c:strCache/>
            </c:strRef>
          </c:cat>
          <c:val>
            <c:numRef>
              <c:f>'c16'!$BR$25:$BR$36</c:f>
              <c:numCache/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6823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diciembre 2016
Toneladas 5.013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diciembre 2016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5.013,4</a:t>
            </a:r>
          </a:p>
        </c:rich>
      </c:tx>
      <c:layout>
        <c:manualLayout>
          <c:xMode val="factor"/>
          <c:yMode val="factor"/>
          <c:x val="0.0217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55"/>
          <c:w val="0.352"/>
          <c:h val="0.3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'c18'!$AH$11:$AH$14</c:f>
              <c:strCache/>
            </c:strRef>
          </c:cat>
          <c:val>
            <c:numRef>
              <c:f>'c18'!$AI$11:$AI$14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1675"/>
          <c:w val="0.923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19-20'!$AL$32:$AZ$32</c:f>
              <c:numCache/>
            </c:numRef>
          </c:cat>
          <c:val>
            <c:numRef>
              <c:f>'g 19-20'!$AL$33:$AZ$33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19-20'!$AL$32:$AZ$32</c:f>
              <c:numCache/>
            </c:numRef>
          </c:cat>
          <c:val>
            <c:numRef>
              <c:f>'g 19-20'!$AL$34:$AZ$34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19-20'!$AL$32:$AZ$32</c:f>
              <c:numCache/>
            </c:numRef>
          </c:cat>
          <c:val>
            <c:numRef>
              <c:f>'g 19-20'!$AL$35:$AZ$35</c:f>
              <c:numCache/>
            </c:numRef>
          </c:val>
        </c:ser>
        <c:axId val="24377639"/>
        <c:axId val="18072160"/>
      </c:bar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76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21404779"/>
        <c:axId val="58425284"/>
      </c:line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0477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8425"/>
          <c:w val="0.9372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19-20'!$AL$9:$AZ$9</c:f>
              <c:numCache/>
            </c:numRef>
          </c:cat>
          <c:val>
            <c:numRef>
              <c:f>'g 19-20'!$AL$10:$AZ$10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19-20'!$AL$9:$AZ$9</c:f>
              <c:numCache/>
            </c:numRef>
          </c:cat>
          <c:val>
            <c:numRef>
              <c:f>'g 19-20'!$AL$11:$AZ$11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 19-20'!$AL$9:$AZ$9</c:f>
              <c:numCache/>
            </c:numRef>
          </c:cat>
          <c:val>
            <c:numRef>
              <c:f>'g 19-20'!$AL$12:$AZ$12</c:f>
              <c:numCache/>
            </c:numRef>
          </c:val>
        </c:ser>
        <c:axId val="28431713"/>
        <c:axId val="54558826"/>
      </c:bar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431713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'c20'!$B$10:$B$24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'c20'!$C$10:$C$24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'c20'!$A$10:$A$24</c:f>
              <c:numCache/>
            </c:numRef>
          </c:cat>
          <c:val>
            <c:numRef>
              <c:f>'c20'!$D$10:$D$24</c:f>
              <c:numCache/>
            </c:numRef>
          </c:val>
        </c:ser>
        <c:axId val="21267387"/>
        <c:axId val="57188756"/>
      </c:bar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67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56065509"/>
        <c:axId val="34827534"/>
      </c:lineChart>
      <c:catAx>
        <c:axId val="5606550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6550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diciembre 2016
Toneladas 18.166</a:t>
            </a:r>
          </a:p>
        </c:rich>
      </c:tx>
      <c:layout>
        <c:manualLayout>
          <c:xMode val="factor"/>
          <c:yMode val="factor"/>
          <c:x val="0.022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'c6'!$AM$15:$AM$20</c:f>
              <c:strCache/>
            </c:strRef>
          </c:cat>
          <c:val>
            <c:numRef>
              <c:f>'c6'!$AN$15:$AN$20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28.169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diciembre 2016
Toneladas 34.041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6E0EC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'c7'!$BB$20:$BB$28</c:f>
              <c:strCache/>
            </c:strRef>
          </c:cat>
          <c:val>
            <c:numRef>
              <c:f>'c7'!$BC$20:$BC$28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diciembre 2016
Toneladas 34.041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diciembre 2016
Valor miles dólares FOB 169.372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409825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76200</xdr:rowOff>
    </xdr:from>
    <xdr:to>
      <xdr:col>7</xdr:col>
      <xdr:colOff>647700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61341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28575</xdr:rowOff>
    </xdr:from>
    <xdr:to>
      <xdr:col>4</xdr:col>
      <xdr:colOff>1114425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85725</xdr:rowOff>
    </xdr:from>
    <xdr:to>
      <xdr:col>9</xdr:col>
      <xdr:colOff>400050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71450" y="35909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0.94575</cdr:y>
    </cdr:from>
    <cdr:to>
      <cdr:x>0.4235</cdr:x>
      <cdr:y>0.9975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028825"/>
          <a:ext cx="2743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0.87375</cdr:y>
    </cdr:from>
    <cdr:to>
      <cdr:x>0.45725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2971800"/>
          <a:ext cx="2914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80975" y="3200400"/>
        <a:ext cx="65722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35</xdr:row>
      <xdr:rowOff>9525</xdr:rowOff>
    </xdr:from>
    <xdr:to>
      <xdr:col>7</xdr:col>
      <xdr:colOff>581025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19075" y="5429250"/>
        <a:ext cx="65246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57150</xdr:rowOff>
    </xdr:from>
    <xdr:to>
      <xdr:col>9</xdr:col>
      <xdr:colOff>514350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85725" y="33432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0.9115</cdr:y>
    </cdr:from>
    <cdr:to>
      <cdr:x>0.313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952875"/>
          <a:ext cx="1866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0.8905</cdr:y>
    </cdr:from>
    <cdr:to>
      <cdr:x>0.17875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3200400"/>
          <a:ext cx="1152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123825</xdr:rowOff>
    </xdr:from>
    <xdr:to>
      <xdr:col>4</xdr:col>
      <xdr:colOff>1343025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114300" y="4695825"/>
        <a:ext cx="66865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0.95425</cdr:y>
    </cdr:from>
    <cdr:to>
      <cdr:x>0.2065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7190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0.951</cdr:y>
    </cdr:from>
    <cdr:to>
      <cdr:x>0.713</cdr:x>
      <cdr:y>0.99725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38125" y="3762375"/>
          <a:ext cx="4524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57150</xdr:rowOff>
    </xdr:from>
    <xdr:to>
      <xdr:col>7</xdr:col>
      <xdr:colOff>638175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95250" y="209550"/>
        <a:ext cx="6677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0.9485</cdr:y>
    </cdr:from>
    <cdr:to>
      <cdr:x>0.17325</cdr:x>
      <cdr:y>0.9845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543300"/>
          <a:ext cx="1143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0</xdr:rowOff>
    </xdr:from>
    <xdr:to>
      <xdr:col>3</xdr:col>
      <xdr:colOff>1619250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33350" y="39624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1438275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9" sqref="A19:E19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7" t="s">
        <v>239</v>
      </c>
      <c r="C15" s="208"/>
      <c r="D15" s="208"/>
      <c r="E15" s="208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09"/>
      <c r="B19" s="209"/>
      <c r="C19" s="209"/>
      <c r="D19" s="209"/>
      <c r="E19" s="209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318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pane xSplit="8" topLeftCell="AC1" activePane="topRight" state="frozen"/>
      <selection pane="topLeft" activeCell="A1" sqref="A1"/>
      <selection pane="topRight" activeCell="AF41" sqref="AF41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4" t="s">
        <v>2</v>
      </c>
      <c r="B1" s="214"/>
      <c r="C1" s="214"/>
      <c r="D1" s="214"/>
      <c r="E1" s="214"/>
      <c r="F1" s="214"/>
      <c r="G1" s="214"/>
      <c r="H1" s="214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4" t="s">
        <v>12</v>
      </c>
      <c r="B3" s="224"/>
      <c r="C3" s="224"/>
      <c r="D3" s="224"/>
      <c r="E3" s="224"/>
      <c r="F3" s="224"/>
      <c r="G3" s="224"/>
      <c r="H3" s="224"/>
      <c r="AM3" s="10">
        <v>2015</v>
      </c>
    </row>
    <row r="4" spans="1:41" ht="13.5" customHeight="1">
      <c r="A4" s="218" t="s">
        <v>83</v>
      </c>
      <c r="B4" s="227" t="s">
        <v>122</v>
      </c>
      <c r="C4" s="227"/>
      <c r="D4" s="227"/>
      <c r="E4" s="227"/>
      <c r="F4" s="227"/>
      <c r="G4" s="227"/>
      <c r="H4" s="227"/>
      <c r="AM4" s="161" t="s">
        <v>85</v>
      </c>
      <c r="AN4" s="162">
        <v>6139.345824399999</v>
      </c>
      <c r="AO4" s="72">
        <f aca="true" t="shared" si="0" ref="AO4:AO9">AN4/$AN$9*100</f>
        <v>37.03949648096648</v>
      </c>
    </row>
    <row r="5" spans="1:41" ht="13.5" customHeight="1">
      <c r="A5" s="230"/>
      <c r="B5" s="228">
        <v>2014</v>
      </c>
      <c r="C5" s="228">
        <v>2015</v>
      </c>
      <c r="D5" s="41" t="s">
        <v>124</v>
      </c>
      <c r="E5" s="224" t="s">
        <v>328</v>
      </c>
      <c r="F5" s="224"/>
      <c r="G5" s="41" t="s">
        <v>125</v>
      </c>
      <c r="H5" s="36" t="s">
        <v>124</v>
      </c>
      <c r="AM5" s="161" t="s">
        <v>88</v>
      </c>
      <c r="AN5" s="162">
        <v>3500</v>
      </c>
      <c r="AO5" s="72">
        <f t="shared" si="0"/>
        <v>21.115969256553853</v>
      </c>
    </row>
    <row r="6" spans="1:41" ht="13.5" customHeight="1">
      <c r="A6" s="221"/>
      <c r="B6" s="229"/>
      <c r="C6" s="229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1" t="s">
        <v>86</v>
      </c>
      <c r="AN6" s="162">
        <v>3280.954</v>
      </c>
      <c r="AO6" s="72">
        <f t="shared" si="0"/>
        <v>19.79443537033354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1" t="s">
        <v>123</v>
      </c>
      <c r="AN7" s="162">
        <v>1802.5411108</v>
      </c>
      <c r="AO7" s="72">
        <f t="shared" si="0"/>
        <v>10.874972194093496</v>
      </c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 aca="true" t="shared" si="1" ref="D8:D16">(C8/$C$16)*100</f>
        <v>37.039496480966484</v>
      </c>
      <c r="E8" s="179">
        <v>6139.345824399999</v>
      </c>
      <c r="F8" s="179">
        <v>7463.13165</v>
      </c>
      <c r="G8" s="60">
        <f aca="true" t="shared" si="2" ref="G8:G13">(F8/E8-1)*100</f>
        <v>21.562327053458908</v>
      </c>
      <c r="H8" s="55">
        <f aca="true" t="shared" si="3" ref="H8:H13">F8/$F$16*100</f>
        <v>41.0831458884525</v>
      </c>
      <c r="AM8" s="11" t="s">
        <v>126</v>
      </c>
      <c r="AN8" s="44">
        <v>1852.2921192</v>
      </c>
      <c r="AO8" s="72">
        <f t="shared" si="0"/>
        <v>11.175126698052624</v>
      </c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 t="shared" si="1"/>
        <v>5.800619801026411</v>
      </c>
      <c r="E9" s="179">
        <v>961.4604499999999</v>
      </c>
      <c r="F9" s="179">
        <v>4790.1155077</v>
      </c>
      <c r="G9" s="60">
        <f t="shared" si="2"/>
        <v>398.21243377197686</v>
      </c>
      <c r="H9" s="55">
        <f t="shared" si="3"/>
        <v>26.36869124844901</v>
      </c>
      <c r="AM9" s="29" t="s">
        <v>77</v>
      </c>
      <c r="AN9" s="29">
        <f>SUM(AN4:AN8)</f>
        <v>16575.1330544</v>
      </c>
      <c r="AO9" s="72">
        <f t="shared" si="0"/>
        <v>100</v>
      </c>
    </row>
    <row r="10" spans="1:41" ht="13.5" customHeight="1">
      <c r="A10" s="21" t="s">
        <v>86</v>
      </c>
      <c r="B10" s="52">
        <v>482.025</v>
      </c>
      <c r="C10" s="52">
        <v>3280.954</v>
      </c>
      <c r="D10" s="55">
        <f>(C10/$C$16)*100</f>
        <v>19.794435370333545</v>
      </c>
      <c r="E10" s="179">
        <v>3280.954</v>
      </c>
      <c r="F10" s="179">
        <v>2385.9482000000003</v>
      </c>
      <c r="G10" s="60">
        <f t="shared" si="2"/>
        <v>-27.278828048183545</v>
      </c>
      <c r="H10" s="55">
        <f t="shared" si="3"/>
        <v>13.134199231617554</v>
      </c>
      <c r="AM10" s="29"/>
      <c r="AN10" s="29"/>
      <c r="AO10" s="72"/>
    </row>
    <row r="11" spans="1:41" ht="13.5" customHeight="1">
      <c r="A11" s="21" t="s">
        <v>123</v>
      </c>
      <c r="B11" s="52">
        <v>161.40173540000004</v>
      </c>
      <c r="C11" s="52">
        <v>1802.5411108</v>
      </c>
      <c r="D11" s="55">
        <f>(C11/$C$16)*100</f>
        <v>10.874972194093498</v>
      </c>
      <c r="E11" s="179">
        <v>1802.5411108000003</v>
      </c>
      <c r="F11" s="179">
        <v>2261.6798781999996</v>
      </c>
      <c r="G11" s="60">
        <f t="shared" si="2"/>
        <v>25.47175011149816</v>
      </c>
      <c r="H11" s="55">
        <f t="shared" si="3"/>
        <v>12.450125328965363</v>
      </c>
      <c r="AO11" s="72"/>
    </row>
    <row r="12" spans="1:41" ht="13.5" customHeight="1">
      <c r="A12" s="21" t="s">
        <v>88</v>
      </c>
      <c r="B12" s="52">
        <v>2800.01</v>
      </c>
      <c r="C12" s="52">
        <v>3500</v>
      </c>
      <c r="D12" s="55">
        <f t="shared" si="1"/>
        <v>21.11596925655386</v>
      </c>
      <c r="E12" s="179">
        <v>3500</v>
      </c>
      <c r="F12" s="179">
        <v>1240.002</v>
      </c>
      <c r="G12" s="60">
        <f t="shared" si="2"/>
        <v>-64.57137142857144</v>
      </c>
      <c r="H12" s="55">
        <f t="shared" si="3"/>
        <v>6.825979422187048</v>
      </c>
      <c r="AO12" s="72"/>
    </row>
    <row r="13" spans="1:41" ht="13.5" customHeight="1">
      <c r="A13" s="21" t="s">
        <v>223</v>
      </c>
      <c r="B13" s="52">
        <v>144.00065</v>
      </c>
      <c r="C13" s="52">
        <v>473.2784615</v>
      </c>
      <c r="D13" s="55">
        <f t="shared" si="1"/>
        <v>2.855352412235174</v>
      </c>
      <c r="E13" s="179">
        <v>473.2784615</v>
      </c>
      <c r="F13" s="179">
        <v>25</v>
      </c>
      <c r="G13" s="60">
        <f t="shared" si="2"/>
        <v>-94.71769750079785</v>
      </c>
      <c r="H13" s="55">
        <f t="shared" si="3"/>
        <v>0.1376203308983987</v>
      </c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 t="shared" si="1"/>
        <v>2.51883347560321</v>
      </c>
      <c r="E14" s="179">
        <v>417.5</v>
      </c>
      <c r="F14" s="179">
        <v>0.00085</v>
      </c>
      <c r="G14" s="60"/>
      <c r="H14" s="55"/>
      <c r="J14" s="73"/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 t="shared" si="1"/>
        <v>0.000321009187831983</v>
      </c>
      <c r="E15" s="179">
        <v>0.0711077</v>
      </c>
      <c r="F15" s="179">
        <v>0.0424847</v>
      </c>
      <c r="G15" s="60"/>
      <c r="H15" s="55"/>
      <c r="I15" s="73"/>
      <c r="AM15" s="29" t="str">
        <f>A8</f>
        <v>Estados Unidos</v>
      </c>
      <c r="AN15" s="29">
        <f>F8</f>
        <v>7463.13165</v>
      </c>
      <c r="AO15" s="72">
        <f aca="true" t="shared" si="4" ref="AO15:AO21">AN15/$AN$21*100</f>
        <v>41.0831458884525</v>
      </c>
    </row>
    <row r="16" spans="1:41" ht="13.5" customHeight="1">
      <c r="A16" s="21" t="s">
        <v>77</v>
      </c>
      <c r="B16" s="52">
        <f>SUM(B8:B15)</f>
        <v>9411.826198499999</v>
      </c>
      <c r="C16" s="52">
        <f>SUM(C8:C15)</f>
        <v>16575.133054399997</v>
      </c>
      <c r="D16" s="55">
        <f t="shared" si="1"/>
        <v>100</v>
      </c>
      <c r="E16" s="52">
        <f>SUM(E8:E15)</f>
        <v>16575.1509544</v>
      </c>
      <c r="F16" s="52">
        <f>SUM(F8:F15)</f>
        <v>18165.9205706</v>
      </c>
      <c r="G16" s="55">
        <f>(F16/E16-1)*100</f>
        <v>9.597316009829271</v>
      </c>
      <c r="H16" s="55">
        <f>F16/$F$16*100</f>
        <v>100</v>
      </c>
      <c r="AM16" s="29" t="str">
        <f>A9</f>
        <v>Argentina</v>
      </c>
      <c r="AN16" s="29">
        <f>F9</f>
        <v>4790.1155077</v>
      </c>
      <c r="AO16" s="72">
        <f t="shared" si="4"/>
        <v>26.36869124844901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Nueva Zelanda</v>
      </c>
      <c r="AN17" s="29">
        <f>F10</f>
        <v>2385.9482000000003</v>
      </c>
      <c r="AO17" s="72">
        <f t="shared" si="4"/>
        <v>13.134199231617554</v>
      </c>
    </row>
    <row r="18" spans="1:41" ht="13.5" customHeight="1">
      <c r="A18" s="47" t="s">
        <v>197</v>
      </c>
      <c r="B18" s="53"/>
      <c r="C18" s="53"/>
      <c r="D18" s="53"/>
      <c r="E18" s="53"/>
      <c r="F18" s="53"/>
      <c r="G18" s="53"/>
      <c r="H18" s="54"/>
      <c r="AM18" s="29" t="str">
        <f>A11</f>
        <v>Unión Europea</v>
      </c>
      <c r="AN18" s="29">
        <f>F11</f>
        <v>2261.6798781999996</v>
      </c>
      <c r="AO18" s="72">
        <f t="shared" si="4"/>
        <v>12.450125328965363</v>
      </c>
    </row>
    <row r="19" spans="1:41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tr">
        <f>A12</f>
        <v>Uruguay</v>
      </c>
      <c r="AN19" s="29">
        <f>F12</f>
        <v>1240.002</v>
      </c>
      <c r="AO19" s="72">
        <f t="shared" si="4"/>
        <v>6.825979422187048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">
        <v>126</v>
      </c>
      <c r="AN20" s="29">
        <f>SUM(F13:F15)</f>
        <v>25.0433347</v>
      </c>
      <c r="AO20" s="72">
        <f t="shared" si="4"/>
        <v>0.13785888032853402</v>
      </c>
      <c r="AP20" s="73">
        <f>SUM(AO15:AO17)</f>
        <v>80.58603636851906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N21" s="29">
        <f>SUM(AN15:AN20)</f>
        <v>18165.9205706</v>
      </c>
      <c r="AO21" s="72">
        <f t="shared" si="4"/>
        <v>100</v>
      </c>
    </row>
    <row r="22" ht="12" customHeight="1">
      <c r="AO22" s="72">
        <f>SUM(AO15:AO20)</f>
        <v>100.00000000000001</v>
      </c>
    </row>
    <row r="23" spans="22:41" ht="12" customHeight="1">
      <c r="V23" s="145"/>
      <c r="AK23" s="73"/>
      <c r="AO23" s="72"/>
    </row>
    <row r="24" ht="12" customHeight="1">
      <c r="AO24" s="73"/>
    </row>
    <row r="25" ht="12" customHeight="1"/>
    <row r="26" ht="12" customHeight="1"/>
    <row r="27" ht="12" customHeight="1"/>
    <row r="28" ht="12" customHeight="1"/>
    <row r="29" ht="12" customHeight="1"/>
    <row r="30" ht="12" customHeight="1">
      <c r="AO30" s="74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213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5"/>
  <sheetViews>
    <sheetView zoomScaleSheetLayoutView="75" zoomScalePageLayoutView="0" workbookViewId="0" topLeftCell="A1">
      <selection activeCell="L54" sqref="L54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4" t="s">
        <v>4</v>
      </c>
      <c r="B1" s="214"/>
      <c r="C1" s="214"/>
      <c r="D1" s="214"/>
      <c r="E1" s="214"/>
      <c r="F1" s="214"/>
      <c r="G1" s="214"/>
      <c r="H1" s="21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5" t="s">
        <v>14</v>
      </c>
      <c r="B3" s="215"/>
      <c r="C3" s="215"/>
      <c r="D3" s="215"/>
      <c r="E3" s="215"/>
      <c r="F3" s="215"/>
      <c r="G3" s="215"/>
      <c r="H3" s="21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8" t="s">
        <v>83</v>
      </c>
      <c r="B4" s="224" t="s">
        <v>122</v>
      </c>
      <c r="C4" s="224"/>
      <c r="D4" s="224"/>
      <c r="E4" s="224"/>
      <c r="F4" s="224"/>
      <c r="G4" s="224"/>
      <c r="H4" s="22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0"/>
      <c r="B5" s="228">
        <v>2014</v>
      </c>
      <c r="C5" s="228">
        <v>2015</v>
      </c>
      <c r="D5" s="41" t="s">
        <v>124</v>
      </c>
      <c r="E5" s="224" t="s">
        <v>328</v>
      </c>
      <c r="F5" s="224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1"/>
      <c r="B6" s="229"/>
      <c r="C6" s="229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7">C7/$C$17*100</f>
        <v>30.24906837206558</v>
      </c>
      <c r="E7" s="184">
        <v>8520.946629099999</v>
      </c>
      <c r="F7" s="184">
        <v>8682.0493843</v>
      </c>
      <c r="G7" s="99">
        <f aca="true" t="shared" si="1" ref="G7:G16">(F7/E7-1)*100</f>
        <v>1.8906673426379417</v>
      </c>
      <c r="H7" s="99">
        <f aca="true" t="shared" si="2" ref="H7:H17">F7/$F$17*100</f>
        <v>25.504483478797496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f aca="true" t="shared" si="3" ref="BD7:BD12">BC7/$BC$15*100</f>
        <v>30.246579725216684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21.251818583379865</v>
      </c>
      <c r="E8" s="179">
        <v>5986.48559</v>
      </c>
      <c r="F8" s="179">
        <v>6945.4466015</v>
      </c>
      <c r="G8" s="55">
        <f t="shared" si="1"/>
        <v>16.01876421621855</v>
      </c>
      <c r="H8" s="55">
        <f t="shared" si="2"/>
        <v>20.40302010043324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f t="shared" si="3"/>
        <v>24.849706138326074</v>
      </c>
    </row>
    <row r="9" spans="1:56" ht="13.5" customHeight="1">
      <c r="A9" s="21" t="s">
        <v>86</v>
      </c>
      <c r="B9" s="52">
        <v>9526.388807</v>
      </c>
      <c r="C9" s="52">
        <v>7000.560780000001</v>
      </c>
      <c r="D9" s="75">
        <f t="shared" si="0"/>
        <v>24.85175073786225</v>
      </c>
      <c r="E9" s="179">
        <v>7000.560780000001</v>
      </c>
      <c r="F9" s="179">
        <v>6839.2127</v>
      </c>
      <c r="G9" s="55">
        <f t="shared" si="1"/>
        <v>-2.3047879315748254</v>
      </c>
      <c r="H9" s="55">
        <f t="shared" si="2"/>
        <v>20.090946226424357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f t="shared" si="3"/>
        <v>21.250070156925855</v>
      </c>
    </row>
    <row r="10" spans="1:56" ht="13.5" customHeight="1">
      <c r="A10" s="21" t="s">
        <v>224</v>
      </c>
      <c r="B10" s="52">
        <v>50.454342100000005</v>
      </c>
      <c r="C10" s="52">
        <v>1571.2703052</v>
      </c>
      <c r="D10" s="75">
        <f t="shared" si="0"/>
        <v>5.577955708661833</v>
      </c>
      <c r="E10" s="179">
        <v>1571.2703052</v>
      </c>
      <c r="F10" s="179">
        <v>5714.6249858</v>
      </c>
      <c r="G10" s="55">
        <f t="shared" si="1"/>
        <v>263.69458309546627</v>
      </c>
      <c r="H10" s="55">
        <f t="shared" si="2"/>
        <v>16.787345024945466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f t="shared" si="3"/>
        <v>5.649663350616686</v>
      </c>
    </row>
    <row r="11" spans="1:56" ht="13.5" customHeight="1">
      <c r="A11" s="21" t="s">
        <v>254</v>
      </c>
      <c r="B11" s="52">
        <v>127.40693619999999</v>
      </c>
      <c r="C11" s="52">
        <v>885.6085700000001</v>
      </c>
      <c r="D11" s="75">
        <f t="shared" si="0"/>
        <v>3.143880058270794</v>
      </c>
      <c r="E11" s="179">
        <v>885.6085700000001</v>
      </c>
      <c r="F11" s="179">
        <v>1386.7872</v>
      </c>
      <c r="G11" s="55">
        <f t="shared" si="1"/>
        <v>56.59143858555928</v>
      </c>
      <c r="H11" s="55">
        <f t="shared" si="2"/>
        <v>4.073841286248284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224</v>
      </c>
      <c r="BC11" s="52">
        <v>1571.2703052</v>
      </c>
      <c r="BD11" s="76">
        <f t="shared" si="3"/>
        <v>5.577496799920351</v>
      </c>
    </row>
    <row r="12" spans="1:56" ht="13.5" customHeight="1">
      <c r="A12" s="21" t="s">
        <v>88</v>
      </c>
      <c r="B12" s="52">
        <v>315.44631000000004</v>
      </c>
      <c r="C12" s="52">
        <v>1591.60078</v>
      </c>
      <c r="D12" s="75">
        <f t="shared" si="0"/>
        <v>5.650128197122393</v>
      </c>
      <c r="E12" s="179">
        <v>1591.60078</v>
      </c>
      <c r="F12" s="179">
        <v>1157.44628</v>
      </c>
      <c r="G12" s="55">
        <f t="shared" si="1"/>
        <v>-27.27785167333231</v>
      </c>
      <c r="H12" s="55">
        <f t="shared" si="2"/>
        <v>3.4001268847004726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f t="shared" si="3"/>
        <v>12.426483828994344</v>
      </c>
    </row>
    <row r="13" spans="1:56" ht="13.5" customHeight="1">
      <c r="A13" s="21" t="s">
        <v>230</v>
      </c>
      <c r="B13" s="52">
        <v>40.24</v>
      </c>
      <c r="C13" s="52">
        <v>71.248</v>
      </c>
      <c r="D13" s="75">
        <f t="shared" si="0"/>
        <v>0.25292795709020466</v>
      </c>
      <c r="E13" s="179">
        <v>71.2476024</v>
      </c>
      <c r="F13" s="179">
        <v>939.0993792000002</v>
      </c>
      <c r="G13" s="55">
        <f t="shared" si="1"/>
        <v>1218.0785704586742</v>
      </c>
      <c r="H13" s="55">
        <f t="shared" si="2"/>
        <v>2.758708634515154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11"/>
      <c r="BC13" s="44"/>
      <c r="BD13" s="76"/>
    </row>
    <row r="14" spans="1:56" ht="13.5" customHeight="1">
      <c r="A14" s="21" t="s">
        <v>90</v>
      </c>
      <c r="B14" s="52">
        <v>221.44</v>
      </c>
      <c r="C14" s="52">
        <v>582.681</v>
      </c>
      <c r="D14" s="75">
        <f t="shared" si="0"/>
        <v>2.0684975713743197</v>
      </c>
      <c r="E14" s="179">
        <v>582.6807705</v>
      </c>
      <c r="F14" s="179">
        <v>933.6791492999998</v>
      </c>
      <c r="G14" s="55">
        <f t="shared" si="1"/>
        <v>60.23853824776253</v>
      </c>
      <c r="H14" s="55">
        <f t="shared" si="2"/>
        <v>2.742786107722594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/>
      <c r="BC14" s="44"/>
      <c r="BD14" s="76"/>
    </row>
    <row r="15" spans="1:56" ht="13.5" customHeight="1">
      <c r="A15" s="21" t="s">
        <v>87</v>
      </c>
      <c r="B15" s="52">
        <v>1034.34686</v>
      </c>
      <c r="C15" s="179">
        <v>1019.5412999999999</v>
      </c>
      <c r="D15" s="75">
        <f t="shared" si="0"/>
        <v>3.619336657563601</v>
      </c>
      <c r="E15" s="179">
        <v>1019.5412999999999</v>
      </c>
      <c r="F15" s="179">
        <v>871.65661</v>
      </c>
      <c r="G15" s="55">
        <f t="shared" si="1"/>
        <v>-14.505022013330882</v>
      </c>
      <c r="H15" s="55">
        <f t="shared" si="2"/>
        <v>2.560588016134861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B15" s="11" t="s">
        <v>77</v>
      </c>
      <c r="BC15" s="79">
        <v>28171.6038855</v>
      </c>
      <c r="BD15" s="76">
        <f>BC15/$BC$15*100</f>
        <v>100</v>
      </c>
    </row>
    <row r="16" spans="1:56" ht="13.5" customHeight="1">
      <c r="A16" s="21" t="s">
        <v>126</v>
      </c>
      <c r="B16" s="52">
        <f>486.6222006-B13-B14</f>
        <v>224.94220059999998</v>
      </c>
      <c r="C16" s="52">
        <f>1593.2722012-C13-C14</f>
        <v>939.3432011999998</v>
      </c>
      <c r="D16" s="75">
        <f t="shared" si="0"/>
        <v>3.334636156609154</v>
      </c>
      <c r="E16" s="26">
        <v>939.3438283000002</v>
      </c>
      <c r="F16" s="26">
        <v>571.2649699000002</v>
      </c>
      <c r="G16" s="55">
        <f t="shared" si="1"/>
        <v>-39.184678422398264</v>
      </c>
      <c r="H16" s="55">
        <f t="shared" si="2"/>
        <v>1.678154240078077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24151.7121095</v>
      </c>
      <c r="C17" s="77">
        <f>SUM(C7:C16)</f>
        <v>28169.2861555</v>
      </c>
      <c r="D17" s="75">
        <f t="shared" si="0"/>
        <v>100</v>
      </c>
      <c r="E17" s="77">
        <f>SUM(E7:E16)</f>
        <v>28169.286155499998</v>
      </c>
      <c r="F17" s="77">
        <f>SUM(F7:F16)</f>
        <v>34041.26726</v>
      </c>
      <c r="G17" s="55">
        <f>(F17/E17-1)*100</f>
        <v>20.84533158591777</v>
      </c>
      <c r="H17" s="55">
        <f t="shared" si="2"/>
        <v>100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D18" s="76"/>
    </row>
    <row r="19" spans="1:56" ht="11.25" customHeight="1">
      <c r="A19" s="47" t="s">
        <v>198</v>
      </c>
      <c r="B19" s="53"/>
      <c r="C19" s="53"/>
      <c r="D19" s="53"/>
      <c r="E19" s="53"/>
      <c r="F19" s="53"/>
      <c r="G19" s="53"/>
      <c r="H19" s="54"/>
      <c r="BB19" s="10">
        <v>2015</v>
      </c>
      <c r="BD19" s="76"/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aca="true" t="shared" si="4" ref="BB20:BB27">A7</f>
        <v>Estados Unidos</v>
      </c>
      <c r="BC20" s="29">
        <f aca="true" t="shared" si="5" ref="BC20:BC27">F7</f>
        <v>8682.0493843</v>
      </c>
      <c r="BD20" s="80">
        <f aca="true" t="shared" si="6" ref="BD20:BD28">BC20/$BC$30</f>
        <v>0.25504483478797496</v>
      </c>
    </row>
    <row r="21" spans="54:56" ht="11.25" customHeight="1">
      <c r="BB21" s="10" t="str">
        <f t="shared" si="4"/>
        <v>Argentina</v>
      </c>
      <c r="BC21" s="29">
        <f t="shared" si="5"/>
        <v>6945.4466015</v>
      </c>
      <c r="BD21" s="80">
        <f t="shared" si="6"/>
        <v>0.2040302010043324</v>
      </c>
    </row>
    <row r="22" spans="54:56" ht="11.25" customHeight="1">
      <c r="BB22" s="10" t="str">
        <f t="shared" si="4"/>
        <v>Nueva Zelanda</v>
      </c>
      <c r="BC22" s="29">
        <f t="shared" si="5"/>
        <v>6839.2127</v>
      </c>
      <c r="BD22" s="80">
        <f t="shared" si="6"/>
        <v>0.20090946226424355</v>
      </c>
    </row>
    <row r="23" spans="54:56" ht="11.25" customHeight="1">
      <c r="BB23" s="10" t="str">
        <f t="shared" si="4"/>
        <v>Alemania</v>
      </c>
      <c r="BC23" s="29">
        <f t="shared" si="5"/>
        <v>5714.6249858</v>
      </c>
      <c r="BD23" s="80">
        <f t="shared" si="6"/>
        <v>0.16787345024945466</v>
      </c>
    </row>
    <row r="24" spans="11:56" ht="11.25" customHeight="1">
      <c r="K24" s="73"/>
      <c r="BB24" s="10" t="str">
        <f t="shared" si="4"/>
        <v>Países Bajos</v>
      </c>
      <c r="BC24" s="29">
        <f t="shared" si="5"/>
        <v>1386.7872</v>
      </c>
      <c r="BD24" s="80">
        <f t="shared" si="6"/>
        <v>0.04073841286248284</v>
      </c>
    </row>
    <row r="25" spans="54:56" ht="11.25" customHeight="1">
      <c r="BB25" s="10" t="str">
        <f t="shared" si="4"/>
        <v>Uruguay</v>
      </c>
      <c r="BC25" s="29">
        <f t="shared" si="5"/>
        <v>1157.44628</v>
      </c>
      <c r="BD25" s="80">
        <f t="shared" si="6"/>
        <v>0.034001268847004724</v>
      </c>
    </row>
    <row r="26" spans="54:56" ht="11.25" customHeight="1">
      <c r="BB26" s="10" t="str">
        <f t="shared" si="4"/>
        <v>España</v>
      </c>
      <c r="BC26" s="29">
        <f t="shared" si="5"/>
        <v>939.0993792000002</v>
      </c>
      <c r="BD26" s="80">
        <f t="shared" si="6"/>
        <v>0.02758708634515154</v>
      </c>
    </row>
    <row r="27" spans="54:56" ht="11.25" customHeight="1">
      <c r="BB27" s="10" t="str">
        <f t="shared" si="4"/>
        <v>Francia</v>
      </c>
      <c r="BC27" s="29">
        <f t="shared" si="5"/>
        <v>933.6791492999998</v>
      </c>
      <c r="BD27" s="80">
        <f t="shared" si="6"/>
        <v>0.027427861077225942</v>
      </c>
    </row>
    <row r="28" spans="9:56" ht="11.25" customHeight="1">
      <c r="I28" s="73"/>
      <c r="BB28" s="10" t="s">
        <v>126</v>
      </c>
      <c r="BC28" s="29">
        <f>SUM(F15:F16)</f>
        <v>1442.9215799000003</v>
      </c>
      <c r="BD28" s="80">
        <f t="shared" si="6"/>
        <v>0.042387422562129386</v>
      </c>
    </row>
    <row r="29" spans="53:56" ht="11.25" customHeight="1">
      <c r="BA29" s="29"/>
      <c r="BC29" s="29"/>
      <c r="BD29" s="80"/>
    </row>
    <row r="30" spans="55:56" ht="11.25" customHeight="1">
      <c r="BC30" s="29">
        <f>SUM(BC20:BC29)</f>
        <v>34041.26726</v>
      </c>
      <c r="BD30" s="80">
        <f>BC30/$BC$30</f>
        <v>1</v>
      </c>
    </row>
    <row r="31" spans="55:56" ht="11.25" customHeight="1">
      <c r="BC31" s="29"/>
      <c r="BD31" s="80"/>
    </row>
    <row r="32" spans="55:56" ht="11.25" customHeight="1">
      <c r="BC32" s="29"/>
      <c r="BD32" s="80"/>
    </row>
    <row r="33" spans="55:56" ht="11.25" customHeight="1">
      <c r="BC33" s="29"/>
      <c r="BD33" s="81"/>
    </row>
    <row r="34" spans="55:56" ht="11.25" customHeight="1">
      <c r="BC34" s="29"/>
      <c r="BD34" s="81"/>
    </row>
    <row r="35" ht="11.25" customHeight="1">
      <c r="BC35" s="82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F25" sqref="F25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4" t="s">
        <v>6</v>
      </c>
      <c r="B1" s="214"/>
      <c r="C1" s="214"/>
      <c r="D1" s="214"/>
      <c r="E1" s="21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7" t="s">
        <v>16</v>
      </c>
      <c r="B3" s="217"/>
      <c r="C3" s="217"/>
      <c r="D3" s="217"/>
      <c r="E3" s="21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3" t="s">
        <v>329</v>
      </c>
      <c r="B4" s="223"/>
      <c r="C4" s="223"/>
      <c r="D4" s="223"/>
      <c r="E4" s="22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1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2"/>
      <c r="C6" s="167" t="s">
        <v>119</v>
      </c>
      <c r="D6" s="167" t="s">
        <v>206</v>
      </c>
      <c r="E6" s="23" t="s">
        <v>205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0">
        <v>596.7006237</v>
      </c>
      <c r="D7" s="180">
        <v>1966.4981699999998</v>
      </c>
      <c r="E7" s="42">
        <f>D7/C7*1000</f>
        <v>3295.6194310745104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596.7006237</v>
      </c>
      <c r="AS7" s="76">
        <f aca="true" t="shared" si="1" ref="AS7:AS13">AR7/$AR$19*100</f>
        <v>1.7528742956087</v>
      </c>
    </row>
    <row r="8" spans="1:45" ht="12.75" customHeight="1">
      <c r="A8" s="87">
        <v>4061020</v>
      </c>
      <c r="B8" s="22" t="s">
        <v>80</v>
      </c>
      <c r="C8" s="179">
        <v>6468.0780032</v>
      </c>
      <c r="D8" s="179">
        <v>25484.33389</v>
      </c>
      <c r="E8" s="52">
        <f aca="true" t="shared" si="2" ref="E8:E26">D8/C8*1000</f>
        <v>3940.0164743517234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6468.0780032</v>
      </c>
      <c r="AS8" s="76">
        <f t="shared" si="1"/>
        <v>19.00069687123628</v>
      </c>
    </row>
    <row r="9" spans="1:45" ht="12.75" customHeight="1">
      <c r="A9" s="87">
        <v>4061030</v>
      </c>
      <c r="B9" s="22" t="s">
        <v>171</v>
      </c>
      <c r="C9" s="179">
        <v>3229.3574361</v>
      </c>
      <c r="D9" s="179">
        <v>12420.929759999999</v>
      </c>
      <c r="E9" s="52">
        <f t="shared" si="2"/>
        <v>3846.2542489568423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3229.3574361</v>
      </c>
      <c r="AS9" s="76">
        <f t="shared" si="1"/>
        <v>9.486595817467226</v>
      </c>
    </row>
    <row r="10" spans="1:45" ht="12.75" customHeight="1">
      <c r="A10" s="87">
        <v>4061090</v>
      </c>
      <c r="B10" s="22" t="s">
        <v>282</v>
      </c>
      <c r="C10" s="179">
        <v>42.2105187</v>
      </c>
      <c r="D10" s="179">
        <v>220.98342000000002</v>
      </c>
      <c r="E10" s="52">
        <f t="shared" si="2"/>
        <v>5235.268999430704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4061031</v>
      </c>
      <c r="AQ10" s="10" t="str">
        <f>B10</f>
        <v>Demás quesos frescos</v>
      </c>
      <c r="AR10" s="73">
        <f>C10</f>
        <v>42.2105187</v>
      </c>
      <c r="AS10" s="76">
        <f t="shared" si="1"/>
        <v>0.12399808261427223</v>
      </c>
    </row>
    <row r="11" spans="1:45" ht="12.75" customHeight="1">
      <c r="A11" s="87"/>
      <c r="B11" s="22" t="s">
        <v>77</v>
      </c>
      <c r="C11" s="26">
        <f>SUM(C7:C10)</f>
        <v>10336.346581700001</v>
      </c>
      <c r="D11" s="26">
        <f>SUM(D7:D10)</f>
        <v>40092.74524</v>
      </c>
      <c r="E11" s="52">
        <f t="shared" si="2"/>
        <v>3878.812008005058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1358.9231806</v>
      </c>
      <c r="AS11" s="76">
        <f t="shared" si="1"/>
        <v>3.9919876373016083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2504.968491</v>
      </c>
      <c r="AS12" s="76">
        <f t="shared" si="1"/>
        <v>7.358622908681927</v>
      </c>
    </row>
    <row r="13" spans="1:45" ht="12.75" customHeight="1">
      <c r="A13" s="87">
        <v>4062000</v>
      </c>
      <c r="B13" s="22" t="s">
        <v>132</v>
      </c>
      <c r="C13" s="179">
        <v>1358.9231806</v>
      </c>
      <c r="D13" s="179">
        <v>6548.4380599999995</v>
      </c>
      <c r="E13" s="52">
        <f>D13/C13*1000</f>
        <v>4818.843444195789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264.0911986</v>
      </c>
      <c r="AS13" s="76">
        <f t="shared" si="1"/>
        <v>0.7757972010352236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175</v>
      </c>
      <c r="AR14" s="73">
        <f>C19</f>
        <v>16551.0684899</v>
      </c>
      <c r="AS14" s="76">
        <f aca="true" t="shared" si="3" ref="AS14:AS19">AR14/$AR$19*100</f>
        <v>48.6206002951842</v>
      </c>
    </row>
    <row r="15" spans="1:45" ht="12.75" customHeight="1">
      <c r="A15" s="87">
        <v>4063000</v>
      </c>
      <c r="B15" s="22" t="s">
        <v>134</v>
      </c>
      <c r="C15" s="179">
        <v>2504.968491</v>
      </c>
      <c r="D15" s="179">
        <v>10653.22638</v>
      </c>
      <c r="E15" s="52">
        <f t="shared" si="2"/>
        <v>4252.838476122772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853.6786917</v>
      </c>
      <c r="AS15" s="76">
        <f t="shared" si="3"/>
        <v>2.5077758861906716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1"/>
      <c r="AP16" s="10">
        <v>4064003</v>
      </c>
      <c r="AQ16" s="11" t="s">
        <v>136</v>
      </c>
      <c r="AR16" s="73">
        <f>C21</f>
        <v>37.7210544</v>
      </c>
      <c r="AS16" s="76">
        <f t="shared" si="3"/>
        <v>0.11080978305506245</v>
      </c>
    </row>
    <row r="17" spans="1:45" ht="12.75" customHeight="1">
      <c r="A17" s="87">
        <v>4064000</v>
      </c>
      <c r="B17" s="22" t="s">
        <v>133</v>
      </c>
      <c r="C17" s="179">
        <v>264.0911986</v>
      </c>
      <c r="D17" s="179">
        <v>1935.6178799999998</v>
      </c>
      <c r="E17" s="52">
        <f t="shared" si="2"/>
        <v>7329.353989307843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4064004</v>
      </c>
      <c r="AQ17" s="11" t="s">
        <v>137</v>
      </c>
      <c r="AR17" s="73">
        <f>C22</f>
        <v>138.66055970000002</v>
      </c>
      <c r="AS17" s="76">
        <f t="shared" si="3"/>
        <v>0.40733078072840234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1995.8090123999998</v>
      </c>
      <c r="AS18" s="76">
        <f t="shared" si="3"/>
        <v>5.862910440896435</v>
      </c>
    </row>
    <row r="19" spans="1:45" ht="12.75" customHeight="1">
      <c r="A19" s="87">
        <v>4069010</v>
      </c>
      <c r="B19" s="22" t="s">
        <v>139</v>
      </c>
      <c r="C19" s="179">
        <v>16551.0684899</v>
      </c>
      <c r="D19" s="179">
        <v>45380.57825</v>
      </c>
      <c r="E19" s="52">
        <f t="shared" si="2"/>
        <v>2741.8518796954227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34041.26726</v>
      </c>
      <c r="AS19" s="76">
        <f t="shared" si="3"/>
        <v>100</v>
      </c>
    </row>
    <row r="20" spans="1:45" ht="12.75" customHeight="1">
      <c r="A20" s="87">
        <v>4069020</v>
      </c>
      <c r="B20" s="22" t="s">
        <v>135</v>
      </c>
      <c r="C20" s="179">
        <v>853.6786917</v>
      </c>
      <c r="D20" s="179">
        <v>3019.31286</v>
      </c>
      <c r="E20" s="52">
        <f t="shared" si="2"/>
        <v>3536.8258448473116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9">
        <v>37.7210544</v>
      </c>
      <c r="D21" s="179">
        <v>265.42521999999997</v>
      </c>
      <c r="E21" s="52">
        <f t="shared" si="2"/>
        <v>7036.52705954052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9">
        <v>138.66055970000002</v>
      </c>
      <c r="D22" s="179">
        <v>879.03467</v>
      </c>
      <c r="E22" s="52">
        <f t="shared" si="2"/>
        <v>6339.471526018943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5" customHeight="1">
      <c r="A23" s="87">
        <v>4069090</v>
      </c>
      <c r="B23" s="22" t="s">
        <v>138</v>
      </c>
      <c r="C23" s="179">
        <v>1995.8090123999998</v>
      </c>
      <c r="D23" s="179">
        <v>10497.458560000001</v>
      </c>
      <c r="E23" s="52">
        <f t="shared" si="2"/>
        <v>5259.75105572682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.75" customHeight="1">
      <c r="A24" s="88"/>
      <c r="B24" s="22" t="s">
        <v>77</v>
      </c>
      <c r="C24" s="26">
        <f>SUM(C19:C23)</f>
        <v>19576.937808100003</v>
      </c>
      <c r="D24" s="26">
        <f>SUM(D19:D23)</f>
        <v>60041.809559999994</v>
      </c>
      <c r="E24" s="52">
        <f t="shared" si="2"/>
        <v>3066.966353397596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">
      <c r="A25" s="88"/>
      <c r="B25" s="22"/>
      <c r="C25" s="26"/>
      <c r="D25" s="26"/>
      <c r="E25" s="52"/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88"/>
      <c r="B26" s="22" t="s">
        <v>77</v>
      </c>
      <c r="C26" s="28">
        <f>C24+C15+C13+C11+C17</f>
        <v>34041.26726</v>
      </c>
      <c r="D26" s="28">
        <f>D24+D15+D13+D11+D17</f>
        <v>119271.83712000001</v>
      </c>
      <c r="E26" s="52">
        <f t="shared" si="2"/>
        <v>3503.74256660385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195</v>
      </c>
      <c r="B27" s="53"/>
      <c r="C27" s="53"/>
      <c r="D27" s="53"/>
      <c r="E27" s="54"/>
      <c r="I27" s="44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48" sqref="A48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4" t="s">
        <v>7</v>
      </c>
      <c r="B1" s="214"/>
      <c r="C1" s="214"/>
      <c r="D1" s="214"/>
      <c r="E1" s="214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5" t="s">
        <v>18</v>
      </c>
      <c r="B3" s="215"/>
      <c r="C3" s="215"/>
      <c r="D3" s="215"/>
      <c r="E3" s="215"/>
    </row>
    <row r="4" spans="1:5" ht="12" customHeight="1">
      <c r="A4" s="216" t="s">
        <v>328</v>
      </c>
      <c r="B4" s="216"/>
      <c r="C4" s="216"/>
      <c r="D4" s="216"/>
      <c r="E4" s="216"/>
    </row>
    <row r="5" spans="1:5" ht="12.75" customHeight="1">
      <c r="A5" s="218" t="s">
        <v>83</v>
      </c>
      <c r="B5" s="217" t="s">
        <v>208</v>
      </c>
      <c r="C5" s="217"/>
      <c r="D5" s="90" t="s">
        <v>125</v>
      </c>
      <c r="E5" s="41" t="s">
        <v>124</v>
      </c>
    </row>
    <row r="6" spans="1:5" ht="12.75" customHeight="1">
      <c r="A6" s="230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2" t="s">
        <v>85</v>
      </c>
      <c r="B7" s="180">
        <v>27056.551440000003</v>
      </c>
      <c r="C7" s="180">
        <v>40273.54289</v>
      </c>
      <c r="D7" s="118">
        <f aca="true" t="shared" si="0" ref="D7:D40">(C7/B7-1)*100</f>
        <v>48.84950500550558</v>
      </c>
      <c r="E7" s="118">
        <f aca="true" t="shared" si="1" ref="E7:E17">C7/$C$48*100</f>
        <v>23.778119008056265</v>
      </c>
    </row>
    <row r="8" spans="1:5" ht="12.75" customHeight="1">
      <c r="A8" s="181" t="s">
        <v>89</v>
      </c>
      <c r="B8" s="179">
        <v>18327.00063</v>
      </c>
      <c r="C8" s="179">
        <v>21723.41828</v>
      </c>
      <c r="D8" s="60">
        <f t="shared" si="0"/>
        <v>18.532315890469864</v>
      </c>
      <c r="E8" s="60">
        <f t="shared" si="1"/>
        <v>12.825840193262048</v>
      </c>
    </row>
    <row r="9" spans="1:5" ht="12.75" customHeight="1">
      <c r="A9" s="181" t="s">
        <v>94</v>
      </c>
      <c r="B9" s="179">
        <v>27203.91128</v>
      </c>
      <c r="C9" s="179">
        <v>20028.8198</v>
      </c>
      <c r="D9" s="60">
        <f t="shared" si="0"/>
        <v>-26.375220115039276</v>
      </c>
      <c r="E9" s="60">
        <f t="shared" si="1"/>
        <v>11.825323192848945</v>
      </c>
    </row>
    <row r="10" spans="1:8" ht="12.75" customHeight="1">
      <c r="A10" s="181" t="s">
        <v>87</v>
      </c>
      <c r="B10" s="179">
        <v>1277.7506</v>
      </c>
      <c r="C10" s="179">
        <v>14190.483199999999</v>
      </c>
      <c r="D10" s="60">
        <f t="shared" si="0"/>
        <v>1010.5831764039085</v>
      </c>
      <c r="E10" s="60">
        <f t="shared" si="1"/>
        <v>8.378279488175</v>
      </c>
      <c r="G10" s="29"/>
      <c r="H10" s="29"/>
    </row>
    <row r="11" spans="1:5" ht="12.75" customHeight="1">
      <c r="A11" s="181" t="s">
        <v>233</v>
      </c>
      <c r="B11" s="179">
        <v>9375.58219</v>
      </c>
      <c r="C11" s="179">
        <v>12017.96869</v>
      </c>
      <c r="D11" s="60">
        <f t="shared" si="0"/>
        <v>28.18370578435514</v>
      </c>
      <c r="E11" s="60">
        <f t="shared" si="1"/>
        <v>7.095593514740665</v>
      </c>
    </row>
    <row r="12" spans="1:5" ht="12.75" customHeight="1">
      <c r="A12" s="181" t="s">
        <v>232</v>
      </c>
      <c r="B12" s="179">
        <v>10959.195800000001</v>
      </c>
      <c r="C12" s="179">
        <v>9265.0726</v>
      </c>
      <c r="D12" s="60">
        <f t="shared" si="0"/>
        <v>-15.458462745961722</v>
      </c>
      <c r="E12" s="60">
        <f t="shared" si="1"/>
        <v>5.470241331953531</v>
      </c>
    </row>
    <row r="13" spans="1:5" ht="12.75" customHeight="1">
      <c r="A13" s="181" t="s">
        <v>231</v>
      </c>
      <c r="B13" s="179">
        <v>10499.54552</v>
      </c>
      <c r="C13" s="179">
        <v>9197.935</v>
      </c>
      <c r="D13" s="60">
        <f t="shared" si="0"/>
        <v>-12.396827248575992</v>
      </c>
      <c r="E13" s="60">
        <f t="shared" si="1"/>
        <v>5.4306022605394375</v>
      </c>
    </row>
    <row r="14" spans="1:5" ht="12.75" customHeight="1">
      <c r="A14" s="181" t="s">
        <v>143</v>
      </c>
      <c r="B14" s="179">
        <v>7223.99345</v>
      </c>
      <c r="C14" s="179">
        <v>5708.46738</v>
      </c>
      <c r="D14" s="60">
        <f t="shared" si="0"/>
        <v>-20.979062072654564</v>
      </c>
      <c r="E14" s="60">
        <f t="shared" si="1"/>
        <v>3.37036692018846</v>
      </c>
    </row>
    <row r="15" spans="1:5" ht="12.75" customHeight="1">
      <c r="A15" s="181" t="s">
        <v>92</v>
      </c>
      <c r="B15" s="179">
        <v>3512.94437</v>
      </c>
      <c r="C15" s="179">
        <v>5673.76347</v>
      </c>
      <c r="D15" s="60">
        <f t="shared" si="0"/>
        <v>61.510199775808005</v>
      </c>
      <c r="E15" s="60">
        <f t="shared" si="1"/>
        <v>3.34987719808284</v>
      </c>
    </row>
    <row r="16" spans="1:6" ht="12.75" customHeight="1">
      <c r="A16" s="181" t="s">
        <v>142</v>
      </c>
      <c r="B16" s="179">
        <v>8196.15524</v>
      </c>
      <c r="C16" s="179">
        <v>4898.9537900000005</v>
      </c>
      <c r="D16" s="60">
        <f t="shared" si="0"/>
        <v>-40.22863590856046</v>
      </c>
      <c r="E16" s="60">
        <f t="shared" si="1"/>
        <v>2.892417648771409</v>
      </c>
      <c r="F16" s="73"/>
    </row>
    <row r="17" spans="1:5" ht="12.75" customHeight="1">
      <c r="A17" s="181" t="s">
        <v>235</v>
      </c>
      <c r="B17" s="179">
        <v>4896.4524599999995</v>
      </c>
      <c r="C17" s="179">
        <v>4428.88059</v>
      </c>
      <c r="D17" s="60">
        <f t="shared" si="0"/>
        <v>-9.549196562606877</v>
      </c>
      <c r="E17" s="60">
        <f t="shared" si="1"/>
        <v>2.6148792031812835</v>
      </c>
    </row>
    <row r="18" spans="1:5" ht="12.75" customHeight="1">
      <c r="A18" s="181" t="s">
        <v>170</v>
      </c>
      <c r="B18" s="179">
        <v>5710.3234</v>
      </c>
      <c r="C18" s="179">
        <v>4384.17437</v>
      </c>
      <c r="D18" s="60">
        <f t="shared" si="0"/>
        <v>-23.22371146264677</v>
      </c>
      <c r="E18" s="60">
        <f aca="true" t="shared" si="2" ref="E18:E44">C18/$C$48*100</f>
        <v>2.588483963446259</v>
      </c>
    </row>
    <row r="19" spans="1:5" ht="12.75" customHeight="1">
      <c r="A19" s="181" t="s">
        <v>234</v>
      </c>
      <c r="B19" s="179">
        <v>5046.77353</v>
      </c>
      <c r="C19" s="179">
        <v>3985.13557</v>
      </c>
      <c r="D19" s="60">
        <f t="shared" si="0"/>
        <v>-21.035973849216894</v>
      </c>
      <c r="E19" s="60">
        <f t="shared" si="2"/>
        <v>2.352885319911276</v>
      </c>
    </row>
    <row r="20" spans="1:5" ht="12.75" customHeight="1">
      <c r="A20" s="181" t="s">
        <v>95</v>
      </c>
      <c r="B20" s="179">
        <v>3108.84139</v>
      </c>
      <c r="C20" s="179">
        <v>3544.983</v>
      </c>
      <c r="D20" s="60">
        <f t="shared" si="0"/>
        <v>14.029072419162558</v>
      </c>
      <c r="E20" s="60">
        <f t="shared" si="2"/>
        <v>2.09301247436233</v>
      </c>
    </row>
    <row r="21" spans="1:5" ht="12.75" customHeight="1">
      <c r="A21" s="181" t="s">
        <v>144</v>
      </c>
      <c r="B21" s="179">
        <v>3630.11947</v>
      </c>
      <c r="C21" s="179">
        <v>2463.5565699999997</v>
      </c>
      <c r="D21" s="60">
        <f t="shared" si="0"/>
        <v>-32.13566136433522</v>
      </c>
      <c r="E21" s="60">
        <f t="shared" si="2"/>
        <v>1.454521681008703</v>
      </c>
    </row>
    <row r="22" spans="1:5" ht="12.75" customHeight="1">
      <c r="A22" s="181" t="s">
        <v>84</v>
      </c>
      <c r="B22" s="179">
        <v>2363.61008</v>
      </c>
      <c r="C22" s="179">
        <v>2332.98184</v>
      </c>
      <c r="D22" s="60">
        <f t="shared" si="0"/>
        <v>-1.2958245634153043</v>
      </c>
      <c r="E22" s="60">
        <f t="shared" si="2"/>
        <v>1.3774283525705995</v>
      </c>
    </row>
    <row r="23" spans="1:5" ht="12.75" customHeight="1">
      <c r="A23" s="181" t="s">
        <v>93</v>
      </c>
      <c r="B23" s="179">
        <v>7728.9172</v>
      </c>
      <c r="C23" s="179">
        <v>1267.63998</v>
      </c>
      <c r="D23" s="60">
        <f t="shared" si="0"/>
        <v>-83.59873773780369</v>
      </c>
      <c r="E23" s="60">
        <f t="shared" si="2"/>
        <v>0.748434136677218</v>
      </c>
    </row>
    <row r="24" spans="1:5" ht="12.75" customHeight="1">
      <c r="A24" s="181" t="s">
        <v>168</v>
      </c>
      <c r="B24" s="179">
        <v>5723.98578</v>
      </c>
      <c r="C24" s="179">
        <v>1188.9962</v>
      </c>
      <c r="D24" s="60">
        <f t="shared" si="0"/>
        <v>-79.22782750169586</v>
      </c>
      <c r="E24" s="60">
        <f t="shared" si="2"/>
        <v>0.7020016396607284</v>
      </c>
    </row>
    <row r="25" spans="1:5" ht="12.75" customHeight="1">
      <c r="A25" s="181" t="s">
        <v>270</v>
      </c>
      <c r="B25" s="179">
        <v>718.59693</v>
      </c>
      <c r="C25" s="179">
        <v>791.02401</v>
      </c>
      <c r="D25" s="60">
        <f t="shared" si="0"/>
        <v>10.078957615363038</v>
      </c>
      <c r="E25" s="60">
        <f t="shared" si="2"/>
        <v>0.4670327390709948</v>
      </c>
    </row>
    <row r="26" spans="1:5" ht="12.75" customHeight="1">
      <c r="A26" s="181" t="s">
        <v>141</v>
      </c>
      <c r="B26" s="179">
        <v>8160.67457</v>
      </c>
      <c r="C26" s="179">
        <v>428.58194</v>
      </c>
      <c r="D26" s="60">
        <f t="shared" si="0"/>
        <v>-94.74820449800144</v>
      </c>
      <c r="E26" s="60">
        <f t="shared" si="2"/>
        <v>0.253041367675503</v>
      </c>
    </row>
    <row r="27" spans="1:5" ht="12.75" customHeight="1">
      <c r="A27" s="181" t="s">
        <v>237</v>
      </c>
      <c r="B27" s="179">
        <v>304.50660999999997</v>
      </c>
      <c r="C27" s="179">
        <v>321.60535999999996</v>
      </c>
      <c r="D27" s="60">
        <f t="shared" si="0"/>
        <v>5.615231143915067</v>
      </c>
      <c r="E27" s="60">
        <f t="shared" si="2"/>
        <v>0.18988074986587747</v>
      </c>
    </row>
    <row r="28" spans="1:5" ht="12.75" customHeight="1">
      <c r="A28" s="181" t="s">
        <v>267</v>
      </c>
      <c r="B28" s="179">
        <v>322.90331</v>
      </c>
      <c r="C28" s="179">
        <v>286.95882</v>
      </c>
      <c r="D28" s="60">
        <f t="shared" si="0"/>
        <v>-11.131657337300126</v>
      </c>
      <c r="E28" s="60">
        <f t="shared" si="2"/>
        <v>0.16942489989043516</v>
      </c>
    </row>
    <row r="29" spans="1:5" ht="12.75" customHeight="1">
      <c r="A29" s="181" t="s">
        <v>238</v>
      </c>
      <c r="B29" s="179">
        <v>274.96891</v>
      </c>
      <c r="C29" s="179">
        <v>252.96778</v>
      </c>
      <c r="D29" s="60">
        <f t="shared" si="0"/>
        <v>-8.001315494177142</v>
      </c>
      <c r="E29" s="60">
        <f t="shared" si="2"/>
        <v>0.14935606719460873</v>
      </c>
    </row>
    <row r="30" spans="1:5" ht="12.75" customHeight="1">
      <c r="A30" s="181" t="s">
        <v>251</v>
      </c>
      <c r="B30" s="179">
        <v>171.19508</v>
      </c>
      <c r="C30" s="179">
        <v>252.52862</v>
      </c>
      <c r="D30" s="60">
        <f t="shared" si="0"/>
        <v>47.509274215123476</v>
      </c>
      <c r="E30" s="60">
        <f t="shared" si="2"/>
        <v>0.1490967803776505</v>
      </c>
    </row>
    <row r="31" spans="1:5" ht="12.75" customHeight="1">
      <c r="A31" s="181" t="s">
        <v>236</v>
      </c>
      <c r="B31" s="179">
        <v>260.568</v>
      </c>
      <c r="C31" s="179">
        <v>194.07804000000002</v>
      </c>
      <c r="D31" s="60">
        <f t="shared" si="0"/>
        <v>-25.517316017316006</v>
      </c>
      <c r="E31" s="60">
        <f t="shared" si="2"/>
        <v>0.11458665915176217</v>
      </c>
    </row>
    <row r="32" spans="1:5" ht="12.75" customHeight="1">
      <c r="A32" s="181" t="s">
        <v>97</v>
      </c>
      <c r="B32" s="179">
        <v>196.63481</v>
      </c>
      <c r="C32" s="179">
        <v>80.80508</v>
      </c>
      <c r="D32" s="60">
        <f t="shared" si="0"/>
        <v>-58.90601465732339</v>
      </c>
      <c r="E32" s="60">
        <f t="shared" si="2"/>
        <v>0.047708561770774656</v>
      </c>
    </row>
    <row r="33" spans="1:5" ht="12.75" customHeight="1">
      <c r="A33" s="181" t="s">
        <v>271</v>
      </c>
      <c r="B33" s="179">
        <v>108.29911</v>
      </c>
      <c r="C33" s="179">
        <v>75.06514</v>
      </c>
      <c r="D33" s="60">
        <f t="shared" si="0"/>
        <v>-30.68720509337519</v>
      </c>
      <c r="E33" s="60">
        <f t="shared" si="2"/>
        <v>0.04431961293178408</v>
      </c>
    </row>
    <row r="34" spans="1:5" ht="12.75" customHeight="1">
      <c r="A34" s="181" t="s">
        <v>268</v>
      </c>
      <c r="B34" s="179">
        <v>0</v>
      </c>
      <c r="C34" s="179">
        <v>70.318</v>
      </c>
      <c r="D34" s="60"/>
      <c r="E34" s="60">
        <f t="shared" si="2"/>
        <v>0.041516828479067555</v>
      </c>
    </row>
    <row r="35" spans="1:5" ht="12.75" customHeight="1">
      <c r="A35" s="181" t="s">
        <v>88</v>
      </c>
      <c r="B35" s="179">
        <v>22.05168</v>
      </c>
      <c r="C35" s="179">
        <v>15.70249</v>
      </c>
      <c r="D35" s="60">
        <f t="shared" si="0"/>
        <v>-28.792318771177527</v>
      </c>
      <c r="E35" s="60">
        <f t="shared" si="2"/>
        <v>0.009270991553005965</v>
      </c>
    </row>
    <row r="36" spans="1:5" ht="12.75" customHeight="1">
      <c r="A36" s="181" t="s">
        <v>290</v>
      </c>
      <c r="B36" s="179">
        <v>0</v>
      </c>
      <c r="C36" s="179">
        <v>15</v>
      </c>
      <c r="D36" s="60"/>
      <c r="E36" s="60">
        <f t="shared" si="2"/>
        <v>0.008856230654825412</v>
      </c>
    </row>
    <row r="37" spans="1:5" ht="12.75" customHeight="1">
      <c r="A37" s="181" t="s">
        <v>96</v>
      </c>
      <c r="B37" s="179">
        <v>2.043</v>
      </c>
      <c r="C37" s="179">
        <v>4.3568999999999996</v>
      </c>
      <c r="D37" s="60">
        <f t="shared" si="0"/>
        <v>113.25991189427307</v>
      </c>
      <c r="E37" s="60">
        <f t="shared" si="2"/>
        <v>0.002572380756000589</v>
      </c>
    </row>
    <row r="38" spans="1:5" ht="12.75" customHeight="1">
      <c r="A38" s="181" t="s">
        <v>294</v>
      </c>
      <c r="B38" s="179">
        <v>0</v>
      </c>
      <c r="C38" s="179">
        <v>4.016</v>
      </c>
      <c r="D38" s="60"/>
      <c r="E38" s="60">
        <f t="shared" si="2"/>
        <v>0.0023711081539852566</v>
      </c>
    </row>
    <row r="39" spans="1:5" ht="12.75" customHeight="1">
      <c r="A39" s="181" t="s">
        <v>91</v>
      </c>
      <c r="B39" s="179">
        <v>5.7314300000000005</v>
      </c>
      <c r="C39" s="179">
        <v>3.84282</v>
      </c>
      <c r="D39" s="60">
        <f t="shared" si="0"/>
        <v>-32.95181132806299</v>
      </c>
      <c r="E39" s="60">
        <f t="shared" si="2"/>
        <v>0.0022688600189984124</v>
      </c>
    </row>
    <row r="40" spans="1:5" ht="12.75" customHeight="1">
      <c r="A40" s="181" t="s">
        <v>265</v>
      </c>
      <c r="B40" s="179">
        <v>15.1808</v>
      </c>
      <c r="C40" s="179">
        <v>0.32080000000000003</v>
      </c>
      <c r="D40" s="60">
        <f t="shared" si="0"/>
        <v>-97.88680438448567</v>
      </c>
      <c r="E40" s="60">
        <f t="shared" si="2"/>
        <v>0.00018940525293786615</v>
      </c>
    </row>
    <row r="41" spans="1:5" ht="12.75" customHeight="1">
      <c r="A41" s="181" t="s">
        <v>86</v>
      </c>
      <c r="B41" s="179">
        <v>0</v>
      </c>
      <c r="C41" s="179">
        <v>0.16</v>
      </c>
      <c r="D41" s="60"/>
      <c r="E41" s="60">
        <f t="shared" si="2"/>
        <v>9.446646031813772E-05</v>
      </c>
    </row>
    <row r="42" spans="1:5" ht="12.75" customHeight="1">
      <c r="A42" s="181" t="s">
        <v>230</v>
      </c>
      <c r="B42" s="179">
        <v>0</v>
      </c>
      <c r="C42" s="179">
        <v>0.1253</v>
      </c>
      <c r="D42" s="60"/>
      <c r="E42" s="60">
        <f t="shared" si="2"/>
        <v>7.39790467366416E-05</v>
      </c>
    </row>
    <row r="43" spans="1:5" ht="12.75" customHeight="1">
      <c r="A43" s="181" t="s">
        <v>263</v>
      </c>
      <c r="B43" s="179">
        <v>0</v>
      </c>
      <c r="C43" s="179">
        <v>0.048</v>
      </c>
      <c r="D43" s="60"/>
      <c r="E43" s="60">
        <f t="shared" si="2"/>
        <v>2.8339938095441314E-05</v>
      </c>
    </row>
    <row r="44" spans="1:5" ht="12.75" customHeight="1">
      <c r="A44" s="181" t="s">
        <v>291</v>
      </c>
      <c r="B44" s="179">
        <v>0.11065000000000001</v>
      </c>
      <c r="C44" s="179">
        <v>0.00414</v>
      </c>
      <c r="D44" s="60"/>
      <c r="E44" s="60">
        <f t="shared" si="2"/>
        <v>2.4443196607318134E-06</v>
      </c>
    </row>
    <row r="45" spans="1:5" ht="12.75" customHeight="1">
      <c r="A45" s="181" t="s">
        <v>166</v>
      </c>
      <c r="B45" s="179">
        <v>147.615</v>
      </c>
      <c r="C45" s="179">
        <v>0</v>
      </c>
      <c r="D45" s="60"/>
      <c r="E45" s="60"/>
    </row>
    <row r="46" spans="1:5" ht="12.75" customHeight="1">
      <c r="A46" s="181" t="s">
        <v>274</v>
      </c>
      <c r="B46" s="179">
        <v>147.715</v>
      </c>
      <c r="C46" s="179">
        <v>0</v>
      </c>
      <c r="D46" s="60"/>
      <c r="E46" s="60"/>
    </row>
    <row r="47" spans="1:5" ht="12.75" customHeight="1">
      <c r="A47" s="181" t="s">
        <v>269</v>
      </c>
      <c r="B47" s="179">
        <v>64.60812</v>
      </c>
      <c r="C47" s="179">
        <v>0</v>
      </c>
      <c r="D47" s="60"/>
      <c r="E47" s="60"/>
    </row>
    <row r="48" spans="1:5" ht="12.75" customHeight="1">
      <c r="A48" s="21" t="s">
        <v>77</v>
      </c>
      <c r="B48" s="26">
        <f>SUM(B7:B47)</f>
        <v>172765.05683999998</v>
      </c>
      <c r="C48" s="26">
        <f>SUM(C7:C47)</f>
        <v>169372.28245999996</v>
      </c>
      <c r="D48" s="60">
        <f>(C48/B48-1)*100</f>
        <v>-1.9638082156521408</v>
      </c>
      <c r="E48" s="60">
        <f>C48/$C$48*100</f>
        <v>100</v>
      </c>
    </row>
    <row r="49" spans="1:5" ht="12.75" customHeight="1">
      <c r="A49" s="47" t="s">
        <v>195</v>
      </c>
      <c r="B49" s="48"/>
      <c r="C49" s="48"/>
      <c r="D49" s="92"/>
      <c r="E49" s="54"/>
    </row>
    <row r="50" ht="12.75" customHeight="1"/>
    <row r="51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zoomScale="106" zoomScaleNormal="106" zoomScalePageLayoutView="0" workbookViewId="0" topLeftCell="A16">
      <selection activeCell="J14" sqref="J14:N14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3.906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4" t="s">
        <v>9</v>
      </c>
      <c r="B1" s="214"/>
      <c r="C1" s="214"/>
      <c r="D1" s="214"/>
      <c r="E1" s="214"/>
      <c r="F1" s="214"/>
      <c r="G1" s="214"/>
      <c r="H1" s="214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17" t="s">
        <v>145</v>
      </c>
      <c r="B3" s="217"/>
      <c r="C3" s="217"/>
      <c r="D3" s="217"/>
      <c r="E3" s="217"/>
      <c r="F3" s="217"/>
      <c r="G3" s="217"/>
      <c r="H3" s="217"/>
    </row>
    <row r="4" spans="1:8" ht="13.5" customHeight="1">
      <c r="A4" s="222" t="s">
        <v>328</v>
      </c>
      <c r="B4" s="222"/>
      <c r="C4" s="222"/>
      <c r="D4" s="222"/>
      <c r="E4" s="222"/>
      <c r="F4" s="222"/>
      <c r="G4" s="222"/>
      <c r="H4" s="222"/>
    </row>
    <row r="5" spans="1:8" ht="13.5" customHeight="1">
      <c r="A5" s="36" t="s">
        <v>98</v>
      </c>
      <c r="B5" s="218" t="s">
        <v>99</v>
      </c>
      <c r="C5" s="217" t="s">
        <v>100</v>
      </c>
      <c r="D5" s="217"/>
      <c r="E5" s="36" t="s">
        <v>125</v>
      </c>
      <c r="F5" s="217" t="s">
        <v>209</v>
      </c>
      <c r="G5" s="217"/>
      <c r="H5" s="41" t="s">
        <v>125</v>
      </c>
    </row>
    <row r="6" spans="1:8" ht="13.5" customHeight="1">
      <c r="A6" s="50" t="s">
        <v>101</v>
      </c>
      <c r="B6" s="221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314</v>
      </c>
      <c r="C7" s="180">
        <v>41.268</v>
      </c>
      <c r="D7" s="180">
        <v>39.151360000000004</v>
      </c>
      <c r="E7" s="118">
        <f>(D7/C7-1)*100</f>
        <v>-5.129010371231935</v>
      </c>
      <c r="F7" s="180">
        <v>102.99639</v>
      </c>
      <c r="G7" s="180">
        <v>72.0947</v>
      </c>
      <c r="H7" s="118">
        <f>(G7/F7-1)*100</f>
        <v>-30.00269232737186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0" t="s">
        <v>309</v>
      </c>
      <c r="C8" s="179">
        <v>593.37879</v>
      </c>
      <c r="D8" s="179">
        <v>999.64324</v>
      </c>
      <c r="E8" s="60">
        <f>(D8/C8-1)*100</f>
        <v>68.46629115273906</v>
      </c>
      <c r="F8" s="179">
        <v>643.0240500000001</v>
      </c>
      <c r="G8" s="179">
        <v>1085.35977</v>
      </c>
      <c r="H8" s="60">
        <f>(G8/F8-1)*100</f>
        <v>68.78991851082394</v>
      </c>
      <c r="J8" s="29"/>
      <c r="K8" s="29"/>
      <c r="L8" s="29"/>
      <c r="M8" s="29"/>
      <c r="N8" s="29"/>
    </row>
    <row r="9" spans="1:8" ht="15" customHeight="1">
      <c r="A9" s="59">
        <v>4013000</v>
      </c>
      <c r="B9" s="10" t="s">
        <v>188</v>
      </c>
      <c r="C9" s="179">
        <v>171.26776</v>
      </c>
      <c r="D9" s="179">
        <v>54.87948</v>
      </c>
      <c r="E9" s="60">
        <f aca="true" t="shared" si="0" ref="E9:E41">(D9/C9-1)*100</f>
        <v>-67.95691144673113</v>
      </c>
      <c r="F9" s="179">
        <v>226.02888000000002</v>
      </c>
      <c r="G9" s="179">
        <v>41.03971</v>
      </c>
      <c r="H9" s="60">
        <f aca="true" t="shared" si="1" ref="H9:H41">(G9/F9-1)*100</f>
        <v>-81.84315650283274</v>
      </c>
    </row>
    <row r="10" spans="1:14" ht="15" customHeight="1">
      <c r="A10" s="59">
        <v>4021000</v>
      </c>
      <c r="B10" s="10" t="s">
        <v>313</v>
      </c>
      <c r="C10" s="179">
        <v>596.52</v>
      </c>
      <c r="D10" s="179">
        <v>1678.776</v>
      </c>
      <c r="E10" s="60">
        <f t="shared" si="0"/>
        <v>181.4282840474754</v>
      </c>
      <c r="F10" s="179">
        <v>2196.6717000000003</v>
      </c>
      <c r="G10" s="179">
        <v>3554.6013700000003</v>
      </c>
      <c r="H10" s="60">
        <f t="shared" si="1"/>
        <v>61.81759750444273</v>
      </c>
      <c r="J10" s="29"/>
      <c r="K10" s="29"/>
      <c r="L10" s="29"/>
      <c r="M10" s="29"/>
      <c r="N10" s="29"/>
    </row>
    <row r="11" spans="1:14" ht="15" customHeight="1">
      <c r="A11" s="59">
        <v>4022112</v>
      </c>
      <c r="B11" s="10" t="s">
        <v>278</v>
      </c>
      <c r="C11" s="179">
        <v>0.28</v>
      </c>
      <c r="D11" s="179">
        <v>0</v>
      </c>
      <c r="E11" s="60"/>
      <c r="F11" s="179">
        <v>0.38</v>
      </c>
      <c r="G11" s="179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4022115</v>
      </c>
      <c r="B12" s="10" t="s">
        <v>301</v>
      </c>
      <c r="C12" s="179">
        <v>0</v>
      </c>
      <c r="D12" s="179">
        <v>0.15474000000000002</v>
      </c>
      <c r="E12" s="60"/>
      <c r="F12" s="179">
        <v>0</v>
      </c>
      <c r="G12" s="179">
        <v>0.2137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4022116</v>
      </c>
      <c r="B13" s="10" t="s">
        <v>280</v>
      </c>
      <c r="C13" s="179">
        <v>154.05</v>
      </c>
      <c r="D13" s="179">
        <v>23</v>
      </c>
      <c r="E13" s="60">
        <f t="shared" si="0"/>
        <v>-85.06978253813698</v>
      </c>
      <c r="F13" s="179">
        <v>707.0895</v>
      </c>
      <c r="G13" s="179">
        <v>105.57</v>
      </c>
      <c r="H13" s="60">
        <f t="shared" si="1"/>
        <v>-85.06978253813698</v>
      </c>
      <c r="J13" s="29"/>
      <c r="K13" s="29"/>
      <c r="L13" s="29"/>
      <c r="M13" s="29"/>
      <c r="N13" s="29"/>
    </row>
    <row r="14" spans="1:14" ht="15" customHeight="1">
      <c r="A14" s="59">
        <v>4022117</v>
      </c>
      <c r="B14" s="10" t="s">
        <v>302</v>
      </c>
      <c r="C14" s="179">
        <v>58.475139999999996</v>
      </c>
      <c r="D14" s="179">
        <v>77.58767999999999</v>
      </c>
      <c r="E14" s="60">
        <f t="shared" si="0"/>
        <v>32.684898231966606</v>
      </c>
      <c r="F14" s="179">
        <v>21.6304</v>
      </c>
      <c r="G14" s="179">
        <v>22.994</v>
      </c>
      <c r="H14" s="60">
        <f t="shared" si="1"/>
        <v>6.304090539241058</v>
      </c>
      <c r="J14" s="29"/>
      <c r="K14" s="29"/>
      <c r="L14" s="29"/>
      <c r="M14" s="29"/>
      <c r="N14" s="29"/>
    </row>
    <row r="15" spans="1:14" ht="15" customHeight="1">
      <c r="A15" s="59">
        <v>4022118</v>
      </c>
      <c r="B15" s="10" t="s">
        <v>303</v>
      </c>
      <c r="C15" s="179">
        <v>5951.142</v>
      </c>
      <c r="D15" s="179">
        <v>6540.4392</v>
      </c>
      <c r="E15" s="60">
        <f t="shared" si="0"/>
        <v>9.902254054767967</v>
      </c>
      <c r="F15" s="179">
        <v>19248.95337</v>
      </c>
      <c r="G15" s="179">
        <v>15471.72106</v>
      </c>
      <c r="H15" s="60">
        <f t="shared" si="1"/>
        <v>-19.623052939007668</v>
      </c>
      <c r="J15" s="29"/>
      <c r="K15" s="29"/>
      <c r="L15" s="29"/>
      <c r="M15" s="29"/>
      <c r="N15" s="29"/>
    </row>
    <row r="16" spans="1:8" ht="15" customHeight="1">
      <c r="A16" s="59">
        <v>4022120</v>
      </c>
      <c r="B16" s="10" t="s">
        <v>194</v>
      </c>
      <c r="C16" s="179">
        <v>85.378454</v>
      </c>
      <c r="D16" s="179">
        <v>34.1112</v>
      </c>
      <c r="E16" s="60">
        <f t="shared" si="0"/>
        <v>-60.04706292760935</v>
      </c>
      <c r="F16" s="179">
        <v>201.1736</v>
      </c>
      <c r="G16" s="179">
        <v>44.7331</v>
      </c>
      <c r="H16" s="60">
        <f t="shared" si="1"/>
        <v>-77.76393125141668</v>
      </c>
    </row>
    <row r="17" spans="1:8" ht="15" customHeight="1">
      <c r="A17" s="59">
        <v>4022911</v>
      </c>
      <c r="B17" s="10" t="s">
        <v>304</v>
      </c>
      <c r="C17" s="179">
        <v>22.118146</v>
      </c>
      <c r="D17" s="179">
        <v>18.7119533</v>
      </c>
      <c r="E17" s="60">
        <f t="shared" si="0"/>
        <v>-15.399991934224499</v>
      </c>
      <c r="F17" s="179">
        <v>36.31334</v>
      </c>
      <c r="G17" s="179">
        <v>38.50533</v>
      </c>
      <c r="H17" s="60">
        <f t="shared" si="1"/>
        <v>6.036321638273989</v>
      </c>
    </row>
    <row r="18" spans="1:14" ht="15" customHeight="1">
      <c r="A18" s="59">
        <v>4022916</v>
      </c>
      <c r="B18" s="10" t="s">
        <v>243</v>
      </c>
      <c r="C18" s="179">
        <v>27.146</v>
      </c>
      <c r="D18" s="179">
        <v>14.9184</v>
      </c>
      <c r="E18" s="60">
        <f t="shared" si="0"/>
        <v>-45.04383702939659</v>
      </c>
      <c r="F18" s="179">
        <v>71.52458</v>
      </c>
      <c r="G18" s="179">
        <v>37.925</v>
      </c>
      <c r="H18" s="60">
        <f t="shared" si="1"/>
        <v>-46.97627025562402</v>
      </c>
      <c r="J18" s="29"/>
      <c r="K18" s="29"/>
      <c r="L18" s="29"/>
      <c r="M18" s="29"/>
      <c r="N18" s="29"/>
    </row>
    <row r="19" spans="1:14" ht="15" customHeight="1">
      <c r="A19" s="59">
        <v>4022918</v>
      </c>
      <c r="B19" s="10" t="s">
        <v>285</v>
      </c>
      <c r="C19" s="179">
        <v>32.4152</v>
      </c>
      <c r="D19" s="179">
        <v>48.251599999999996</v>
      </c>
      <c r="E19" s="60">
        <f t="shared" si="0"/>
        <v>48.85485821466471</v>
      </c>
      <c r="F19" s="179">
        <v>118.06764</v>
      </c>
      <c r="G19" s="179">
        <v>172.61389000000003</v>
      </c>
      <c r="H19" s="60">
        <f t="shared" si="1"/>
        <v>46.19915329890563</v>
      </c>
      <c r="J19" s="29"/>
      <c r="K19" s="29"/>
      <c r="L19" s="29"/>
      <c r="M19" s="29"/>
      <c r="N19" s="29"/>
    </row>
    <row r="20" spans="1:8" ht="15" customHeight="1">
      <c r="A20" s="59">
        <v>4022920</v>
      </c>
      <c r="B20" s="10" t="s">
        <v>242</v>
      </c>
      <c r="C20" s="179">
        <v>0.936</v>
      </c>
      <c r="D20" s="179">
        <v>0.243</v>
      </c>
      <c r="E20" s="60">
        <f t="shared" si="0"/>
        <v>-74.03846153846155</v>
      </c>
      <c r="F20" s="179">
        <v>1.64736</v>
      </c>
      <c r="G20" s="179">
        <v>3.27089</v>
      </c>
      <c r="H20" s="60">
        <f t="shared" si="1"/>
        <v>98.5534430846931</v>
      </c>
    </row>
    <row r="21" spans="1:8" ht="15" customHeight="1">
      <c r="A21" s="59">
        <v>4029110</v>
      </c>
      <c r="B21" s="10" t="s">
        <v>249</v>
      </c>
      <c r="C21" s="179">
        <v>1.08</v>
      </c>
      <c r="D21" s="179">
        <v>51.13003</v>
      </c>
      <c r="E21" s="60">
        <f t="shared" si="0"/>
        <v>4634.262037037036</v>
      </c>
      <c r="F21" s="179">
        <v>2.322</v>
      </c>
      <c r="G21" s="179">
        <v>33.63234</v>
      </c>
      <c r="H21" s="60">
        <f t="shared" si="1"/>
        <v>1348.4211886304909</v>
      </c>
    </row>
    <row r="22" spans="1:8" ht="14.25" customHeight="1">
      <c r="A22" s="59">
        <v>4029120</v>
      </c>
      <c r="B22" s="10" t="s">
        <v>169</v>
      </c>
      <c r="C22" s="179">
        <v>225.02189</v>
      </c>
      <c r="D22" s="179">
        <v>269.43002</v>
      </c>
      <c r="E22" s="60">
        <f t="shared" si="0"/>
        <v>19.735026667849965</v>
      </c>
      <c r="F22" s="179">
        <v>57.75174</v>
      </c>
      <c r="G22" s="179">
        <v>184.15246</v>
      </c>
      <c r="H22" s="60">
        <f t="shared" si="1"/>
        <v>218.8691111298118</v>
      </c>
    </row>
    <row r="23" spans="1:8" ht="15" customHeight="1">
      <c r="A23" s="59">
        <v>4029910</v>
      </c>
      <c r="B23" s="10" t="s">
        <v>81</v>
      </c>
      <c r="C23" s="179">
        <v>27896.892074</v>
      </c>
      <c r="D23" s="179">
        <v>28998.398054</v>
      </c>
      <c r="E23" s="60">
        <f t="shared" si="0"/>
        <v>3.9484899503432924</v>
      </c>
      <c r="F23" s="179">
        <v>47809.252380000005</v>
      </c>
      <c r="G23" s="179">
        <v>42296.30552</v>
      </c>
      <c r="H23" s="60">
        <f t="shared" si="1"/>
        <v>-11.531129615208602</v>
      </c>
    </row>
    <row r="24" spans="1:8" ht="15" customHeight="1">
      <c r="A24" s="59">
        <v>4029990</v>
      </c>
      <c r="B24" s="10" t="s">
        <v>305</v>
      </c>
      <c r="C24" s="179">
        <v>46.612981500000004</v>
      </c>
      <c r="D24" s="179">
        <v>75.5316249</v>
      </c>
      <c r="E24" s="60">
        <f t="shared" si="0"/>
        <v>62.03989204166225</v>
      </c>
      <c r="F24" s="179">
        <v>121.99121000000001</v>
      </c>
      <c r="G24" s="179">
        <v>163.08466</v>
      </c>
      <c r="H24" s="60">
        <f t="shared" si="1"/>
        <v>33.68558275633138</v>
      </c>
    </row>
    <row r="25" spans="1:8" ht="15" customHeight="1">
      <c r="A25" s="59">
        <v>4031000</v>
      </c>
      <c r="B25" s="10" t="s">
        <v>79</v>
      </c>
      <c r="C25" s="179">
        <v>317.82153000000005</v>
      </c>
      <c r="D25" s="179">
        <v>443.78628999999995</v>
      </c>
      <c r="E25" s="60">
        <f t="shared" si="0"/>
        <v>39.63380328576225</v>
      </c>
      <c r="F25" s="179">
        <v>416.99689</v>
      </c>
      <c r="G25" s="179">
        <v>1473.27378</v>
      </c>
      <c r="H25" s="60">
        <f t="shared" si="1"/>
        <v>253.3056997139715</v>
      </c>
    </row>
    <row r="26" spans="1:13" ht="15" customHeight="1">
      <c r="A26" s="59">
        <v>4039000</v>
      </c>
      <c r="B26" s="10" t="s">
        <v>183</v>
      </c>
      <c r="C26" s="179">
        <v>0.289</v>
      </c>
      <c r="D26" s="179">
        <v>1.9906</v>
      </c>
      <c r="E26" s="60">
        <f t="shared" si="0"/>
        <v>588.7889273356402</v>
      </c>
      <c r="F26" s="179">
        <v>1.734</v>
      </c>
      <c r="G26" s="179">
        <v>0.94464</v>
      </c>
      <c r="H26" s="60">
        <f t="shared" si="1"/>
        <v>-45.522491349480966</v>
      </c>
      <c r="J26" s="29"/>
      <c r="K26" s="29"/>
      <c r="L26" s="29"/>
      <c r="M26" s="29"/>
    </row>
    <row r="27" spans="1:8" ht="15" customHeight="1">
      <c r="A27" s="59">
        <v>4041000</v>
      </c>
      <c r="B27" s="10" t="s">
        <v>102</v>
      </c>
      <c r="C27" s="179">
        <v>9579.40325</v>
      </c>
      <c r="D27" s="179">
        <v>15212.004</v>
      </c>
      <c r="E27" s="60">
        <f t="shared" si="0"/>
        <v>58.7990775938992</v>
      </c>
      <c r="F27" s="179">
        <v>10419.8498</v>
      </c>
      <c r="G27" s="179">
        <v>10410.805199999999</v>
      </c>
      <c r="H27" s="60">
        <f t="shared" si="1"/>
        <v>-0.0868016350869194</v>
      </c>
    </row>
    <row r="28" spans="1:8" ht="15" customHeight="1">
      <c r="A28" s="59">
        <v>4049000</v>
      </c>
      <c r="B28" s="10" t="s">
        <v>177</v>
      </c>
      <c r="C28" s="179">
        <v>0</v>
      </c>
      <c r="D28" s="179">
        <v>2.4</v>
      </c>
      <c r="E28" s="60"/>
      <c r="F28" s="179">
        <v>0</v>
      </c>
      <c r="G28" s="179">
        <v>0.8</v>
      </c>
      <c r="H28" s="60"/>
    </row>
    <row r="29" spans="1:13" ht="15" customHeight="1">
      <c r="A29" s="59">
        <v>4051000</v>
      </c>
      <c r="B29" s="10" t="s">
        <v>103</v>
      </c>
      <c r="C29" s="179">
        <v>1381.8292099999999</v>
      </c>
      <c r="D29" s="179">
        <v>1205.7439</v>
      </c>
      <c r="E29" s="60">
        <f t="shared" si="0"/>
        <v>-12.742914155071306</v>
      </c>
      <c r="F29" s="179">
        <v>5439.200940000001</v>
      </c>
      <c r="G29" s="179">
        <v>4380.343879999999</v>
      </c>
      <c r="H29" s="60">
        <f t="shared" si="1"/>
        <v>-19.46714364261014</v>
      </c>
      <c r="J29" s="29"/>
      <c r="K29" s="29"/>
      <c r="L29" s="29"/>
      <c r="M29" s="29"/>
    </row>
    <row r="30" spans="1:8" ht="15" customHeight="1">
      <c r="A30" s="59">
        <v>4059000</v>
      </c>
      <c r="B30" s="10" t="s">
        <v>306</v>
      </c>
      <c r="C30" s="179">
        <v>2394</v>
      </c>
      <c r="D30" s="179">
        <v>2484.4</v>
      </c>
      <c r="E30" s="60">
        <f t="shared" si="0"/>
        <v>3.7761069340016773</v>
      </c>
      <c r="F30" s="179">
        <v>8088.5242800000005</v>
      </c>
      <c r="G30" s="179">
        <v>8874.78724</v>
      </c>
      <c r="H30" s="60">
        <f t="shared" si="1"/>
        <v>9.720722010368977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4061000</v>
      </c>
      <c r="B32" s="10" t="s">
        <v>300</v>
      </c>
      <c r="C32" s="179">
        <v>149.4195646</v>
      </c>
      <c r="D32" s="179">
        <v>635.82928</v>
      </c>
      <c r="E32" s="60">
        <f t="shared" si="0"/>
        <v>325.53281539946346</v>
      </c>
      <c r="F32" s="179">
        <v>658.91534</v>
      </c>
      <c r="G32" s="179">
        <v>2398.7382599999996</v>
      </c>
      <c r="H32" s="60">
        <f t="shared" si="1"/>
        <v>264.04346877096526</v>
      </c>
    </row>
    <row r="33" spans="1:8" ht="15" customHeight="1">
      <c r="A33" s="59">
        <v>4062000</v>
      </c>
      <c r="B33" s="10" t="s">
        <v>104</v>
      </c>
      <c r="C33" s="179">
        <v>0.0588</v>
      </c>
      <c r="D33" s="179">
        <v>0.1904</v>
      </c>
      <c r="E33" s="60"/>
      <c r="F33" s="179">
        <v>0.11040000000000001</v>
      </c>
      <c r="G33" s="179">
        <v>2.2526100000000002</v>
      </c>
      <c r="H33" s="60"/>
    </row>
    <row r="34" spans="1:8" ht="15" customHeight="1">
      <c r="A34" s="59">
        <v>4063000</v>
      </c>
      <c r="B34" s="10" t="s">
        <v>286</v>
      </c>
      <c r="C34" s="179">
        <v>0</v>
      </c>
      <c r="D34" s="179">
        <v>0.2665</v>
      </c>
      <c r="E34" s="60"/>
      <c r="F34" s="179">
        <v>0</v>
      </c>
      <c r="G34" s="179">
        <v>1.89818</v>
      </c>
      <c r="H34" s="60"/>
    </row>
    <row r="35" spans="1:8" ht="15" customHeight="1">
      <c r="A35" s="59">
        <v>4064000</v>
      </c>
      <c r="B35" s="10" t="s">
        <v>105</v>
      </c>
      <c r="C35" s="179">
        <v>0</v>
      </c>
      <c r="D35" s="179">
        <v>0.008400000000000001</v>
      </c>
      <c r="E35" s="60"/>
      <c r="F35" s="179">
        <v>0</v>
      </c>
      <c r="G35" s="179">
        <v>0.22596</v>
      </c>
      <c r="H35" s="60"/>
    </row>
    <row r="36" spans="1:8" ht="15" customHeight="1">
      <c r="A36" s="59">
        <v>4069000</v>
      </c>
      <c r="B36" s="10" t="s">
        <v>310</v>
      </c>
      <c r="C36" s="179">
        <v>5347.7930238</v>
      </c>
      <c r="D36" s="179">
        <v>4377.14098</v>
      </c>
      <c r="E36" s="60">
        <f t="shared" si="0"/>
        <v>-18.15051628737644</v>
      </c>
      <c r="F36" s="179">
        <v>21908.92182</v>
      </c>
      <c r="G36" s="179">
        <v>14739.114150000001</v>
      </c>
      <c r="H36" s="60">
        <f t="shared" si="1"/>
        <v>-32.72551579172141</v>
      </c>
    </row>
    <row r="37" spans="1:8" ht="15" customHeight="1">
      <c r="A37" s="59"/>
      <c r="B37" s="10" t="s">
        <v>165</v>
      </c>
      <c r="C37" s="26">
        <f>SUM(C32:C36)</f>
        <v>5497.2713883999995</v>
      </c>
      <c r="D37" s="26">
        <f>SUM(D32:D36)</f>
        <v>5013.43556</v>
      </c>
      <c r="E37" s="60">
        <f t="shared" si="0"/>
        <v>-8.801381525768582</v>
      </c>
      <c r="F37" s="26">
        <f>SUM(F32:F36)</f>
        <v>22567.94756</v>
      </c>
      <c r="G37" s="26">
        <f>SUM(G32:G36)</f>
        <v>17142.229160000003</v>
      </c>
      <c r="H37" s="60">
        <f t="shared" si="1"/>
        <v>-24.04170067116196</v>
      </c>
    </row>
    <row r="38" spans="1:8" ht="15" customHeight="1">
      <c r="A38" s="59"/>
      <c r="C38" s="26"/>
      <c r="D38" s="26"/>
      <c r="E38" s="60"/>
      <c r="F38" s="26"/>
      <c r="G38" s="26"/>
      <c r="H38" s="60"/>
    </row>
    <row r="39" spans="1:8" ht="15" customHeight="1">
      <c r="A39" s="59">
        <v>19011010</v>
      </c>
      <c r="B39" s="10" t="s">
        <v>299</v>
      </c>
      <c r="C39" s="179">
        <v>11315.37918</v>
      </c>
      <c r="D39" s="179">
        <v>14729.85084</v>
      </c>
      <c r="E39" s="60">
        <f t="shared" si="0"/>
        <v>30.175494834809413</v>
      </c>
      <c r="F39" s="179">
        <v>46854.8304</v>
      </c>
      <c r="G39" s="179">
        <v>56389.42275</v>
      </c>
      <c r="H39" s="60">
        <f t="shared" si="1"/>
        <v>20.349219639902905</v>
      </c>
    </row>
    <row r="40" spans="1:8" ht="15" customHeight="1">
      <c r="A40" s="59">
        <v>19019011</v>
      </c>
      <c r="B40" s="10" t="s">
        <v>106</v>
      </c>
      <c r="C40" s="179">
        <v>4901.95254</v>
      </c>
      <c r="D40" s="179">
        <v>5360.777388</v>
      </c>
      <c r="E40" s="60">
        <f t="shared" si="0"/>
        <v>9.360042641294108</v>
      </c>
      <c r="F40" s="179">
        <v>7360.17449</v>
      </c>
      <c r="G40" s="179">
        <v>7309.722269999999</v>
      </c>
      <c r="H40" s="60">
        <f t="shared" si="1"/>
        <v>-0.6854758683852991</v>
      </c>
    </row>
    <row r="41" spans="1:8" ht="15" customHeight="1">
      <c r="A41" s="59">
        <v>22029031</v>
      </c>
      <c r="B41" s="10" t="s">
        <v>307</v>
      </c>
      <c r="C41" s="179">
        <v>58.006800000000005</v>
      </c>
      <c r="D41" s="179">
        <v>65.03712</v>
      </c>
      <c r="E41" s="60">
        <f t="shared" si="0"/>
        <v>12.119820434845563</v>
      </c>
      <c r="F41" s="179">
        <v>48.98034</v>
      </c>
      <c r="G41" s="179">
        <v>58.50137</v>
      </c>
      <c r="H41" s="60">
        <f t="shared" si="1"/>
        <v>19.438472660663454</v>
      </c>
    </row>
    <row r="42" spans="1:8" ht="15" customHeight="1">
      <c r="A42" s="59">
        <v>22029032</v>
      </c>
      <c r="B42" s="10" t="s">
        <v>308</v>
      </c>
      <c r="C42" s="179">
        <v>0</v>
      </c>
      <c r="D42" s="179">
        <v>1.938</v>
      </c>
      <c r="E42" s="60"/>
      <c r="F42" s="179">
        <v>0</v>
      </c>
      <c r="G42" s="179">
        <v>3.6346700000000003</v>
      </c>
      <c r="H42" s="60"/>
    </row>
    <row r="43" spans="1:8" ht="15" customHeight="1">
      <c r="A43" s="21"/>
      <c r="B43" s="10" t="s">
        <v>107</v>
      </c>
      <c r="C43" s="28"/>
      <c r="D43" s="28"/>
      <c r="E43" s="69"/>
      <c r="F43" s="28">
        <f>SUM(F7:F42)-F37</f>
        <v>172765.05684</v>
      </c>
      <c r="G43" s="28">
        <f>SUM(G7:G42)-G37</f>
        <v>169372.28246000002</v>
      </c>
      <c r="H43" s="69">
        <f>(G43/F43-1)*100</f>
        <v>-1.9638082156521297</v>
      </c>
    </row>
    <row r="44" spans="1:8" ht="12">
      <c r="A44" s="47" t="s">
        <v>199</v>
      </c>
      <c r="B44" s="53"/>
      <c r="C44" s="53"/>
      <c r="D44" s="53"/>
      <c r="E44" s="53"/>
      <c r="F44" s="53"/>
      <c r="G44" s="53"/>
      <c r="H44" s="54"/>
    </row>
    <row r="46" ht="12">
      <c r="D46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F12" sqref="F12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4" t="s">
        <v>11</v>
      </c>
      <c r="B1" s="214"/>
      <c r="C1" s="214"/>
      <c r="D1" s="21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6" t="s">
        <v>145</v>
      </c>
      <c r="B3" s="220"/>
      <c r="C3" s="220"/>
      <c r="D3" s="22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3" t="s">
        <v>329</v>
      </c>
      <c r="B4" s="234"/>
      <c r="C4" s="234"/>
      <c r="D4" s="23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8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1"/>
      <c r="B6" s="50" t="s">
        <v>100</v>
      </c>
      <c r="C6" s="23" t="s">
        <v>209</v>
      </c>
      <c r="D6" s="23" t="s">
        <v>205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9">
        <v>1093.67408</v>
      </c>
      <c r="C7" s="168">
        <v>1198.4941800000001</v>
      </c>
      <c r="D7" s="122">
        <f>C7/B7*1000</f>
        <v>1095.8421726516551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1813.1487733000001</v>
      </c>
      <c r="C8" s="26">
        <v>3759.8094000000006</v>
      </c>
      <c r="D8" s="26">
        <f aca="true" t="shared" si="0" ref="D8:D16">C8/B8*1000</f>
        <v>2073.6353548953425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6588.690799999999</v>
      </c>
      <c r="C9" s="26">
        <v>15644.33495</v>
      </c>
      <c r="D9" s="26">
        <f t="shared" si="0"/>
        <v>2374.4223890427525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28998.398054</v>
      </c>
      <c r="C10" s="26">
        <v>42296.30552</v>
      </c>
      <c r="D10" s="26">
        <f>C10/B10*1000</f>
        <v>1458.573864709251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430.44587490000004</v>
      </c>
      <c r="C11" s="26">
        <v>428.87345000000005</v>
      </c>
      <c r="D11" s="26">
        <f t="shared" si="0"/>
        <v>996.3469857845303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443.78628999999995</v>
      </c>
      <c r="C12" s="26">
        <v>1473.27378</v>
      </c>
      <c r="D12" s="26">
        <f t="shared" si="0"/>
        <v>3319.7820960174327</v>
      </c>
      <c r="E12" s="44"/>
      <c r="F12" s="44">
        <f>SUM(B8:B9)</f>
        <v>8401.8395733</v>
      </c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15216.3946</v>
      </c>
      <c r="C13" s="26">
        <v>10412.549839999998</v>
      </c>
      <c r="D13" s="26">
        <f t="shared" si="0"/>
        <v>684.2980951611229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192</v>
      </c>
      <c r="B14" s="140">
        <v>3690.1439</v>
      </c>
      <c r="C14" s="140">
        <v>13255.131119999998</v>
      </c>
      <c r="D14" s="140">
        <f>C14/B14*1000</f>
        <v>3592.03637560042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5013.43556</v>
      </c>
      <c r="C15" s="26">
        <v>17142.229160000003</v>
      </c>
      <c r="D15" s="26">
        <f>C15/B15*1000</f>
        <v>3419.2579030576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5360.777388</v>
      </c>
      <c r="C16" s="26">
        <v>7309.722269999999</v>
      </c>
      <c r="D16" s="52">
        <f t="shared" si="0"/>
        <v>1363.556391347769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187</v>
      </c>
      <c r="B17" s="140">
        <v>14729.85084</v>
      </c>
      <c r="C17" s="141">
        <v>56389.42275</v>
      </c>
      <c r="D17" s="141">
        <f>C17/B17*1000</f>
        <v>3828.241260724131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66.97512</v>
      </c>
      <c r="C18" s="52">
        <v>62.13604</v>
      </c>
      <c r="D18" s="141">
        <f>C18/B18*1000</f>
        <v>927.7480951135287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83445.7212802</v>
      </c>
      <c r="C19" s="52">
        <f>SUM(C7:C18)</f>
        <v>169372.28246000002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199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1198.4941800000001</v>
      </c>
      <c r="AN26" s="94">
        <f aca="true" t="shared" si="3" ref="AN26:AN37">AM26/$AM$39</f>
        <v>0.007076093931030561</v>
      </c>
    </row>
    <row r="27" spans="38:40" ht="12">
      <c r="AL27" s="11" t="str">
        <f t="shared" si="1"/>
        <v>Leche descremada</v>
      </c>
      <c r="AM27" s="44">
        <f t="shared" si="2"/>
        <v>3759.8094000000006</v>
      </c>
      <c r="AN27" s="94">
        <f t="shared" si="3"/>
        <v>0.02219849284305382</v>
      </c>
    </row>
    <row r="28" spans="38:40" ht="12">
      <c r="AL28" s="11" t="str">
        <f t="shared" si="1"/>
        <v>Leche entera</v>
      </c>
      <c r="AM28" s="44">
        <f t="shared" si="2"/>
        <v>15644.33495</v>
      </c>
      <c r="AN28" s="94">
        <f t="shared" si="3"/>
        <v>0.09236655917236435</v>
      </c>
    </row>
    <row r="29" spans="38:40" ht="12">
      <c r="AL29" s="11" t="str">
        <f t="shared" si="1"/>
        <v>Leche condensada</v>
      </c>
      <c r="AM29" s="44">
        <f t="shared" si="2"/>
        <v>42296.30552</v>
      </c>
      <c r="AN29" s="94">
        <f t="shared" si="3"/>
        <v>0.24972389168805678</v>
      </c>
    </row>
    <row r="30" spans="38:40" ht="12">
      <c r="AL30" s="11" t="str">
        <f t="shared" si="1"/>
        <v>Leche crema y nata</v>
      </c>
      <c r="AM30" s="44">
        <f t="shared" si="2"/>
        <v>428.87345000000005</v>
      </c>
      <c r="AN30" s="94">
        <f t="shared" si="3"/>
        <v>0.0025321347966204884</v>
      </c>
    </row>
    <row r="31" spans="38:40" ht="12">
      <c r="AL31" s="11" t="str">
        <f t="shared" si="1"/>
        <v>Yogur</v>
      </c>
      <c r="AM31" s="44">
        <f t="shared" si="2"/>
        <v>1473.27378</v>
      </c>
      <c r="AN31" s="94">
        <f t="shared" si="3"/>
        <v>0.00869843494225767</v>
      </c>
    </row>
    <row r="32" spans="38:40" ht="12">
      <c r="AL32" s="11" t="str">
        <f t="shared" si="1"/>
        <v>Suero y lactosuero</v>
      </c>
      <c r="AM32" s="44">
        <f t="shared" si="2"/>
        <v>10412.549839999998</v>
      </c>
      <c r="AN32" s="94">
        <f t="shared" si="3"/>
        <v>0.06147729539193692</v>
      </c>
    </row>
    <row r="33" spans="38:40" ht="12">
      <c r="AL33" s="11" t="str">
        <f t="shared" si="1"/>
        <v>Mantequilla y demás materias grasas de la leche</v>
      </c>
      <c r="AM33" s="44">
        <f t="shared" si="2"/>
        <v>13255.131119999998</v>
      </c>
      <c r="AN33" s="94">
        <f t="shared" si="3"/>
        <v>0.07826033237244949</v>
      </c>
    </row>
    <row r="34" spans="38:40" ht="12">
      <c r="AL34" s="11" t="str">
        <f t="shared" si="1"/>
        <v>Quesos</v>
      </c>
      <c r="AM34" s="44">
        <f t="shared" si="2"/>
        <v>17142.229160000003</v>
      </c>
      <c r="AN34" s="94">
        <f t="shared" si="3"/>
        <v>0.10121035691922269</v>
      </c>
    </row>
    <row r="35" spans="38:40" ht="12">
      <c r="AL35" s="11" t="str">
        <f t="shared" si="1"/>
        <v>Manjar</v>
      </c>
      <c r="AM35" s="44">
        <f t="shared" si="2"/>
        <v>7309.722269999999</v>
      </c>
      <c r="AN35" s="94">
        <f t="shared" si="3"/>
        <v>0.043157724297222644</v>
      </c>
    </row>
    <row r="36" spans="38:40" ht="12">
      <c r="AL36" s="11" t="str">
        <f t="shared" si="1"/>
        <v>Preparaciones para la alimentación infantil</v>
      </c>
      <c r="AM36" s="44">
        <f t="shared" si="2"/>
        <v>56389.42275</v>
      </c>
      <c r="AN36" s="94">
        <f t="shared" si="3"/>
        <v>0.33293182291097284</v>
      </c>
    </row>
    <row r="37" spans="38:40" ht="12">
      <c r="AL37" s="11" t="s">
        <v>126</v>
      </c>
      <c r="AM37" s="44">
        <f t="shared" si="2"/>
        <v>62.13604</v>
      </c>
      <c r="AN37" s="94">
        <f t="shared" si="3"/>
        <v>0.0003668607348116385</v>
      </c>
    </row>
    <row r="39" spans="39:40" ht="12">
      <c r="AM39" s="29">
        <f>SUM(AM26:AM37)</f>
        <v>169372.28246000002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7">
      <selection activeCell="G18" sqref="G18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6" t="s">
        <v>13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4" t="s">
        <v>23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4.25" customHeight="1">
      <c r="A4" s="218" t="s">
        <v>118</v>
      </c>
      <c r="B4" s="217" t="s">
        <v>115</v>
      </c>
      <c r="C4" s="217"/>
      <c r="D4" s="217" t="s">
        <v>116</v>
      </c>
      <c r="E4" s="217"/>
      <c r="F4" s="217" t="s">
        <v>117</v>
      </c>
      <c r="G4" s="217"/>
      <c r="H4" s="225" t="s">
        <v>261</v>
      </c>
      <c r="I4" s="225"/>
      <c r="J4" s="225"/>
    </row>
    <row r="5" spans="1:10" ht="14.25" customHeight="1">
      <c r="A5" s="230"/>
      <c r="B5" s="215" t="s">
        <v>119</v>
      </c>
      <c r="C5" s="215"/>
      <c r="D5" s="222" t="s">
        <v>210</v>
      </c>
      <c r="E5" s="222"/>
      <c r="F5" s="215" t="s">
        <v>204</v>
      </c>
      <c r="G5" s="215"/>
      <c r="H5" s="36" t="s">
        <v>115</v>
      </c>
      <c r="I5" s="36" t="s">
        <v>109</v>
      </c>
      <c r="J5" s="41" t="s">
        <v>109</v>
      </c>
    </row>
    <row r="6" spans="1:10" ht="14.25" customHeight="1">
      <c r="A6" s="2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211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>(C7/B7-1)*100</f>
        <v>20.480212550023637</v>
      </c>
      <c r="I7" s="60">
        <f>(E7/D7-1)*100</f>
        <v>-16.89309836129731</v>
      </c>
      <c r="J7" s="60">
        <f>(G7/F7-1)*100</f>
        <v>-31.020289656115494</v>
      </c>
    </row>
    <row r="8" spans="1:10" ht="14.25" customHeight="1">
      <c r="A8" s="21" t="s">
        <v>66</v>
      </c>
      <c r="B8" s="26">
        <v>1587.724</v>
      </c>
      <c r="C8" s="26">
        <v>254.028</v>
      </c>
      <c r="D8" s="26">
        <v>7643.954</v>
      </c>
      <c r="E8" s="26">
        <v>573.242</v>
      </c>
      <c r="F8" s="52">
        <f aca="true" t="shared" si="0" ref="F8:F18">D8/B8*1000</f>
        <v>4814.4098092615595</v>
      </c>
      <c r="G8" s="52">
        <f aca="true" t="shared" si="1" ref="G8:G15">E8/C8*1000</f>
        <v>2256.609507613334</v>
      </c>
      <c r="H8" s="60">
        <f aca="true" t="shared" si="2" ref="H8:H17">(C8/B8-1)*100</f>
        <v>-84.00049378859298</v>
      </c>
      <c r="I8" s="60">
        <f aca="true" t="shared" si="3" ref="I8:I17">(E8/D8-1)*100</f>
        <v>-92.500713635901</v>
      </c>
      <c r="J8" s="60">
        <f aca="true" t="shared" si="4" ref="J8:J17">(G8/F8-1)*100</f>
        <v>-53.128013671120044</v>
      </c>
    </row>
    <row r="9" spans="1:10" ht="14.25" customHeight="1">
      <c r="A9" s="21" t="s">
        <v>67</v>
      </c>
      <c r="B9" s="26">
        <v>846.512</v>
      </c>
      <c r="C9" s="26">
        <v>2318.948</v>
      </c>
      <c r="D9" s="26">
        <v>2104.95634</v>
      </c>
      <c r="E9" s="26">
        <v>5203.13475</v>
      </c>
      <c r="F9" s="52">
        <f t="shared" si="0"/>
        <v>2486.623154781031</v>
      </c>
      <c r="G9" s="52">
        <f t="shared" si="1"/>
        <v>2243.7479193151376</v>
      </c>
      <c r="H9" s="60">
        <f t="shared" si="2"/>
        <v>173.94153892679606</v>
      </c>
      <c r="I9" s="60">
        <f t="shared" si="3"/>
        <v>147.18492498518992</v>
      </c>
      <c r="J9" s="60">
        <f t="shared" si="4"/>
        <v>-9.767271530425404</v>
      </c>
    </row>
    <row r="10" spans="1:10" ht="14.25" customHeight="1">
      <c r="A10" s="21" t="s">
        <v>68</v>
      </c>
      <c r="B10" s="26">
        <v>1326.769</v>
      </c>
      <c r="C10" s="26">
        <v>786.04</v>
      </c>
      <c r="D10" s="26">
        <v>3386.076</v>
      </c>
      <c r="E10" s="26">
        <v>1605.148</v>
      </c>
      <c r="F10" s="52">
        <f t="shared" si="0"/>
        <v>2552.1217333235854</v>
      </c>
      <c r="G10" s="52">
        <f t="shared" si="1"/>
        <v>2042.0691058979185</v>
      </c>
      <c r="H10" s="60">
        <f t="shared" si="2"/>
        <v>-40.755323647145815</v>
      </c>
      <c r="I10" s="60">
        <f t="shared" si="3"/>
        <v>-52.5956298677289</v>
      </c>
      <c r="J10" s="60">
        <f t="shared" si="4"/>
        <v>-19.985434893869026</v>
      </c>
    </row>
    <row r="11" spans="1:10" ht="14.25" customHeight="1">
      <c r="A11" s="21" t="s">
        <v>69</v>
      </c>
      <c r="B11" s="26">
        <v>271.5164</v>
      </c>
      <c r="C11" s="26">
        <v>621.4448000000001</v>
      </c>
      <c r="D11" s="26">
        <v>767.86436</v>
      </c>
      <c r="E11" s="26">
        <v>1345.351</v>
      </c>
      <c r="F11" s="52">
        <f t="shared" si="0"/>
        <v>2828.0588575865036</v>
      </c>
      <c r="G11" s="52">
        <f t="shared" si="1"/>
        <v>2164.876108063017</v>
      </c>
      <c r="H11" s="60">
        <f t="shared" si="2"/>
        <v>128.87928684970785</v>
      </c>
      <c r="I11" s="60">
        <f t="shared" si="3"/>
        <v>75.2068555441224</v>
      </c>
      <c r="J11" s="60">
        <f t="shared" si="4"/>
        <v>-23.4501042205838</v>
      </c>
    </row>
    <row r="12" spans="1:10" ht="14.25" customHeight="1">
      <c r="A12" s="21" t="s">
        <v>70</v>
      </c>
      <c r="B12" s="26">
        <v>342.804</v>
      </c>
      <c r="C12" s="26">
        <v>37.802</v>
      </c>
      <c r="D12" s="26">
        <v>902.417</v>
      </c>
      <c r="E12" s="26">
        <v>93.044</v>
      </c>
      <c r="F12" s="52">
        <f t="shared" si="0"/>
        <v>2632.4576142635447</v>
      </c>
      <c r="G12" s="52">
        <f t="shared" si="1"/>
        <v>2461.351251256547</v>
      </c>
      <c r="H12" s="60">
        <f t="shared" si="2"/>
        <v>-88.9727074363193</v>
      </c>
      <c r="I12" s="60">
        <f t="shared" si="3"/>
        <v>-89.68946728618809</v>
      </c>
      <c r="J12" s="60">
        <f t="shared" si="4"/>
        <v>-6.499871529930257</v>
      </c>
    </row>
    <row r="13" spans="1:10" ht="14.25" customHeight="1">
      <c r="A13" s="21" t="s">
        <v>71</v>
      </c>
      <c r="B13" s="26">
        <v>13.925</v>
      </c>
      <c r="C13" s="26">
        <v>53.62</v>
      </c>
      <c r="D13" s="26">
        <v>6.797</v>
      </c>
      <c r="E13" s="26">
        <v>104.042</v>
      </c>
      <c r="F13" s="52">
        <f t="shared" si="0"/>
        <v>488.1149012567325</v>
      </c>
      <c r="G13" s="52">
        <f t="shared" si="1"/>
        <v>1940.3580753450208</v>
      </c>
      <c r="H13" s="60">
        <f t="shared" si="2"/>
        <v>285.06283662477557</v>
      </c>
      <c r="I13" s="60">
        <f t="shared" si="3"/>
        <v>1430.704722671767</v>
      </c>
      <c r="J13" s="60">
        <f t="shared" si="4"/>
        <v>297.5207620888541</v>
      </c>
    </row>
    <row r="14" spans="1:16" ht="14.25" customHeight="1">
      <c r="A14" s="21" t="s">
        <v>72</v>
      </c>
      <c r="B14" s="26">
        <v>66.492</v>
      </c>
      <c r="C14" s="26">
        <v>51.988</v>
      </c>
      <c r="D14" s="26">
        <v>105.174</v>
      </c>
      <c r="E14" s="26">
        <v>73.34</v>
      </c>
      <c r="F14" s="52">
        <f t="shared" si="0"/>
        <v>1581.754195993503</v>
      </c>
      <c r="G14" s="52">
        <f t="shared" si="1"/>
        <v>1410.7101638839733</v>
      </c>
      <c r="H14" s="60">
        <f t="shared" si="2"/>
        <v>-21.813150454189987</v>
      </c>
      <c r="I14" s="60">
        <f t="shared" si="3"/>
        <v>-30.267936942590378</v>
      </c>
      <c r="J14" s="60">
        <f t="shared" si="4"/>
        <v>-10.813565884179399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>
        <v>654.134</v>
      </c>
      <c r="D15" s="26">
        <v>114.7448</v>
      </c>
      <c r="E15" s="26">
        <v>1974.818</v>
      </c>
      <c r="F15" s="52">
        <f t="shared" si="0"/>
        <v>1418.1291464391297</v>
      </c>
      <c r="G15" s="52">
        <f t="shared" si="1"/>
        <v>3018.9808204435176</v>
      </c>
      <c r="H15" s="60">
        <f t="shared" si="2"/>
        <v>708.4431635044148</v>
      </c>
      <c r="I15" s="60">
        <f t="shared" si="3"/>
        <v>1621.0522829792721</v>
      </c>
      <c r="J15" s="60">
        <f t="shared" si="4"/>
        <v>112.88475933408941</v>
      </c>
    </row>
    <row r="16" spans="1:10" ht="14.25" customHeight="1">
      <c r="A16" s="21" t="s">
        <v>74</v>
      </c>
      <c r="B16" s="26">
        <v>280.168</v>
      </c>
      <c r="C16" s="26">
        <v>116.633</v>
      </c>
      <c r="D16" s="26">
        <v>561.558</v>
      </c>
      <c r="E16" s="26">
        <v>251.4586</v>
      </c>
      <c r="F16" s="52">
        <f t="shared" si="0"/>
        <v>2004.3616687130577</v>
      </c>
      <c r="G16" s="52">
        <f>E16/C16*1000</f>
        <v>2155.9815832568825</v>
      </c>
      <c r="H16" s="60">
        <f t="shared" si="2"/>
        <v>-58.37033494189201</v>
      </c>
      <c r="I16" s="60">
        <f t="shared" si="3"/>
        <v>-55.22125942467208</v>
      </c>
      <c r="J16" s="60">
        <f t="shared" si="4"/>
        <v>7.5644988083001685</v>
      </c>
    </row>
    <row r="17" spans="1:10" ht="14.25" customHeight="1">
      <c r="A17" s="21" t="s">
        <v>75</v>
      </c>
      <c r="B17" s="26">
        <v>217.659</v>
      </c>
      <c r="C17" s="26">
        <v>474.265</v>
      </c>
      <c r="D17" s="26">
        <v>424</v>
      </c>
      <c r="E17" s="26">
        <v>1314.999</v>
      </c>
      <c r="F17" s="52">
        <f t="shared" si="0"/>
        <v>1948.001231283797</v>
      </c>
      <c r="G17" s="52">
        <f>E17/C17*1000</f>
        <v>2772.7093502577677</v>
      </c>
      <c r="H17" s="60">
        <f t="shared" si="2"/>
        <v>117.89358583839862</v>
      </c>
      <c r="I17" s="60">
        <f t="shared" si="3"/>
        <v>210.14127358490566</v>
      </c>
      <c r="J17" s="60">
        <f t="shared" si="4"/>
        <v>42.33611897824421</v>
      </c>
    </row>
    <row r="18" spans="1:10" ht="14.25" customHeight="1">
      <c r="A18" s="21" t="s">
        <v>76</v>
      </c>
      <c r="B18" s="26">
        <v>116.665</v>
      </c>
      <c r="C18" s="26">
        <v>216.904</v>
      </c>
      <c r="D18" s="26">
        <v>274.414</v>
      </c>
      <c r="E18" s="26">
        <v>550.03</v>
      </c>
      <c r="F18" s="52">
        <f t="shared" si="0"/>
        <v>2352.153602194317</v>
      </c>
      <c r="G18" s="52">
        <f>E18/C18*1000</f>
        <v>2535.822299266035</v>
      </c>
      <c r="H18" s="60">
        <f>(C18/B18-1)*100</f>
        <v>85.92037029100415</v>
      </c>
      <c r="I18" s="60">
        <f>(E18/D18-1)*100</f>
        <v>100.43802429905178</v>
      </c>
      <c r="J18" s="60">
        <f>(G18/F18-1)*100</f>
        <v>7.808533290528885</v>
      </c>
    </row>
    <row r="19" spans="1:10" ht="14.25" customHeight="1">
      <c r="A19" s="21" t="s">
        <v>174</v>
      </c>
      <c r="B19" s="26">
        <f>SUM(B7:B18)</f>
        <v>5983.553599999999</v>
      </c>
      <c r="C19" s="26">
        <f>SUM(C7:C18)</f>
        <v>6588.6918000000005</v>
      </c>
      <c r="D19" s="26">
        <f>SUM(D7:D18)</f>
        <v>19367.18385</v>
      </c>
      <c r="E19" s="26">
        <f>SUM(E7:E18)</f>
        <v>15644.33435</v>
      </c>
      <c r="F19" s="52">
        <f>D19/B19*1000</f>
        <v>3236.7360843897186</v>
      </c>
      <c r="G19" s="52">
        <f>E19/C19*1000</f>
        <v>2374.4219375992056</v>
      </c>
      <c r="H19" s="60">
        <f>(C19/B19-1)*100</f>
        <v>10.113358055320187</v>
      </c>
      <c r="I19" s="60">
        <f>(E19/D19-1)*100</f>
        <v>-19.22246171066323</v>
      </c>
      <c r="J19" s="60">
        <f>(G19/F19-1)*100</f>
        <v>-26.641472282813595</v>
      </c>
    </row>
    <row r="20" spans="1:10" ht="14.25" customHeight="1">
      <c r="A20" s="47" t="s">
        <v>195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4.25" customHeight="1">
      <c r="A21" s="57"/>
      <c r="B21" s="11"/>
      <c r="C21" s="11"/>
      <c r="D21" s="11"/>
      <c r="E21" s="11"/>
      <c r="F21" s="11"/>
      <c r="G21" s="11"/>
      <c r="H21" s="11"/>
      <c r="I21" s="11"/>
      <c r="J21" s="11"/>
    </row>
    <row r="22" ht="14.25" customHeight="1">
      <c r="A22" s="11"/>
    </row>
    <row r="23" spans="1:10" ht="14.25" customHeight="1">
      <c r="A23" s="214" t="s">
        <v>15</v>
      </c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ht="14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4.25" customHeight="1">
      <c r="A25" s="224" t="s">
        <v>25</v>
      </c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10" ht="14.25" customHeight="1">
      <c r="A26" s="218" t="s">
        <v>118</v>
      </c>
      <c r="B26" s="217" t="s">
        <v>115</v>
      </c>
      <c r="C26" s="217"/>
      <c r="D26" s="217" t="s">
        <v>116</v>
      </c>
      <c r="E26" s="217"/>
      <c r="F26" s="217" t="s">
        <v>117</v>
      </c>
      <c r="G26" s="217"/>
      <c r="H26" s="225" t="s">
        <v>261</v>
      </c>
      <c r="I26" s="225"/>
      <c r="J26" s="225"/>
    </row>
    <row r="27" spans="1:10" ht="14.25" customHeight="1">
      <c r="A27" s="230"/>
      <c r="B27" s="215" t="s">
        <v>119</v>
      </c>
      <c r="C27" s="215"/>
      <c r="D27" s="222" t="s">
        <v>210</v>
      </c>
      <c r="E27" s="222"/>
      <c r="F27" s="215" t="s">
        <v>204</v>
      </c>
      <c r="G27" s="215"/>
      <c r="H27" s="36" t="s">
        <v>115</v>
      </c>
      <c r="I27" s="36" t="s">
        <v>109</v>
      </c>
      <c r="J27" s="41" t="s">
        <v>109</v>
      </c>
    </row>
    <row r="28" spans="1:10" ht="14.25" customHeight="1">
      <c r="A28" s="221"/>
      <c r="B28" s="40">
        <v>2015</v>
      </c>
      <c r="C28" s="40">
        <v>2016</v>
      </c>
      <c r="D28" s="40">
        <v>2015</v>
      </c>
      <c r="E28" s="40">
        <v>2016</v>
      </c>
      <c r="F28" s="40">
        <v>2015</v>
      </c>
      <c r="G28" s="40">
        <v>2016</v>
      </c>
      <c r="H28" s="67" t="s">
        <v>119</v>
      </c>
      <c r="I28" s="67" t="s">
        <v>211</v>
      </c>
      <c r="J28" s="67" t="s">
        <v>120</v>
      </c>
    </row>
    <row r="29" spans="1:10" ht="14.25" customHeight="1">
      <c r="A29" s="38" t="s">
        <v>65</v>
      </c>
      <c r="B29" s="26">
        <v>6.2266545</v>
      </c>
      <c r="C29" s="26">
        <v>16.432</v>
      </c>
      <c r="D29" s="26">
        <v>5.17823</v>
      </c>
      <c r="E29" s="26">
        <v>30.622</v>
      </c>
      <c r="F29" s="52">
        <f aca="true" t="shared" si="5" ref="F29:G31">D29/B29*1000</f>
        <v>831.6231453021843</v>
      </c>
      <c r="G29" s="52">
        <f t="shared" si="5"/>
        <v>1863.5589094449856</v>
      </c>
      <c r="H29" s="60">
        <f>(C29/B29-1)*100</f>
        <v>163.89773192008641</v>
      </c>
      <c r="I29" s="60">
        <f>(E29/D29-1)*100</f>
        <v>491.3603683111797</v>
      </c>
      <c r="J29" s="60">
        <f>(G29/F29-1)*100</f>
        <v>124.08694610920551</v>
      </c>
    </row>
    <row r="30" spans="1:10" ht="14.25" customHeight="1">
      <c r="A30" s="21" t="s">
        <v>66</v>
      </c>
      <c r="B30" s="26">
        <v>37.281</v>
      </c>
      <c r="C30" s="26">
        <v>230.199</v>
      </c>
      <c r="D30" s="26">
        <v>117.283</v>
      </c>
      <c r="E30" s="26">
        <v>505.55</v>
      </c>
      <c r="F30" s="52">
        <v>4814.4098092615595</v>
      </c>
      <c r="G30" s="52">
        <f aca="true" t="shared" si="6" ref="G30:G39">E30/C30*1000</f>
        <v>2196.143336852028</v>
      </c>
      <c r="H30" s="60">
        <f aca="true" t="shared" si="7" ref="H30:H35">(C30/B30-1)*100</f>
        <v>517.4700249456828</v>
      </c>
      <c r="I30" s="60">
        <f aca="true" t="shared" si="8" ref="I30:I35">(E30/D30-1)*100</f>
        <v>331.05138852178067</v>
      </c>
      <c r="J30" s="60">
        <f aca="true" t="shared" si="9" ref="J30:J35">(G30/F30-1)*100</f>
        <v>-54.383955170844175</v>
      </c>
    </row>
    <row r="31" spans="1:10" ht="14.25" customHeight="1">
      <c r="A31" s="21" t="s">
        <v>67</v>
      </c>
      <c r="B31" s="26">
        <v>5.146</v>
      </c>
      <c r="C31" s="26">
        <v>11.879</v>
      </c>
      <c r="D31" s="26">
        <v>2.585</v>
      </c>
      <c r="E31" s="26">
        <v>8.54</v>
      </c>
      <c r="F31" s="52">
        <f t="shared" si="5"/>
        <v>502.33190827827434</v>
      </c>
      <c r="G31" s="52">
        <f t="shared" si="6"/>
        <v>718.9157336476134</v>
      </c>
      <c r="H31" s="60">
        <f t="shared" si="7"/>
        <v>130.83948698017878</v>
      </c>
      <c r="I31" s="60">
        <f t="shared" si="8"/>
        <v>230.3675048355899</v>
      </c>
      <c r="J31" s="60">
        <f t="shared" si="9"/>
        <v>43.115681444898215</v>
      </c>
    </row>
    <row r="32" spans="1:10" ht="14.25" customHeight="1">
      <c r="A32" s="21" t="s">
        <v>68</v>
      </c>
      <c r="B32" s="26">
        <v>534.022</v>
      </c>
      <c r="C32" s="26">
        <v>407.777</v>
      </c>
      <c r="D32" s="26">
        <v>2010.838</v>
      </c>
      <c r="E32" s="26">
        <v>893.063</v>
      </c>
      <c r="F32" s="52">
        <f>D32/B32*1000</f>
        <v>3765.459100935916</v>
      </c>
      <c r="G32" s="52">
        <f t="shared" si="6"/>
        <v>2190.076929302045</v>
      </c>
      <c r="H32" s="60">
        <f t="shared" si="7"/>
        <v>-23.640411818239706</v>
      </c>
      <c r="I32" s="60">
        <f t="shared" si="8"/>
        <v>-55.5875212224953</v>
      </c>
      <c r="J32" s="60">
        <f t="shared" si="9"/>
        <v>-41.83771830750479</v>
      </c>
    </row>
    <row r="33" spans="1:10" ht="14.25" customHeight="1">
      <c r="A33" s="21" t="s">
        <v>69</v>
      </c>
      <c r="B33" s="26">
        <v>16.0779353</v>
      </c>
      <c r="C33" s="26">
        <v>313.7704943</v>
      </c>
      <c r="D33" s="26">
        <v>61.65372</v>
      </c>
      <c r="E33" s="26">
        <v>660.2511800000001</v>
      </c>
      <c r="F33" s="52">
        <f aca="true" t="shared" si="10" ref="F33:F39">D33/B33*1000</f>
        <v>3834.6789466182267</v>
      </c>
      <c r="G33" s="52">
        <f t="shared" si="6"/>
        <v>2104.248780539337</v>
      </c>
      <c r="H33" s="60">
        <f t="shared" si="7"/>
        <v>1851.5596278086775</v>
      </c>
      <c r="I33" s="60">
        <f t="shared" si="8"/>
        <v>970.9024208109422</v>
      </c>
      <c r="J33" s="60">
        <f t="shared" si="9"/>
        <v>-45.12581601140149</v>
      </c>
    </row>
    <row r="34" spans="1:10" ht="14.25" customHeight="1">
      <c r="A34" s="21" t="s">
        <v>70</v>
      </c>
      <c r="B34" s="26">
        <v>34.074</v>
      </c>
      <c r="C34" s="26">
        <v>652.229</v>
      </c>
      <c r="D34" s="26">
        <v>116.514</v>
      </c>
      <c r="E34" s="26">
        <v>1316.402</v>
      </c>
      <c r="F34" s="52">
        <f t="shared" si="10"/>
        <v>3419.4400422609615</v>
      </c>
      <c r="G34" s="52">
        <f t="shared" si="6"/>
        <v>2018.3125865301909</v>
      </c>
      <c r="H34" s="60">
        <f t="shared" si="7"/>
        <v>1814.154487292364</v>
      </c>
      <c r="I34" s="60">
        <f t="shared" si="8"/>
        <v>1029.8230255591602</v>
      </c>
      <c r="J34" s="60">
        <f t="shared" si="9"/>
        <v>-40.975347963824326</v>
      </c>
    </row>
    <row r="35" spans="1:10" ht="14.25" customHeight="1">
      <c r="A35" s="21" t="s">
        <v>71</v>
      </c>
      <c r="B35" s="26">
        <v>37</v>
      </c>
      <c r="C35" s="26">
        <v>11.098</v>
      </c>
      <c r="D35" s="26">
        <v>129</v>
      </c>
      <c r="E35" s="26">
        <v>11.431</v>
      </c>
      <c r="F35" s="52">
        <f t="shared" si="10"/>
        <v>3486.4864864864862</v>
      </c>
      <c r="G35" s="52">
        <f t="shared" si="6"/>
        <v>1030.0054063795276</v>
      </c>
      <c r="H35" s="60">
        <f t="shared" si="7"/>
        <v>-70.00540540540541</v>
      </c>
      <c r="I35" s="60">
        <f t="shared" si="8"/>
        <v>-91.13875968992248</v>
      </c>
      <c r="J35" s="60">
        <f t="shared" si="9"/>
        <v>-70.45720927438563</v>
      </c>
    </row>
    <row r="36" spans="1:10" ht="14.25" customHeight="1">
      <c r="A36" s="21" t="s">
        <v>72</v>
      </c>
      <c r="B36" s="26">
        <v>5.123</v>
      </c>
      <c r="C36" s="26">
        <v>123.086</v>
      </c>
      <c r="D36" s="26">
        <v>4.896</v>
      </c>
      <c r="E36" s="26">
        <v>259.656</v>
      </c>
      <c r="F36" s="52">
        <f t="shared" si="10"/>
        <v>955.6900253757564</v>
      </c>
      <c r="G36" s="52">
        <f t="shared" si="6"/>
        <v>2109.5494207302213</v>
      </c>
      <c r="H36" s="60">
        <f aca="true" t="shared" si="11" ref="H36:H42">(C36/B36-1)*100</f>
        <v>2302.615654889713</v>
      </c>
      <c r="I36" s="60">
        <f aca="true" t="shared" si="12" ref="I36:I42">(E36/D36-1)*100</f>
        <v>5203.43137254902</v>
      </c>
      <c r="J36" s="60">
        <f aca="true" t="shared" si="13" ref="J36:J42">(G36/F36-1)*100</f>
        <v>120.73573697714303</v>
      </c>
    </row>
    <row r="37" spans="1:10" ht="14.25" customHeight="1">
      <c r="A37" s="21" t="s">
        <v>73</v>
      </c>
      <c r="B37" s="26">
        <v>97.24988830000001</v>
      </c>
      <c r="C37" s="26">
        <v>11.875</v>
      </c>
      <c r="D37" s="26">
        <v>381.92146</v>
      </c>
      <c r="E37" s="26">
        <v>3.579</v>
      </c>
      <c r="F37" s="52">
        <f t="shared" si="10"/>
        <v>3927.217467045666</v>
      </c>
      <c r="G37" s="52">
        <f t="shared" si="6"/>
        <v>301.38947368421054</v>
      </c>
      <c r="H37" s="60">
        <f t="shared" si="11"/>
        <v>-87.78918905966496</v>
      </c>
      <c r="I37" s="60">
        <f t="shared" si="12"/>
        <v>-99.06289633475951</v>
      </c>
      <c r="J37" s="60">
        <f t="shared" si="13"/>
        <v>-92.32562300882876</v>
      </c>
    </row>
    <row r="38" spans="1:10" ht="14.25" customHeight="1">
      <c r="A38" s="21" t="s">
        <v>74</v>
      </c>
      <c r="B38" s="26">
        <v>32.343</v>
      </c>
      <c r="C38" s="26">
        <v>20.037</v>
      </c>
      <c r="D38" s="26">
        <v>119.841</v>
      </c>
      <c r="E38" s="26">
        <v>62.629</v>
      </c>
      <c r="F38" s="52">
        <f t="shared" si="10"/>
        <v>3705.314905852889</v>
      </c>
      <c r="G38" s="52">
        <f t="shared" si="6"/>
        <v>3125.6675150970705</v>
      </c>
      <c r="H38" s="60">
        <f t="shared" si="11"/>
        <v>-38.04841851405251</v>
      </c>
      <c r="I38" s="60">
        <f t="shared" si="12"/>
        <v>-47.73992206340068</v>
      </c>
      <c r="J38" s="60">
        <f t="shared" si="13"/>
        <v>-15.643674167618293</v>
      </c>
    </row>
    <row r="39" spans="1:10" ht="14.25" customHeight="1">
      <c r="A39" s="21" t="s">
        <v>75</v>
      </c>
      <c r="B39" s="26">
        <v>34.363</v>
      </c>
      <c r="C39" s="26">
        <v>10.045</v>
      </c>
      <c r="D39" s="26">
        <v>70.61</v>
      </c>
      <c r="E39" s="26">
        <v>3.228</v>
      </c>
      <c r="F39" s="52">
        <f t="shared" si="10"/>
        <v>2054.826412129325</v>
      </c>
      <c r="G39" s="52">
        <f t="shared" si="6"/>
        <v>321.35390741662525</v>
      </c>
      <c r="H39" s="60">
        <f t="shared" si="11"/>
        <v>-70.76797718476269</v>
      </c>
      <c r="I39" s="60">
        <f t="shared" si="12"/>
        <v>-95.42840957371477</v>
      </c>
      <c r="J39" s="60">
        <f t="shared" si="13"/>
        <v>-84.3610192316138</v>
      </c>
    </row>
    <row r="40" spans="1:10" ht="14.25" customHeight="1">
      <c r="A40" s="21" t="s">
        <v>76</v>
      </c>
      <c r="B40" s="26">
        <v>19.925</v>
      </c>
      <c r="C40" s="26">
        <v>4.721</v>
      </c>
      <c r="D40" s="26">
        <v>13.583</v>
      </c>
      <c r="E40" s="26">
        <v>4.856</v>
      </c>
      <c r="F40" s="52">
        <f aca="true" t="shared" si="14" ref="F40:G42">D40/B40*1000</f>
        <v>681.7063989962359</v>
      </c>
      <c r="G40" s="52">
        <f t="shared" si="14"/>
        <v>1028.595636517687</v>
      </c>
      <c r="H40" s="60">
        <f t="shared" si="11"/>
        <v>-76.30614805520702</v>
      </c>
      <c r="I40" s="60">
        <f t="shared" si="12"/>
        <v>-64.24942943385115</v>
      </c>
      <c r="J40" s="60">
        <f t="shared" si="13"/>
        <v>50.88543074147766</v>
      </c>
    </row>
    <row r="41" spans="1:10" ht="14.25" customHeight="1">
      <c r="A41" s="21" t="s">
        <v>262</v>
      </c>
      <c r="B41" s="26">
        <f>SUM(B29:B40)</f>
        <v>858.8314780999999</v>
      </c>
      <c r="C41" s="26">
        <f>SUM(C29:C40)</f>
        <v>1813.1484943</v>
      </c>
      <c r="D41" s="26">
        <f>SUM(D29:D40)</f>
        <v>3033.9034100000003</v>
      </c>
      <c r="E41" s="26">
        <f>SUM(E29:E40)</f>
        <v>3759.8071800000007</v>
      </c>
      <c r="F41" s="52">
        <f t="shared" si="14"/>
        <v>3532.594562919294</v>
      </c>
      <c r="G41" s="52">
        <f t="shared" si="14"/>
        <v>2073.6344495885014</v>
      </c>
      <c r="H41" s="60">
        <f t="shared" si="11"/>
        <v>111.11807619246137</v>
      </c>
      <c r="I41" s="60">
        <f t="shared" si="12"/>
        <v>23.926396852561638</v>
      </c>
      <c r="J41" s="60">
        <f t="shared" si="13"/>
        <v>-41.299959204067996</v>
      </c>
    </row>
    <row r="42" spans="1:12" ht="14.25" customHeight="1">
      <c r="A42" s="21" t="s">
        <v>255</v>
      </c>
      <c r="B42" s="26">
        <f>B19+B41</f>
        <v>6842.385078099999</v>
      </c>
      <c r="C42" s="26">
        <f>C19+C41</f>
        <v>8401.8402943</v>
      </c>
      <c r="D42" s="26">
        <f>D19+D41</f>
        <v>22401.08726</v>
      </c>
      <c r="E42" s="26">
        <f>E19+E41</f>
        <v>19404.14153</v>
      </c>
      <c r="F42" s="52">
        <f t="shared" si="14"/>
        <v>3273.871172743227</v>
      </c>
      <c r="G42" s="52">
        <f t="shared" si="14"/>
        <v>2309.51087503582</v>
      </c>
      <c r="H42" s="60">
        <f t="shared" si="11"/>
        <v>22.791105709487947</v>
      </c>
      <c r="I42" s="60">
        <f t="shared" si="12"/>
        <v>-13.378572634514164</v>
      </c>
      <c r="J42" s="60">
        <f t="shared" si="13"/>
        <v>-29.456268949622554</v>
      </c>
      <c r="L42" s="62"/>
    </row>
    <row r="43" spans="1:10" ht="14.25" customHeight="1">
      <c r="A43" s="47" t="s">
        <v>196</v>
      </c>
      <c r="B43" s="53"/>
      <c r="C43" s="53"/>
      <c r="D43" s="53"/>
      <c r="E43" s="53"/>
      <c r="F43" s="53"/>
      <c r="G43" s="70"/>
      <c r="H43" s="53"/>
      <c r="I43" s="53"/>
      <c r="J43" s="54"/>
    </row>
    <row r="44" ht="14.25" customHeight="1">
      <c r="A44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3:J23"/>
    <mergeCell ref="A25:J25"/>
    <mergeCell ref="B26:C26"/>
    <mergeCell ref="D26:E26"/>
    <mergeCell ref="F26:G26"/>
    <mergeCell ref="H26:J26"/>
    <mergeCell ref="A26:A28"/>
    <mergeCell ref="B27:C27"/>
    <mergeCell ref="D27:E27"/>
    <mergeCell ref="F27:G27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">
      <pane xSplit="8" topLeftCell="AL1" activePane="topRight" state="frozen"/>
      <selection pane="topLeft" activeCell="A1" sqref="A1"/>
      <selection pane="topRight" activeCell="AY39" sqref="AY39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8"/>
  <sheetViews>
    <sheetView zoomScalePageLayoutView="0" workbookViewId="0" topLeftCell="A1">
      <selection activeCell="A38" sqref="A38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4" t="s">
        <v>17</v>
      </c>
      <c r="B2" s="214"/>
      <c r="C2" s="214"/>
      <c r="D2" s="214"/>
      <c r="E2" s="214"/>
      <c r="F2" s="214"/>
      <c r="G2" s="214"/>
      <c r="H2" s="214"/>
      <c r="I2" s="214"/>
      <c r="J2" s="21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4" t="s">
        <v>27</v>
      </c>
      <c r="B4" s="224"/>
      <c r="C4" s="224"/>
      <c r="D4" s="224"/>
      <c r="E4" s="224"/>
      <c r="F4" s="224"/>
      <c r="G4" s="224"/>
      <c r="H4" s="224"/>
      <c r="I4" s="224"/>
      <c r="J4" s="22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8" t="s">
        <v>118</v>
      </c>
      <c r="B5" s="217" t="s">
        <v>115</v>
      </c>
      <c r="C5" s="217"/>
      <c r="D5" s="217" t="s">
        <v>116</v>
      </c>
      <c r="E5" s="217"/>
      <c r="F5" s="217" t="s">
        <v>117</v>
      </c>
      <c r="G5" s="217"/>
      <c r="H5" s="225" t="s">
        <v>261</v>
      </c>
      <c r="I5" s="225"/>
      <c r="J5" s="22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0"/>
      <c r="B6" s="215" t="s">
        <v>119</v>
      </c>
      <c r="C6" s="215"/>
      <c r="D6" s="222" t="s">
        <v>209</v>
      </c>
      <c r="E6" s="222"/>
      <c r="F6" s="215" t="s">
        <v>204</v>
      </c>
      <c r="G6" s="215"/>
      <c r="H6" s="228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1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29"/>
      <c r="I7" s="67" t="s">
        <v>211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>(C8/B8-1)*100</f>
        <v>-3.481696075849372</v>
      </c>
      <c r="I8" s="60">
        <f>(E8/D8-1)*100</f>
        <v>4.004520228056285</v>
      </c>
      <c r="J8" s="60">
        <f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>
        <v>100.092</v>
      </c>
      <c r="D9" s="26">
        <v>81.30687</v>
      </c>
      <c r="E9" s="26">
        <v>98.581</v>
      </c>
      <c r="F9" s="52">
        <f>D9/B9*1000</f>
        <v>4041.562943639625</v>
      </c>
      <c r="G9" s="52">
        <f aca="true" t="shared" si="0" ref="G9:G18">E9/C9*1000</f>
        <v>984.9038884226512</v>
      </c>
      <c r="H9" s="60">
        <f aca="true" t="shared" si="1" ref="H9:H18">(C9/B9-1)*100</f>
        <v>397.5325186602033</v>
      </c>
      <c r="I9" s="60">
        <f aca="true" t="shared" si="2" ref="I9:I18">(E9/D9-1)*100</f>
        <v>21.245597081771805</v>
      </c>
      <c r="J9" s="60">
        <f aca="true" t="shared" si="3" ref="J9:J18">(G9/F9-1)*100</f>
        <v>-75.63061859589159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>
        <v>96.948</v>
      </c>
      <c r="D10" s="26">
        <v>18.20448</v>
      </c>
      <c r="E10" s="26">
        <v>115.921</v>
      </c>
      <c r="F10" s="52">
        <f aca="true" t="shared" si="4" ref="F10:F19">D10/B10*1000</f>
        <v>994.6716205879139</v>
      </c>
      <c r="G10" s="52">
        <f t="shared" si="0"/>
        <v>1195.7028510129142</v>
      </c>
      <c r="H10" s="60">
        <f t="shared" si="1"/>
        <v>429.712599715878</v>
      </c>
      <c r="I10" s="60">
        <f t="shared" si="2"/>
        <v>536.7718275940867</v>
      </c>
      <c r="J10" s="60">
        <f t="shared" si="3"/>
        <v>20.210813927331927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>
        <v>164.928</v>
      </c>
      <c r="D11" s="26">
        <v>29.263</v>
      </c>
      <c r="E11" s="26">
        <v>191.833</v>
      </c>
      <c r="F11" s="52">
        <f t="shared" si="4"/>
        <v>1447.2304648862514</v>
      </c>
      <c r="G11" s="52">
        <f t="shared" si="0"/>
        <v>1163.1317908420644</v>
      </c>
      <c r="H11" s="60">
        <f t="shared" si="1"/>
        <v>715.6676557863502</v>
      </c>
      <c r="I11" s="60">
        <f t="shared" si="2"/>
        <v>555.5479615897208</v>
      </c>
      <c r="J11" s="60">
        <f t="shared" si="3"/>
        <v>-19.630506746312616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>
        <v>102.282</v>
      </c>
      <c r="D12" s="26">
        <v>15.08567</v>
      </c>
      <c r="E12" s="26">
        <v>96.4</v>
      </c>
      <c r="F12" s="52">
        <f t="shared" si="4"/>
        <v>1059.0894411682114</v>
      </c>
      <c r="G12" s="52">
        <f t="shared" si="0"/>
        <v>942.4923251402985</v>
      </c>
      <c r="H12" s="60">
        <f t="shared" si="1"/>
        <v>618.0707666385847</v>
      </c>
      <c r="I12" s="60">
        <f t="shared" si="2"/>
        <v>539.0170274174101</v>
      </c>
      <c r="J12" s="60">
        <f t="shared" si="3"/>
        <v>-11.009185012674882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>
        <v>71.058</v>
      </c>
      <c r="D13" s="26">
        <v>123.574</v>
      </c>
      <c r="E13" s="26">
        <v>75.848</v>
      </c>
      <c r="F13" s="52">
        <f t="shared" si="4"/>
        <v>1373.8534915005503</v>
      </c>
      <c r="G13" s="52">
        <f t="shared" si="0"/>
        <v>1067.4097216358466</v>
      </c>
      <c r="H13" s="60">
        <f t="shared" si="1"/>
        <v>-21.000144529556287</v>
      </c>
      <c r="I13" s="60">
        <f t="shared" si="2"/>
        <v>-38.62139284962856</v>
      </c>
      <c r="J13" s="60">
        <f t="shared" si="3"/>
        <v>-22.305418427841218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>
        <v>82.311</v>
      </c>
      <c r="D14" s="26">
        <v>29.454</v>
      </c>
      <c r="E14" s="26">
        <v>89.665</v>
      </c>
      <c r="F14" s="52">
        <f t="shared" si="4"/>
        <v>1330.8933170665582</v>
      </c>
      <c r="G14" s="52">
        <f t="shared" si="0"/>
        <v>1089.3440730886516</v>
      </c>
      <c r="H14" s="60">
        <f t="shared" si="1"/>
        <v>271.92625728615974</v>
      </c>
      <c r="I14" s="60">
        <f t="shared" si="2"/>
        <v>204.42384735519795</v>
      </c>
      <c r="J14" s="60">
        <f t="shared" si="3"/>
        <v>-18.14940693445729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>
        <v>40.366</v>
      </c>
      <c r="D15" s="26">
        <v>42.953</v>
      </c>
      <c r="E15" s="26">
        <v>64.557</v>
      </c>
      <c r="F15" s="52">
        <f t="shared" si="4"/>
        <v>1291.9749744330145</v>
      </c>
      <c r="G15" s="52">
        <f t="shared" si="0"/>
        <v>1599.2914829311796</v>
      </c>
      <c r="H15" s="60">
        <f t="shared" si="1"/>
        <v>21.416110208746897</v>
      </c>
      <c r="I15" s="60">
        <f t="shared" si="2"/>
        <v>50.2968360766419</v>
      </c>
      <c r="J15" s="60">
        <f t="shared" si="3"/>
        <v>23.78656820601588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>
        <v>48.972</v>
      </c>
      <c r="D16" s="26">
        <v>50.685</v>
      </c>
      <c r="E16" s="26">
        <v>52.231</v>
      </c>
      <c r="F16" s="52">
        <f t="shared" si="4"/>
        <v>1120.6057926155208</v>
      </c>
      <c r="G16" s="52">
        <f t="shared" si="0"/>
        <v>1066.5482316425712</v>
      </c>
      <c r="H16" s="60">
        <f t="shared" si="1"/>
        <v>8.27326995357065</v>
      </c>
      <c r="I16" s="60">
        <f t="shared" si="2"/>
        <v>3.0502120943079802</v>
      </c>
      <c r="J16" s="60">
        <f t="shared" si="3"/>
        <v>-4.823958730998346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>
        <v>182.392</v>
      </c>
      <c r="D17" s="26">
        <v>170.793</v>
      </c>
      <c r="E17" s="26">
        <v>187.25</v>
      </c>
      <c r="F17" s="52">
        <f t="shared" si="4"/>
        <v>949.451319168807</v>
      </c>
      <c r="G17" s="52">
        <f t="shared" si="0"/>
        <v>1026.6349401289528</v>
      </c>
      <c r="H17" s="60">
        <f t="shared" si="1"/>
        <v>1.393104521752675</v>
      </c>
      <c r="I17" s="60">
        <f t="shared" si="2"/>
        <v>9.635640804951029</v>
      </c>
      <c r="J17" s="60">
        <f t="shared" si="3"/>
        <v>8.129286820909986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>
        <v>11.75</v>
      </c>
      <c r="D18" s="26">
        <v>164.45185999999998</v>
      </c>
      <c r="E18" s="26">
        <v>7.12</v>
      </c>
      <c r="F18" s="52">
        <f t="shared" si="4"/>
        <v>1259.183320316687</v>
      </c>
      <c r="G18" s="52">
        <f t="shared" si="0"/>
        <v>605.9574468085106</v>
      </c>
      <c r="H18" s="60">
        <f t="shared" si="1"/>
        <v>-91.00320056354421</v>
      </c>
      <c r="I18" s="60">
        <f t="shared" si="2"/>
        <v>-95.67046550887292</v>
      </c>
      <c r="J18" s="60">
        <f t="shared" si="3"/>
        <v>-51.87694777785723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>
        <v>60.609</v>
      </c>
      <c r="D19" s="26">
        <v>106.419</v>
      </c>
      <c r="E19" s="26">
        <v>73.632</v>
      </c>
      <c r="F19" s="52">
        <f t="shared" si="4"/>
        <v>1116.7088155975528</v>
      </c>
      <c r="G19" s="52">
        <f>E19/C19*1000</f>
        <v>1214.8690788496758</v>
      </c>
      <c r="H19" s="60">
        <f>(C19/B19-1)*100</f>
        <v>-36.39988667009454</v>
      </c>
      <c r="I19" s="60">
        <f>(E19/D19-1)*100</f>
        <v>-30.809347954782506</v>
      </c>
      <c r="J19" s="60">
        <f>(G19/F19-1)*100</f>
        <v>8.790139549457866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173</v>
      </c>
      <c r="B20" s="26">
        <f>SUM(B8:B19)</f>
        <v>805.91468</v>
      </c>
      <c r="C20" s="26">
        <f>SUM(C8:C19)</f>
        <v>1093.6408</v>
      </c>
      <c r="D20" s="26">
        <f>SUM(D8:D19)</f>
        <v>972.0500800000001</v>
      </c>
      <c r="E20" s="26">
        <f>SUM(E8:E19)</f>
        <v>1198.4989299999997</v>
      </c>
      <c r="F20" s="26">
        <f>D20/B20*1000</f>
        <v>1206.1451467790612</v>
      </c>
      <c r="G20" s="52">
        <f>E20/C20*1000</f>
        <v>1095.8798629312291</v>
      </c>
      <c r="H20" s="60">
        <f>(C20/B20-1)*100</f>
        <v>35.70180903020652</v>
      </c>
      <c r="I20" s="60">
        <f>(E20/D20-1)*100</f>
        <v>23.296006518511845</v>
      </c>
      <c r="J20" s="60">
        <f>(G20/F20-1)*100</f>
        <v>-9.141958092049606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10" ht="12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3" ht="15" customHeight="1"/>
    <row r="24" ht="15" customHeight="1"/>
    <row r="25" spans="35:47" ht="15" customHeight="1">
      <c r="AI25" s="68">
        <v>2004</v>
      </c>
      <c r="AJ25" s="68">
        <v>2005</v>
      </c>
      <c r="AK25" s="10">
        <v>2006</v>
      </c>
      <c r="AL25" s="10">
        <v>2007</v>
      </c>
      <c r="AM25" s="10">
        <v>2008</v>
      </c>
      <c r="AN25" s="10">
        <v>2009</v>
      </c>
      <c r="AO25" s="10">
        <v>2010</v>
      </c>
      <c r="AP25" s="10">
        <v>2011</v>
      </c>
      <c r="AQ25" s="10">
        <v>2012</v>
      </c>
      <c r="AR25" s="10">
        <v>2013</v>
      </c>
      <c r="AS25" s="10">
        <v>2014</v>
      </c>
      <c r="AT25" s="10">
        <v>2015</v>
      </c>
      <c r="AU25" s="10">
        <v>2016</v>
      </c>
    </row>
    <row r="26" spans="34:47" ht="15" customHeight="1">
      <c r="AH26" s="11" t="s">
        <v>65</v>
      </c>
      <c r="AI26" s="44">
        <v>501.1758434717171</v>
      </c>
      <c r="AJ26" s="44">
        <v>472.16898339621116</v>
      </c>
      <c r="AK26" s="29">
        <v>498.26100364932233</v>
      </c>
      <c r="AL26" s="29">
        <v>655.198093535895</v>
      </c>
      <c r="AM26" s="29">
        <v>1172</v>
      </c>
      <c r="AN26" s="29">
        <v>850</v>
      </c>
      <c r="AO26" s="29">
        <v>2879</v>
      </c>
      <c r="AP26" s="29">
        <v>1024</v>
      </c>
      <c r="AQ26" s="29">
        <v>982.6</v>
      </c>
      <c r="AR26" s="29">
        <v>977</v>
      </c>
      <c r="AS26" s="29">
        <v>969.6722667233759</v>
      </c>
      <c r="AT26" s="29">
        <v>1023.1776548737308</v>
      </c>
      <c r="AU26" s="29">
        <v>1103</v>
      </c>
    </row>
    <row r="27" spans="34:47" ht="15" customHeight="1">
      <c r="AH27" s="11" t="s">
        <v>66</v>
      </c>
      <c r="AI27" s="44">
        <v>721.6607664850096</v>
      </c>
      <c r="AJ27" s="44">
        <v>534.8005425019904</v>
      </c>
      <c r="AK27" s="29">
        <v>802.0054225878835</v>
      </c>
      <c r="AL27" s="29">
        <v>571.7081334668704</v>
      </c>
      <c r="AM27" s="29">
        <v>1014</v>
      </c>
      <c r="AN27" s="29">
        <v>882</v>
      </c>
      <c r="AO27" s="29">
        <v>1125</v>
      </c>
      <c r="AP27" s="29">
        <v>1123</v>
      </c>
      <c r="AQ27" s="29">
        <v>1061</v>
      </c>
      <c r="AR27" s="29">
        <v>1040</v>
      </c>
      <c r="AS27" s="29">
        <v>1024.0844971152976</v>
      </c>
      <c r="AT27" s="29"/>
      <c r="AU27" s="29">
        <v>985</v>
      </c>
    </row>
    <row r="28" spans="34:47" ht="15" customHeight="1">
      <c r="AH28" s="11" t="s">
        <v>67</v>
      </c>
      <c r="AI28" s="44">
        <v>455.84218512898326</v>
      </c>
      <c r="AJ28" s="44">
        <v>475.1990641930717</v>
      </c>
      <c r="AK28" s="29">
        <v>525.0755356161875</v>
      </c>
      <c r="AL28" s="29">
        <v>1531.5083439410257</v>
      </c>
      <c r="AM28" s="29">
        <v>1003</v>
      </c>
      <c r="AN28" s="29">
        <v>1236</v>
      </c>
      <c r="AO28" s="29">
        <v>892</v>
      </c>
      <c r="AP28" s="29">
        <v>999</v>
      </c>
      <c r="AQ28" s="29">
        <v>1198</v>
      </c>
      <c r="AR28" s="29">
        <v>879</v>
      </c>
      <c r="AS28" s="29"/>
      <c r="AT28" s="29">
        <v>995</v>
      </c>
      <c r="AU28" s="29">
        <v>1196</v>
      </c>
    </row>
    <row r="29" spans="34:47" ht="15" customHeight="1">
      <c r="AH29" s="11" t="s">
        <v>68</v>
      </c>
      <c r="AI29" s="44">
        <v>629.824220564758</v>
      </c>
      <c r="AJ29" s="44">
        <v>459.0415151146386</v>
      </c>
      <c r="AK29" s="29">
        <v>618.5259526170266</v>
      </c>
      <c r="AL29" s="29">
        <v>1068.1262724795872</v>
      </c>
      <c r="AM29" s="29">
        <v>1401</v>
      </c>
      <c r="AN29" s="29">
        <v>1021</v>
      </c>
      <c r="AO29" s="29">
        <v>972</v>
      </c>
      <c r="AP29" s="29">
        <v>994</v>
      </c>
      <c r="AQ29" s="29">
        <v>898</v>
      </c>
      <c r="AR29" s="29"/>
      <c r="AS29" s="29">
        <v>1651</v>
      </c>
      <c r="AT29" s="29">
        <v>1447</v>
      </c>
      <c r="AU29" s="29">
        <v>1163.13</v>
      </c>
    </row>
    <row r="30" spans="34:47" ht="15" customHeight="1">
      <c r="AH30" s="11" t="s">
        <v>69</v>
      </c>
      <c r="AI30" s="44">
        <v>454.24857068723327</v>
      </c>
      <c r="AJ30" s="44">
        <v>439.62732880338586</v>
      </c>
      <c r="AK30" s="29">
        <v>543.6141757920202</v>
      </c>
      <c r="AL30" s="29">
        <v>634.8353446691578</v>
      </c>
      <c r="AM30" s="29">
        <v>1798.5</v>
      </c>
      <c r="AN30" s="29">
        <v>1922</v>
      </c>
      <c r="AO30" s="29">
        <v>978</v>
      </c>
      <c r="AP30" s="29">
        <v>968</v>
      </c>
      <c r="AQ30" s="29">
        <v>907</v>
      </c>
      <c r="AR30" s="29">
        <v>1045</v>
      </c>
      <c r="AS30" s="29">
        <v>920</v>
      </c>
      <c r="AT30" s="29">
        <v>1059</v>
      </c>
      <c r="AU30" s="29">
        <v>942.45</v>
      </c>
    </row>
    <row r="31" spans="34:47" ht="15" customHeight="1">
      <c r="AH31" s="11" t="s">
        <v>70</v>
      </c>
      <c r="AI31" s="44">
        <v>459.56631865076906</v>
      </c>
      <c r="AJ31" s="44">
        <v>479.1123782662457</v>
      </c>
      <c r="AK31" s="29">
        <v>543.5494386610975</v>
      </c>
      <c r="AL31" s="29">
        <v>1720.168819542141</v>
      </c>
      <c r="AM31" s="29">
        <v>1011</v>
      </c>
      <c r="AN31" s="29">
        <v>493</v>
      </c>
      <c r="AO31" s="29">
        <v>937</v>
      </c>
      <c r="AP31" s="29">
        <v>340</v>
      </c>
      <c r="AQ31" s="29">
        <v>954</v>
      </c>
      <c r="AR31" s="29"/>
      <c r="AS31" s="29">
        <v>853.55</v>
      </c>
      <c r="AT31" s="29">
        <v>1374</v>
      </c>
      <c r="AU31" s="29">
        <v>1067</v>
      </c>
    </row>
    <row r="32" spans="34:47" ht="15" customHeight="1">
      <c r="AH32" s="11" t="s">
        <v>71</v>
      </c>
      <c r="AI32" s="44">
        <v>545.8034393830134</v>
      </c>
      <c r="AJ32" s="44">
        <v>449.2750258297442</v>
      </c>
      <c r="AK32" s="29">
        <v>798.8203471335187</v>
      </c>
      <c r="AL32" s="29">
        <v>895.6907355634822</v>
      </c>
      <c r="AM32" s="29">
        <v>1994</v>
      </c>
      <c r="AN32" s="29">
        <v>1126</v>
      </c>
      <c r="AO32" s="29"/>
      <c r="AP32" s="29">
        <v>971</v>
      </c>
      <c r="AQ32" s="29">
        <v>903</v>
      </c>
      <c r="AR32" s="29">
        <v>1006</v>
      </c>
      <c r="AS32" s="29">
        <v>875</v>
      </c>
      <c r="AT32" s="29">
        <v>1331</v>
      </c>
      <c r="AU32" s="29">
        <v>1089</v>
      </c>
    </row>
    <row r="33" spans="34:47" ht="15" customHeight="1">
      <c r="AH33" s="11" t="s">
        <v>72</v>
      </c>
      <c r="AI33" s="44">
        <v>474.0408891588679</v>
      </c>
      <c r="AJ33" s="44">
        <v>453.4716906951747</v>
      </c>
      <c r="AK33" s="29">
        <v>555.9000733917811</v>
      </c>
      <c r="AL33" s="29">
        <v>939</v>
      </c>
      <c r="AM33" s="29">
        <v>3713</v>
      </c>
      <c r="AN33" s="29">
        <v>892</v>
      </c>
      <c r="AO33" s="29">
        <v>900</v>
      </c>
      <c r="AP33" s="29">
        <v>1036</v>
      </c>
      <c r="AQ33" s="29">
        <v>937</v>
      </c>
      <c r="AR33" s="29">
        <v>1003.76</v>
      </c>
      <c r="AS33" s="29">
        <v>964.66</v>
      </c>
      <c r="AT33" s="29">
        <v>1292</v>
      </c>
      <c r="AU33" s="29">
        <v>1599</v>
      </c>
    </row>
    <row r="34" spans="34:47" ht="15" customHeight="1">
      <c r="AH34" s="11" t="s">
        <v>73</v>
      </c>
      <c r="AI34" s="44">
        <v>477.32088205289176</v>
      </c>
      <c r="AJ34" s="44">
        <v>491.3005875527459</v>
      </c>
      <c r="AK34" s="29">
        <v>541.1539440429474</v>
      </c>
      <c r="AL34" s="29">
        <v>909</v>
      </c>
      <c r="AM34" s="29">
        <v>1989.23</v>
      </c>
      <c r="AN34" s="29">
        <v>1014</v>
      </c>
      <c r="AO34" s="29">
        <v>899</v>
      </c>
      <c r="AP34" s="29">
        <v>1020</v>
      </c>
      <c r="AQ34" s="29">
        <v>898</v>
      </c>
      <c r="AR34" s="29">
        <v>1627</v>
      </c>
      <c r="AS34" s="29">
        <v>907</v>
      </c>
      <c r="AT34" s="29">
        <v>1121</v>
      </c>
      <c r="AU34" s="29">
        <v>1067</v>
      </c>
    </row>
    <row r="35" spans="34:47" ht="15" customHeight="1">
      <c r="AH35" s="11" t="s">
        <v>74</v>
      </c>
      <c r="AI35" s="44">
        <v>494.291319274154</v>
      </c>
      <c r="AJ35" s="44">
        <v>463.4243883778755</v>
      </c>
      <c r="AK35" s="29">
        <v>536.3585329341319</v>
      </c>
      <c r="AL35" s="29">
        <v>717</v>
      </c>
      <c r="AM35" s="29">
        <v>3230</v>
      </c>
      <c r="AN35" s="29">
        <v>870</v>
      </c>
      <c r="AO35" s="29">
        <v>2469</v>
      </c>
      <c r="AP35" s="29">
        <v>1034</v>
      </c>
      <c r="AQ35" s="29">
        <v>932</v>
      </c>
      <c r="AR35" s="29">
        <v>1163</v>
      </c>
      <c r="AS35" s="29">
        <v>874.68</v>
      </c>
      <c r="AT35" s="29">
        <v>949</v>
      </c>
      <c r="AU35" s="29">
        <v>1027</v>
      </c>
    </row>
    <row r="36" spans="34:47" ht="15" customHeight="1">
      <c r="AH36" s="11" t="s">
        <v>75</v>
      </c>
      <c r="AI36" s="44">
        <v>421.38293874483276</v>
      </c>
      <c r="AJ36" s="44">
        <v>563.7089259325496</v>
      </c>
      <c r="AK36" s="29">
        <v>665.6850682748744</v>
      </c>
      <c r="AL36" s="29">
        <v>972</v>
      </c>
      <c r="AM36" s="29">
        <v>2968</v>
      </c>
      <c r="AN36" s="29">
        <v>950</v>
      </c>
      <c r="AO36" s="29">
        <v>852</v>
      </c>
      <c r="AP36" s="29">
        <v>989.27</v>
      </c>
      <c r="AQ36" s="29">
        <v>956</v>
      </c>
      <c r="AR36" s="29">
        <v>1009</v>
      </c>
      <c r="AS36" s="29">
        <v>1037</v>
      </c>
      <c r="AT36" s="29">
        <v>1259</v>
      </c>
      <c r="AU36" s="29">
        <v>606</v>
      </c>
    </row>
    <row r="37" spans="34:47" ht="15" customHeight="1">
      <c r="AH37" s="11" t="s">
        <v>76</v>
      </c>
      <c r="AI37" s="44">
        <v>699.6478704546543</v>
      </c>
      <c r="AJ37" s="44">
        <v>483.0380130243828</v>
      </c>
      <c r="AK37" s="29">
        <v>968.1713793598393</v>
      </c>
      <c r="AL37" s="29">
        <v>621</v>
      </c>
      <c r="AM37" s="29">
        <v>2142</v>
      </c>
      <c r="AN37" s="29">
        <v>1866</v>
      </c>
      <c r="AO37" s="29">
        <v>2110</v>
      </c>
      <c r="AP37" s="29">
        <v>910</v>
      </c>
      <c r="AQ37" s="29">
        <v>999.7</v>
      </c>
      <c r="AR37" s="29">
        <v>1037</v>
      </c>
      <c r="AS37" s="29">
        <v>918</v>
      </c>
      <c r="AT37" s="29">
        <v>1117</v>
      </c>
      <c r="AU37" s="29">
        <v>1215</v>
      </c>
    </row>
    <row r="38" spans="35:38" ht="15" customHeight="1">
      <c r="AI38" s="44"/>
      <c r="AJ38" s="44"/>
      <c r="AK38" s="29"/>
      <c r="AL38" s="2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1">
    <mergeCell ref="D6:E6"/>
    <mergeCell ref="F6:G6"/>
    <mergeCell ref="A2:J2"/>
    <mergeCell ref="A4:J4"/>
    <mergeCell ref="B5:C5"/>
    <mergeCell ref="D5:E5"/>
    <mergeCell ref="F5:G5"/>
    <mergeCell ref="H5:J5"/>
    <mergeCell ref="A5:A7"/>
    <mergeCell ref="H6:H7"/>
    <mergeCell ref="B6:C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K33" sqref="K33"/>
    </sheetView>
  </sheetViews>
  <sheetFormatPr defaultColWidth="10.90625" defaultRowHeight="18"/>
  <cols>
    <col min="1" max="1" width="12.812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5.54296875" style="10" customWidth="1"/>
    <col min="40" max="16384" width="10.90625" style="10" customWidth="1"/>
  </cols>
  <sheetData>
    <row r="1" spans="1:8" ht="12">
      <c r="A1" s="214" t="s">
        <v>19</v>
      </c>
      <c r="B1" s="214"/>
      <c r="C1" s="214"/>
      <c r="D1" s="214"/>
      <c r="E1" s="214"/>
      <c r="F1" s="214"/>
      <c r="G1" s="214"/>
      <c r="H1" s="214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4" t="s">
        <v>29</v>
      </c>
      <c r="B3" s="224"/>
      <c r="C3" s="224"/>
      <c r="D3" s="224"/>
      <c r="E3" s="224"/>
      <c r="F3" s="224"/>
      <c r="G3" s="224"/>
      <c r="H3" s="224"/>
    </row>
    <row r="4" spans="1:37" ht="18" customHeight="1">
      <c r="A4" s="218" t="s">
        <v>83</v>
      </c>
      <c r="B4" s="224" t="s">
        <v>122</v>
      </c>
      <c r="C4" s="224"/>
      <c r="D4" s="224"/>
      <c r="E4" s="224"/>
      <c r="F4" s="224"/>
      <c r="G4" s="224"/>
      <c r="H4" s="224"/>
      <c r="AK4" s="35">
        <v>2015</v>
      </c>
    </row>
    <row r="5" spans="1:39" ht="12">
      <c r="A5" s="230"/>
      <c r="B5" s="228">
        <v>2014</v>
      </c>
      <c r="C5" s="228">
        <v>2015</v>
      </c>
      <c r="D5" s="41" t="s">
        <v>124</v>
      </c>
      <c r="E5" s="224" t="s">
        <v>328</v>
      </c>
      <c r="F5" s="224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f aca="true" t="shared" si="0" ref="AM5:AM11">AL5/$AL$13</f>
        <v>0.24771858225603038</v>
      </c>
    </row>
    <row r="6" spans="1:39" ht="12">
      <c r="A6" s="221"/>
      <c r="B6" s="229"/>
      <c r="C6" s="229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f t="shared" si="0"/>
        <v>0.23384474496034635</v>
      </c>
    </row>
    <row r="7" spans="1:39" ht="12">
      <c r="A7" s="21" t="s">
        <v>87</v>
      </c>
      <c r="B7" s="52">
        <v>3598.655</v>
      </c>
      <c r="C7" s="52">
        <v>550</v>
      </c>
      <c r="D7" s="118">
        <f aca="true" t="shared" si="1" ref="D7:D19">C7/$C$19*100</f>
        <v>8.038413108011905</v>
      </c>
      <c r="E7" s="122">
        <v>550</v>
      </c>
      <c r="F7" s="159">
        <v>6040</v>
      </c>
      <c r="G7" s="55">
        <f aca="true" t="shared" si="2" ref="G7:G13">(F7/E7-1)*100</f>
        <v>998.1818181818182</v>
      </c>
      <c r="H7" s="118">
        <f aca="true" t="shared" si="3" ref="H7:H14">F7/$F$19*100</f>
        <v>71.88901843822832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f t="shared" si="0"/>
        <v>0.19178192146060408</v>
      </c>
    </row>
    <row r="8" spans="1:39" ht="12">
      <c r="A8" s="21" t="s">
        <v>142</v>
      </c>
      <c r="B8" s="26">
        <v>725</v>
      </c>
      <c r="C8" s="52">
        <v>1600</v>
      </c>
      <c r="D8" s="60">
        <f t="shared" si="1"/>
        <v>23.384474496034635</v>
      </c>
      <c r="E8" s="52">
        <v>1600</v>
      </c>
      <c r="F8" s="144">
        <v>1268.7</v>
      </c>
      <c r="G8" s="55">
        <f t="shared" si="2"/>
        <v>-20.706249999999994</v>
      </c>
      <c r="H8" s="60">
        <f t="shared" si="3"/>
        <v>15.100264518639117</v>
      </c>
      <c r="AK8" s="38" t="s">
        <v>92</v>
      </c>
      <c r="AL8" s="29">
        <v>600</v>
      </c>
      <c r="AM8" s="98">
        <f t="shared" si="0"/>
        <v>0.08769177936012988</v>
      </c>
    </row>
    <row r="9" spans="1:39" ht="12">
      <c r="A9" s="21" t="s">
        <v>92</v>
      </c>
      <c r="B9" s="52">
        <v>4900</v>
      </c>
      <c r="C9" s="52">
        <v>600</v>
      </c>
      <c r="D9" s="55">
        <f t="shared" si="1"/>
        <v>8.769177936012989</v>
      </c>
      <c r="E9" s="52">
        <v>600</v>
      </c>
      <c r="F9" s="144">
        <v>200</v>
      </c>
      <c r="G9" s="55">
        <f t="shared" si="2"/>
        <v>-66.66666666666667</v>
      </c>
      <c r="H9" s="60">
        <f t="shared" si="3"/>
        <v>2.3804310741135204</v>
      </c>
      <c r="AK9" s="38" t="s">
        <v>87</v>
      </c>
      <c r="AL9" s="29">
        <v>550</v>
      </c>
      <c r="AM9" s="98">
        <f t="shared" si="0"/>
        <v>0.08038413108011906</v>
      </c>
    </row>
    <row r="10" spans="1:39" ht="12">
      <c r="A10" s="21" t="s">
        <v>144</v>
      </c>
      <c r="B10" s="52">
        <v>319.75176</v>
      </c>
      <c r="C10" s="52">
        <v>642.93674</v>
      </c>
      <c r="D10" s="55">
        <f t="shared" si="1"/>
        <v>9.396711124433532</v>
      </c>
      <c r="E10" s="52">
        <v>642.93674</v>
      </c>
      <c r="F10" s="144">
        <v>574.88962</v>
      </c>
      <c r="G10" s="55">
        <f t="shared" si="2"/>
        <v>-10.583797093319003</v>
      </c>
      <c r="H10" s="60">
        <f t="shared" si="3"/>
        <v>6.842425578166568</v>
      </c>
      <c r="AI10" s="76"/>
      <c r="AK10" s="38" t="s">
        <v>144</v>
      </c>
      <c r="AL10" s="29">
        <v>642.93674</v>
      </c>
      <c r="AM10" s="98">
        <f t="shared" si="0"/>
        <v>0.09396711124433532</v>
      </c>
    </row>
    <row r="11" spans="1:40" ht="12">
      <c r="A11" s="21" t="s">
        <v>89</v>
      </c>
      <c r="B11" s="52">
        <v>294.6752838</v>
      </c>
      <c r="C11" s="52">
        <v>350.70524529999994</v>
      </c>
      <c r="D11" s="55">
        <f t="shared" si="1"/>
        <v>5.1256611652146375</v>
      </c>
      <c r="E11" s="52">
        <v>350.70524529999994</v>
      </c>
      <c r="F11" s="144">
        <v>219.58750999999998</v>
      </c>
      <c r="G11" s="55">
        <f t="shared" si="2"/>
        <v>-37.38687603256101</v>
      </c>
      <c r="H11" s="60">
        <f t="shared" si="3"/>
        <v>2.613564661456067</v>
      </c>
      <c r="AD11" s="73"/>
      <c r="AK11" s="10" t="s">
        <v>126</v>
      </c>
      <c r="AL11" s="29">
        <v>442.0829188999999</v>
      </c>
      <c r="AM11" s="98">
        <f t="shared" si="0"/>
        <v>0.06461172963843498</v>
      </c>
      <c r="AN11" s="29"/>
    </row>
    <row r="12" spans="1:39" ht="12">
      <c r="A12" s="21" t="s">
        <v>170</v>
      </c>
      <c r="B12" s="52">
        <v>48.122</v>
      </c>
      <c r="C12" s="52">
        <v>24.3556</v>
      </c>
      <c r="D12" s="55">
        <f t="shared" si="1"/>
        <v>0.3559643168972632</v>
      </c>
      <c r="E12" s="52">
        <v>24.3556</v>
      </c>
      <c r="F12" s="144">
        <v>44.047599999999996</v>
      </c>
      <c r="G12" s="55">
        <f t="shared" si="2"/>
        <v>80.85204224079882</v>
      </c>
      <c r="H12" s="60">
        <f t="shared" si="3"/>
        <v>0.5242613789006135</v>
      </c>
      <c r="AD12" s="73"/>
      <c r="AL12" s="29"/>
      <c r="AM12" s="98"/>
    </row>
    <row r="13" spans="1:39" ht="12.75" customHeight="1">
      <c r="A13" s="21" t="s">
        <v>93</v>
      </c>
      <c r="B13" s="52">
        <v>3108.8114029</v>
      </c>
      <c r="C13" s="52">
        <v>1694.9268271</v>
      </c>
      <c r="D13" s="55">
        <f t="shared" si="1"/>
        <v>24.77185822560304</v>
      </c>
      <c r="E13" s="52">
        <v>1694.9268271</v>
      </c>
      <c r="F13" s="144">
        <v>14.1902861</v>
      </c>
      <c r="G13" s="55">
        <f t="shared" si="2"/>
        <v>-99.16277883663689</v>
      </c>
      <c r="H13" s="60">
        <f t="shared" si="3"/>
        <v>0.1688949899150058</v>
      </c>
      <c r="J13" s="29"/>
      <c r="AK13" s="11"/>
      <c r="AL13" s="44">
        <f>SUM(AL5:AL12)</f>
        <v>6842.146486</v>
      </c>
      <c r="AM13" s="98">
        <f>AL13/$AL$13</f>
        <v>1</v>
      </c>
    </row>
    <row r="14" spans="1:10" ht="12">
      <c r="A14" s="152" t="s">
        <v>141</v>
      </c>
      <c r="B14" s="27">
        <v>5537.360000000001</v>
      </c>
      <c r="C14" s="27">
        <v>1312.2</v>
      </c>
      <c r="D14" s="55">
        <f t="shared" si="1"/>
        <v>19.178192146060407</v>
      </c>
      <c r="E14" s="27">
        <v>1312.2</v>
      </c>
      <c r="F14" s="144">
        <v>0</v>
      </c>
      <c r="G14" s="55"/>
      <c r="H14" s="60">
        <f t="shared" si="3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1"/>
        <v>0</v>
      </c>
      <c r="E15" s="52">
        <v>0</v>
      </c>
      <c r="F15" s="144"/>
      <c r="G15" s="55"/>
      <c r="H15" s="60"/>
    </row>
    <row r="16" spans="1:39" ht="12">
      <c r="A16" s="21" t="s">
        <v>218</v>
      </c>
      <c r="B16" s="52">
        <v>1214.775</v>
      </c>
      <c r="C16" s="52">
        <v>0</v>
      </c>
      <c r="D16" s="55">
        <f t="shared" si="1"/>
        <v>0</v>
      </c>
      <c r="E16" s="52">
        <v>0</v>
      </c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1"/>
        <v>0</v>
      </c>
      <c r="E17" s="52">
        <v>0</v>
      </c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1"/>
        <v>0.9795474817315976</v>
      </c>
      <c r="E18" s="52">
        <v>67.02207359999998</v>
      </c>
      <c r="F18" s="26">
        <v>40.424557199999995</v>
      </c>
      <c r="G18" s="55">
        <f>(F18/E18-1)*100</f>
        <v>-39.684711276972486</v>
      </c>
      <c r="H18" s="55">
        <f>F18/$F$19*100</f>
        <v>0.48113936058079715</v>
      </c>
      <c r="K18" s="146"/>
      <c r="AF18" s="29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1"/>
        <v>100</v>
      </c>
      <c r="E19" s="28">
        <f>SUM(E7:E18)</f>
        <v>6842.146486</v>
      </c>
      <c r="F19" s="28">
        <f>SUM(F7:F18)</f>
        <v>8401.8395733</v>
      </c>
      <c r="G19" s="55">
        <f>(F19/E19-1)*100</f>
        <v>22.795377013505224</v>
      </c>
      <c r="H19" s="55">
        <f>F19/$F$19*100</f>
        <v>100</v>
      </c>
      <c r="AK19" s="12" t="str">
        <f>A7</f>
        <v>Brasil</v>
      </c>
      <c r="AL19" s="44">
        <f>F7</f>
        <v>6040</v>
      </c>
      <c r="AM19" s="44">
        <f>AL19/$AL$25*100</f>
        <v>71.88901843822832</v>
      </c>
    </row>
    <row r="20" spans="1:39" ht="12">
      <c r="A20" s="47" t="s">
        <v>200</v>
      </c>
      <c r="B20" s="53"/>
      <c r="C20" s="53"/>
      <c r="D20" s="53"/>
      <c r="E20" s="53"/>
      <c r="F20" s="53"/>
      <c r="G20" s="53"/>
      <c r="H20" s="54"/>
      <c r="AK20" s="11" t="str">
        <f>A8</f>
        <v>Cuba</v>
      </c>
      <c r="AL20" s="44">
        <f>F8</f>
        <v>1268.7</v>
      </c>
      <c r="AM20" s="44">
        <f>AL20/$AL$25*100</f>
        <v>15.100264518639117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6"/>
      <c r="K21" s="146"/>
      <c r="AK21" s="11" t="str">
        <f>A9</f>
        <v>China</v>
      </c>
      <c r="AL21" s="44">
        <f>F9</f>
        <v>200</v>
      </c>
      <c r="AM21" s="44">
        <f>AL21/$AL$25*100</f>
        <v>2.3804310741135204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Bolivia</v>
      </c>
      <c r="AL22" s="44">
        <f>F10</f>
        <v>574.88962</v>
      </c>
      <c r="AM22" s="44">
        <f>AL22/$AL$25*100</f>
        <v>6.842425578166568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318.24995329999996</v>
      </c>
      <c r="AM23" s="44">
        <f>AL23/$AL$25*100</f>
        <v>3.787860390852483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100.00000000000001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8401.8395733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7" sqref="A17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3" t="s">
        <v>240</v>
      </c>
      <c r="B7" s="2"/>
      <c r="C7" s="2"/>
      <c r="D7" s="2"/>
      <c r="E7" s="2"/>
      <c r="F7" s="2"/>
    </row>
    <row r="10" ht="15">
      <c r="A10" s="3" t="s">
        <v>319</v>
      </c>
    </row>
    <row r="14" ht="30">
      <c r="A14" s="121" t="s">
        <v>167</v>
      </c>
    </row>
    <row r="19" ht="15">
      <c r="A19" s="4" t="s">
        <v>215</v>
      </c>
    </row>
    <row r="20" ht="15">
      <c r="A20" s="4" t="s">
        <v>217</v>
      </c>
    </row>
    <row r="28" ht="15">
      <c r="A28" s="4" t="s">
        <v>219</v>
      </c>
    </row>
    <row r="30" ht="15">
      <c r="A30" s="4"/>
    </row>
    <row r="31" ht="15">
      <c r="A31" s="4" t="s">
        <v>216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4"/>
    </row>
    <row r="37" ht="15">
      <c r="A37" s="4"/>
    </row>
    <row r="38" ht="15">
      <c r="A38" s="4"/>
    </row>
    <row r="39" ht="15">
      <c r="A39" s="4"/>
    </row>
    <row r="40" ht="15">
      <c r="A40" s="163" t="s">
        <v>244</v>
      </c>
    </row>
    <row r="41" ht="15">
      <c r="A41" s="163" t="s">
        <v>245</v>
      </c>
    </row>
    <row r="42" ht="15">
      <c r="A42" s="163" t="s">
        <v>246</v>
      </c>
    </row>
    <row r="43" ht="15">
      <c r="A43" s="164" t="s">
        <v>247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7"/>
  <sheetViews>
    <sheetView zoomScalePageLayoutView="0" workbookViewId="0" topLeftCell="A1">
      <selection activeCell="A37" sqref="A37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4" t="s">
        <v>21</v>
      </c>
      <c r="B1" s="214"/>
      <c r="C1" s="214"/>
      <c r="D1" s="214"/>
      <c r="E1" s="214"/>
      <c r="F1" s="214"/>
      <c r="G1" s="214"/>
      <c r="H1" s="214"/>
      <c r="I1" s="214"/>
      <c r="J1" s="21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4" t="s">
        <v>30</v>
      </c>
      <c r="B3" s="224"/>
      <c r="C3" s="224"/>
      <c r="D3" s="224"/>
      <c r="E3" s="224"/>
      <c r="F3" s="224"/>
      <c r="G3" s="224"/>
      <c r="H3" s="224"/>
      <c r="I3" s="224"/>
      <c r="J3" s="22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8" t="s">
        <v>118</v>
      </c>
      <c r="B4" s="228" t="s">
        <v>115</v>
      </c>
      <c r="C4" s="228"/>
      <c r="D4" s="228" t="s">
        <v>116</v>
      </c>
      <c r="E4" s="228"/>
      <c r="F4" s="228" t="s">
        <v>117</v>
      </c>
      <c r="G4" s="228"/>
      <c r="H4" s="237" t="s">
        <v>261</v>
      </c>
      <c r="I4" s="237"/>
      <c r="J4" s="237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0"/>
      <c r="B5" s="215" t="s">
        <v>119</v>
      </c>
      <c r="C5" s="215"/>
      <c r="D5" s="222" t="s">
        <v>209</v>
      </c>
      <c r="E5" s="222"/>
      <c r="F5" s="215" t="s">
        <v>204</v>
      </c>
      <c r="G5" s="215"/>
      <c r="H5" s="228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29"/>
      <c r="I6" s="67" t="s">
        <v>211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>(C7/B7-1)*100</f>
        <v>-38.01400776713499</v>
      </c>
      <c r="I7" s="60">
        <f>(E7/D7-1)*100</f>
        <v>-56.19431991377824</v>
      </c>
      <c r="J7" s="60">
        <f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>
        <v>419.576</v>
      </c>
      <c r="D8" s="26">
        <v>4623.6420100000005</v>
      </c>
      <c r="E8" s="26">
        <v>1382.228</v>
      </c>
      <c r="F8" s="52">
        <f aca="true" t="shared" si="0" ref="F8:F18">D8/B8*1000</f>
        <v>4583.743365920549</v>
      </c>
      <c r="G8" s="52">
        <f aca="true" t="shared" si="1" ref="G8:G17">E8/C8*1000</f>
        <v>3294.3447670982137</v>
      </c>
      <c r="H8" s="60">
        <f aca="true" t="shared" si="2" ref="H8:H17">(C8/B8-1)*100</f>
        <v>-58.404463357242484</v>
      </c>
      <c r="I8" s="60">
        <f aca="true" t="shared" si="3" ref="I8:I17">(E8/D8-1)*100</f>
        <v>-70.10521149754845</v>
      </c>
      <c r="J8" s="60">
        <f aca="true" t="shared" si="4" ref="J8:J17">(G8/F8-1)*100</f>
        <v>-28.129816525262353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>
        <v>350.64732</v>
      </c>
      <c r="D9" s="26">
        <v>2988.97461</v>
      </c>
      <c r="E9" s="26">
        <v>1115.819</v>
      </c>
      <c r="F9" s="52">
        <f t="shared" si="0"/>
        <v>4311.135068475369</v>
      </c>
      <c r="G9" s="52">
        <f t="shared" si="1"/>
        <v>3182.1689097752123</v>
      </c>
      <c r="H9" s="60">
        <f t="shared" si="2"/>
        <v>-49.42452997555225</v>
      </c>
      <c r="I9" s="60">
        <f t="shared" si="3"/>
        <v>-62.668836454251455</v>
      </c>
      <c r="J9" s="60">
        <f t="shared" si="4"/>
        <v>-26.187213825787524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>
        <v>480.352</v>
      </c>
      <c r="D10" s="26">
        <v>1344.6284</v>
      </c>
      <c r="E10" s="26">
        <v>1532.604</v>
      </c>
      <c r="F10" s="52">
        <f t="shared" si="0"/>
        <v>3934.906560380197</v>
      </c>
      <c r="G10" s="52">
        <f t="shared" si="1"/>
        <v>3190.5852374925057</v>
      </c>
      <c r="H10" s="60">
        <f t="shared" si="2"/>
        <v>40.56970952656869</v>
      </c>
      <c r="I10" s="60">
        <f t="shared" si="3"/>
        <v>13.9797433997378</v>
      </c>
      <c r="J10" s="60">
        <f t="shared" si="4"/>
        <v>-18.91585763133785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>
        <v>352.6</v>
      </c>
      <c r="D11" s="26">
        <v>2000.22766</v>
      </c>
      <c r="E11" s="26">
        <v>1107.87</v>
      </c>
      <c r="F11" s="52">
        <f t="shared" si="0"/>
        <v>4202.512101857299</v>
      </c>
      <c r="G11" s="52">
        <f t="shared" si="1"/>
        <v>3142.0022688598974</v>
      </c>
      <c r="H11" s="60">
        <f t="shared" si="2"/>
        <v>-25.918144381880825</v>
      </c>
      <c r="I11" s="60">
        <f t="shared" si="3"/>
        <v>-44.61280472443823</v>
      </c>
      <c r="J11" s="60">
        <f t="shared" si="4"/>
        <v>-25.235140489630226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>
        <v>261.925</v>
      </c>
      <c r="D12" s="26">
        <v>668.80171</v>
      </c>
      <c r="E12" s="26">
        <v>815.74</v>
      </c>
      <c r="F12" s="52">
        <f t="shared" si="0"/>
        <v>4145.653583427345</v>
      </c>
      <c r="G12" s="52">
        <f t="shared" si="1"/>
        <v>3114.4029779517036</v>
      </c>
      <c r="H12" s="60">
        <f t="shared" si="2"/>
        <v>62.3575865018658</v>
      </c>
      <c r="I12" s="60">
        <f t="shared" si="3"/>
        <v>21.970381923814173</v>
      </c>
      <c r="J12" s="60">
        <f t="shared" si="4"/>
        <v>-24.875464983330176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>
        <v>181.457</v>
      </c>
      <c r="D13" s="26">
        <v>1292.4828</v>
      </c>
      <c r="E13" s="26">
        <v>650.964</v>
      </c>
      <c r="F13" s="52">
        <f t="shared" si="0"/>
        <v>3976.870153846154</v>
      </c>
      <c r="G13" s="52">
        <f t="shared" si="1"/>
        <v>3587.4284265693805</v>
      </c>
      <c r="H13" s="60">
        <f t="shared" si="2"/>
        <v>-44.16707692307692</v>
      </c>
      <c r="I13" s="60">
        <f t="shared" si="3"/>
        <v>-49.63461022460027</v>
      </c>
      <c r="J13" s="60">
        <f t="shared" si="4"/>
        <v>-9.792668913269209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>
        <v>357.572</v>
      </c>
      <c r="D14" s="26">
        <v>1045.426</v>
      </c>
      <c r="E14" s="26">
        <v>1194.369</v>
      </c>
      <c r="F14" s="52">
        <f t="shared" si="0"/>
        <v>3878.8870460861467</v>
      </c>
      <c r="G14" s="52">
        <f t="shared" si="1"/>
        <v>3340.219592138086</v>
      </c>
      <c r="H14" s="60">
        <f t="shared" si="2"/>
        <v>32.67140848258181</v>
      </c>
      <c r="I14" s="60">
        <f t="shared" si="3"/>
        <v>14.2471107471978</v>
      </c>
      <c r="J14" s="60">
        <f t="shared" si="4"/>
        <v>-13.887165249928678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>
        <v>452.609</v>
      </c>
      <c r="D15" s="26">
        <v>1088.88143</v>
      </c>
      <c r="E15" s="26">
        <v>1552.4</v>
      </c>
      <c r="F15" s="52">
        <f t="shared" si="0"/>
        <v>3746.7495129125364</v>
      </c>
      <c r="G15" s="52">
        <f t="shared" si="1"/>
        <v>3429.8920260092045</v>
      </c>
      <c r="H15" s="60">
        <f t="shared" si="2"/>
        <v>55.7389540833505</v>
      </c>
      <c r="I15" s="60">
        <f t="shared" si="3"/>
        <v>42.56832353179172</v>
      </c>
      <c r="J15" s="60">
        <f t="shared" si="4"/>
        <v>-8.456863364132994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>
        <v>179.472</v>
      </c>
      <c r="D16" s="26">
        <v>997.291</v>
      </c>
      <c r="E16" s="26">
        <v>644.905</v>
      </c>
      <c r="F16" s="52">
        <f t="shared" si="0"/>
        <v>3450.153429946343</v>
      </c>
      <c r="G16" s="52">
        <f t="shared" si="1"/>
        <v>3593.346037264865</v>
      </c>
      <c r="H16" s="60">
        <f t="shared" si="2"/>
        <v>-37.91120782406239</v>
      </c>
      <c r="I16" s="60">
        <f t="shared" si="3"/>
        <v>-35.33432067470778</v>
      </c>
      <c r="J16" s="60">
        <f t="shared" si="4"/>
        <v>4.1503257819102135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>
        <v>828.994</v>
      </c>
      <c r="D17" s="26">
        <v>1578.1184400000002</v>
      </c>
      <c r="E17" s="26">
        <v>3096.143</v>
      </c>
      <c r="F17" s="52">
        <f t="shared" si="0"/>
        <v>3394.812414658767</v>
      </c>
      <c r="G17" s="52">
        <f t="shared" si="1"/>
        <v>3734.8195523731174</v>
      </c>
      <c r="H17" s="60">
        <f t="shared" si="2"/>
        <v>78.33129957455091</v>
      </c>
      <c r="I17" s="60">
        <f t="shared" si="3"/>
        <v>96.19205514131117</v>
      </c>
      <c r="J17" s="60">
        <f t="shared" si="4"/>
        <v>10.015491172537327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>
        <v>632.527</v>
      </c>
      <c r="D18" s="26">
        <v>1089.612</v>
      </c>
      <c r="E18" s="26">
        <v>2362.72</v>
      </c>
      <c r="F18" s="52">
        <f t="shared" si="0"/>
        <v>3156.465816917729</v>
      </c>
      <c r="G18" s="52">
        <f>E18/C18*1000</f>
        <v>3735.3662373305797</v>
      </c>
      <c r="H18" s="60">
        <f>(C18/B18-1)*100</f>
        <v>83.23493626882967</v>
      </c>
      <c r="I18" s="60">
        <f>(E18/D18-1)*100</f>
        <v>116.84049000928769</v>
      </c>
      <c r="J18" s="60">
        <f>(G18/F18-1)*100</f>
        <v>18.340145402814567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173</v>
      </c>
      <c r="B19" s="26">
        <f>SUM(B7:B18)</f>
        <v>5497.2464199999995</v>
      </c>
      <c r="C19" s="26">
        <f>SUM(C7:C18)</f>
        <v>5013.43432</v>
      </c>
      <c r="D19" s="26">
        <f>SUM(D7:D18)</f>
        <v>22567.954380000003</v>
      </c>
      <c r="E19" s="26">
        <f>SUM(E7:E18)</f>
        <v>17142.223</v>
      </c>
      <c r="F19" s="52">
        <f>D19/B19*1000</f>
        <v>4105.319764799629</v>
      </c>
      <c r="G19" s="52">
        <f>E19/C19*1000</f>
        <v>3419.2575200626147</v>
      </c>
      <c r="H19" s="60">
        <f>(C19/B19-1)*100</f>
        <v>-8.800989859937902</v>
      </c>
      <c r="I19" s="60">
        <f>(E19/D19-1)*100</f>
        <v>-24.04175092098002</v>
      </c>
      <c r="J19" s="60">
        <f>(G19/F19-1)*100</f>
        <v>-16.711542195069416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10" ht="12">
      <c r="A20" s="47" t="s">
        <v>195</v>
      </c>
      <c r="B20" s="53"/>
      <c r="C20" s="53"/>
      <c r="D20" s="53"/>
      <c r="E20" s="53"/>
      <c r="F20" s="53"/>
      <c r="G20" s="53"/>
      <c r="H20" s="53"/>
      <c r="I20" s="53"/>
      <c r="J20" s="54"/>
    </row>
    <row r="21" ht="12" customHeight="1"/>
    <row r="22" ht="12" customHeight="1"/>
    <row r="23" ht="12" customHeight="1"/>
    <row r="24" spans="58:70" ht="12" customHeight="1">
      <c r="BF24" s="68">
        <v>2004</v>
      </c>
      <c r="BG24" s="68">
        <v>2005</v>
      </c>
      <c r="BH24" s="10">
        <v>2006</v>
      </c>
      <c r="BI24" s="10">
        <v>2007</v>
      </c>
      <c r="BJ24" s="35">
        <v>2008</v>
      </c>
      <c r="BK24" s="10">
        <v>2009</v>
      </c>
      <c r="BL24" s="135">
        <v>2010</v>
      </c>
      <c r="BM24" s="135">
        <v>2011</v>
      </c>
      <c r="BN24" s="10">
        <v>2012</v>
      </c>
      <c r="BO24" s="10">
        <v>2013</v>
      </c>
      <c r="BP24" s="10">
        <v>2014</v>
      </c>
      <c r="BQ24" s="10">
        <v>2015</v>
      </c>
      <c r="BR24" s="10">
        <v>2016</v>
      </c>
    </row>
    <row r="25" spans="57:70" ht="12" customHeight="1">
      <c r="BE25" s="11" t="s">
        <v>65</v>
      </c>
      <c r="BF25" s="44">
        <v>1547.6453557267948</v>
      </c>
      <c r="BG25" s="44">
        <v>1669.7559638058676</v>
      </c>
      <c r="BH25" s="29">
        <v>3115.437226367255</v>
      </c>
      <c r="BI25" s="29">
        <v>2783.285589505574</v>
      </c>
      <c r="BJ25" s="29">
        <v>4439</v>
      </c>
      <c r="BK25" s="29">
        <v>3182</v>
      </c>
      <c r="BL25" s="29">
        <v>3792</v>
      </c>
      <c r="BM25" s="29">
        <v>4293.984969902225</v>
      </c>
      <c r="BN25" s="29">
        <v>4507</v>
      </c>
      <c r="BO25" s="29">
        <v>4656</v>
      </c>
      <c r="BP25" s="29">
        <v>5065.647202188189</v>
      </c>
      <c r="BQ25" s="29">
        <v>4627.429116779872</v>
      </c>
      <c r="BR25" s="29">
        <v>3270</v>
      </c>
    </row>
    <row r="26" spans="57:70" ht="12" customHeight="1">
      <c r="BE26" s="11" t="s">
        <v>66</v>
      </c>
      <c r="BF26" s="44">
        <v>1694.3635936635883</v>
      </c>
      <c r="BG26" s="44">
        <v>1578.6161947255207</v>
      </c>
      <c r="BH26" s="29">
        <v>3109.0201956929586</v>
      </c>
      <c r="BI26" s="29">
        <v>2978.2406559731335</v>
      </c>
      <c r="BJ26" s="29">
        <v>4786</v>
      </c>
      <c r="BK26" s="29">
        <v>3077</v>
      </c>
      <c r="BL26" s="29">
        <v>4075</v>
      </c>
      <c r="BM26" s="29">
        <v>4348.033779593624</v>
      </c>
      <c r="BN26" s="29">
        <v>4631</v>
      </c>
      <c r="BO26" s="29">
        <v>4620</v>
      </c>
      <c r="BP26" s="29">
        <v>5256.849739663267</v>
      </c>
      <c r="BQ26" s="29">
        <v>4583.743365920549</v>
      </c>
      <c r="BR26" s="29">
        <v>3294</v>
      </c>
    </row>
    <row r="27" spans="57:70" ht="12" customHeight="1">
      <c r="BE27" s="11" t="s">
        <v>67</v>
      </c>
      <c r="BF27" s="44">
        <v>2307.7770029728044</v>
      </c>
      <c r="BG27" s="44">
        <v>1134.3346180711471</v>
      </c>
      <c r="BH27" s="29">
        <v>3125.57378034519</v>
      </c>
      <c r="BI27" s="29">
        <v>2989.9522627998326</v>
      </c>
      <c r="BJ27" s="29">
        <v>4492</v>
      </c>
      <c r="BK27" s="29">
        <v>2825</v>
      </c>
      <c r="BL27" s="29">
        <v>3975</v>
      </c>
      <c r="BM27" s="29">
        <v>4473.354225090752</v>
      </c>
      <c r="BN27" s="29">
        <v>4654</v>
      </c>
      <c r="BO27" s="29">
        <v>4669</v>
      </c>
      <c r="BP27" s="29">
        <v>5124.959059965057</v>
      </c>
      <c r="BQ27" s="29">
        <v>4311.135068475369</v>
      </c>
      <c r="BR27" s="29">
        <v>3182</v>
      </c>
    </row>
    <row r="28" spans="57:70" ht="12" customHeight="1">
      <c r="BE28" s="11" t="s">
        <v>68</v>
      </c>
      <c r="BF28" s="44">
        <v>1568.7976098535241</v>
      </c>
      <c r="BG28" s="44">
        <v>1684.452726762558</v>
      </c>
      <c r="BH28" s="29">
        <v>3177.0144971141535</v>
      </c>
      <c r="BI28" s="29">
        <v>3115.6447207660954</v>
      </c>
      <c r="BJ28" s="29">
        <v>4692</v>
      </c>
      <c r="BK28" s="29">
        <v>2510</v>
      </c>
      <c r="BL28" s="29">
        <v>4068</v>
      </c>
      <c r="BM28" s="29">
        <v>4556.99549413749</v>
      </c>
      <c r="BN28" s="29">
        <v>4642</v>
      </c>
      <c r="BO28" s="29">
        <v>4466</v>
      </c>
      <c r="BP28" s="29">
        <v>5108.848387744853</v>
      </c>
      <c r="BQ28" s="29">
        <v>3934.906560380197</v>
      </c>
      <c r="BR28" s="29">
        <v>3191</v>
      </c>
    </row>
    <row r="29" spans="57:70" ht="12" customHeight="1">
      <c r="BE29" s="11" t="s">
        <v>69</v>
      </c>
      <c r="BF29" s="44">
        <v>1860.2176531183375</v>
      </c>
      <c r="BG29" s="44">
        <v>1471.3269285854217</v>
      </c>
      <c r="BH29" s="29">
        <v>3125.527347256299</v>
      </c>
      <c r="BI29" s="29">
        <v>3274.031194359376</v>
      </c>
      <c r="BJ29" s="29">
        <v>4684</v>
      </c>
      <c r="BK29" s="29">
        <v>2806</v>
      </c>
      <c r="BL29" s="29">
        <v>3936</v>
      </c>
      <c r="BM29" s="29">
        <v>4462.91335108237</v>
      </c>
      <c r="BN29" s="29">
        <v>4765</v>
      </c>
      <c r="BO29" s="29">
        <v>4744</v>
      </c>
      <c r="BP29" s="29">
        <v>5154</v>
      </c>
      <c r="BQ29" s="29">
        <v>4202.512101857299</v>
      </c>
      <c r="BR29" s="29">
        <v>3142</v>
      </c>
    </row>
    <row r="30" spans="57:70" ht="12" customHeight="1">
      <c r="BE30" s="11" t="s">
        <v>70</v>
      </c>
      <c r="BF30" s="44">
        <v>1390.7873646068626</v>
      </c>
      <c r="BG30" s="44">
        <v>1985.6848131901722</v>
      </c>
      <c r="BH30" s="29">
        <v>2935.8341237341756</v>
      </c>
      <c r="BI30" s="29">
        <v>3584.926716909622</v>
      </c>
      <c r="BJ30" s="29">
        <v>4961</v>
      </c>
      <c r="BK30" s="29">
        <v>2747</v>
      </c>
      <c r="BL30" s="29">
        <v>4158</v>
      </c>
      <c r="BM30" s="29">
        <v>4372.398040877838</v>
      </c>
      <c r="BN30" s="29">
        <v>5120.75</v>
      </c>
      <c r="BO30" s="29">
        <v>4826</v>
      </c>
      <c r="BP30" s="29">
        <v>5026</v>
      </c>
      <c r="BQ30" s="29">
        <v>4145.653583427345</v>
      </c>
      <c r="BR30" s="29">
        <v>3114</v>
      </c>
    </row>
    <row r="31" spans="57:70" ht="12" customHeight="1">
      <c r="BE31" s="11" t="s">
        <v>71</v>
      </c>
      <c r="BF31" s="44">
        <v>1586.2034617714723</v>
      </c>
      <c r="BG31" s="44">
        <v>1745.6979451361474</v>
      </c>
      <c r="BH31" s="29">
        <v>2916.983113066203</v>
      </c>
      <c r="BI31" s="29">
        <v>4000.3986823964988</v>
      </c>
      <c r="BJ31" s="29">
        <v>4776</v>
      </c>
      <c r="BK31" s="29">
        <v>3191</v>
      </c>
      <c r="BL31" s="29">
        <v>4217.71</v>
      </c>
      <c r="BM31" s="29">
        <v>4558.891145874933</v>
      </c>
      <c r="BN31" s="29">
        <v>4927</v>
      </c>
      <c r="BO31" s="29">
        <v>4924</v>
      </c>
      <c r="BP31" s="29">
        <v>4901</v>
      </c>
      <c r="BQ31" s="29">
        <v>3976.870153846154</v>
      </c>
      <c r="BR31" s="29">
        <v>3587</v>
      </c>
    </row>
    <row r="32" spans="57:70" ht="12" customHeight="1">
      <c r="BE32" s="11" t="s">
        <v>72</v>
      </c>
      <c r="BF32" s="44">
        <v>1715.0046737901082</v>
      </c>
      <c r="BG32" s="44">
        <v>1655.6106457802275</v>
      </c>
      <c r="BH32" s="29">
        <v>2895.562204688503</v>
      </c>
      <c r="BI32" s="29">
        <v>4471</v>
      </c>
      <c r="BJ32" s="29">
        <v>4714</v>
      </c>
      <c r="BK32" s="29">
        <v>3007</v>
      </c>
      <c r="BL32" s="29">
        <v>4308</v>
      </c>
      <c r="BM32" s="29">
        <v>4719</v>
      </c>
      <c r="BN32" s="29">
        <v>5032</v>
      </c>
      <c r="BO32" s="29">
        <v>4767.08</v>
      </c>
      <c r="BP32" s="29">
        <v>5244</v>
      </c>
      <c r="BQ32" s="29">
        <v>3878.8870460861467</v>
      </c>
      <c r="BR32" s="29">
        <v>3340.22</v>
      </c>
    </row>
    <row r="33" spans="57:70" ht="12" customHeight="1">
      <c r="BE33" s="11" t="s">
        <v>73</v>
      </c>
      <c r="BF33" s="44">
        <v>1070.4523995572054</v>
      </c>
      <c r="BG33" s="44">
        <v>2731.1565908684793</v>
      </c>
      <c r="BH33" s="29">
        <v>2776.9143362642894</v>
      </c>
      <c r="BI33" s="29">
        <v>4773</v>
      </c>
      <c r="BJ33" s="29">
        <v>4621</v>
      </c>
      <c r="BK33" s="29">
        <v>2985</v>
      </c>
      <c r="BL33" s="29">
        <v>4115</v>
      </c>
      <c r="BM33" s="29">
        <v>4643.924220331469</v>
      </c>
      <c r="BN33" s="29">
        <v>4895</v>
      </c>
      <c r="BO33" s="29">
        <v>4938.42</v>
      </c>
      <c r="BP33" s="29">
        <v>4876</v>
      </c>
      <c r="BQ33" s="29">
        <v>3746.7495129125364</v>
      </c>
      <c r="BR33" s="29">
        <v>3430</v>
      </c>
    </row>
    <row r="34" spans="57:70" ht="12" customHeight="1">
      <c r="BE34" s="11" t="s">
        <v>74</v>
      </c>
      <c r="BF34" s="44">
        <v>1327.8363478428992</v>
      </c>
      <c r="BG34" s="44">
        <v>2230.8423961434432</v>
      </c>
      <c r="BH34" s="29">
        <v>2718.152757708771</v>
      </c>
      <c r="BI34" s="29">
        <v>4851</v>
      </c>
      <c r="BJ34" s="29">
        <v>4730</v>
      </c>
      <c r="BK34" s="29">
        <v>3057</v>
      </c>
      <c r="BL34" s="29">
        <v>4138</v>
      </c>
      <c r="BM34" s="29">
        <v>4619</v>
      </c>
      <c r="BN34" s="29">
        <v>4721</v>
      </c>
      <c r="BO34" s="29">
        <v>5004</v>
      </c>
      <c r="BP34" s="29">
        <v>4940</v>
      </c>
      <c r="BQ34" s="29">
        <v>3450.153429946343</v>
      </c>
      <c r="BR34" s="29">
        <v>3593</v>
      </c>
    </row>
    <row r="35" spans="57:70" ht="12" customHeight="1">
      <c r="BE35" s="11" t="s">
        <v>75</v>
      </c>
      <c r="BF35" s="44">
        <v>1916.0644287359942</v>
      </c>
      <c r="BG35" s="44">
        <v>1599.5776183182938</v>
      </c>
      <c r="BH35" s="29">
        <v>2756.7354488887213</v>
      </c>
      <c r="BI35" s="29">
        <v>4897</v>
      </c>
      <c r="BJ35" s="29">
        <v>4640</v>
      </c>
      <c r="BK35" s="29">
        <v>3197</v>
      </c>
      <c r="BL35" s="29">
        <v>4220</v>
      </c>
      <c r="BM35" s="29">
        <v>4650</v>
      </c>
      <c r="BN35" s="29">
        <v>5000</v>
      </c>
      <c r="BO35" s="29">
        <v>5256</v>
      </c>
      <c r="BP35" s="29">
        <v>4425</v>
      </c>
      <c r="BQ35" s="29">
        <v>3394.812414658767</v>
      </c>
      <c r="BR35" s="29">
        <v>3734.82</v>
      </c>
    </row>
    <row r="36" spans="57:70" ht="12" customHeight="1">
      <c r="BE36" s="11" t="s">
        <v>76</v>
      </c>
      <c r="BF36" s="44">
        <v>2468.682808997581</v>
      </c>
      <c r="BG36" s="44">
        <v>1252.8589359420894</v>
      </c>
      <c r="BH36" s="29">
        <v>2699.6096542040223</v>
      </c>
      <c r="BI36" s="29">
        <v>4800</v>
      </c>
      <c r="BJ36" s="29">
        <v>3518</v>
      </c>
      <c r="BK36" s="29">
        <v>3362</v>
      </c>
      <c r="BL36" s="29">
        <v>4282</v>
      </c>
      <c r="BM36" s="29">
        <v>4619</v>
      </c>
      <c r="BN36" s="29">
        <v>4496.48</v>
      </c>
      <c r="BO36" s="29">
        <v>5163</v>
      </c>
      <c r="BP36" s="29">
        <v>4839</v>
      </c>
      <c r="BQ36" s="29">
        <v>3156.465816917729</v>
      </c>
      <c r="BR36" s="29">
        <v>3735</v>
      </c>
    </row>
    <row r="37" spans="58:59" ht="12" customHeight="1">
      <c r="BF37" s="11">
        <v>1702.4130629208385</v>
      </c>
      <c r="BG37" s="11">
        <v>1654.2291563722802</v>
      </c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11">
    <mergeCell ref="D5:E5"/>
    <mergeCell ref="F5:G5"/>
    <mergeCell ref="A1:J1"/>
    <mergeCell ref="A3:J3"/>
    <mergeCell ref="B4:C4"/>
    <mergeCell ref="D4:E4"/>
    <mergeCell ref="F4:G4"/>
    <mergeCell ref="H4:J4"/>
    <mergeCell ref="A4:A6"/>
    <mergeCell ref="H5:H6"/>
    <mergeCell ref="B5:C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pane xSplit="8" topLeftCell="AG1" activePane="topRight" state="frozen"/>
      <selection pane="topLeft" activeCell="A1" sqref="A1"/>
      <selection pane="topRight" activeCell="AJ37" sqref="AJ37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4" t="s">
        <v>22</v>
      </c>
      <c r="B1" s="214"/>
      <c r="C1" s="214"/>
      <c r="D1" s="214"/>
      <c r="E1" s="214"/>
      <c r="F1" s="214"/>
      <c r="G1" s="214"/>
      <c r="H1" s="214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5" t="s">
        <v>31</v>
      </c>
      <c r="B3" s="215"/>
      <c r="C3" s="215"/>
      <c r="D3" s="215"/>
      <c r="E3" s="215"/>
      <c r="F3" s="215"/>
      <c r="G3" s="215"/>
      <c r="H3" s="215"/>
    </row>
    <row r="4" spans="1:8" ht="13.5" customHeight="1">
      <c r="A4" s="218" t="s">
        <v>83</v>
      </c>
      <c r="B4" s="224" t="s">
        <v>122</v>
      </c>
      <c r="C4" s="224"/>
      <c r="D4" s="224"/>
      <c r="E4" s="224"/>
      <c r="F4" s="224"/>
      <c r="G4" s="224"/>
      <c r="H4" s="224"/>
    </row>
    <row r="5" spans="1:37" ht="13.5" customHeight="1">
      <c r="A5" s="230"/>
      <c r="B5" s="228">
        <v>2014</v>
      </c>
      <c r="C5" s="228">
        <v>2015</v>
      </c>
      <c r="D5" s="41" t="s">
        <v>124</v>
      </c>
      <c r="E5" s="224" t="s">
        <v>328</v>
      </c>
      <c r="F5" s="224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21"/>
      <c r="B6" s="229"/>
      <c r="C6" s="229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4">
        <v>4220.87774</v>
      </c>
      <c r="C7" s="174">
        <v>3274.8521800000003</v>
      </c>
      <c r="D7" s="160">
        <f aca="true" t="shared" si="0" ref="D7:D16">C7/$C$16*100</f>
        <v>59.57241978507661</v>
      </c>
      <c r="E7" s="174">
        <v>3274.8521800000003</v>
      </c>
      <c r="F7" s="174">
        <v>3257.38029</v>
      </c>
      <c r="G7" s="60">
        <f aca="true" t="shared" si="1" ref="G7:G14">(F7/E7-1)*100</f>
        <v>-0.5335169051813637</v>
      </c>
      <c r="H7" s="99">
        <f aca="true" t="shared" si="2" ref="H7:H16">F7/$F$16*100</f>
        <v>64.97302561919015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4">
        <v>1381.54639</v>
      </c>
      <c r="C8" s="144">
        <v>478.95582</v>
      </c>
      <c r="D8" s="148">
        <f>C8/$C$16*100</f>
        <v>8.712624448150082</v>
      </c>
      <c r="E8" s="144">
        <v>478.95582</v>
      </c>
      <c r="F8" s="144">
        <v>593.0452</v>
      </c>
      <c r="G8" s="60">
        <f t="shared" si="1"/>
        <v>23.82043922130437</v>
      </c>
      <c r="H8" s="60">
        <f t="shared" si="2"/>
        <v>11.829119581532726</v>
      </c>
      <c r="AJ8" s="38" t="s">
        <v>95</v>
      </c>
      <c r="AK8" s="42">
        <v>478.95582</v>
      </c>
    </row>
    <row r="9" spans="1:37" ht="13.5" customHeight="1">
      <c r="A9" s="21" t="s">
        <v>92</v>
      </c>
      <c r="B9" s="26">
        <v>0</v>
      </c>
      <c r="C9" s="26">
        <v>46.472</v>
      </c>
      <c r="D9" s="148">
        <f>C9/$C$16*100</f>
        <v>0.8453662455848863</v>
      </c>
      <c r="E9" s="26">
        <v>46.472</v>
      </c>
      <c r="F9" s="26">
        <v>407.81573000000003</v>
      </c>
      <c r="G9" s="60">
        <f t="shared" si="1"/>
        <v>777.5514933723533</v>
      </c>
      <c r="H9" s="60">
        <f t="shared" si="2"/>
        <v>8.134457605255154</v>
      </c>
      <c r="AJ9" s="38" t="s">
        <v>141</v>
      </c>
      <c r="AK9" s="42">
        <v>199.93139000000002</v>
      </c>
    </row>
    <row r="10" spans="1:37" ht="13.5" customHeight="1">
      <c r="A10" s="21" t="s">
        <v>168</v>
      </c>
      <c r="B10" s="26">
        <v>358.52701</v>
      </c>
      <c r="C10" s="26">
        <v>1226.68458</v>
      </c>
      <c r="D10" s="148">
        <f>C10/$C$16*100</f>
        <v>22.314463287817894</v>
      </c>
      <c r="E10" s="26">
        <v>1226.68458</v>
      </c>
      <c r="F10" s="26">
        <v>336.96181</v>
      </c>
      <c r="G10" s="60">
        <f t="shared" si="1"/>
        <v>-72.53068836978451</v>
      </c>
      <c r="H10" s="60">
        <f t="shared" si="2"/>
        <v>6.721176640329793</v>
      </c>
      <c r="J10" s="149"/>
      <c r="AJ10" s="38" t="s">
        <v>89</v>
      </c>
      <c r="AK10" s="42">
        <v>142.24743</v>
      </c>
    </row>
    <row r="11" spans="1:37" ht="13.5" customHeight="1">
      <c r="A11" s="21" t="s">
        <v>89</v>
      </c>
      <c r="B11" s="144">
        <v>142.93242</v>
      </c>
      <c r="C11" s="144">
        <v>142.24743</v>
      </c>
      <c r="D11" s="148">
        <f>C11/$C$16*100</f>
        <v>2.5876049200206346</v>
      </c>
      <c r="E11" s="144">
        <v>142.24743</v>
      </c>
      <c r="F11" s="144">
        <v>236.44998</v>
      </c>
      <c r="G11" s="60">
        <f t="shared" si="1"/>
        <v>66.22443020587437</v>
      </c>
      <c r="H11" s="60">
        <f t="shared" si="2"/>
        <v>4.71632699914108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4">
        <v>60.018910000000005</v>
      </c>
      <c r="D12" s="148">
        <f>C12/$C$16*100</f>
        <v>1.0917963636339556</v>
      </c>
      <c r="E12" s="144">
        <v>60.018910000000005</v>
      </c>
      <c r="F12" s="144">
        <v>120.08881</v>
      </c>
      <c r="G12" s="60">
        <f t="shared" si="1"/>
        <v>100.08495655785813</v>
      </c>
      <c r="H12" s="60">
        <f t="shared" si="2"/>
        <v>2.3953400076317335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4">
        <v>1742.05901</v>
      </c>
      <c r="C13" s="144">
        <v>199.93139000000002</v>
      </c>
      <c r="D13" s="60">
        <f t="shared" si="0"/>
        <v>3.636926504967888</v>
      </c>
      <c r="E13" s="144">
        <v>199.93139000000002</v>
      </c>
      <c r="F13" s="144">
        <v>0</v>
      </c>
      <c r="G13" s="60"/>
      <c r="H13" s="60"/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8">
        <f t="shared" si="0"/>
        <v>1.2005976116500794</v>
      </c>
      <c r="E14" s="26">
        <v>66</v>
      </c>
      <c r="F14" s="26">
        <v>24</v>
      </c>
      <c r="G14" s="60">
        <f t="shared" si="1"/>
        <v>-63.63636363636363</v>
      </c>
      <c r="H14" s="60">
        <f t="shared" si="2"/>
        <v>0.4787137134855579</v>
      </c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8">
        <f t="shared" si="0"/>
        <v>0.038200833097957076</v>
      </c>
      <c r="E15" s="26">
        <v>2.1</v>
      </c>
      <c r="F15" s="26">
        <v>37.693</v>
      </c>
      <c r="G15" s="60">
        <f>(F15/E15-1)*100</f>
        <v>1694.904761904762</v>
      </c>
      <c r="H15" s="60">
        <f t="shared" si="2"/>
        <v>0.7518398334337973</v>
      </c>
      <c r="J15" s="102"/>
      <c r="AH15" s="149"/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5497.262310000001</v>
      </c>
      <c r="D16" s="120">
        <f t="shared" si="0"/>
        <v>100</v>
      </c>
      <c r="E16" s="28">
        <f>SUM(E7:E15)</f>
        <v>5497.262310000001</v>
      </c>
      <c r="F16" s="28">
        <f>SUM(F7:F15)</f>
        <v>5013.43482</v>
      </c>
      <c r="G16" s="55">
        <f>(F16/E16-1)*100</f>
        <v>-8.801244377949292</v>
      </c>
      <c r="H16" s="60">
        <f t="shared" si="2"/>
        <v>100</v>
      </c>
      <c r="AJ16" s="11">
        <v>2016</v>
      </c>
      <c r="AK16" s="44"/>
    </row>
    <row r="17" spans="1:38" ht="13.5" customHeight="1">
      <c r="A17" s="47" t="s">
        <v>195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3257.38029</v>
      </c>
      <c r="AL17" s="105">
        <f>AK17/$AK$24</f>
        <v>0.6497302561919016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593.0452</v>
      </c>
      <c r="AL18" s="105">
        <f>AK18/$AK$24</f>
        <v>0.11829119581532728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China</v>
      </c>
      <c r="AK19" s="44">
        <f>F9</f>
        <v>407.81573000000003</v>
      </c>
      <c r="AL19" s="105">
        <f>AK19/$AK$24</f>
        <v>0.08134457605255155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Rusia</v>
      </c>
      <c r="AK20" s="44">
        <f>F10</f>
        <v>336.96181</v>
      </c>
      <c r="AL20" s="105">
        <f>AK20/$AK$24</f>
        <v>0.06721176640329794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7"/>
      <c r="AJ21" s="11" t="s">
        <v>126</v>
      </c>
      <c r="AK21" s="44">
        <f>SUM(F11:F15)</f>
        <v>418.23179</v>
      </c>
      <c r="AL21" s="105">
        <f>AK21/$AK$24</f>
        <v>0.0834222055369217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5013.4348199999995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4"/>
  <sheetViews>
    <sheetView zoomScale="96" zoomScaleNormal="96" zoomScaleSheetLayoutView="75" zoomScalePageLayoutView="0" workbookViewId="0" topLeftCell="A1">
      <selection activeCell="G29" sqref="G29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4" t="s">
        <v>24</v>
      </c>
      <c r="B2" s="214"/>
      <c r="C2" s="214"/>
      <c r="D2" s="214"/>
      <c r="E2" s="214"/>
    </row>
    <row r="3" spans="1:5" ht="12">
      <c r="A3" s="34"/>
      <c r="B3" s="34"/>
      <c r="C3" s="34"/>
      <c r="D3" s="34"/>
      <c r="E3" s="34"/>
    </row>
    <row r="4" spans="1:5" ht="12">
      <c r="A4" s="238" t="s">
        <v>32</v>
      </c>
      <c r="B4" s="239"/>
      <c r="C4" s="239"/>
      <c r="D4" s="239"/>
      <c r="E4" s="240"/>
    </row>
    <row r="5" spans="1:5" ht="12">
      <c r="A5" s="241" t="s">
        <v>329</v>
      </c>
      <c r="B5" s="242"/>
      <c r="C5" s="242"/>
      <c r="D5" s="242"/>
      <c r="E5" s="243"/>
    </row>
    <row r="6" spans="1:5" ht="12">
      <c r="A6" s="84" t="s">
        <v>98</v>
      </c>
      <c r="B6" s="244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5"/>
      <c r="C7" s="50" t="s">
        <v>119</v>
      </c>
      <c r="D7" s="50" t="s">
        <v>209</v>
      </c>
      <c r="E7" s="23" t="s">
        <v>205</v>
      </c>
    </row>
    <row r="8" spans="1:5" ht="12">
      <c r="A8" s="201">
        <v>4061010</v>
      </c>
      <c r="B8" s="197" t="s">
        <v>191</v>
      </c>
      <c r="C8" s="203">
        <v>0.16856000000000002</v>
      </c>
      <c r="D8" s="203">
        <v>1.2290999999999999</v>
      </c>
      <c r="E8" s="122">
        <f>D8/C8*1000</f>
        <v>7291.765543426672</v>
      </c>
    </row>
    <row r="9" spans="1:5" ht="12">
      <c r="A9" s="143">
        <v>4061020</v>
      </c>
      <c r="B9" s="200" t="s">
        <v>287</v>
      </c>
      <c r="C9" s="204">
        <v>0.4048</v>
      </c>
      <c r="D9" s="172">
        <v>2.3621999999999996</v>
      </c>
      <c r="E9" s="205">
        <f>D9/C9*1000</f>
        <v>5835.474308300395</v>
      </c>
    </row>
    <row r="10" spans="1:5" ht="12">
      <c r="A10" s="143">
        <v>4061030</v>
      </c>
      <c r="B10" s="198" t="s">
        <v>171</v>
      </c>
      <c r="C10" s="171">
        <v>635.2559200000001</v>
      </c>
      <c r="D10" s="171">
        <v>2395.14696</v>
      </c>
      <c r="E10" s="26">
        <f>D10/C10*1000</f>
        <v>3770.3654300458934</v>
      </c>
    </row>
    <row r="11" spans="1:36" ht="12">
      <c r="A11" s="143"/>
      <c r="B11" s="170" t="s">
        <v>77</v>
      </c>
      <c r="C11" s="172">
        <f>SUM(C8:C10)</f>
        <v>635.82928</v>
      </c>
      <c r="D11" s="172">
        <f>SUM(D8:D10)</f>
        <v>2398.73826</v>
      </c>
      <c r="E11" s="52">
        <f>D11/C11*1000</f>
        <v>3772.6137116554305</v>
      </c>
      <c r="AH11" s="10" t="str">
        <f>B10</f>
        <v>Mozzarella</v>
      </c>
      <c r="AI11" s="58">
        <f>C10</f>
        <v>635.2559200000001</v>
      </c>
      <c r="AJ11" s="76">
        <f>AI11/$AI$15*100</f>
        <v>12.671069816243932</v>
      </c>
    </row>
    <row r="12" spans="1:36" ht="12">
      <c r="A12" s="175"/>
      <c r="B12" s="11"/>
      <c r="C12" s="173"/>
      <c r="D12" s="173"/>
      <c r="E12" s="52"/>
      <c r="AH12" s="10" t="str">
        <f>B15</f>
        <v>Queso fundido</v>
      </c>
      <c r="AI12" s="60">
        <f>C15</f>
        <v>0.2665</v>
      </c>
      <c r="AJ12" s="76">
        <f>AI12/$AI$15*100</f>
        <v>0.005315716075544811</v>
      </c>
    </row>
    <row r="13" spans="1:36" ht="12">
      <c r="A13" s="175">
        <v>4062000</v>
      </c>
      <c r="B13" s="11" t="s">
        <v>132</v>
      </c>
      <c r="C13" s="173">
        <v>0.1904</v>
      </c>
      <c r="D13" s="173">
        <v>2.2526100000000002</v>
      </c>
      <c r="E13" s="52">
        <f>D13/C13*1000</f>
        <v>11830.93487394958</v>
      </c>
      <c r="AH13" s="10" t="str">
        <f>B19</f>
        <v>Gouda y del tipo gouda</v>
      </c>
      <c r="AI13" s="60">
        <f>C19</f>
        <v>4278.10486</v>
      </c>
      <c r="AJ13" s="76">
        <f>AI13/$AI$15*100</f>
        <v>85.33279841338978</v>
      </c>
    </row>
    <row r="14" spans="1:36" ht="12">
      <c r="A14" s="175"/>
      <c r="B14" s="11"/>
      <c r="C14" s="173"/>
      <c r="D14" s="173"/>
      <c r="E14" s="52"/>
      <c r="AH14" s="73" t="s">
        <v>126</v>
      </c>
      <c r="AI14" s="60">
        <f>C23+C21+C13+C9+C8+C20+C22+C17</f>
        <v>99.80828</v>
      </c>
      <c r="AJ14" s="76">
        <f>AI14/$AI$15*100</f>
        <v>1.9908160542907223</v>
      </c>
    </row>
    <row r="15" spans="1:36" ht="12">
      <c r="A15" s="175">
        <v>4063000</v>
      </c>
      <c r="B15" s="11" t="s">
        <v>288</v>
      </c>
      <c r="C15" s="173">
        <v>0.2665</v>
      </c>
      <c r="D15" s="173">
        <v>1.89818</v>
      </c>
      <c r="E15" s="52">
        <f>D15/C15*1000</f>
        <v>7122.626641651032</v>
      </c>
      <c r="AI15" s="73">
        <f>SUM(AI11:AI14)</f>
        <v>5013.435560000001</v>
      </c>
      <c r="AJ15" s="76">
        <f>AI15/$AI$15*100</f>
        <v>100</v>
      </c>
    </row>
    <row r="16" spans="1:35" ht="12">
      <c r="A16" s="175"/>
      <c r="B16" s="11"/>
      <c r="C16" s="173"/>
      <c r="D16" s="173"/>
      <c r="E16" s="52"/>
      <c r="AI16" s="73"/>
    </row>
    <row r="17" spans="1:35" ht="12">
      <c r="A17" s="175">
        <v>4064000</v>
      </c>
      <c r="B17" s="11" t="s">
        <v>105</v>
      </c>
      <c r="C17" s="173">
        <v>0.008400000000000001</v>
      </c>
      <c r="D17" s="173">
        <v>0.22596</v>
      </c>
      <c r="E17" s="52">
        <f>D17/C17*1000</f>
        <v>26899.999999999996</v>
      </c>
      <c r="AI17" s="73"/>
    </row>
    <row r="18" spans="1:35" ht="12">
      <c r="A18" s="175"/>
      <c r="B18" s="11"/>
      <c r="C18" s="173"/>
      <c r="D18" s="173"/>
      <c r="E18" s="52"/>
      <c r="AI18" s="73"/>
    </row>
    <row r="19" spans="1:35" ht="12">
      <c r="A19" s="175">
        <v>4069010</v>
      </c>
      <c r="B19" s="11" t="s">
        <v>139</v>
      </c>
      <c r="C19" s="171">
        <v>4278.10486</v>
      </c>
      <c r="D19" s="171">
        <v>14323.458929999999</v>
      </c>
      <c r="E19" s="52">
        <f aca="true" t="shared" si="0" ref="E19:E24">D19/C19*1000</f>
        <v>3348.085051379502</v>
      </c>
      <c r="AI19" s="73"/>
    </row>
    <row r="20" spans="1:35" ht="12">
      <c r="A20" s="175">
        <v>4069020</v>
      </c>
      <c r="B20" s="11" t="s">
        <v>295</v>
      </c>
      <c r="C20" s="202">
        <v>0.026879999999999998</v>
      </c>
      <c r="D20" s="202">
        <v>0.23976</v>
      </c>
      <c r="E20" s="52">
        <f t="shared" si="0"/>
        <v>8919.642857142857</v>
      </c>
      <c r="AI20" s="73"/>
    </row>
    <row r="21" spans="1:35" ht="12">
      <c r="A21" s="175">
        <v>4069030</v>
      </c>
      <c r="B21" s="11" t="s">
        <v>296</v>
      </c>
      <c r="C21" s="202">
        <v>0.02</v>
      </c>
      <c r="D21" s="202">
        <v>0.1262</v>
      </c>
      <c r="E21" s="52">
        <f t="shared" si="0"/>
        <v>6310.000000000001</v>
      </c>
      <c r="AI21" s="73"/>
    </row>
    <row r="22" spans="1:35" ht="12">
      <c r="A22" s="175">
        <v>4069040</v>
      </c>
      <c r="B22" s="11" t="s">
        <v>297</v>
      </c>
      <c r="C22" s="202">
        <v>74.08794</v>
      </c>
      <c r="D22" s="202">
        <v>267.02883</v>
      </c>
      <c r="E22" s="52">
        <f t="shared" si="0"/>
        <v>3604.21453208174</v>
      </c>
      <c r="AI22" s="73"/>
    </row>
    <row r="23" spans="1:35" ht="12">
      <c r="A23" s="175">
        <v>4069090</v>
      </c>
      <c r="B23" s="11" t="s">
        <v>253</v>
      </c>
      <c r="C23" s="202">
        <v>24.9013</v>
      </c>
      <c r="D23" s="202">
        <v>148.26042999999999</v>
      </c>
      <c r="E23" s="52">
        <f t="shared" si="0"/>
        <v>5953.923289145546</v>
      </c>
      <c r="AI23" s="73"/>
    </row>
    <row r="24" spans="1:36" ht="12">
      <c r="A24" s="87"/>
      <c r="B24" s="11" t="s">
        <v>77</v>
      </c>
      <c r="C24" s="173">
        <f>SUM(C19:C23)</f>
        <v>4377.140980000002</v>
      </c>
      <c r="D24" s="173">
        <f>SUM(D19:D23)</f>
        <v>14739.11415</v>
      </c>
      <c r="E24" s="52">
        <f t="shared" si="0"/>
        <v>3367.2925357775416</v>
      </c>
      <c r="AJ24" s="134"/>
    </row>
    <row r="25" spans="1:36" ht="12">
      <c r="A25" s="87"/>
      <c r="B25" s="11"/>
      <c r="C25" s="173"/>
      <c r="D25" s="173"/>
      <c r="E25" s="52"/>
      <c r="AJ25" s="134"/>
    </row>
    <row r="26" spans="1:36" ht="12">
      <c r="A26" s="88"/>
      <c r="B26" s="11" t="s">
        <v>77</v>
      </c>
      <c r="C26" s="173">
        <f>C24+C11+C13+C15+C17</f>
        <v>5013.435560000002</v>
      </c>
      <c r="D26" s="173">
        <f>D24+D11+D13+D15+D17</f>
        <v>17142.22916</v>
      </c>
      <c r="E26" s="52">
        <f>D26/C26*1000</f>
        <v>3419.2579030575976</v>
      </c>
      <c r="AJ26" s="134"/>
    </row>
    <row r="27" spans="1:36" ht="12">
      <c r="A27" s="88"/>
      <c r="B27" s="22"/>
      <c r="C27" s="26"/>
      <c r="D27" s="26"/>
      <c r="E27" s="52"/>
      <c r="AJ27" s="134"/>
    </row>
    <row r="28" spans="1:36" ht="12">
      <c r="A28" s="88"/>
      <c r="B28" s="22"/>
      <c r="C28" s="60"/>
      <c r="D28" s="60"/>
      <c r="E28" s="52"/>
      <c r="AJ28" s="134"/>
    </row>
    <row r="29" spans="1:36" ht="12">
      <c r="A29" s="88"/>
      <c r="B29" s="64"/>
      <c r="C29" s="24"/>
      <c r="D29" s="24"/>
      <c r="E29" s="22"/>
      <c r="AJ29" s="134"/>
    </row>
    <row r="30" spans="1:36" ht="12">
      <c r="A30" s="47" t="s">
        <v>195</v>
      </c>
      <c r="B30" s="53"/>
      <c r="C30" s="53"/>
      <c r="D30" s="53"/>
      <c r="E30" s="54"/>
      <c r="AJ30" s="134"/>
    </row>
    <row r="31" spans="34:35" ht="12">
      <c r="AH31" s="73"/>
      <c r="AI31" s="73"/>
    </row>
    <row r="32" spans="34:35" ht="12">
      <c r="AH32" s="73"/>
      <c r="AI32" s="73"/>
    </row>
    <row r="33" spans="34:35" ht="12">
      <c r="AH33" s="73"/>
      <c r="AI33" s="73"/>
    </row>
    <row r="36" spans="34:35" ht="12">
      <c r="AH36" s="73"/>
      <c r="AI36" s="73"/>
    </row>
    <row r="37" spans="34:35" ht="12.75" customHeight="1">
      <c r="AH37" s="73"/>
      <c r="AI37" s="73"/>
    </row>
    <row r="38" spans="34:35" ht="12">
      <c r="AH38" s="73"/>
      <c r="AI38" s="73"/>
    </row>
    <row r="42" spans="34:35" ht="12">
      <c r="AH42" s="10" t="s">
        <v>140</v>
      </c>
      <c r="AI42" s="73"/>
    </row>
    <row r="43" ht="12">
      <c r="AI43" s="73"/>
    </row>
    <row r="44" ht="12">
      <c r="AI44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0"/>
  <sheetViews>
    <sheetView zoomScale="105" zoomScaleNormal="105" zoomScaleSheetLayoutView="75" zoomScalePageLayoutView="0" workbookViewId="0" topLeftCell="E1">
      <selection activeCell="AE37" sqref="AE37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5" width="4.90625" style="10" customWidth="1"/>
    <col min="16" max="16" width="5.0859375" style="10" customWidth="1"/>
    <col min="17" max="16384" width="6.453125" style="10" customWidth="1"/>
  </cols>
  <sheetData>
    <row r="1" spans="1:16" ht="12">
      <c r="A1" s="214" t="s">
        <v>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6" ht="14.25" customHeight="1">
      <c r="A3" s="265" t="s">
        <v>33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7"/>
    </row>
    <row r="4" spans="1:16" ht="14.25" customHeight="1">
      <c r="A4" s="249" t="s">
        <v>272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</row>
    <row r="5" spans="1:16" ht="12">
      <c r="A5" s="262" t="s">
        <v>202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4"/>
    </row>
    <row r="6" spans="1:16" ht="18" customHeight="1">
      <c r="A6" s="247" t="s">
        <v>151</v>
      </c>
      <c r="B6" s="247">
        <v>2002</v>
      </c>
      <c r="C6" s="247">
        <v>2003</v>
      </c>
      <c r="D6" s="247">
        <v>2004</v>
      </c>
      <c r="E6" s="247">
        <v>2005</v>
      </c>
      <c r="F6" s="246">
        <v>2006</v>
      </c>
      <c r="G6" s="246">
        <v>2007</v>
      </c>
      <c r="H6" s="246">
        <v>2008</v>
      </c>
      <c r="I6" s="246">
        <v>2009</v>
      </c>
      <c r="J6" s="246">
        <v>2010</v>
      </c>
      <c r="K6" s="246">
        <v>2011</v>
      </c>
      <c r="L6" s="253">
        <v>2012</v>
      </c>
      <c r="M6" s="255">
        <v>2013</v>
      </c>
      <c r="N6" s="252">
        <v>2014</v>
      </c>
      <c r="O6" s="257">
        <v>2015</v>
      </c>
      <c r="P6" s="258">
        <v>2016</v>
      </c>
    </row>
    <row r="7" spans="1:16" ht="12">
      <c r="A7" s="247"/>
      <c r="B7" s="247"/>
      <c r="C7" s="247"/>
      <c r="D7" s="247"/>
      <c r="E7" s="247"/>
      <c r="F7" s="246"/>
      <c r="G7" s="246"/>
      <c r="H7" s="246"/>
      <c r="I7" s="246"/>
      <c r="J7" s="246"/>
      <c r="K7" s="246"/>
      <c r="L7" s="253"/>
      <c r="M7" s="255"/>
      <c r="N7" s="253"/>
      <c r="O7" s="255"/>
      <c r="P7" s="259"/>
    </row>
    <row r="8" spans="1:16" ht="12">
      <c r="A8" s="248"/>
      <c r="B8" s="248"/>
      <c r="C8" s="248"/>
      <c r="D8" s="248"/>
      <c r="E8" s="248"/>
      <c r="F8" s="229"/>
      <c r="G8" s="229"/>
      <c r="H8" s="229"/>
      <c r="I8" s="229"/>
      <c r="J8" s="229"/>
      <c r="K8" s="229"/>
      <c r="L8" s="261"/>
      <c r="M8" s="256"/>
      <c r="N8" s="254"/>
      <c r="O8" s="256"/>
      <c r="P8" s="260"/>
    </row>
    <row r="9" spans="1:16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169372.28246000002</v>
      </c>
    </row>
    <row r="12" spans="1:16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16792.135309999998</v>
      </c>
    </row>
    <row r="13" spans="1:16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>L12/L11*100</f>
        <v>11.652431460191307</v>
      </c>
      <c r="M13" s="14">
        <f>M12/M11*100</f>
        <v>8.173188856279392</v>
      </c>
      <c r="N13" s="14">
        <f>N12/N11*100</f>
        <v>6.2135101565805355</v>
      </c>
      <c r="O13" s="14">
        <f>O12/O11*100</f>
        <v>2.2796168056410773</v>
      </c>
      <c r="P13" s="14">
        <f>P12/P11*100</f>
        <v>9.91433489949321</v>
      </c>
    </row>
    <row r="14" spans="1:16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212554.69780000002</v>
      </c>
      <c r="P16" s="52">
        <v>209549.2995</v>
      </c>
    </row>
    <row r="17" spans="1:16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64911.6979</v>
      </c>
      <c r="P17" s="52">
        <v>58788.84171</v>
      </c>
    </row>
    <row r="18" spans="1:16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1" ref="D18:I18">D17/D16*100</f>
        <v>67.4380523989899</v>
      </c>
      <c r="E18" s="15">
        <f t="shared" si="1"/>
        <v>77.18413073762336</v>
      </c>
      <c r="F18" s="14">
        <f t="shared" si="1"/>
        <v>78.42968777213984</v>
      </c>
      <c r="G18" s="14">
        <f t="shared" si="1"/>
        <v>55.35871255662993</v>
      </c>
      <c r="H18" s="14">
        <f t="shared" si="1"/>
        <v>51.11132879463193</v>
      </c>
      <c r="I18" s="14">
        <f t="shared" si="1"/>
        <v>69.81043150397988</v>
      </c>
      <c r="J18" s="14">
        <f aca="true" t="shared" si="2" ref="J18:P18">J17/J16*100</f>
        <v>54.531403996057705</v>
      </c>
      <c r="K18" s="14">
        <f t="shared" si="2"/>
        <v>51.91881289442265</v>
      </c>
      <c r="L18" s="14">
        <f t="shared" si="2"/>
        <v>43.54705414991436</v>
      </c>
      <c r="M18" s="14">
        <f t="shared" si="2"/>
        <v>34.702954387606574</v>
      </c>
      <c r="N18" s="14">
        <f t="shared" si="2"/>
        <v>31.525316299865878</v>
      </c>
      <c r="O18" s="14">
        <f t="shared" si="2"/>
        <v>30.538820629162306</v>
      </c>
      <c r="P18" s="14">
        <f t="shared" si="2"/>
        <v>28.054897749729772</v>
      </c>
    </row>
    <row r="19" spans="1:16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">
      <c r="A20" s="107" t="s">
        <v>203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">
      <c r="A21" s="107" t="s">
        <v>155</v>
      </c>
      <c r="B21" s="110">
        <f aca="true" t="shared" si="3" ref="B21:H21">B12</f>
        <v>5438</v>
      </c>
      <c r="C21" s="110">
        <f t="shared" si="3"/>
        <v>1732</v>
      </c>
      <c r="D21" s="110">
        <f t="shared" si="3"/>
        <v>124.8</v>
      </c>
      <c r="E21" s="111">
        <f t="shared" si="3"/>
        <v>2683.14</v>
      </c>
      <c r="F21" s="111">
        <f t="shared" si="3"/>
        <v>51.2</v>
      </c>
      <c r="G21" s="111">
        <f t="shared" si="3"/>
        <v>3.546</v>
      </c>
      <c r="H21" s="111">
        <f t="shared" si="3"/>
        <v>905.941</v>
      </c>
      <c r="I21" s="111">
        <f aca="true" t="shared" si="4" ref="I21:P21">I12</f>
        <v>46.076</v>
      </c>
      <c r="J21" s="111">
        <f t="shared" si="4"/>
        <v>10904.167</v>
      </c>
      <c r="K21" s="111">
        <f t="shared" si="4"/>
        <v>19332</v>
      </c>
      <c r="L21" s="111">
        <f t="shared" si="4"/>
        <v>24722.592</v>
      </c>
      <c r="M21" s="111">
        <f t="shared" si="4"/>
        <v>22047.008</v>
      </c>
      <c r="N21" s="111">
        <f>N12</f>
        <v>18627.3737</v>
      </c>
      <c r="O21" s="111">
        <f>O12</f>
        <v>3938.38127</v>
      </c>
      <c r="P21" s="111">
        <f t="shared" si="4"/>
        <v>16792.135309999998</v>
      </c>
    </row>
    <row r="22" spans="1:16" ht="12">
      <c r="A22" s="107" t="s">
        <v>156</v>
      </c>
      <c r="B22" s="110">
        <f aca="true" t="shared" si="5" ref="B22:H22">B17</f>
        <v>15926</v>
      </c>
      <c r="C22" s="110">
        <f t="shared" si="5"/>
        <v>48103</v>
      </c>
      <c r="D22" s="110">
        <f t="shared" si="5"/>
        <v>34183</v>
      </c>
      <c r="E22" s="111">
        <f t="shared" si="5"/>
        <v>65933</v>
      </c>
      <c r="F22" s="111">
        <f t="shared" si="5"/>
        <v>67546</v>
      </c>
      <c r="G22" s="111">
        <f t="shared" si="5"/>
        <v>40935</v>
      </c>
      <c r="H22" s="111">
        <f t="shared" si="5"/>
        <v>52177</v>
      </c>
      <c r="I22" s="111">
        <f aca="true" t="shared" si="6" ref="I22:P22">I17</f>
        <v>53324</v>
      </c>
      <c r="J22" s="111">
        <f t="shared" si="6"/>
        <v>48690</v>
      </c>
      <c r="K22" s="111">
        <f t="shared" si="6"/>
        <v>66968</v>
      </c>
      <c r="L22" s="111">
        <f t="shared" si="6"/>
        <v>81738.159</v>
      </c>
      <c r="M22" s="111">
        <f t="shared" si="6"/>
        <v>76079.264</v>
      </c>
      <c r="N22" s="111">
        <f>N17</f>
        <v>70930.06764</v>
      </c>
      <c r="O22" s="111">
        <f>O17</f>
        <v>64911.6979</v>
      </c>
      <c r="P22" s="111">
        <f t="shared" si="6"/>
        <v>58788.84171</v>
      </c>
    </row>
    <row r="23" spans="1:16" ht="12">
      <c r="A23" s="107" t="s">
        <v>157</v>
      </c>
      <c r="B23" s="110">
        <f aca="true" t="shared" si="7" ref="B23:H23">B21-B22</f>
        <v>-10488</v>
      </c>
      <c r="C23" s="110">
        <f t="shared" si="7"/>
        <v>-46371</v>
      </c>
      <c r="D23" s="110">
        <f t="shared" si="7"/>
        <v>-34058.2</v>
      </c>
      <c r="E23" s="111">
        <f t="shared" si="7"/>
        <v>-63249.86</v>
      </c>
      <c r="F23" s="111">
        <f t="shared" si="7"/>
        <v>-67494.8</v>
      </c>
      <c r="G23" s="111">
        <f t="shared" si="7"/>
        <v>-40931.454</v>
      </c>
      <c r="H23" s="111">
        <f t="shared" si="7"/>
        <v>-51271.059</v>
      </c>
      <c r="I23" s="111">
        <f aca="true" t="shared" si="8" ref="I23:P23">I21-I22</f>
        <v>-53277.924</v>
      </c>
      <c r="J23" s="111">
        <f t="shared" si="8"/>
        <v>-37785.833</v>
      </c>
      <c r="K23" s="111">
        <f t="shared" si="8"/>
        <v>-47636</v>
      </c>
      <c r="L23" s="111">
        <f t="shared" si="8"/>
        <v>-57015.566999999995</v>
      </c>
      <c r="M23" s="111">
        <f t="shared" si="8"/>
        <v>-54032.255999999994</v>
      </c>
      <c r="N23" s="111">
        <f>N21-N22</f>
        <v>-52302.69394</v>
      </c>
      <c r="O23" s="111">
        <f>O21-O22</f>
        <v>-60973.31663</v>
      </c>
      <c r="P23" s="111">
        <f t="shared" si="8"/>
        <v>-41996.7064</v>
      </c>
    </row>
    <row r="24" spans="1:16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22"/>
    </row>
    <row r="25" spans="1:16" ht="12">
      <c r="A25" s="114" t="s">
        <v>196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P6:P8"/>
    <mergeCell ref="L6:L8"/>
    <mergeCell ref="A5:P5"/>
    <mergeCell ref="C6:C8"/>
    <mergeCell ref="K6:K8"/>
    <mergeCell ref="A1:P1"/>
    <mergeCell ref="B6:B8"/>
    <mergeCell ref="D6:D8"/>
    <mergeCell ref="H6:H8"/>
    <mergeCell ref="A3:P3"/>
    <mergeCell ref="J6:J8"/>
    <mergeCell ref="A6:A8"/>
    <mergeCell ref="A4:P4"/>
    <mergeCell ref="N6:N8"/>
    <mergeCell ref="F6:F8"/>
    <mergeCell ref="E6:E8"/>
    <mergeCell ref="G6:G8"/>
    <mergeCell ref="M6:M8"/>
    <mergeCell ref="I6:I8"/>
    <mergeCell ref="O6:O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AZ35"/>
  <sheetViews>
    <sheetView zoomScale="112" zoomScaleNormal="112" zoomScaleSheetLayoutView="75" zoomScalePageLayoutView="0" workbookViewId="0" topLeftCell="A1">
      <selection activeCell="A11" sqref="A11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50" customWidth="1"/>
    <col min="47" max="47" width="2.453125" style="151" customWidth="1"/>
    <col min="48" max="51" width="4.2734375" style="30" customWidth="1"/>
    <col min="52" max="52" width="4.36328125" style="30" customWidth="1"/>
    <col min="53" max="53" width="3.90625" style="95" customWidth="1"/>
    <col min="54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0" t="s">
        <v>158</v>
      </c>
    </row>
    <row r="8" ht="12" customHeight="1"/>
    <row r="9" spans="37:52" ht="12" customHeight="1">
      <c r="AK9" s="185"/>
      <c r="AL9" s="186">
        <v>2002</v>
      </c>
      <c r="AM9" s="186">
        <v>2003</v>
      </c>
      <c r="AN9" s="187">
        <v>2004</v>
      </c>
      <c r="AO9" s="187">
        <v>2005</v>
      </c>
      <c r="AP9" s="188">
        <v>2006</v>
      </c>
      <c r="AQ9" s="188">
        <v>2007</v>
      </c>
      <c r="AR9" s="188">
        <v>2008</v>
      </c>
      <c r="AS9" s="150">
        <v>2009</v>
      </c>
      <c r="AT9" s="150">
        <v>2010</v>
      </c>
      <c r="AU9" s="189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6">
        <v>2016</v>
      </c>
    </row>
    <row r="10" spans="37:52" ht="12" customHeight="1">
      <c r="AK10" s="190" t="s">
        <v>159</v>
      </c>
      <c r="AL10" s="191">
        <v>25668</v>
      </c>
      <c r="AM10" s="191">
        <v>72162</v>
      </c>
      <c r="AN10" s="191">
        <v>50688</v>
      </c>
      <c r="AO10" s="191">
        <v>85423</v>
      </c>
      <c r="AP10" s="151">
        <v>86123</v>
      </c>
      <c r="AQ10" s="151">
        <v>73945</v>
      </c>
      <c r="AR10" s="151">
        <v>102085</v>
      </c>
      <c r="AS10" s="151">
        <v>76384</v>
      </c>
      <c r="AT10" s="151">
        <v>89288</v>
      </c>
      <c r="AU10" s="151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</row>
    <row r="11" spans="37:52" ht="12" customHeight="1">
      <c r="AK11" s="185" t="s">
        <v>160</v>
      </c>
      <c r="AL11" s="191">
        <v>44970</v>
      </c>
      <c r="AM11" s="191">
        <v>55458</v>
      </c>
      <c r="AN11" s="191">
        <v>85519</v>
      </c>
      <c r="AO11" s="191">
        <v>115211</v>
      </c>
      <c r="AP11" s="151">
        <v>121980</v>
      </c>
      <c r="AQ11" s="151">
        <v>173548</v>
      </c>
      <c r="AR11" s="151">
        <v>226406</v>
      </c>
      <c r="AS11" s="151">
        <v>129655</v>
      </c>
      <c r="AT11" s="151">
        <v>159263</v>
      </c>
      <c r="AU11" s="151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</row>
    <row r="12" spans="37:52" ht="12" customHeight="1">
      <c r="AK12" s="150" t="s">
        <v>161</v>
      </c>
      <c r="AL12" s="151">
        <f>AL11-AL10</f>
        <v>19302</v>
      </c>
      <c r="AM12" s="151">
        <f>AM11-AM10</f>
        <v>-16704</v>
      </c>
      <c r="AN12" s="151">
        <f>AN11-AN10</f>
        <v>34831</v>
      </c>
      <c r="AO12" s="151">
        <f>AO11-AO10</f>
        <v>29788</v>
      </c>
      <c r="AP12" s="151">
        <f aca="true" t="shared" si="0" ref="AP12:AW12">AP11-AP10</f>
        <v>35857</v>
      </c>
      <c r="AQ12" s="151">
        <f t="shared" si="0"/>
        <v>99603</v>
      </c>
      <c r="AR12" s="151">
        <f t="shared" si="0"/>
        <v>124321</v>
      </c>
      <c r="AS12" s="151">
        <f t="shared" si="0"/>
        <v>53271</v>
      </c>
      <c r="AT12" s="151">
        <f t="shared" si="0"/>
        <v>69975</v>
      </c>
      <c r="AU12" s="151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</row>
    <row r="13" ht="12" customHeight="1"/>
    <row r="14" ht="12" customHeight="1"/>
    <row r="15" spans="44:46" ht="12" customHeight="1">
      <c r="AR15" s="151"/>
      <c r="AS15" s="151"/>
      <c r="AT15" s="151"/>
    </row>
    <row r="16" ht="12" customHeight="1"/>
    <row r="17" spans="44:46" ht="12" customHeight="1">
      <c r="AR17" s="151"/>
      <c r="AS17" s="151"/>
      <c r="AT17" s="151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0" t="s">
        <v>162</v>
      </c>
    </row>
    <row r="31" ht="12" customHeight="1"/>
    <row r="32" spans="38:52" ht="12" customHeight="1">
      <c r="AL32" s="192">
        <v>2002</v>
      </c>
      <c r="AM32" s="193">
        <v>2003</v>
      </c>
      <c r="AN32" s="194">
        <v>2004</v>
      </c>
      <c r="AO32" s="194">
        <v>2005</v>
      </c>
      <c r="AP32" s="188">
        <v>2006</v>
      </c>
      <c r="AQ32" s="188">
        <v>2007</v>
      </c>
      <c r="AR32" s="188">
        <v>2008</v>
      </c>
      <c r="AS32" s="188">
        <v>2009</v>
      </c>
      <c r="AT32" s="150">
        <v>2010</v>
      </c>
      <c r="AU32" s="189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6">
        <f>AZ9</f>
        <v>2016</v>
      </c>
    </row>
    <row r="33" spans="37:52" ht="12" customHeight="1">
      <c r="AK33" s="150" t="s">
        <v>160</v>
      </c>
      <c r="AL33" s="195">
        <v>5438</v>
      </c>
      <c r="AM33" s="196">
        <v>1732</v>
      </c>
      <c r="AN33" s="195">
        <v>124.8</v>
      </c>
      <c r="AO33" s="195">
        <v>2683.14</v>
      </c>
      <c r="AP33" s="151">
        <v>51.2</v>
      </c>
      <c r="AQ33" s="151">
        <v>3.546</v>
      </c>
      <c r="AR33" s="151">
        <v>905.941</v>
      </c>
      <c r="AS33" s="151">
        <v>46.076</v>
      </c>
      <c r="AT33" s="151">
        <v>10904.167</v>
      </c>
      <c r="AU33" s="151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</row>
    <row r="34" spans="37:52" ht="12" customHeight="1">
      <c r="AK34" s="150" t="s">
        <v>159</v>
      </c>
      <c r="AL34" s="195">
        <v>15926</v>
      </c>
      <c r="AM34" s="196">
        <v>48103</v>
      </c>
      <c r="AN34" s="195">
        <v>34183</v>
      </c>
      <c r="AO34" s="195">
        <v>65933</v>
      </c>
      <c r="AP34" s="151">
        <v>67546</v>
      </c>
      <c r="AQ34" s="151">
        <v>40935</v>
      </c>
      <c r="AR34" s="151">
        <v>52177</v>
      </c>
      <c r="AS34" s="151">
        <v>53324</v>
      </c>
      <c r="AT34" s="151">
        <v>48690</v>
      </c>
      <c r="AU34" s="151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</row>
    <row r="35" spans="37:52" ht="12" customHeight="1">
      <c r="AK35" s="150" t="s">
        <v>161</v>
      </c>
      <c r="AL35" s="151">
        <f>AL33-AL34</f>
        <v>-10488</v>
      </c>
      <c r="AM35" s="151">
        <f>AM33-AM34</f>
        <v>-46371</v>
      </c>
      <c r="AN35" s="151">
        <f>AN33-AN34</f>
        <v>-34058.2</v>
      </c>
      <c r="AO35" s="151">
        <f>AO33-AO34</f>
        <v>-63249.86</v>
      </c>
      <c r="AP35" s="151">
        <f aca="true" t="shared" si="1" ref="AP35:AW35">AP33-AP34</f>
        <v>-67494.8</v>
      </c>
      <c r="AQ35" s="151">
        <f t="shared" si="1"/>
        <v>-40931.454</v>
      </c>
      <c r="AR35" s="151">
        <f t="shared" si="1"/>
        <v>-51271.059</v>
      </c>
      <c r="AS35" s="151">
        <f t="shared" si="1"/>
        <v>-53277.924</v>
      </c>
      <c r="AT35" s="151">
        <f t="shared" si="1"/>
        <v>-37785.833</v>
      </c>
      <c r="AU35" s="151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4"/>
  <sheetViews>
    <sheetView zoomScaleSheetLayoutView="75" zoomScalePageLayoutView="0" workbookViewId="0" topLeftCell="A1">
      <selection activeCell="C23" sqref="C23:C24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4" t="s">
        <v>28</v>
      </c>
      <c r="B2" s="214"/>
      <c r="C2" s="214"/>
      <c r="D2" s="21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5" t="s">
        <v>163</v>
      </c>
      <c r="B5" s="215"/>
      <c r="C5" s="215"/>
      <c r="D5" s="21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5" t="s">
        <v>164</v>
      </c>
      <c r="B6" s="215"/>
      <c r="C6" s="215"/>
      <c r="D6" s="21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5" t="s">
        <v>201</v>
      </c>
      <c r="B7" s="215"/>
      <c r="C7" s="215"/>
      <c r="D7" s="21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>B21-C21</f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>B22-C22</f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>B23-C23</f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6" ht="12">
      <c r="A24" s="50">
        <v>2016</v>
      </c>
      <c r="B24" s="117">
        <v>2332.98184</v>
      </c>
      <c r="C24" s="117">
        <v>45733.239030000004</v>
      </c>
      <c r="D24" s="117">
        <f>B24-C24</f>
        <v>-43400.257190000004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2">
      <c r="A25" s="47" t="s">
        <v>199</v>
      </c>
      <c r="B25" s="53"/>
      <c r="C25" s="53"/>
      <c r="D25" s="5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4" ht="12">
      <c r="A43" s="10"/>
      <c r="B43" s="10"/>
      <c r="C43" s="10"/>
      <c r="D43" s="10"/>
    </row>
    <row r="44" spans="1:4" ht="12">
      <c r="A44" s="10"/>
      <c r="B44" s="10"/>
      <c r="C44" s="10"/>
      <c r="D44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0" t="s">
        <v>0</v>
      </c>
      <c r="B1" s="210"/>
    </row>
    <row r="2" spans="1:2" ht="12">
      <c r="A2" s="10"/>
      <c r="B2" s="11"/>
    </row>
    <row r="3" spans="1:3" ht="12">
      <c r="A3" s="10"/>
      <c r="B3" s="11" t="s">
        <v>220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176</v>
      </c>
      <c r="B5" s="12" t="s">
        <v>5</v>
      </c>
      <c r="C5" s="7">
        <v>6</v>
      </c>
    </row>
    <row r="6" spans="1:3" ht="12">
      <c r="A6" s="10" t="s">
        <v>178</v>
      </c>
      <c r="B6" s="12" t="s">
        <v>320</v>
      </c>
      <c r="C6" s="7">
        <v>7</v>
      </c>
    </row>
    <row r="7" spans="1:3" ht="12">
      <c r="A7" s="10" t="s">
        <v>179</v>
      </c>
      <c r="B7" s="12" t="s">
        <v>8</v>
      </c>
      <c r="C7" s="7">
        <v>8</v>
      </c>
    </row>
    <row r="8" spans="1:3" ht="12">
      <c r="A8" s="10" t="s">
        <v>180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321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320</v>
      </c>
      <c r="C25" s="7">
        <v>7</v>
      </c>
    </row>
    <row r="26" spans="1:3" ht="12">
      <c r="A26" s="10" t="s">
        <v>181</v>
      </c>
      <c r="B26" s="12" t="s">
        <v>40</v>
      </c>
      <c r="C26" s="7">
        <v>9</v>
      </c>
    </row>
    <row r="27" spans="1:3" ht="12">
      <c r="A27" s="10" t="s">
        <v>182</v>
      </c>
      <c r="B27" s="12" t="s">
        <v>42</v>
      </c>
      <c r="C27" s="7">
        <v>9</v>
      </c>
    </row>
    <row r="28" spans="1:3" ht="12">
      <c r="A28" s="10" t="s">
        <v>36</v>
      </c>
      <c r="B28" s="12" t="s">
        <v>256</v>
      </c>
      <c r="C28" s="7">
        <v>10</v>
      </c>
    </row>
    <row r="29" spans="1:3" ht="12">
      <c r="A29" s="10" t="s">
        <v>37</v>
      </c>
      <c r="B29" s="12" t="s">
        <v>322</v>
      </c>
      <c r="C29" s="7">
        <v>10</v>
      </c>
    </row>
    <row r="30" spans="1:3" ht="12">
      <c r="A30" s="10" t="s">
        <v>38</v>
      </c>
      <c r="B30" s="12" t="s">
        <v>257</v>
      </c>
      <c r="C30" s="7">
        <v>11</v>
      </c>
    </row>
    <row r="31" spans="1:3" ht="12">
      <c r="A31" s="10" t="s">
        <v>39</v>
      </c>
      <c r="B31" s="12" t="s">
        <v>323</v>
      </c>
      <c r="C31" s="7">
        <v>11</v>
      </c>
    </row>
    <row r="32" spans="1:3" ht="12">
      <c r="A32" s="10" t="s">
        <v>41</v>
      </c>
      <c r="B32" s="12" t="s">
        <v>324</v>
      </c>
      <c r="C32" s="7">
        <v>12</v>
      </c>
    </row>
    <row r="33" spans="1:3" ht="12">
      <c r="A33" s="10" t="s">
        <v>43</v>
      </c>
      <c r="B33" s="12" t="s">
        <v>321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258</v>
      </c>
      <c r="C37" s="7">
        <v>19</v>
      </c>
    </row>
    <row r="38" spans="1:3" ht="12">
      <c r="A38" s="10" t="s">
        <v>48</v>
      </c>
      <c r="B38" s="12" t="s">
        <v>325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8" t="s">
        <v>259</v>
      </c>
      <c r="C40" s="7">
        <v>21</v>
      </c>
    </row>
    <row r="41" spans="1:3" ht="12">
      <c r="A41" s="10" t="s">
        <v>53</v>
      </c>
      <c r="B41" s="12" t="s">
        <v>326</v>
      </c>
      <c r="C41" s="7">
        <v>21</v>
      </c>
    </row>
    <row r="42" spans="1:3" ht="12">
      <c r="A42" s="10" t="s">
        <v>55</v>
      </c>
      <c r="B42" s="12" t="s">
        <v>327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1" t="s">
        <v>193</v>
      </c>
      <c r="B47" s="211"/>
      <c r="C47" s="211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26" sqref="C26"/>
    </sheetView>
  </sheetViews>
  <sheetFormatPr defaultColWidth="10.90625" defaultRowHeight="18"/>
  <cols>
    <col min="1" max="16384" width="10.90625" style="156" customWidth="1"/>
  </cols>
  <sheetData>
    <row r="1" spans="1:5" ht="14.25">
      <c r="A1" s="155"/>
      <c r="B1" s="155"/>
      <c r="C1" s="155"/>
      <c r="D1" s="155"/>
      <c r="E1" s="155"/>
    </row>
    <row r="2" spans="1:5" ht="14.25">
      <c r="A2" s="155"/>
      <c r="B2" s="155"/>
      <c r="C2" s="155"/>
      <c r="D2" s="155"/>
      <c r="E2" s="155"/>
    </row>
    <row r="3" spans="1:5" ht="14.25">
      <c r="A3" s="155"/>
      <c r="B3" s="155"/>
      <c r="C3" s="155"/>
      <c r="D3" s="155"/>
      <c r="E3" s="155"/>
    </row>
    <row r="4" spans="1:5" ht="15">
      <c r="A4" s="212" t="s">
        <v>220</v>
      </c>
      <c r="B4" s="212"/>
      <c r="C4" s="212"/>
      <c r="D4" s="212"/>
      <c r="E4" s="212"/>
    </row>
    <row r="5" spans="1:5" ht="14.25">
      <c r="A5" s="155"/>
      <c r="B5" s="155"/>
      <c r="C5" s="155"/>
      <c r="D5" s="155"/>
      <c r="E5" s="155"/>
    </row>
    <row r="6" spans="1:5" ht="14.25">
      <c r="A6" s="155"/>
      <c r="B6" s="155"/>
      <c r="C6" s="155"/>
      <c r="D6" s="155"/>
      <c r="E6" s="155"/>
    </row>
    <row r="7" spans="1:5" ht="47.25" customHeight="1">
      <c r="A7" s="213" t="s">
        <v>221</v>
      </c>
      <c r="B7" s="213"/>
      <c r="C7" s="213"/>
      <c r="D7" s="213"/>
      <c r="E7" s="213"/>
    </row>
    <row r="8" spans="1:5" ht="12.75" customHeight="1">
      <c r="A8" s="157"/>
      <c r="B8" s="157"/>
      <c r="C8" s="157"/>
      <c r="D8" s="157"/>
      <c r="E8" s="157"/>
    </row>
    <row r="9" spans="1:5" ht="80.25" customHeight="1">
      <c r="A9" s="213" t="s">
        <v>222</v>
      </c>
      <c r="B9" s="213"/>
      <c r="C9" s="213"/>
      <c r="D9" s="213"/>
      <c r="E9" s="213"/>
    </row>
    <row r="10" spans="1:5" ht="14.25">
      <c r="A10" s="155"/>
      <c r="B10" s="155"/>
      <c r="C10" s="155"/>
      <c r="D10" s="155"/>
      <c r="E10" s="155"/>
    </row>
    <row r="11" spans="1:5" ht="14.25">
      <c r="A11" s="155"/>
      <c r="B11" s="155"/>
      <c r="C11" s="155"/>
      <c r="D11" s="155"/>
      <c r="E11" s="155"/>
    </row>
    <row r="12" spans="1:5" ht="14.25">
      <c r="A12" s="155"/>
      <c r="B12" s="155"/>
      <c r="C12" s="155"/>
      <c r="D12" s="155"/>
      <c r="E12" s="155"/>
    </row>
    <row r="13" spans="1:5" ht="14.25">
      <c r="A13" s="155"/>
      <c r="B13" s="155"/>
      <c r="C13" s="155"/>
      <c r="D13" s="155"/>
      <c r="E13" s="155"/>
    </row>
    <row r="14" spans="1:5" ht="14.25">
      <c r="A14" s="155"/>
      <c r="B14" s="155"/>
      <c r="C14" s="155"/>
      <c r="D14" s="155"/>
      <c r="E14" s="155"/>
    </row>
    <row r="15" spans="1:5" ht="14.25">
      <c r="A15" s="155"/>
      <c r="B15" s="155"/>
      <c r="C15" s="155"/>
      <c r="D15" s="155"/>
      <c r="E15" s="155"/>
    </row>
    <row r="16" spans="1:5" ht="14.25">
      <c r="A16" s="155"/>
      <c r="B16" s="155"/>
      <c r="C16" s="155"/>
      <c r="D16" s="155"/>
      <c r="E16" s="155"/>
    </row>
    <row r="17" spans="1:5" ht="14.25">
      <c r="A17" s="155"/>
      <c r="B17" s="155"/>
      <c r="C17" s="155"/>
      <c r="D17" s="155"/>
      <c r="E17" s="155"/>
    </row>
    <row r="18" spans="1:5" ht="14.25">
      <c r="A18" s="155"/>
      <c r="B18" s="155"/>
      <c r="C18" s="155"/>
      <c r="D18" s="155"/>
      <c r="E18" s="155"/>
    </row>
    <row r="19" spans="1:5" ht="14.25">
      <c r="A19" s="155"/>
      <c r="B19" s="155"/>
      <c r="C19" s="155"/>
      <c r="D19" s="155"/>
      <c r="E19" s="155"/>
    </row>
    <row r="20" spans="1:5" ht="14.25">
      <c r="A20" s="155"/>
      <c r="B20" s="155"/>
      <c r="C20" s="155"/>
      <c r="D20" s="155"/>
      <c r="E20" s="155"/>
    </row>
    <row r="21" spans="1:5" ht="14.25">
      <c r="A21" s="155"/>
      <c r="B21" s="155"/>
      <c r="C21" s="155"/>
      <c r="D21" s="155"/>
      <c r="E21" s="155"/>
    </row>
    <row r="22" spans="1:5" ht="14.25">
      <c r="A22" s="155"/>
      <c r="B22" s="155"/>
      <c r="C22" s="155"/>
      <c r="D22" s="155"/>
      <c r="E22" s="155"/>
    </row>
    <row r="23" spans="1:5" ht="14.25">
      <c r="A23" s="155"/>
      <c r="B23" s="155"/>
      <c r="C23" s="155"/>
      <c r="D23" s="155"/>
      <c r="E23" s="155"/>
    </row>
    <row r="24" spans="1:5" ht="14.25">
      <c r="A24" s="155"/>
      <c r="B24" s="155"/>
      <c r="C24" s="155"/>
      <c r="D24" s="155"/>
      <c r="E24" s="155"/>
    </row>
    <row r="25" spans="1:5" ht="14.25">
      <c r="A25" s="155"/>
      <c r="B25" s="155"/>
      <c r="C25" s="155"/>
      <c r="D25" s="155"/>
      <c r="E25" s="155"/>
    </row>
    <row r="26" spans="1:5" ht="14.25">
      <c r="A26" s="155"/>
      <c r="B26" s="155"/>
      <c r="C26" s="155"/>
      <c r="D26" s="155"/>
      <c r="E26" s="155"/>
    </row>
    <row r="27" spans="1:5" ht="14.25">
      <c r="A27" s="155"/>
      <c r="B27" s="155"/>
      <c r="C27" s="155"/>
      <c r="D27" s="155"/>
      <c r="E27" s="155"/>
    </row>
    <row r="28" spans="1:5" ht="14.25">
      <c r="A28" s="155"/>
      <c r="B28" s="155"/>
      <c r="C28" s="155"/>
      <c r="D28" s="155"/>
      <c r="E28" s="155"/>
    </row>
    <row r="29" spans="1:5" ht="14.25">
      <c r="A29" s="155"/>
      <c r="B29" s="155"/>
      <c r="C29" s="155"/>
      <c r="D29" s="155"/>
      <c r="E29" s="155"/>
    </row>
    <row r="30" spans="1:5" ht="14.25">
      <c r="A30" s="155"/>
      <c r="B30" s="155"/>
      <c r="C30" s="155"/>
      <c r="D30" s="155"/>
      <c r="E30" s="155"/>
    </row>
    <row r="31" spans="1:5" ht="14.25">
      <c r="A31" s="155"/>
      <c r="B31" s="155"/>
      <c r="C31" s="155"/>
      <c r="D31" s="155"/>
      <c r="E31" s="155"/>
    </row>
    <row r="32" spans="1:5" ht="14.25">
      <c r="A32" s="155"/>
      <c r="B32" s="155"/>
      <c r="C32" s="155"/>
      <c r="D32" s="155"/>
      <c r="E32" s="155"/>
    </row>
    <row r="33" spans="1:5" ht="14.25">
      <c r="A33" s="155"/>
      <c r="B33" s="155"/>
      <c r="C33" s="155"/>
      <c r="D33" s="155"/>
      <c r="E33" s="155"/>
    </row>
    <row r="34" spans="1:5" ht="14.25">
      <c r="A34" s="155"/>
      <c r="B34" s="155"/>
      <c r="C34" s="155"/>
      <c r="D34" s="155"/>
      <c r="E34" s="155"/>
    </row>
    <row r="35" spans="1:5" ht="14.25">
      <c r="A35" s="155"/>
      <c r="B35" s="155"/>
      <c r="C35" s="155"/>
      <c r="D35" s="155"/>
      <c r="E35" s="155"/>
    </row>
    <row r="36" spans="1:5" ht="14.25">
      <c r="A36" s="155"/>
      <c r="B36" s="155"/>
      <c r="C36" s="155"/>
      <c r="D36" s="155"/>
      <c r="E36" s="155"/>
    </row>
    <row r="37" spans="1:5" ht="14.25">
      <c r="A37" s="155"/>
      <c r="B37" s="155"/>
      <c r="C37" s="155"/>
      <c r="D37" s="155"/>
      <c r="E37" s="155"/>
    </row>
    <row r="38" spans="1:5" ht="14.25">
      <c r="A38" s="155"/>
      <c r="B38" s="155"/>
      <c r="C38" s="155"/>
      <c r="D38" s="155"/>
      <c r="E38" s="155"/>
    </row>
    <row r="39" spans="1:5" ht="14.25">
      <c r="A39" s="155"/>
      <c r="B39" s="155"/>
      <c r="C39" s="155"/>
      <c r="D39" s="155"/>
      <c r="E39" s="155"/>
    </row>
    <row r="40" spans="1:5" ht="14.25">
      <c r="A40" s="155"/>
      <c r="B40" s="155"/>
      <c r="C40" s="155"/>
      <c r="D40" s="155"/>
      <c r="E40" s="155"/>
    </row>
    <row r="41" spans="1:5" ht="14.25">
      <c r="A41" s="155"/>
      <c r="B41" s="155"/>
      <c r="C41" s="155"/>
      <c r="D41" s="155"/>
      <c r="E41" s="155"/>
    </row>
    <row r="42" spans="1:5" ht="14.25">
      <c r="A42" s="155"/>
      <c r="B42" s="155"/>
      <c r="C42" s="155"/>
      <c r="D42" s="155"/>
      <c r="E42" s="155"/>
    </row>
    <row r="43" spans="1:5" ht="14.25">
      <c r="A43" s="155"/>
      <c r="B43" s="155"/>
      <c r="C43" s="155"/>
      <c r="D43" s="155"/>
      <c r="E43" s="155"/>
    </row>
    <row r="44" spans="1:5" ht="14.25">
      <c r="A44" s="155"/>
      <c r="B44" s="155"/>
      <c r="C44" s="155"/>
      <c r="D44" s="155"/>
      <c r="E44" s="155"/>
    </row>
    <row r="45" spans="1:5" ht="14.25">
      <c r="A45" s="155"/>
      <c r="B45" s="155"/>
      <c r="C45" s="155"/>
      <c r="D45" s="155"/>
      <c r="E45" s="155"/>
    </row>
    <row r="46" spans="1:5" ht="14.25">
      <c r="A46" s="155"/>
      <c r="B46" s="155"/>
      <c r="C46" s="155"/>
      <c r="D46" s="155"/>
      <c r="E46" s="155"/>
    </row>
    <row r="47" spans="1:5" ht="14.25">
      <c r="A47" s="155"/>
      <c r="B47" s="155"/>
      <c r="C47" s="155"/>
      <c r="D47" s="155"/>
      <c r="E47" s="155"/>
    </row>
    <row r="48" spans="1:5" ht="14.25">
      <c r="A48" s="155"/>
      <c r="B48" s="155"/>
      <c r="C48" s="155"/>
      <c r="D48" s="155"/>
      <c r="E48" s="155"/>
    </row>
    <row r="49" spans="1:5" ht="14.25">
      <c r="A49" s="155"/>
      <c r="B49" s="155"/>
      <c r="C49" s="155"/>
      <c r="D49" s="155"/>
      <c r="E49" s="155"/>
    </row>
    <row r="50" spans="1:5" ht="14.25">
      <c r="A50" s="155"/>
      <c r="B50" s="155"/>
      <c r="C50" s="155"/>
      <c r="D50" s="155"/>
      <c r="E50" s="155"/>
    </row>
    <row r="51" spans="1:5" ht="14.25">
      <c r="A51" s="155"/>
      <c r="B51" s="155"/>
      <c r="C51" s="155"/>
      <c r="D51" s="155"/>
      <c r="E51" s="155"/>
    </row>
    <row r="52" spans="1:5" ht="14.25">
      <c r="A52" s="155"/>
      <c r="B52" s="155"/>
      <c r="C52" s="155"/>
      <c r="D52" s="155"/>
      <c r="E52" s="155"/>
    </row>
    <row r="53" spans="1:5" ht="14.25">
      <c r="A53" s="155"/>
      <c r="B53" s="155"/>
      <c r="C53" s="155"/>
      <c r="D53" s="155"/>
      <c r="E53" s="155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7" sqref="A7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4" t="s">
        <v>1</v>
      </c>
      <c r="B1" s="214"/>
      <c r="C1" s="214"/>
      <c r="D1" s="214"/>
      <c r="E1" s="214"/>
    </row>
    <row r="2" spans="1:5" ht="15" customHeight="1">
      <c r="A2" s="49"/>
      <c r="B2" s="49"/>
      <c r="C2" s="49"/>
      <c r="D2" s="49"/>
      <c r="E2" s="49"/>
    </row>
    <row r="3" spans="1:5" ht="15" customHeight="1">
      <c r="A3" s="215" t="s">
        <v>3</v>
      </c>
      <c r="B3" s="215"/>
      <c r="C3" s="215"/>
      <c r="D3" s="215"/>
      <c r="E3" s="215"/>
    </row>
    <row r="4" spans="1:5" ht="15" customHeight="1">
      <c r="A4" s="216" t="s">
        <v>328</v>
      </c>
      <c r="B4" s="216"/>
      <c r="C4" s="216"/>
      <c r="D4" s="216"/>
      <c r="E4" s="216"/>
    </row>
    <row r="5" spans="1:5" ht="15" customHeight="1">
      <c r="A5" s="218" t="s">
        <v>83</v>
      </c>
      <c r="B5" s="217" t="s">
        <v>207</v>
      </c>
      <c r="C5" s="217"/>
      <c r="D5" s="36" t="s">
        <v>125</v>
      </c>
      <c r="E5" s="41" t="s">
        <v>124</v>
      </c>
    </row>
    <row r="6" spans="1:5" ht="15" customHeight="1">
      <c r="A6" s="219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77" t="s">
        <v>85</v>
      </c>
      <c r="B7" s="176">
        <v>53214.182890000004</v>
      </c>
      <c r="C7" s="176">
        <v>52457.32995</v>
      </c>
      <c r="D7" s="123">
        <f>(C7/B7-1)*100</f>
        <v>-1.4222767294285177</v>
      </c>
      <c r="E7" s="123">
        <f aca="true" t="shared" si="0" ref="E7:E25">C7/$C$49*100</f>
        <v>25.03340744882805</v>
      </c>
      <c r="G7" s="134"/>
      <c r="H7" s="145"/>
    </row>
    <row r="8" spans="1:8" ht="15" customHeight="1">
      <c r="A8" s="177" t="s">
        <v>84</v>
      </c>
      <c r="B8" s="178">
        <v>41029.68685</v>
      </c>
      <c r="C8" s="178">
        <v>45733.239030000004</v>
      </c>
      <c r="D8" s="55">
        <f>(C8/B8-1)*100</f>
        <v>11.46377791572155</v>
      </c>
      <c r="E8" s="55">
        <f t="shared" si="0"/>
        <v>21.824572613281397</v>
      </c>
      <c r="G8" s="145"/>
      <c r="H8" s="145"/>
    </row>
    <row r="9" spans="1:8" ht="15" customHeight="1">
      <c r="A9" s="177" t="s">
        <v>86</v>
      </c>
      <c r="B9" s="178">
        <v>40375.13783</v>
      </c>
      <c r="C9" s="178">
        <v>40778.17257</v>
      </c>
      <c r="D9" s="55">
        <f>(C9/B9-1)*100</f>
        <v>0.9982250505174317</v>
      </c>
      <c r="E9" s="55">
        <f t="shared" si="0"/>
        <v>19.45994220324273</v>
      </c>
      <c r="G9" s="145"/>
      <c r="H9" s="145"/>
    </row>
    <row r="10" spans="1:5" ht="15" customHeight="1">
      <c r="A10" s="177" t="s">
        <v>224</v>
      </c>
      <c r="B10" s="178">
        <v>5980.490019999999</v>
      </c>
      <c r="C10" s="178">
        <v>14321.39493</v>
      </c>
      <c r="D10" s="55">
        <f>(C10/B10-1)*100</f>
        <v>139.46858672293217</v>
      </c>
      <c r="E10" s="55">
        <f t="shared" si="0"/>
        <v>6.834379768470665</v>
      </c>
    </row>
    <row r="11" spans="1:8" ht="15" customHeight="1">
      <c r="A11" s="177" t="s">
        <v>90</v>
      </c>
      <c r="B11" s="178">
        <v>5393.567980000001</v>
      </c>
      <c r="C11" s="178">
        <v>11063.8272</v>
      </c>
      <c r="D11" s="55">
        <f aca="true" t="shared" si="1" ref="D11:D42">(C11/B11-1)*100</f>
        <v>105.13002229741058</v>
      </c>
      <c r="E11" s="55">
        <f t="shared" si="0"/>
        <v>5.279820656236553</v>
      </c>
      <c r="G11" s="145"/>
      <c r="H11" s="145"/>
    </row>
    <row r="12" spans="1:8" ht="15" customHeight="1">
      <c r="A12" s="177" t="s">
        <v>94</v>
      </c>
      <c r="B12" s="178">
        <v>14222.34259</v>
      </c>
      <c r="C12" s="178">
        <v>7868.86725</v>
      </c>
      <c r="D12" s="55">
        <f t="shared" si="1"/>
        <v>-44.672495404992205</v>
      </c>
      <c r="E12" s="55">
        <f t="shared" si="0"/>
        <v>3.755138895131453</v>
      </c>
      <c r="G12" s="145"/>
      <c r="H12" s="145"/>
    </row>
    <row r="13" spans="1:8" ht="15" customHeight="1">
      <c r="A13" s="177" t="s">
        <v>88</v>
      </c>
      <c r="B13" s="178">
        <v>18182.60435</v>
      </c>
      <c r="C13" s="178">
        <v>7477.236059999999</v>
      </c>
      <c r="D13" s="55">
        <f t="shared" si="1"/>
        <v>-58.876979798551254</v>
      </c>
      <c r="E13" s="55">
        <f t="shared" si="0"/>
        <v>3.5682467456780977</v>
      </c>
      <c r="G13" s="145"/>
      <c r="H13" s="145"/>
    </row>
    <row r="14" spans="1:8" ht="15" customHeight="1">
      <c r="A14" s="177" t="s">
        <v>254</v>
      </c>
      <c r="B14" s="178">
        <v>4898.92447</v>
      </c>
      <c r="C14" s="178">
        <v>5868.8995</v>
      </c>
      <c r="D14" s="55">
        <f t="shared" si="1"/>
        <v>19.799754740860507</v>
      </c>
      <c r="E14" s="55">
        <f t="shared" si="0"/>
        <v>2.800724943487583</v>
      </c>
      <c r="G14" s="145"/>
      <c r="H14" s="145"/>
    </row>
    <row r="15" spans="1:8" ht="15" customHeight="1">
      <c r="A15" s="177" t="s">
        <v>87</v>
      </c>
      <c r="B15" s="178">
        <v>5699.4067000000005</v>
      </c>
      <c r="C15" s="178">
        <v>5578.36662</v>
      </c>
      <c r="D15" s="55">
        <f t="shared" si="1"/>
        <v>-2.1237312297787136</v>
      </c>
      <c r="E15" s="55">
        <f t="shared" si="0"/>
        <v>2.662078390770283</v>
      </c>
      <c r="G15" s="145"/>
      <c r="H15" s="145"/>
    </row>
    <row r="16" spans="1:8" ht="15" customHeight="1">
      <c r="A16" s="177" t="s">
        <v>226</v>
      </c>
      <c r="B16" s="178">
        <v>6325.53951</v>
      </c>
      <c r="C16" s="178">
        <v>4629.0297199999995</v>
      </c>
      <c r="D16" s="55">
        <f t="shared" si="1"/>
        <v>-26.820001476838463</v>
      </c>
      <c r="E16" s="55">
        <f t="shared" si="0"/>
        <v>2.2090408944554834</v>
      </c>
      <c r="G16" s="145"/>
      <c r="H16" s="145"/>
    </row>
    <row r="17" spans="1:8" ht="15" customHeight="1">
      <c r="A17" s="177" t="s">
        <v>230</v>
      </c>
      <c r="B17" s="178">
        <v>881.14918</v>
      </c>
      <c r="C17" s="178">
        <v>3914.58313</v>
      </c>
      <c r="D17" s="55">
        <f t="shared" si="1"/>
        <v>344.25884048374195</v>
      </c>
      <c r="E17" s="55">
        <f t="shared" si="0"/>
        <v>1.8680965001269307</v>
      </c>
      <c r="G17" s="145"/>
      <c r="H17" s="145"/>
    </row>
    <row r="18" spans="1:8" ht="15" customHeight="1">
      <c r="A18" s="177" t="s">
        <v>89</v>
      </c>
      <c r="B18" s="178">
        <v>3905.19689</v>
      </c>
      <c r="C18" s="178">
        <v>3752.51984</v>
      </c>
      <c r="D18" s="55">
        <f t="shared" si="1"/>
        <v>-3.9095864895047683</v>
      </c>
      <c r="E18" s="55">
        <f t="shared" si="0"/>
        <v>1.7907575205232313</v>
      </c>
      <c r="G18" s="145"/>
      <c r="H18" s="145"/>
    </row>
    <row r="19" spans="1:8" ht="15" customHeight="1">
      <c r="A19" s="177" t="s">
        <v>228</v>
      </c>
      <c r="B19" s="178">
        <v>4280.415940000001</v>
      </c>
      <c r="C19" s="178">
        <v>1511.04522</v>
      </c>
      <c r="D19" s="55">
        <f t="shared" si="1"/>
        <v>-64.69863580593993</v>
      </c>
      <c r="E19" s="55">
        <f t="shared" si="0"/>
        <v>0.7210929473901677</v>
      </c>
      <c r="G19" s="145"/>
      <c r="H19" s="145"/>
    </row>
    <row r="20" spans="1:8" ht="15" customHeight="1">
      <c r="A20" s="177" t="s">
        <v>225</v>
      </c>
      <c r="B20" s="178">
        <v>1308.4011200000002</v>
      </c>
      <c r="C20" s="178">
        <v>1350.98831</v>
      </c>
      <c r="D20" s="55">
        <f t="shared" si="1"/>
        <v>3.2549032058303062</v>
      </c>
      <c r="E20" s="55">
        <f t="shared" si="0"/>
        <v>0.6447114417578858</v>
      </c>
      <c r="G20" s="145"/>
      <c r="H20" s="145"/>
    </row>
    <row r="21" spans="1:8" ht="15" customHeight="1">
      <c r="A21" s="177" t="s">
        <v>93</v>
      </c>
      <c r="B21" s="178">
        <v>625.40698</v>
      </c>
      <c r="C21" s="178">
        <v>830.7582600000001</v>
      </c>
      <c r="D21" s="55">
        <f t="shared" si="1"/>
        <v>32.834823813447066</v>
      </c>
      <c r="E21" s="55">
        <f t="shared" si="0"/>
        <v>0.3964500296504213</v>
      </c>
      <c r="G21" s="145"/>
      <c r="H21" s="145"/>
    </row>
    <row r="22" spans="1:8" ht="15" customHeight="1">
      <c r="A22" s="177" t="s">
        <v>241</v>
      </c>
      <c r="B22" s="178">
        <v>226.53785</v>
      </c>
      <c r="C22" s="178">
        <v>636.332</v>
      </c>
      <c r="D22" s="55">
        <f t="shared" si="1"/>
        <v>180.8943406146037</v>
      </c>
      <c r="E22" s="55">
        <f t="shared" si="0"/>
        <v>0.30366696596855003</v>
      </c>
      <c r="G22" s="145"/>
      <c r="H22" s="145"/>
    </row>
    <row r="23" spans="1:8" ht="15" customHeight="1">
      <c r="A23" s="177" t="s">
        <v>91</v>
      </c>
      <c r="B23" s="178">
        <v>2457.46292</v>
      </c>
      <c r="C23" s="178">
        <v>539.82858</v>
      </c>
      <c r="D23" s="55">
        <f t="shared" si="1"/>
        <v>-78.03309357766423</v>
      </c>
      <c r="E23" s="55">
        <f t="shared" si="0"/>
        <v>0.25761411815170493</v>
      </c>
      <c r="G23" s="145"/>
      <c r="H23" s="145"/>
    </row>
    <row r="24" spans="1:8" ht="15" customHeight="1">
      <c r="A24" s="177" t="s">
        <v>223</v>
      </c>
      <c r="B24" s="178">
        <v>1740.47415</v>
      </c>
      <c r="C24" s="178">
        <v>454.85076000000004</v>
      </c>
      <c r="D24" s="55">
        <f t="shared" si="1"/>
        <v>-73.86627316470054</v>
      </c>
      <c r="E24" s="55">
        <f t="shared" si="0"/>
        <v>0.21706145574588287</v>
      </c>
      <c r="G24" s="145"/>
      <c r="H24" s="145"/>
    </row>
    <row r="25" spans="1:8" ht="15" customHeight="1">
      <c r="A25" s="177" t="s">
        <v>227</v>
      </c>
      <c r="B25" s="178">
        <v>878.97809</v>
      </c>
      <c r="C25" s="178">
        <v>401.80309</v>
      </c>
      <c r="D25" s="55">
        <f t="shared" si="1"/>
        <v>-54.28747376399337</v>
      </c>
      <c r="E25" s="55">
        <f t="shared" si="0"/>
        <v>0.19174632936436994</v>
      </c>
      <c r="G25" s="145"/>
      <c r="H25" s="145"/>
    </row>
    <row r="26" spans="1:8" ht="15" customHeight="1">
      <c r="A26" s="177" t="s">
        <v>229</v>
      </c>
      <c r="B26" s="178">
        <v>119.30913000000001</v>
      </c>
      <c r="C26" s="178">
        <v>199.8505</v>
      </c>
      <c r="D26" s="55">
        <f t="shared" si="1"/>
        <v>67.50645989959025</v>
      </c>
      <c r="E26" s="55">
        <f>C26/$C$49*100</f>
        <v>0.09537159058839995</v>
      </c>
      <c r="G26" s="145"/>
      <c r="H26" s="145"/>
    </row>
    <row r="27" spans="1:8" ht="15" customHeight="1">
      <c r="A27" s="177" t="s">
        <v>263</v>
      </c>
      <c r="B27" s="178">
        <v>70.45633000000001</v>
      </c>
      <c r="C27" s="178">
        <v>63.12471</v>
      </c>
      <c r="D27" s="55">
        <f t="shared" si="1"/>
        <v>-10.405906751032889</v>
      </c>
      <c r="E27" s="55">
        <f aca="true" t="shared" si="2" ref="E27:E40">C27/$C$49*100</f>
        <v>0.030124037708844743</v>
      </c>
      <c r="G27" s="145"/>
      <c r="H27" s="145"/>
    </row>
    <row r="28" spans="1:8" ht="15" customHeight="1">
      <c r="A28" s="177" t="s">
        <v>293</v>
      </c>
      <c r="B28" s="178">
        <v>0</v>
      </c>
      <c r="C28" s="178">
        <v>43.2</v>
      </c>
      <c r="D28" s="55"/>
      <c r="E28" s="55">
        <f t="shared" si="2"/>
        <v>0.020615673783247364</v>
      </c>
      <c r="G28" s="145"/>
      <c r="H28" s="145"/>
    </row>
    <row r="29" spans="1:8" ht="15" customHeight="1">
      <c r="A29" s="177" t="s">
        <v>277</v>
      </c>
      <c r="B29" s="178">
        <v>16.78798</v>
      </c>
      <c r="C29" s="178">
        <v>29.998150000000003</v>
      </c>
      <c r="D29" s="55">
        <f t="shared" si="1"/>
        <v>78.6882638649796</v>
      </c>
      <c r="E29" s="55">
        <f t="shared" si="2"/>
        <v>0.014315557280113935</v>
      </c>
      <c r="G29" s="145"/>
      <c r="H29" s="145"/>
    </row>
    <row r="30" spans="1:8" ht="15" customHeight="1">
      <c r="A30" s="177" t="s">
        <v>276</v>
      </c>
      <c r="B30" s="178">
        <v>3.79529</v>
      </c>
      <c r="C30" s="178">
        <v>27.85629</v>
      </c>
      <c r="D30" s="55">
        <f t="shared" si="1"/>
        <v>633.9699996574702</v>
      </c>
      <c r="E30" s="55">
        <f t="shared" si="2"/>
        <v>0.013293430265081847</v>
      </c>
      <c r="G30" s="145"/>
      <c r="H30" s="145"/>
    </row>
    <row r="31" spans="1:8" ht="15" customHeight="1">
      <c r="A31" s="177" t="s">
        <v>95</v>
      </c>
      <c r="B31" s="178">
        <v>35.380160000000004</v>
      </c>
      <c r="C31" s="178">
        <v>6.902399999999999</v>
      </c>
      <c r="D31" s="55">
        <f t="shared" si="1"/>
        <v>-80.4907609236363</v>
      </c>
      <c r="E31" s="55">
        <f t="shared" si="2"/>
        <v>0.0032939265444788565</v>
      </c>
      <c r="G31" s="145"/>
      <c r="H31" s="145"/>
    </row>
    <row r="32" spans="1:8" ht="15" customHeight="1">
      <c r="A32" s="177" t="s">
        <v>264</v>
      </c>
      <c r="B32" s="178">
        <v>0</v>
      </c>
      <c r="C32" s="178">
        <v>2.51317</v>
      </c>
      <c r="D32" s="55"/>
      <c r="E32" s="55">
        <f t="shared" si="2"/>
        <v>0.0011993215944871246</v>
      </c>
      <c r="G32" s="145"/>
      <c r="H32" s="145"/>
    </row>
    <row r="33" spans="1:8" ht="15" customHeight="1">
      <c r="A33" s="177" t="s">
        <v>311</v>
      </c>
      <c r="B33" s="178">
        <v>0</v>
      </c>
      <c r="C33" s="178">
        <v>2.139</v>
      </c>
      <c r="D33" s="55"/>
      <c r="E33" s="55">
        <f t="shared" si="2"/>
        <v>0.0010207621810732895</v>
      </c>
      <c r="G33" s="145"/>
      <c r="H33" s="145"/>
    </row>
    <row r="34" spans="1:8" ht="15" customHeight="1">
      <c r="A34" s="177" t="s">
        <v>92</v>
      </c>
      <c r="B34" s="178">
        <v>4.69124</v>
      </c>
      <c r="C34" s="178">
        <v>1.32748</v>
      </c>
      <c r="D34" s="55">
        <f t="shared" si="1"/>
        <v>-71.70300389662434</v>
      </c>
      <c r="E34" s="55">
        <f t="shared" si="2"/>
        <v>0.0006334929313376207</v>
      </c>
      <c r="G34" s="145"/>
      <c r="H34" s="145"/>
    </row>
    <row r="35" spans="1:8" ht="15" customHeight="1">
      <c r="A35" s="177" t="s">
        <v>317</v>
      </c>
      <c r="B35" s="178">
        <v>0</v>
      </c>
      <c r="C35" s="178">
        <v>1.05103</v>
      </c>
      <c r="D35" s="55"/>
      <c r="E35" s="55">
        <f t="shared" si="2"/>
        <v>0.0005015669355649647</v>
      </c>
      <c r="G35" s="145"/>
      <c r="H35" s="145"/>
    </row>
    <row r="36" spans="1:8" ht="15" customHeight="1">
      <c r="A36" s="177" t="s">
        <v>273</v>
      </c>
      <c r="B36" s="178">
        <v>1.6664700000000001</v>
      </c>
      <c r="C36" s="178">
        <v>0.51724</v>
      </c>
      <c r="D36" s="55">
        <f t="shared" si="1"/>
        <v>-68.96193750862602</v>
      </c>
      <c r="E36" s="55">
        <f t="shared" si="2"/>
        <v>0.00024683451638071453</v>
      </c>
      <c r="G36" s="145"/>
      <c r="H36" s="145"/>
    </row>
    <row r="37" spans="1:8" ht="15" customHeight="1">
      <c r="A37" s="177" t="s">
        <v>274</v>
      </c>
      <c r="B37" s="178">
        <v>0.24167</v>
      </c>
      <c r="C37" s="178">
        <v>0.35416000000000003</v>
      </c>
      <c r="D37" s="55">
        <f t="shared" si="1"/>
        <v>46.546944180080295</v>
      </c>
      <c r="E37" s="55">
        <f t="shared" si="2"/>
        <v>0.00016901034784895573</v>
      </c>
      <c r="G37" s="145"/>
      <c r="H37" s="145"/>
    </row>
    <row r="38" spans="1:8" ht="15" customHeight="1">
      <c r="A38" s="177" t="s">
        <v>265</v>
      </c>
      <c r="B38" s="178">
        <v>0</v>
      </c>
      <c r="C38" s="178">
        <v>0.30949</v>
      </c>
      <c r="D38" s="55"/>
      <c r="E38" s="55">
        <f t="shared" si="2"/>
        <v>0.00014769316849947282</v>
      </c>
      <c r="G38" s="145"/>
      <c r="H38" s="145"/>
    </row>
    <row r="39" spans="1:8" ht="15" customHeight="1">
      <c r="A39" s="177" t="s">
        <v>315</v>
      </c>
      <c r="B39" s="178">
        <v>0</v>
      </c>
      <c r="C39" s="178">
        <v>0.30394</v>
      </c>
      <c r="D39" s="55"/>
      <c r="E39" s="55">
        <f t="shared" si="2"/>
        <v>0.00014504462707593064</v>
      </c>
      <c r="G39" s="145"/>
      <c r="H39" s="145"/>
    </row>
    <row r="40" spans="1:8" ht="15" customHeight="1">
      <c r="A40" s="177" t="s">
        <v>275</v>
      </c>
      <c r="B40" s="178">
        <v>0.31847000000000003</v>
      </c>
      <c r="C40" s="178">
        <v>0.29818</v>
      </c>
      <c r="D40" s="55">
        <f t="shared" si="1"/>
        <v>-6.371086758564393</v>
      </c>
      <c r="E40" s="55">
        <f t="shared" si="2"/>
        <v>0.00014229587057149767</v>
      </c>
      <c r="G40" s="145"/>
      <c r="H40" s="145"/>
    </row>
    <row r="41" spans="1:8" ht="15" customHeight="1">
      <c r="A41" s="177" t="s">
        <v>96</v>
      </c>
      <c r="B41" s="178">
        <v>70.758</v>
      </c>
      <c r="C41" s="178">
        <v>0.26100999999999996</v>
      </c>
      <c r="D41" s="55">
        <f t="shared" si="1"/>
        <v>-99.63112298256027</v>
      </c>
      <c r="E41" s="55"/>
      <c r="G41" s="145"/>
      <c r="H41" s="145"/>
    </row>
    <row r="42" spans="1:8" ht="15" customHeight="1">
      <c r="A42" s="177" t="s">
        <v>232</v>
      </c>
      <c r="B42" s="178">
        <v>0.36113</v>
      </c>
      <c r="C42" s="178">
        <v>0.16175</v>
      </c>
      <c r="D42" s="55">
        <f t="shared" si="1"/>
        <v>-55.21003516739125</v>
      </c>
      <c r="E42" s="55"/>
      <c r="G42" s="145"/>
      <c r="H42" s="145"/>
    </row>
    <row r="43" spans="1:8" ht="15" customHeight="1">
      <c r="A43" s="177" t="s">
        <v>234</v>
      </c>
      <c r="B43" s="178">
        <v>0</v>
      </c>
      <c r="C43" s="178">
        <v>0.05898</v>
      </c>
      <c r="D43" s="55"/>
      <c r="E43" s="55"/>
      <c r="G43" s="145"/>
      <c r="H43" s="145"/>
    </row>
    <row r="44" spans="1:8" ht="15" customHeight="1">
      <c r="A44" s="177" t="s">
        <v>292</v>
      </c>
      <c r="B44" s="178">
        <v>592.72664</v>
      </c>
      <c r="C44" s="178">
        <v>0</v>
      </c>
      <c r="D44" s="55"/>
      <c r="E44" s="55"/>
      <c r="G44" s="145"/>
      <c r="H44" s="145"/>
    </row>
    <row r="45" spans="1:8" ht="15" customHeight="1">
      <c r="A45" s="177" t="s">
        <v>97</v>
      </c>
      <c r="B45" s="178">
        <v>11.81798</v>
      </c>
      <c r="C45" s="178">
        <v>0</v>
      </c>
      <c r="D45" s="55"/>
      <c r="E45" s="55"/>
      <c r="G45" s="145"/>
      <c r="H45" s="145"/>
    </row>
    <row r="46" spans="1:8" ht="15" customHeight="1">
      <c r="A46" s="177" t="s">
        <v>266</v>
      </c>
      <c r="B46" s="178">
        <v>0.010119999999999999</v>
      </c>
      <c r="C46" s="178">
        <v>0</v>
      </c>
      <c r="D46" s="55"/>
      <c r="E46" s="55"/>
      <c r="G46" s="145"/>
      <c r="H46" s="145"/>
    </row>
    <row r="47" spans="1:8" ht="15" customHeight="1">
      <c r="A47" s="177" t="s">
        <v>312</v>
      </c>
      <c r="B47" s="178">
        <v>0.36235</v>
      </c>
      <c r="C47" s="178">
        <v>0</v>
      </c>
      <c r="D47" s="55"/>
      <c r="E47" s="55"/>
      <c r="G47" s="145"/>
      <c r="H47" s="145"/>
    </row>
    <row r="48" spans="1:8" ht="15" customHeight="1">
      <c r="A48" s="177" t="s">
        <v>237</v>
      </c>
      <c r="B48" s="178">
        <v>0.10853</v>
      </c>
      <c r="C48" s="178">
        <v>0</v>
      </c>
      <c r="D48" s="55"/>
      <c r="E48" s="55"/>
      <c r="G48" s="145"/>
      <c r="H48" s="145"/>
    </row>
    <row r="49" spans="1:8" ht="15" customHeight="1">
      <c r="A49" s="24" t="s">
        <v>77</v>
      </c>
      <c r="B49" s="28">
        <f>SUM(B7:B48)</f>
        <v>212554.69779999994</v>
      </c>
      <c r="C49" s="28">
        <f>SUM(C7:C48)</f>
        <v>209549.2995</v>
      </c>
      <c r="D49" s="55">
        <f>(C49/B49-1)*100</f>
        <v>-1.413941131909413</v>
      </c>
      <c r="E49" s="55">
        <f>C49/$C$49*100</f>
        <v>100</v>
      </c>
      <c r="G49" s="145"/>
      <c r="H49" s="145"/>
    </row>
    <row r="50" spans="1:5" ht="15" customHeight="1">
      <c r="A50" s="47" t="s">
        <v>195</v>
      </c>
      <c r="B50" s="53"/>
      <c r="C50" s="53"/>
      <c r="D50" s="53"/>
      <c r="E50" s="54"/>
    </row>
    <row r="51" spans="1:5" ht="15" customHeight="1">
      <c r="A51" s="47" t="s">
        <v>214</v>
      </c>
      <c r="B51" s="53"/>
      <c r="C51" s="53"/>
      <c r="D51" s="53"/>
      <c r="E51" s="54"/>
    </row>
    <row r="52" spans="7:8" ht="15" customHeight="1">
      <c r="G52" s="145"/>
      <c r="H52" s="145"/>
    </row>
    <row r="53" ht="15" customHeight="1"/>
    <row r="54" spans="2:8" ht="15" customHeight="1">
      <c r="B54" s="29"/>
      <c r="H54" s="145"/>
    </row>
    <row r="55" ht="15" customHeight="1">
      <c r="C55" s="145"/>
    </row>
    <row r="56" ht="15" customHeight="1"/>
    <row r="57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I9" sqref="I9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4" t="s">
        <v>176</v>
      </c>
      <c r="B1" s="214"/>
      <c r="C1" s="214"/>
      <c r="D1" s="214"/>
      <c r="E1" s="214"/>
      <c r="F1" s="214"/>
      <c r="G1" s="214"/>
      <c r="H1" s="214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7" t="s">
        <v>5</v>
      </c>
      <c r="B3" s="217"/>
      <c r="C3" s="217"/>
      <c r="D3" s="217"/>
      <c r="E3" s="217"/>
      <c r="F3" s="217"/>
      <c r="G3" s="217"/>
      <c r="H3" s="217"/>
    </row>
    <row r="4" spans="1:8" ht="15" customHeight="1">
      <c r="A4" s="222" t="s">
        <v>328</v>
      </c>
      <c r="B4" s="222"/>
      <c r="C4" s="222"/>
      <c r="D4" s="222"/>
      <c r="E4" s="222"/>
      <c r="F4" s="222"/>
      <c r="G4" s="222"/>
      <c r="H4" s="222"/>
    </row>
    <row r="5" spans="1:8" ht="15" customHeight="1">
      <c r="A5" s="36" t="s">
        <v>98</v>
      </c>
      <c r="B5" s="218" t="s">
        <v>99</v>
      </c>
      <c r="C5" s="217" t="s">
        <v>100</v>
      </c>
      <c r="D5" s="217"/>
      <c r="E5" s="36" t="s">
        <v>63</v>
      </c>
      <c r="F5" s="217" t="s">
        <v>206</v>
      </c>
      <c r="G5" s="217"/>
      <c r="H5" s="36" t="s">
        <v>63</v>
      </c>
    </row>
    <row r="6" spans="1:14" ht="15" customHeight="1">
      <c r="A6" s="50" t="s">
        <v>101</v>
      </c>
      <c r="B6" s="221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186</v>
      </c>
      <c r="C7" s="159">
        <v>5.3786277</v>
      </c>
      <c r="D7" s="159">
        <v>49.29618</v>
      </c>
      <c r="E7" s="118">
        <f aca="true" t="shared" si="0" ref="E7:E43">(D7/C7-1)*100</f>
        <v>816.5196542605097</v>
      </c>
      <c r="F7" s="159">
        <v>12.668059999999999</v>
      </c>
      <c r="G7" s="159">
        <v>30.26202</v>
      </c>
      <c r="H7" s="118">
        <f aca="true" t="shared" si="1" ref="H7:H43">(G7/F7-1)*100</f>
        <v>138.88440692576452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283</v>
      </c>
      <c r="C8" s="144">
        <v>2.1275936</v>
      </c>
      <c r="D8" s="144">
        <v>52.671248399999996</v>
      </c>
      <c r="E8" s="60">
        <f t="shared" si="0"/>
        <v>2375.625438993612</v>
      </c>
      <c r="F8" s="144">
        <v>4.04075</v>
      </c>
      <c r="G8" s="144">
        <v>36.25322</v>
      </c>
      <c r="H8" s="60">
        <f t="shared" si="1"/>
        <v>797.1903730743055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188</v>
      </c>
      <c r="C9" s="144">
        <v>323.4377009</v>
      </c>
      <c r="D9" s="144">
        <v>92.7817546</v>
      </c>
      <c r="E9" s="60">
        <f t="shared" si="0"/>
        <v>-71.31387146834619</v>
      </c>
      <c r="F9" s="144">
        <v>710.31219</v>
      </c>
      <c r="G9" s="144">
        <v>23.746950000000002</v>
      </c>
      <c r="H9" s="60">
        <f t="shared" si="1"/>
        <v>-96.65682916127344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248</v>
      </c>
      <c r="C10" s="144">
        <v>9648.9010884</v>
      </c>
      <c r="D10" s="144">
        <v>11647.2447555</v>
      </c>
      <c r="E10" s="60">
        <f t="shared" si="0"/>
        <v>20.710582985480364</v>
      </c>
      <c r="F10" s="144">
        <v>24942.49392</v>
      </c>
      <c r="G10" s="144">
        <v>25252.9497</v>
      </c>
      <c r="H10" s="60">
        <f t="shared" si="1"/>
        <v>1.2446862009699133</v>
      </c>
      <c r="J10" s="29"/>
      <c r="K10" s="29"/>
      <c r="L10" s="29"/>
      <c r="M10" s="29"/>
      <c r="N10" s="29"/>
    </row>
    <row r="11" spans="1:14" ht="15" customHeight="1">
      <c r="A11" s="59">
        <v>4022111</v>
      </c>
      <c r="B11" s="10" t="s">
        <v>279</v>
      </c>
      <c r="C11" s="144">
        <v>44.004084399999996</v>
      </c>
      <c r="D11" s="144">
        <v>46.2717162</v>
      </c>
      <c r="E11" s="60">
        <f t="shared" si="0"/>
        <v>5.15323027605139</v>
      </c>
      <c r="F11" s="144">
        <v>117.93839</v>
      </c>
      <c r="G11" s="144">
        <v>90.78253</v>
      </c>
      <c r="H11" s="60">
        <f t="shared" si="1"/>
        <v>-23.025462701330756</v>
      </c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278</v>
      </c>
      <c r="C12" s="144">
        <v>0.0288</v>
      </c>
      <c r="D12" s="144">
        <v>0.001</v>
      </c>
      <c r="E12" s="60">
        <f t="shared" si="0"/>
        <v>-96.52777777777779</v>
      </c>
      <c r="F12" s="144">
        <v>0.37035</v>
      </c>
      <c r="G12" s="144">
        <v>0.05525</v>
      </c>
      <c r="H12" s="60">
        <f t="shared" si="1"/>
        <v>-85.08167949237209</v>
      </c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284</v>
      </c>
      <c r="C13" s="144">
        <v>0.003</v>
      </c>
      <c r="D13" s="144">
        <v>2.7</v>
      </c>
      <c r="E13" s="60"/>
      <c r="F13" s="144">
        <v>0.00034</v>
      </c>
      <c r="G13" s="144">
        <v>12.47215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280</v>
      </c>
      <c r="C14" s="144">
        <v>0.8353077</v>
      </c>
      <c r="D14" s="144">
        <v>0.5587770000000001</v>
      </c>
      <c r="E14" s="60">
        <f t="shared" si="0"/>
        <v>-33.10524971815774</v>
      </c>
      <c r="F14" s="144">
        <v>20.76915</v>
      </c>
      <c r="G14" s="144">
        <v>14.93674</v>
      </c>
      <c r="H14" s="60">
        <f t="shared" si="1"/>
        <v>-28.08208328217573</v>
      </c>
      <c r="J14" s="29"/>
      <c r="K14" s="29"/>
      <c r="L14" s="29"/>
      <c r="M14" s="29"/>
      <c r="N14" s="29"/>
    </row>
    <row r="15" spans="1:14" ht="15" customHeight="1">
      <c r="A15" s="59">
        <v>4022117</v>
      </c>
      <c r="B15" s="10" t="s">
        <v>298</v>
      </c>
      <c r="C15" s="144">
        <v>0.0027077</v>
      </c>
      <c r="D15" s="144">
        <v>0</v>
      </c>
      <c r="E15" s="60"/>
      <c r="F15" s="144">
        <v>0.046770000000000006</v>
      </c>
      <c r="G15" s="144">
        <v>0</v>
      </c>
      <c r="H15" s="60"/>
      <c r="J15" s="29"/>
      <c r="K15" s="29"/>
      <c r="L15" s="29"/>
      <c r="M15" s="29"/>
      <c r="N15" s="29"/>
    </row>
    <row r="16" spans="1:8" ht="15" customHeight="1">
      <c r="A16" s="59">
        <v>4022118</v>
      </c>
      <c r="B16" s="10" t="s">
        <v>185</v>
      </c>
      <c r="C16" s="144">
        <v>6830.9580662</v>
      </c>
      <c r="D16" s="144">
        <v>6466.9561939000005</v>
      </c>
      <c r="E16" s="60">
        <f t="shared" si="0"/>
        <v>-5.328708927391945</v>
      </c>
      <c r="F16" s="144">
        <v>20686.44847</v>
      </c>
      <c r="G16" s="144">
        <v>16707.42345</v>
      </c>
      <c r="H16" s="60">
        <f t="shared" si="1"/>
        <v>-19.234935497847694</v>
      </c>
    </row>
    <row r="17" spans="1:14" ht="15" customHeight="1">
      <c r="A17" s="165">
        <v>4022120</v>
      </c>
      <c r="B17" s="166" t="s">
        <v>194</v>
      </c>
      <c r="C17" s="144">
        <v>4.06929</v>
      </c>
      <c r="D17" s="144">
        <v>0.996</v>
      </c>
      <c r="E17" s="60">
        <f t="shared" si="0"/>
        <v>-75.52398575672906</v>
      </c>
      <c r="F17" s="144">
        <v>24.8804</v>
      </c>
      <c r="G17" s="144">
        <v>6.62235</v>
      </c>
      <c r="H17" s="60">
        <f t="shared" si="1"/>
        <v>-73.38326554235462</v>
      </c>
      <c r="J17" s="29"/>
      <c r="K17" s="29"/>
      <c r="L17" s="29"/>
      <c r="M17" s="29"/>
      <c r="N17" s="29"/>
    </row>
    <row r="18" spans="1:14" ht="15" customHeight="1">
      <c r="A18" s="165">
        <v>4022915</v>
      </c>
      <c r="B18" s="166" t="s">
        <v>316</v>
      </c>
      <c r="C18" s="144">
        <v>0</v>
      </c>
      <c r="D18" s="144">
        <v>1.68</v>
      </c>
      <c r="E18" s="60"/>
      <c r="F18" s="144">
        <v>0</v>
      </c>
      <c r="G18" s="144">
        <v>5.70613</v>
      </c>
      <c r="H18" s="60"/>
      <c r="J18" s="29"/>
      <c r="K18" s="29"/>
      <c r="L18" s="29"/>
      <c r="M18" s="29"/>
      <c r="N18" s="29"/>
    </row>
    <row r="19" spans="1:14" ht="15" customHeight="1">
      <c r="A19" s="165">
        <v>4022916</v>
      </c>
      <c r="B19" s="166" t="s">
        <v>243</v>
      </c>
      <c r="C19" s="144">
        <v>0</v>
      </c>
      <c r="D19" s="144">
        <v>0.054</v>
      </c>
      <c r="E19" s="60"/>
      <c r="F19" s="144">
        <v>0</v>
      </c>
      <c r="G19" s="144">
        <v>0.5767100000000001</v>
      </c>
      <c r="H19" s="60"/>
      <c r="J19" s="29"/>
      <c r="K19" s="29"/>
      <c r="L19" s="29"/>
      <c r="M19" s="29"/>
      <c r="N19" s="29"/>
    </row>
    <row r="20" spans="1:8" ht="15" customHeight="1">
      <c r="A20" s="165">
        <v>4022917</v>
      </c>
      <c r="B20" s="166" t="s">
        <v>260</v>
      </c>
      <c r="C20" s="144">
        <v>0</v>
      </c>
      <c r="D20" s="144">
        <v>0.054</v>
      </c>
      <c r="E20" s="60"/>
      <c r="F20" s="144">
        <v>0</v>
      </c>
      <c r="G20" s="144">
        <v>0.65413</v>
      </c>
      <c r="H20" s="60"/>
    </row>
    <row r="21" spans="1:8" ht="15" customHeight="1">
      <c r="A21" s="165">
        <v>4022918</v>
      </c>
      <c r="B21" s="199" t="s">
        <v>285</v>
      </c>
      <c r="C21" s="144">
        <v>50.4</v>
      </c>
      <c r="D21" s="144">
        <v>0.400128</v>
      </c>
      <c r="E21" s="60">
        <f t="shared" si="0"/>
        <v>-99.20609523809524</v>
      </c>
      <c r="F21" s="144">
        <v>141.29868</v>
      </c>
      <c r="G21" s="144">
        <v>0.38097000000000003</v>
      </c>
      <c r="H21" s="60">
        <f t="shared" si="1"/>
        <v>-99.7303796468587</v>
      </c>
    </row>
    <row r="22" spans="1:14" ht="15" customHeight="1">
      <c r="A22" s="59">
        <v>4029110</v>
      </c>
      <c r="B22" s="10" t="s">
        <v>249</v>
      </c>
      <c r="C22" s="144">
        <v>2266.761793</v>
      </c>
      <c r="D22" s="144">
        <v>2562.514664</v>
      </c>
      <c r="E22" s="60">
        <f t="shared" si="0"/>
        <v>13.047373213776403</v>
      </c>
      <c r="F22" s="144">
        <v>3219.05323</v>
      </c>
      <c r="G22" s="144">
        <v>2774.1705899999997</v>
      </c>
      <c r="H22" s="60">
        <f t="shared" si="1"/>
        <v>-13.820294608797145</v>
      </c>
      <c r="J22" s="29"/>
      <c r="K22" s="29"/>
      <c r="L22" s="29"/>
      <c r="M22" s="29"/>
      <c r="N22" s="29"/>
    </row>
    <row r="23" spans="1:8" ht="15" customHeight="1">
      <c r="A23" s="59">
        <v>4029910</v>
      </c>
      <c r="B23" s="10" t="s">
        <v>81</v>
      </c>
      <c r="C23" s="144">
        <v>210.4677295</v>
      </c>
      <c r="D23" s="144">
        <v>471.8859657</v>
      </c>
      <c r="E23" s="60">
        <f t="shared" si="0"/>
        <v>124.20822746605435</v>
      </c>
      <c r="F23" s="144">
        <v>323.41388</v>
      </c>
      <c r="G23" s="144">
        <v>615.43278</v>
      </c>
      <c r="H23" s="60">
        <f t="shared" si="1"/>
        <v>90.29263060694859</v>
      </c>
    </row>
    <row r="24" spans="1:10" ht="15" customHeight="1">
      <c r="A24" s="59">
        <v>4029990</v>
      </c>
      <c r="B24" s="10" t="s">
        <v>189</v>
      </c>
      <c r="C24" s="144">
        <v>128.4427347</v>
      </c>
      <c r="D24" s="144">
        <v>148.78896350000002</v>
      </c>
      <c r="E24" s="60">
        <f t="shared" si="0"/>
        <v>15.840700408257536</v>
      </c>
      <c r="F24" s="144">
        <v>187.97226</v>
      </c>
      <c r="G24" s="144">
        <v>246.45456</v>
      </c>
      <c r="H24" s="60">
        <f t="shared" si="1"/>
        <v>31.11219708695314</v>
      </c>
      <c r="J24" s="29"/>
    </row>
    <row r="25" spans="1:10" ht="15" customHeight="1">
      <c r="A25" s="59">
        <v>4031000</v>
      </c>
      <c r="B25" s="10" t="s">
        <v>79</v>
      </c>
      <c r="C25" s="144">
        <v>68.81076730000001</v>
      </c>
      <c r="D25" s="144">
        <v>151.4519047</v>
      </c>
      <c r="E25" s="60">
        <f t="shared" si="0"/>
        <v>120.09913657800469</v>
      </c>
      <c r="F25" s="144">
        <v>160.08085999999997</v>
      </c>
      <c r="G25" s="144">
        <v>145.26033999999999</v>
      </c>
      <c r="H25" s="60">
        <f t="shared" si="1"/>
        <v>-9.258146164382165</v>
      </c>
      <c r="J25" s="29"/>
    </row>
    <row r="26" spans="1:14" ht="15" customHeight="1">
      <c r="A26" s="59">
        <v>4039000</v>
      </c>
      <c r="B26" s="10" t="s">
        <v>183</v>
      </c>
      <c r="C26" s="144">
        <v>198.8631508</v>
      </c>
      <c r="D26" s="144">
        <v>40.494869200000004</v>
      </c>
      <c r="E26" s="60">
        <f t="shared" si="0"/>
        <v>-79.63681605310258</v>
      </c>
      <c r="F26" s="144">
        <v>412.99983000000003</v>
      </c>
      <c r="G26" s="144">
        <v>89.77183000000001</v>
      </c>
      <c r="H26" s="60">
        <f t="shared" si="1"/>
        <v>-78.26347047164643</v>
      </c>
      <c r="J26" s="29"/>
      <c r="K26" s="29"/>
      <c r="L26" s="29"/>
      <c r="M26" s="29"/>
      <c r="N26" s="29"/>
    </row>
    <row r="27" spans="1:14" ht="15" customHeight="1">
      <c r="A27" s="59">
        <v>4041000</v>
      </c>
      <c r="B27" s="10" t="s">
        <v>102</v>
      </c>
      <c r="C27" s="144">
        <v>3798.952</v>
      </c>
      <c r="D27" s="144">
        <v>3131.7537942</v>
      </c>
      <c r="E27" s="60">
        <f t="shared" si="0"/>
        <v>-17.56269112639487</v>
      </c>
      <c r="F27" s="144">
        <v>5369.24029</v>
      </c>
      <c r="G27" s="144">
        <v>3350.94643</v>
      </c>
      <c r="H27" s="60">
        <f t="shared" si="1"/>
        <v>-37.58993360306473</v>
      </c>
      <c r="J27" s="29"/>
      <c r="K27" s="29"/>
      <c r="L27" s="29"/>
      <c r="M27" s="29"/>
      <c r="N27" s="29"/>
    </row>
    <row r="28" spans="1:10" ht="15" customHeight="1">
      <c r="A28" s="137">
        <v>4049000</v>
      </c>
      <c r="B28" s="10" t="s">
        <v>177</v>
      </c>
      <c r="C28" s="144">
        <v>936.2152138</v>
      </c>
      <c r="D28" s="144">
        <v>897.2053212999999</v>
      </c>
      <c r="E28" s="60">
        <f t="shared" si="0"/>
        <v>-4.166765496328884</v>
      </c>
      <c r="F28" s="144">
        <v>5994.40074</v>
      </c>
      <c r="G28" s="144">
        <v>4324.78672</v>
      </c>
      <c r="H28" s="60">
        <f t="shared" si="1"/>
        <v>-27.85289293154598</v>
      </c>
      <c r="J28" s="29"/>
    </row>
    <row r="29" spans="1:8" ht="15" customHeight="1">
      <c r="A29" s="59">
        <v>4051000</v>
      </c>
      <c r="B29" s="10" t="s">
        <v>103</v>
      </c>
      <c r="C29" s="144">
        <v>3448.437534</v>
      </c>
      <c r="D29" s="144">
        <v>5513.3565755</v>
      </c>
      <c r="E29" s="60">
        <f t="shared" si="0"/>
        <v>59.87984474536228</v>
      </c>
      <c r="F29" s="144">
        <v>12299.09121</v>
      </c>
      <c r="G29" s="144">
        <v>17408.60399</v>
      </c>
      <c r="H29" s="60">
        <f t="shared" si="1"/>
        <v>41.54382378956274</v>
      </c>
    </row>
    <row r="30" spans="1:8" ht="15" customHeight="1">
      <c r="A30" s="59">
        <v>4052000</v>
      </c>
      <c r="B30" s="10" t="s">
        <v>289</v>
      </c>
      <c r="C30" s="144">
        <v>0.6</v>
      </c>
      <c r="D30" s="144">
        <v>32.5467885</v>
      </c>
      <c r="E30" s="60">
        <f t="shared" si="0"/>
        <v>5324.46475</v>
      </c>
      <c r="F30" s="144">
        <v>3.2184899999999996</v>
      </c>
      <c r="G30" s="144">
        <v>146.58672</v>
      </c>
      <c r="H30" s="60">
        <f t="shared" si="1"/>
        <v>4454.518423235742</v>
      </c>
    </row>
    <row r="31" spans="1:8" ht="15" customHeight="1">
      <c r="A31" s="59">
        <v>4059000</v>
      </c>
      <c r="B31" s="10" t="s">
        <v>281</v>
      </c>
      <c r="C31" s="144">
        <v>11.46687</v>
      </c>
      <c r="D31" s="144">
        <v>5.15175</v>
      </c>
      <c r="E31" s="60">
        <f t="shared" si="0"/>
        <v>-55.07274434959149</v>
      </c>
      <c r="F31" s="144">
        <v>57.49331</v>
      </c>
      <c r="G31" s="144">
        <v>22.86695</v>
      </c>
      <c r="H31" s="60">
        <f t="shared" si="1"/>
        <v>-60.22676377477658</v>
      </c>
    </row>
    <row r="32" spans="1:8" ht="15" customHeight="1">
      <c r="A32" s="59"/>
      <c r="C32" s="26"/>
      <c r="D32" s="26"/>
      <c r="E32" s="60"/>
      <c r="F32" s="26"/>
      <c r="G32" s="26"/>
      <c r="H32" s="60"/>
    </row>
    <row r="33" spans="1:8" ht="15" customHeight="1">
      <c r="A33" s="59">
        <v>4061000</v>
      </c>
      <c r="B33" s="10" t="s">
        <v>191</v>
      </c>
      <c r="C33" s="179">
        <v>9544.771557600001</v>
      </c>
      <c r="D33" s="179">
        <v>10336.346581700001</v>
      </c>
      <c r="E33" s="60">
        <f t="shared" si="0"/>
        <v>8.293284122339317</v>
      </c>
      <c r="F33" s="179">
        <v>38164.29044</v>
      </c>
      <c r="G33" s="179">
        <v>40092.745240000004</v>
      </c>
      <c r="H33" s="60">
        <f t="shared" si="1"/>
        <v>5.053034597962269</v>
      </c>
    </row>
    <row r="34" spans="1:8" ht="15" customHeight="1">
      <c r="A34" s="59">
        <v>4062000</v>
      </c>
      <c r="B34" s="10" t="s">
        <v>104</v>
      </c>
      <c r="C34" s="179">
        <v>414.7166743</v>
      </c>
      <c r="D34" s="179">
        <v>1358.9231806</v>
      </c>
      <c r="E34" s="60">
        <f t="shared" si="0"/>
        <v>227.67507669994833</v>
      </c>
      <c r="F34" s="179">
        <v>3619.77812</v>
      </c>
      <c r="G34" s="179">
        <v>6548.4380599999995</v>
      </c>
      <c r="H34" s="60">
        <f t="shared" si="1"/>
        <v>80.90716731554805</v>
      </c>
    </row>
    <row r="35" spans="1:8" ht="15" customHeight="1">
      <c r="A35" s="59">
        <v>4063000</v>
      </c>
      <c r="B35" s="10" t="s">
        <v>184</v>
      </c>
      <c r="C35" s="179">
        <v>1507.4540595</v>
      </c>
      <c r="D35" s="179">
        <v>2504.968491</v>
      </c>
      <c r="E35" s="60">
        <f t="shared" si="0"/>
        <v>66.1721281132017</v>
      </c>
      <c r="F35" s="179">
        <v>6734.755639999999</v>
      </c>
      <c r="G35" s="179">
        <v>10653.22638</v>
      </c>
      <c r="H35" s="60">
        <f t="shared" si="1"/>
        <v>58.182819829822385</v>
      </c>
    </row>
    <row r="36" spans="1:8" ht="15" customHeight="1">
      <c r="A36" s="59">
        <v>4064000</v>
      </c>
      <c r="B36" s="10" t="s">
        <v>105</v>
      </c>
      <c r="C36" s="179">
        <v>266.6132546</v>
      </c>
      <c r="D36" s="179">
        <v>264.0911986</v>
      </c>
      <c r="E36" s="60">
        <f t="shared" si="0"/>
        <v>-0.9459604713891179</v>
      </c>
      <c r="F36" s="179">
        <v>2293.0335499999997</v>
      </c>
      <c r="G36" s="179">
        <v>1935.6178799999998</v>
      </c>
      <c r="H36" s="60">
        <f t="shared" si="1"/>
        <v>-15.58702313797371</v>
      </c>
    </row>
    <row r="37" spans="1:8" ht="15" customHeight="1">
      <c r="A37" s="59">
        <v>4069000</v>
      </c>
      <c r="B37" s="10" t="s">
        <v>190</v>
      </c>
      <c r="C37" s="179">
        <v>16435.7306095</v>
      </c>
      <c r="D37" s="179">
        <v>19576.9378081</v>
      </c>
      <c r="E37" s="60">
        <f t="shared" si="0"/>
        <v>19.11206306085569</v>
      </c>
      <c r="F37" s="179">
        <v>58355.40983</v>
      </c>
      <c r="G37" s="179">
        <v>60041.80956</v>
      </c>
      <c r="H37" s="60">
        <f t="shared" si="1"/>
        <v>2.889877279437836</v>
      </c>
    </row>
    <row r="38" spans="1:8" ht="15" customHeight="1">
      <c r="A38" s="59"/>
      <c r="B38" s="10" t="s">
        <v>165</v>
      </c>
      <c r="C38" s="26">
        <f>SUM(C33:C37)</f>
        <v>28169.286155499998</v>
      </c>
      <c r="D38" s="26">
        <f>SUM(D33:D37)</f>
        <v>34041.26726</v>
      </c>
      <c r="E38" s="60">
        <f t="shared" si="0"/>
        <v>20.84533158591777</v>
      </c>
      <c r="F38" s="26">
        <f>SUM(F33:F37)</f>
        <v>109167.26758</v>
      </c>
      <c r="G38" s="26">
        <f>SUM(G33:G37)</f>
        <v>119271.83712000001</v>
      </c>
      <c r="H38" s="60">
        <f t="shared" si="1"/>
        <v>9.256043284764992</v>
      </c>
    </row>
    <row r="39" spans="1:11" ht="15" customHeight="1">
      <c r="A39" s="59"/>
      <c r="C39" s="26"/>
      <c r="D39" s="26"/>
      <c r="E39" s="60"/>
      <c r="F39" s="26"/>
      <c r="G39" s="26"/>
      <c r="H39" s="60"/>
      <c r="K39" s="29"/>
    </row>
    <row r="40" spans="1:8" ht="15" customHeight="1">
      <c r="A40" s="59">
        <v>19011010</v>
      </c>
      <c r="B40" s="10" t="s">
        <v>187</v>
      </c>
      <c r="C40" s="179">
        <v>4124.2516713</v>
      </c>
      <c r="D40" s="179">
        <v>2849.3385758000004</v>
      </c>
      <c r="E40" s="60">
        <f t="shared" si="0"/>
        <v>-30.912592079962376</v>
      </c>
      <c r="F40" s="179">
        <v>25427.53226</v>
      </c>
      <c r="G40" s="179">
        <v>16323.80861</v>
      </c>
      <c r="H40" s="60">
        <f t="shared" si="1"/>
        <v>-35.80262353779824</v>
      </c>
    </row>
    <row r="41" spans="1:8" ht="15" customHeight="1">
      <c r="A41" s="59">
        <v>19019011</v>
      </c>
      <c r="B41" s="10" t="s">
        <v>106</v>
      </c>
      <c r="C41" s="179">
        <v>1479.8402213000002</v>
      </c>
      <c r="D41" s="179">
        <v>1214.8534095999998</v>
      </c>
      <c r="E41" s="60">
        <f t="shared" si="0"/>
        <v>-17.906447458713913</v>
      </c>
      <c r="F41" s="179">
        <v>3051.6225499999996</v>
      </c>
      <c r="G41" s="179">
        <v>2272.3713900000002</v>
      </c>
      <c r="H41" s="60">
        <f t="shared" si="1"/>
        <v>-25.53563382207932</v>
      </c>
    </row>
    <row r="42" spans="1:8" ht="15" customHeight="1">
      <c r="A42" s="59">
        <v>22029031</v>
      </c>
      <c r="B42" s="10" t="s">
        <v>252</v>
      </c>
      <c r="C42" s="179">
        <v>27.396298599999998</v>
      </c>
      <c r="D42" s="179">
        <v>33.7344256</v>
      </c>
      <c r="E42" s="60">
        <f t="shared" si="0"/>
        <v>23.1349756130925</v>
      </c>
      <c r="F42" s="179">
        <v>134.74353</v>
      </c>
      <c r="G42" s="179">
        <v>148.48489999999998</v>
      </c>
      <c r="H42" s="60">
        <f t="shared" si="1"/>
        <v>10.198166843335631</v>
      </c>
    </row>
    <row r="43" spans="1:11" ht="15" customHeight="1">
      <c r="A43" s="59">
        <v>22029032</v>
      </c>
      <c r="B43" s="10" t="s">
        <v>250</v>
      </c>
      <c r="C43" s="179">
        <v>34.616815</v>
      </c>
      <c r="D43" s="179">
        <v>77.2432976</v>
      </c>
      <c r="E43" s="60">
        <f t="shared" si="0"/>
        <v>123.13808361630035</v>
      </c>
      <c r="F43" s="179">
        <v>85.30031</v>
      </c>
      <c r="G43" s="179">
        <v>225.09427</v>
      </c>
      <c r="H43" s="60">
        <f t="shared" si="1"/>
        <v>163.88446888411073</v>
      </c>
      <c r="J43" s="29"/>
      <c r="K43" s="29"/>
    </row>
    <row r="44" spans="1:8" ht="15" customHeight="1">
      <c r="A44" s="21"/>
      <c r="B44" s="10" t="s">
        <v>107</v>
      </c>
      <c r="C44" s="28"/>
      <c r="D44" s="28"/>
      <c r="E44" s="69"/>
      <c r="F44" s="28">
        <f>SUM(F7:F43)-F38</f>
        <v>212554.69780000002</v>
      </c>
      <c r="G44" s="28">
        <f>SUM(G7:G43)-G38</f>
        <v>209549.2995</v>
      </c>
      <c r="H44" s="69">
        <f>(G44/F44-1)*100</f>
        <v>-1.4139411319094464</v>
      </c>
    </row>
    <row r="45" spans="1:8" ht="12">
      <c r="A45" s="47" t="s">
        <v>195</v>
      </c>
      <c r="B45" s="53"/>
      <c r="C45" s="53"/>
      <c r="D45" s="53"/>
      <c r="E45" s="53"/>
      <c r="F45" s="53"/>
      <c r="G45" s="53"/>
      <c r="H45" s="54"/>
    </row>
    <row r="46" spans="1:8" ht="12">
      <c r="A46" s="11"/>
      <c r="B46" s="11"/>
      <c r="C46" s="11"/>
      <c r="D46" s="34"/>
      <c r="E46" s="11"/>
      <c r="F46" s="220"/>
      <c r="G46" s="220"/>
      <c r="H46" s="34"/>
    </row>
    <row r="47" spans="4:8" ht="12">
      <c r="D47" s="34"/>
      <c r="E47" s="11"/>
      <c r="F47" s="34"/>
      <c r="G47" s="34"/>
      <c r="H47" s="34"/>
    </row>
    <row r="48" spans="4:8" ht="12">
      <c r="D48" s="44"/>
      <c r="E48" s="44"/>
      <c r="F48" s="11"/>
      <c r="G48" s="11"/>
      <c r="H48" s="44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44"/>
      <c r="G78" s="44"/>
      <c r="H78" s="62"/>
    </row>
    <row r="79" spans="4:8" ht="12">
      <c r="D79" s="11"/>
      <c r="E79" s="11"/>
      <c r="F79" s="44"/>
      <c r="G79" s="44"/>
      <c r="H79" s="62"/>
    </row>
    <row r="80" spans="4:8" ht="12">
      <c r="D80" s="11"/>
      <c r="E80" s="11"/>
      <c r="F80" s="11"/>
      <c r="G80" s="11"/>
      <c r="H80" s="62"/>
    </row>
  </sheetData>
  <sheetProtection/>
  <mergeCells count="7">
    <mergeCell ref="F46:G46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G23" sqref="G23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4" t="s">
        <v>178</v>
      </c>
      <c r="B2" s="214"/>
      <c r="C2" s="214"/>
      <c r="D2" s="214"/>
    </row>
    <row r="3" spans="1:4" ht="15" customHeight="1">
      <c r="A3" s="34"/>
      <c r="B3" s="34"/>
      <c r="C3" s="34"/>
      <c r="D3" s="34"/>
    </row>
    <row r="4" spans="1:4" ht="15" customHeight="1">
      <c r="A4" s="217" t="s">
        <v>5</v>
      </c>
      <c r="B4" s="217"/>
      <c r="C4" s="217"/>
      <c r="D4" s="217"/>
    </row>
    <row r="5" spans="1:4" ht="15" customHeight="1">
      <c r="A5" s="223" t="s">
        <v>329</v>
      </c>
      <c r="B5" s="223"/>
      <c r="C5" s="223"/>
      <c r="D5" s="223"/>
    </row>
    <row r="6" spans="1:9" ht="15" customHeight="1">
      <c r="A6" s="218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1"/>
      <c r="B7" s="37" t="s">
        <v>119</v>
      </c>
      <c r="C7" s="25" t="s">
        <v>206</v>
      </c>
      <c r="D7" s="25" t="s">
        <v>205</v>
      </c>
    </row>
    <row r="8" spans="1:9" ht="15" customHeight="1">
      <c r="A8" s="38" t="s">
        <v>112</v>
      </c>
      <c r="B8" s="184">
        <v>6467.356321900001</v>
      </c>
      <c r="C8" s="184">
        <v>16707.804419999997</v>
      </c>
      <c r="D8" s="52">
        <f aca="true" t="shared" si="0" ref="D8:D13">C8/B8*1000</f>
        <v>2583.405581570233</v>
      </c>
      <c r="G8" s="29"/>
      <c r="H8" s="29"/>
      <c r="I8" s="29"/>
    </row>
    <row r="9" spans="1:33" ht="15" customHeight="1">
      <c r="A9" s="21" t="s">
        <v>111</v>
      </c>
      <c r="B9" s="179">
        <v>11698.564248700002</v>
      </c>
      <c r="C9" s="179">
        <v>25378.133340000004</v>
      </c>
      <c r="D9" s="52">
        <f t="shared" si="0"/>
        <v>2169.337433251276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9">
        <v>4069.4539846999996</v>
      </c>
      <c r="C10" s="179">
        <v>7765.50498</v>
      </c>
      <c r="D10" s="52">
        <f t="shared" si="0"/>
        <v>1908.2424839293208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9">
        <v>34041.26726</v>
      </c>
      <c r="C11" s="179">
        <v>119271.83712000001</v>
      </c>
      <c r="D11" s="52">
        <f t="shared" si="0"/>
        <v>3503.74256660385</v>
      </c>
      <c r="G11" s="29"/>
      <c r="I11" s="29"/>
    </row>
    <row r="12" spans="1:4" ht="26.25" customHeight="1">
      <c r="A12" s="139" t="s">
        <v>187</v>
      </c>
      <c r="B12" s="183">
        <v>2849.3385758000004</v>
      </c>
      <c r="C12" s="183">
        <v>16323.80861</v>
      </c>
      <c r="D12" s="141">
        <f t="shared" si="0"/>
        <v>5728.981718298189</v>
      </c>
    </row>
    <row r="13" spans="1:7" ht="15" customHeight="1">
      <c r="A13" s="21" t="s">
        <v>114</v>
      </c>
      <c r="B13" s="179">
        <v>10407.2729277</v>
      </c>
      <c r="C13" s="179">
        <v>24102.21103</v>
      </c>
      <c r="D13" s="52">
        <f t="shared" si="0"/>
        <v>2315.9007357104615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69533.25331880001</v>
      </c>
      <c r="C15" s="26">
        <f>SUM(C8:C13)</f>
        <v>209549.29950000002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195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16707.804419999997</v>
      </c>
      <c r="AH21" s="66">
        <f aca="true" t="shared" si="2" ref="AH21:AH27">AG21/$AG$27*100</f>
        <v>7.9732093878939425</v>
      </c>
    </row>
    <row r="22" spans="32:34" ht="17.25" customHeight="1">
      <c r="AF22" s="11" t="str">
        <f>A9</f>
        <v>Leche descremada</v>
      </c>
      <c r="AG22" s="44">
        <f t="shared" si="1"/>
        <v>25378.133340000004</v>
      </c>
      <c r="AH22" s="66">
        <f t="shared" si="2"/>
        <v>12.11081755012023</v>
      </c>
    </row>
    <row r="23" spans="32:34" ht="17.25" customHeight="1">
      <c r="AF23" s="11" t="str">
        <f>A10</f>
        <v>Suero y lactosuero</v>
      </c>
      <c r="AG23" s="44">
        <f t="shared" si="1"/>
        <v>7765.50498</v>
      </c>
      <c r="AH23" s="66">
        <f t="shared" si="2"/>
        <v>3.705812903469047</v>
      </c>
    </row>
    <row r="24" spans="32:34" ht="17.25" customHeight="1">
      <c r="AF24" s="11" t="str">
        <f>A11</f>
        <v>Quesos</v>
      </c>
      <c r="AG24" s="44">
        <f t="shared" si="1"/>
        <v>119271.83712000001</v>
      </c>
      <c r="AH24" s="66">
        <f>AG24/$AG$27*100</f>
        <v>56.91827049987347</v>
      </c>
    </row>
    <row r="25" spans="32:34" ht="17.25" customHeight="1">
      <c r="AF25" s="11" t="str">
        <f>A12</f>
        <v>Preparaciones para la alimentación infantil</v>
      </c>
      <c r="AG25" s="44">
        <f t="shared" si="1"/>
        <v>16323.80861</v>
      </c>
      <c r="AH25" s="66">
        <f t="shared" si="2"/>
        <v>7.78996095379455</v>
      </c>
    </row>
    <row r="26" spans="32:34" ht="17.25" customHeight="1">
      <c r="AF26" s="11" t="str">
        <f>A13</f>
        <v>Otros productos</v>
      </c>
      <c r="AG26" s="44">
        <f t="shared" si="1"/>
        <v>24102.21103</v>
      </c>
      <c r="AH26" s="66">
        <f t="shared" si="2"/>
        <v>11.501928704848758</v>
      </c>
    </row>
    <row r="27" spans="32:34" ht="17.25" customHeight="1">
      <c r="AF27" s="11"/>
      <c r="AG27" s="44">
        <f>SUM(AG21:AG26)</f>
        <v>209549.29950000002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6"/>
  <sheetViews>
    <sheetView zoomScalePageLayoutView="0" workbookViewId="0" topLeftCell="A1">
      <selection activeCell="B42" sqref="B42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6" t="s">
        <v>179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4" t="s">
        <v>8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4.25" customHeight="1">
      <c r="A4" s="38"/>
      <c r="B4" s="217" t="s">
        <v>115</v>
      </c>
      <c r="C4" s="217"/>
      <c r="D4" s="217" t="s">
        <v>116</v>
      </c>
      <c r="E4" s="217"/>
      <c r="F4" s="217" t="s">
        <v>117</v>
      </c>
      <c r="G4" s="217"/>
      <c r="H4" s="225" t="s">
        <v>261</v>
      </c>
      <c r="I4" s="225"/>
      <c r="J4" s="225"/>
    </row>
    <row r="5" spans="1:10" ht="14.25" customHeight="1">
      <c r="A5" s="21" t="s">
        <v>118</v>
      </c>
      <c r="B5" s="215" t="s">
        <v>100</v>
      </c>
      <c r="C5" s="215"/>
      <c r="D5" s="222" t="s">
        <v>206</v>
      </c>
      <c r="E5" s="222"/>
      <c r="F5" s="215" t="s">
        <v>204</v>
      </c>
      <c r="G5" s="215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212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>+(C7/B7-1)*100</f>
        <v>83.28348214285717</v>
      </c>
      <c r="I7" s="60">
        <f>+(E7/D7-1)*100</f>
        <v>58.426689389981725</v>
      </c>
      <c r="J7" s="45">
        <f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>
        <v>8</v>
      </c>
      <c r="D8" s="26">
        <v>539.063</v>
      </c>
      <c r="E8" s="26">
        <v>24.091</v>
      </c>
      <c r="F8" s="52">
        <f aca="true" t="shared" si="0" ref="F8:F19">D8/B8*1000</f>
        <v>3057.6373861673674</v>
      </c>
      <c r="G8" s="52">
        <f aca="true" t="shared" si="1" ref="G8:G17">E8/C8*1000</f>
        <v>3011.375</v>
      </c>
      <c r="H8" s="60">
        <f aca="true" t="shared" si="2" ref="H8:H17">+(C8/B8-1)*100</f>
        <v>-95.46229307347399</v>
      </c>
      <c r="I8" s="60">
        <f aca="true" t="shared" si="3" ref="I8:I17">+(E8/D8-1)*100</f>
        <v>-95.53094907274289</v>
      </c>
      <c r="J8" s="45">
        <f aca="true" t="shared" si="4" ref="J8:J17">+(G8/F8-1)*100</f>
        <v>-1.513010874888454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>
        <v>341.272</v>
      </c>
      <c r="D9" s="26">
        <v>521.18808</v>
      </c>
      <c r="E9" s="26">
        <v>882.924</v>
      </c>
      <c r="F9" s="52">
        <f t="shared" si="0"/>
        <v>3464.885520542481</v>
      </c>
      <c r="G9" s="52">
        <f t="shared" si="1"/>
        <v>2587.1562858951215</v>
      </c>
      <c r="H9" s="60">
        <f t="shared" si="2"/>
        <v>126.87940433453</v>
      </c>
      <c r="I9" s="60">
        <f t="shared" si="3"/>
        <v>69.40602325364003</v>
      </c>
      <c r="J9" s="45">
        <f t="shared" si="4"/>
        <v>-25.332127986437413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>
        <v>406.978</v>
      </c>
      <c r="D10" s="26">
        <v>1967.456</v>
      </c>
      <c r="E10" s="26">
        <v>1030.843</v>
      </c>
      <c r="F10" s="52">
        <f t="shared" si="0"/>
        <v>3316.961982635084</v>
      </c>
      <c r="G10" s="52">
        <f t="shared" si="1"/>
        <v>2532.9206984161306</v>
      </c>
      <c r="H10" s="60">
        <f t="shared" si="2"/>
        <v>-31.38700160161847</v>
      </c>
      <c r="I10" s="60">
        <f t="shared" si="3"/>
        <v>-47.60528316770489</v>
      </c>
      <c r="J10" s="45">
        <f t="shared" si="4"/>
        <v>-23.637331037363595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>
        <v>809.978</v>
      </c>
      <c r="D11" s="26">
        <v>1099.86878</v>
      </c>
      <c r="E11" s="26">
        <v>2130.5314399999997</v>
      </c>
      <c r="F11" s="52">
        <f t="shared" si="0"/>
        <v>3641.9496026490065</v>
      </c>
      <c r="G11" s="52">
        <f t="shared" si="1"/>
        <v>2630.357170194746</v>
      </c>
      <c r="H11" s="60">
        <f t="shared" si="2"/>
        <v>168.2046357615894</v>
      </c>
      <c r="I11" s="60">
        <f t="shared" si="3"/>
        <v>93.70778394128068</v>
      </c>
      <c r="J11" s="45">
        <f t="shared" si="4"/>
        <v>-27.77612385735567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>
        <v>1186.255</v>
      </c>
      <c r="D12" s="26">
        <v>6295.839</v>
      </c>
      <c r="E12" s="26">
        <v>2729.609</v>
      </c>
      <c r="F12" s="52">
        <f t="shared" si="0"/>
        <v>3200.039753561235</v>
      </c>
      <c r="G12" s="52">
        <f t="shared" si="1"/>
        <v>2301.030554138865</v>
      </c>
      <c r="H12" s="60">
        <f t="shared" si="2"/>
        <v>-39.705205964434874</v>
      </c>
      <c r="I12" s="60">
        <f t="shared" si="3"/>
        <v>-56.644237567066114</v>
      </c>
      <c r="J12" s="45">
        <f t="shared" si="4"/>
        <v>-28.09368847439747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>
        <v>984.216</v>
      </c>
      <c r="D13" s="26">
        <v>4073.913</v>
      </c>
      <c r="E13" s="26">
        <v>2578.079</v>
      </c>
      <c r="F13" s="52">
        <f t="shared" si="0"/>
        <v>3042.4920193745015</v>
      </c>
      <c r="G13" s="52">
        <f t="shared" si="1"/>
        <v>2619.423988230226</v>
      </c>
      <c r="H13" s="60">
        <f t="shared" si="2"/>
        <v>-26.496483225324297</v>
      </c>
      <c r="I13" s="60">
        <f t="shared" si="3"/>
        <v>-36.717377126119274</v>
      </c>
      <c r="J13" s="45">
        <f t="shared" si="4"/>
        <v>-13.905312765002853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>
        <v>1066.7</v>
      </c>
      <c r="D14" s="26">
        <v>1554.809</v>
      </c>
      <c r="E14" s="26">
        <v>2737.495</v>
      </c>
      <c r="F14" s="52">
        <f t="shared" si="0"/>
        <v>3058.2395751376866</v>
      </c>
      <c r="G14" s="52">
        <f t="shared" si="1"/>
        <v>2566.321364957345</v>
      </c>
      <c r="H14" s="55">
        <f t="shared" si="2"/>
        <v>109.81510621557828</v>
      </c>
      <c r="I14" s="55">
        <f t="shared" si="3"/>
        <v>76.0663206863351</v>
      </c>
      <c r="J14" s="45">
        <f t="shared" si="4"/>
        <v>-16.085012246242837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>
        <v>298.976</v>
      </c>
      <c r="D15" s="26">
        <v>1977.67</v>
      </c>
      <c r="E15" s="26">
        <v>810.583</v>
      </c>
      <c r="F15" s="52">
        <f t="shared" si="0"/>
        <v>2728.0088281950475</v>
      </c>
      <c r="G15" s="52">
        <f t="shared" si="1"/>
        <v>2711.1975543187414</v>
      </c>
      <c r="H15" s="55">
        <f t="shared" si="2"/>
        <v>-58.759086833574734</v>
      </c>
      <c r="I15" s="55">
        <f t="shared" si="3"/>
        <v>-59.0132327435821</v>
      </c>
      <c r="J15" s="45">
        <f t="shared" si="4"/>
        <v>-0.6162470481237081</v>
      </c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>
        <v>400.55</v>
      </c>
      <c r="D16" s="26">
        <v>596.855</v>
      </c>
      <c r="E16" s="26">
        <v>1050.804</v>
      </c>
      <c r="F16" s="52">
        <f t="shared" si="0"/>
        <v>2056.879469285776</v>
      </c>
      <c r="G16" s="52">
        <f t="shared" si="1"/>
        <v>2623.402821120959</v>
      </c>
      <c r="H16" s="60">
        <f t="shared" si="2"/>
        <v>38.037391229430504</v>
      </c>
      <c r="I16" s="45">
        <f t="shared" si="3"/>
        <v>76.05683122366405</v>
      </c>
      <c r="J16" s="45">
        <f t="shared" si="4"/>
        <v>27.542856073715427</v>
      </c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>
        <v>267.395</v>
      </c>
      <c r="D17" s="26">
        <v>1236.218</v>
      </c>
      <c r="E17" s="26">
        <v>769.143</v>
      </c>
      <c r="F17" s="52">
        <f t="shared" si="0"/>
        <v>2526.42055440656</v>
      </c>
      <c r="G17" s="52">
        <f t="shared" si="1"/>
        <v>2876.430000560968</v>
      </c>
      <c r="H17" s="60">
        <f t="shared" si="2"/>
        <v>-45.35330951777583</v>
      </c>
      <c r="I17" s="45">
        <f t="shared" si="3"/>
        <v>-37.782575565151134</v>
      </c>
      <c r="J17" s="45">
        <f t="shared" si="4"/>
        <v>13.853966060556488</v>
      </c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>
        <v>532.6</v>
      </c>
      <c r="D18" s="52">
        <v>679.04148</v>
      </c>
      <c r="E18" s="52">
        <v>1510.875</v>
      </c>
      <c r="F18" s="52">
        <f t="shared" si="0"/>
        <v>2709.489737287324</v>
      </c>
      <c r="G18" s="52">
        <f>E18/C18*1000</f>
        <v>2836.791212917762</v>
      </c>
      <c r="H18" s="60">
        <f>+(C18/B18-1)*100</f>
        <v>112.51635968972451</v>
      </c>
      <c r="I18" s="45">
        <f>+(E18/D18-1)*100</f>
        <v>122.50113498221053</v>
      </c>
      <c r="J18" s="45">
        <f>+(G18/F18-1)*100</f>
        <v>4.6983560734165986</v>
      </c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10" ht="14.25" customHeight="1">
      <c r="A19" s="21" t="s">
        <v>174</v>
      </c>
      <c r="B19" s="26">
        <f>SUM(B7:B18)</f>
        <v>6881.3580661999995</v>
      </c>
      <c r="C19" s="26">
        <f>SUM(C7:C18)</f>
        <v>6467.142</v>
      </c>
      <c r="D19" s="26">
        <f>SUM(D7:D18)</f>
        <v>20827.74818</v>
      </c>
      <c r="E19" s="26">
        <f>SUM(E7:E18)</f>
        <v>16707.803440000003</v>
      </c>
      <c r="F19" s="52">
        <f t="shared" si="0"/>
        <v>3026.69153089158</v>
      </c>
      <c r="G19" s="52">
        <f>E19/C19*1000</f>
        <v>2583.4910444211687</v>
      </c>
      <c r="H19" s="60">
        <f>+(C19/B19-1)*100</f>
        <v>-6.019394169220094</v>
      </c>
      <c r="I19" s="45">
        <f>+(E19/D19-1)*100</f>
        <v>-19.78103779820136</v>
      </c>
      <c r="J19" s="45">
        <f>+(G19/F19-1)*100</f>
        <v>-14.643067585412528</v>
      </c>
    </row>
    <row r="20" spans="1:10" ht="14.25" customHeight="1">
      <c r="A20" s="47" t="s">
        <v>195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4.25" customHeight="1">
      <c r="A21" s="57" t="s">
        <v>121</v>
      </c>
      <c r="B21" s="11"/>
      <c r="C21" s="11"/>
      <c r="D21" s="11"/>
      <c r="E21" s="11"/>
      <c r="F21" s="11"/>
      <c r="G21" s="11"/>
      <c r="H21" s="11"/>
      <c r="I21" s="11"/>
      <c r="J21" s="11"/>
    </row>
    <row r="22" ht="14.25" customHeight="1">
      <c r="A22" s="11"/>
    </row>
    <row r="23" spans="1:10" ht="14.25" customHeight="1">
      <c r="A23" s="214" t="s">
        <v>180</v>
      </c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ht="14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4.25" customHeight="1">
      <c r="A25" s="224" t="s">
        <v>10</v>
      </c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41" ht="14.25" customHeight="1">
      <c r="A26" s="38"/>
      <c r="B26" s="217" t="s">
        <v>115</v>
      </c>
      <c r="C26" s="217"/>
      <c r="D26" s="217" t="s">
        <v>116</v>
      </c>
      <c r="E26" s="217"/>
      <c r="F26" s="217" t="s">
        <v>117</v>
      </c>
      <c r="G26" s="217"/>
      <c r="H26" s="225" t="s">
        <v>261</v>
      </c>
      <c r="I26" s="225"/>
      <c r="J26" s="225"/>
      <c r="AL26" s="68">
        <v>2002</v>
      </c>
      <c r="AM26" s="68">
        <v>2003</v>
      </c>
      <c r="AN26" s="68">
        <v>2004</v>
      </c>
      <c r="AO26" s="68">
        <v>2005</v>
      </c>
    </row>
    <row r="27" spans="1:10" ht="14.25" customHeight="1">
      <c r="A27" s="21" t="s">
        <v>118</v>
      </c>
      <c r="B27" s="215" t="s">
        <v>100</v>
      </c>
      <c r="C27" s="215"/>
      <c r="D27" s="222" t="s">
        <v>206</v>
      </c>
      <c r="E27" s="222"/>
      <c r="F27" s="215" t="s">
        <v>204</v>
      </c>
      <c r="G27" s="215"/>
      <c r="H27" s="36" t="s">
        <v>115</v>
      </c>
      <c r="I27" s="36" t="s">
        <v>109</v>
      </c>
      <c r="J27" s="41" t="s">
        <v>109</v>
      </c>
    </row>
    <row r="28" spans="1:41" ht="14.25" customHeight="1">
      <c r="A28" s="21"/>
      <c r="B28" s="40">
        <v>2015</v>
      </c>
      <c r="C28" s="40">
        <v>2016</v>
      </c>
      <c r="D28" s="40">
        <v>2015</v>
      </c>
      <c r="E28" s="40">
        <v>2016</v>
      </c>
      <c r="F28" s="40">
        <v>2015</v>
      </c>
      <c r="G28" s="40">
        <v>2016</v>
      </c>
      <c r="H28" s="67" t="s">
        <v>119</v>
      </c>
      <c r="I28" s="67" t="s">
        <v>212</v>
      </c>
      <c r="J28" s="67" t="s">
        <v>120</v>
      </c>
      <c r="AK28" s="11" t="s">
        <v>65</v>
      </c>
      <c r="AL28" s="44">
        <v>1655</v>
      </c>
      <c r="AM28" s="44">
        <v>1342.7404608070217</v>
      </c>
      <c r="AN28" s="44">
        <v>1721.6315834327595</v>
      </c>
      <c r="AO28" s="44">
        <v>1861.2843601895734</v>
      </c>
    </row>
    <row r="29" spans="1:41" ht="14.25" customHeight="1">
      <c r="A29" s="38" t="s">
        <v>65</v>
      </c>
      <c r="B29" s="26">
        <v>789.7528615</v>
      </c>
      <c r="C29" s="26">
        <v>781.452</v>
      </c>
      <c r="D29" s="26">
        <v>2795.9437900000003</v>
      </c>
      <c r="E29" s="26">
        <v>1577.896</v>
      </c>
      <c r="F29" s="52">
        <f>D29/B29*1000</f>
        <v>3540.2768717919994</v>
      </c>
      <c r="G29" s="52">
        <f>E29/C29*1000</f>
        <v>2019.1847995782211</v>
      </c>
      <c r="H29" s="60">
        <f>+(C29/B29-1)*100</f>
        <v>-1.0510707722203083</v>
      </c>
      <c r="I29" s="60">
        <f>+(E29/D29-1)*100</f>
        <v>-43.56481680198586</v>
      </c>
      <c r="J29" s="45">
        <f>+(G29/F29-1)*100</f>
        <v>-42.96534218364225</v>
      </c>
      <c r="AK29" s="11" t="s">
        <v>66</v>
      </c>
      <c r="AL29" s="44">
        <v>1663</v>
      </c>
      <c r="AM29" s="44">
        <v>1474.3209876543208</v>
      </c>
      <c r="AN29" s="44">
        <v>1679.9958523741457</v>
      </c>
      <c r="AO29" s="44">
        <v>1992.5671812464268</v>
      </c>
    </row>
    <row r="30" spans="1:41" ht="14.25" customHeight="1">
      <c r="A30" s="21" t="s">
        <v>66</v>
      </c>
      <c r="B30" s="26">
        <v>247.05191</v>
      </c>
      <c r="C30" s="26">
        <v>738.927</v>
      </c>
      <c r="D30" s="26">
        <v>712.33866</v>
      </c>
      <c r="E30" s="26">
        <v>1754.826</v>
      </c>
      <c r="F30" s="52">
        <f aca="true" t="shared" si="5" ref="F30:F42">D30/B30*1000</f>
        <v>2883.3562144894972</v>
      </c>
      <c r="G30" s="52">
        <f aca="true" t="shared" si="6" ref="G30:G39">E30/C30*1000</f>
        <v>2374.829989971946</v>
      </c>
      <c r="H30" s="60">
        <f aca="true" t="shared" si="7" ref="H30:H39">+(C30/B30-1)*100</f>
        <v>199.09786975538867</v>
      </c>
      <c r="I30" s="60">
        <f aca="true" t="shared" si="8" ref="I30:I39">+(E30/D30-1)*100</f>
        <v>146.34715178872924</v>
      </c>
      <c r="J30" s="45">
        <f aca="true" t="shared" si="9" ref="J30:J39">+(G30/F30-1)*100</f>
        <v>-17.636607712987228</v>
      </c>
      <c r="AK30" s="11" t="s">
        <v>67</v>
      </c>
      <c r="AL30" s="44">
        <v>1625</v>
      </c>
      <c r="AM30" s="44">
        <v>1613.0959595959596</v>
      </c>
      <c r="AN30" s="44">
        <v>1721.989076296633</v>
      </c>
      <c r="AO30" s="44">
        <v>2183.2473253618627</v>
      </c>
    </row>
    <row r="31" spans="1:41" ht="14.25" customHeight="1">
      <c r="A31" s="21" t="s">
        <v>67</v>
      </c>
      <c r="B31" s="26">
        <v>949.195</v>
      </c>
      <c r="C31" s="26">
        <v>1494.55</v>
      </c>
      <c r="D31" s="26">
        <v>2566.2832599999997</v>
      </c>
      <c r="E31" s="26">
        <v>3231.87</v>
      </c>
      <c r="F31" s="52">
        <f t="shared" si="5"/>
        <v>2703.641780666775</v>
      </c>
      <c r="G31" s="52">
        <f t="shared" si="6"/>
        <v>2162.436853902512</v>
      </c>
      <c r="H31" s="60">
        <f t="shared" si="7"/>
        <v>57.454474581092384</v>
      </c>
      <c r="I31" s="60">
        <f t="shared" si="8"/>
        <v>25.935825182446948</v>
      </c>
      <c r="J31" s="45">
        <f t="shared" si="9"/>
        <v>-20.01762698869043</v>
      </c>
      <c r="AK31" s="11" t="s">
        <v>68</v>
      </c>
      <c r="AL31" s="44">
        <v>1489</v>
      </c>
      <c r="AM31" s="44">
        <v>1714.2857142857142</v>
      </c>
      <c r="AN31" s="44">
        <v>1834.6153846153845</v>
      </c>
      <c r="AO31" s="44">
        <v>2164.4781454183644</v>
      </c>
    </row>
    <row r="32" spans="1:41" ht="14.25" customHeight="1">
      <c r="A32" s="21" t="s">
        <v>68</v>
      </c>
      <c r="B32" s="26">
        <v>838.129</v>
      </c>
      <c r="C32" s="26">
        <v>1401.802</v>
      </c>
      <c r="D32" s="26">
        <v>2311.75987</v>
      </c>
      <c r="E32" s="26">
        <v>2998.347</v>
      </c>
      <c r="F32" s="52">
        <f t="shared" si="5"/>
        <v>2758.2387317465445</v>
      </c>
      <c r="G32" s="52">
        <f t="shared" si="6"/>
        <v>2138.9233286869335</v>
      </c>
      <c r="H32" s="60">
        <f t="shared" si="7"/>
        <v>67.2537282446974</v>
      </c>
      <c r="I32" s="60">
        <f t="shared" si="8"/>
        <v>29.69975986303457</v>
      </c>
      <c r="J32" s="45">
        <f t="shared" si="9"/>
        <v>-22.453292237958465</v>
      </c>
      <c r="AK32" s="11" t="s">
        <v>69</v>
      </c>
      <c r="AL32" s="44">
        <v>1484</v>
      </c>
      <c r="AM32" s="44">
        <v>1707.6124567474048</v>
      </c>
      <c r="AN32" s="44">
        <v>1807.299115419249</v>
      </c>
      <c r="AO32" s="44">
        <v>2106.8803770069594</v>
      </c>
    </row>
    <row r="33" spans="1:41" ht="14.25" customHeight="1">
      <c r="A33" s="21" t="s">
        <v>69</v>
      </c>
      <c r="B33" s="26">
        <v>960.1875</v>
      </c>
      <c r="C33" s="26">
        <v>939.2608</v>
      </c>
      <c r="D33" s="26">
        <v>2479.98266</v>
      </c>
      <c r="E33" s="26">
        <v>1970.4696499999998</v>
      </c>
      <c r="F33" s="52">
        <f t="shared" si="5"/>
        <v>2582.8108155959126</v>
      </c>
      <c r="G33" s="52">
        <f t="shared" si="6"/>
        <v>2097.8940566879824</v>
      </c>
      <c r="H33" s="60">
        <f t="shared" si="7"/>
        <v>-2.1794389116708945</v>
      </c>
      <c r="I33" s="60">
        <f t="shared" si="8"/>
        <v>-20.545023084959812</v>
      </c>
      <c r="J33" s="45">
        <f t="shared" si="9"/>
        <v>-18.774768789871633</v>
      </c>
      <c r="AK33" s="11" t="s">
        <v>70</v>
      </c>
      <c r="AL33" s="44">
        <v>1388</v>
      </c>
      <c r="AM33" s="44">
        <v>1766.8500687757908</v>
      </c>
      <c r="AN33" s="44">
        <v>1972.1962556984072</v>
      </c>
      <c r="AO33" s="44">
        <v>2248.071272582886</v>
      </c>
    </row>
    <row r="34" spans="1:41" ht="14.25" customHeight="1">
      <c r="A34" s="21" t="s">
        <v>70</v>
      </c>
      <c r="B34" s="26">
        <v>1045.36881</v>
      </c>
      <c r="C34" s="26">
        <v>595.846</v>
      </c>
      <c r="D34" s="26">
        <v>2973.0372899999998</v>
      </c>
      <c r="E34" s="26">
        <v>1247.503</v>
      </c>
      <c r="F34" s="52">
        <f t="shared" si="5"/>
        <v>2844.008030046353</v>
      </c>
      <c r="G34" s="52">
        <f t="shared" si="6"/>
        <v>2093.6668199501214</v>
      </c>
      <c r="H34" s="60">
        <f t="shared" si="7"/>
        <v>-43.00136044808912</v>
      </c>
      <c r="I34" s="60">
        <f t="shared" si="8"/>
        <v>-58.03944322541612</v>
      </c>
      <c r="J34" s="45">
        <f t="shared" si="9"/>
        <v>-26.383231065771707</v>
      </c>
      <c r="AK34" s="11" t="s">
        <v>71</v>
      </c>
      <c r="AL34" s="44">
        <v>1395</v>
      </c>
      <c r="AM34" s="44">
        <v>1753.9808917197452</v>
      </c>
      <c r="AN34" s="44">
        <v>2022.7564353336986</v>
      </c>
      <c r="AO34" s="44">
        <v>2240.219095477387</v>
      </c>
    </row>
    <row r="35" spans="1:41" ht="14.25" customHeight="1">
      <c r="A35" s="21" t="s">
        <v>71</v>
      </c>
      <c r="B35" s="26">
        <v>788.9099500000001</v>
      </c>
      <c r="C35" s="26">
        <v>1317.314</v>
      </c>
      <c r="D35" s="26">
        <v>2020.2738</v>
      </c>
      <c r="E35" s="26">
        <v>2790.617</v>
      </c>
      <c r="F35" s="52">
        <f t="shared" si="5"/>
        <v>2560.842083434237</v>
      </c>
      <c r="G35" s="52">
        <f t="shared" si="6"/>
        <v>2118.414440292899</v>
      </c>
      <c r="H35" s="60">
        <f t="shared" si="7"/>
        <v>66.97900691961102</v>
      </c>
      <c r="I35" s="60">
        <f t="shared" si="8"/>
        <v>38.13063358045827</v>
      </c>
      <c r="J35" s="45">
        <f t="shared" si="9"/>
        <v>-17.27664685000868</v>
      </c>
      <c r="AK35" s="11" t="s">
        <v>72</v>
      </c>
      <c r="AL35" s="44">
        <v>1360</v>
      </c>
      <c r="AM35" s="44">
        <v>1706.8852459016393</v>
      </c>
      <c r="AN35" s="44">
        <v>2042.5731485370293</v>
      </c>
      <c r="AO35" s="44">
        <v>2301.9812952516713</v>
      </c>
    </row>
    <row r="36" spans="1:40" ht="14.25" customHeight="1">
      <c r="A36" s="21" t="s">
        <v>72</v>
      </c>
      <c r="B36" s="26">
        <v>807.978</v>
      </c>
      <c r="C36" s="26">
        <v>1119.696</v>
      </c>
      <c r="D36" s="26">
        <v>2075.012</v>
      </c>
      <c r="E36" s="26">
        <v>2385.495</v>
      </c>
      <c r="F36" s="52">
        <f t="shared" si="5"/>
        <v>2568.1540834032617</v>
      </c>
      <c r="G36" s="52">
        <f t="shared" si="6"/>
        <v>2130.4845243709005</v>
      </c>
      <c r="H36" s="60">
        <f t="shared" si="7"/>
        <v>38.580010841879364</v>
      </c>
      <c r="I36" s="60">
        <f t="shared" si="8"/>
        <v>14.962949611857645</v>
      </c>
      <c r="J36" s="45">
        <f t="shared" si="9"/>
        <v>-17.042184573768683</v>
      </c>
      <c r="AK36" s="11" t="s">
        <v>73</v>
      </c>
      <c r="AL36" s="44">
        <v>1234</v>
      </c>
      <c r="AM36" s="44">
        <v>1752.549286199864</v>
      </c>
      <c r="AN36" s="44">
        <v>2071.725567416313</v>
      </c>
    </row>
    <row r="37" spans="1:40" ht="14.25" customHeight="1">
      <c r="A37" s="21" t="s">
        <v>73</v>
      </c>
      <c r="B37" s="26">
        <v>1070.51</v>
      </c>
      <c r="C37" s="26">
        <v>854.246</v>
      </c>
      <c r="D37" s="26">
        <v>2298.318</v>
      </c>
      <c r="E37" s="26">
        <v>1913.628</v>
      </c>
      <c r="F37" s="52">
        <f t="shared" si="5"/>
        <v>2146.937441032779</v>
      </c>
      <c r="G37" s="52">
        <f t="shared" si="6"/>
        <v>2240.136916063991</v>
      </c>
      <c r="H37" s="60">
        <f t="shared" si="7"/>
        <v>-20.20195981354681</v>
      </c>
      <c r="I37" s="60">
        <f t="shared" si="8"/>
        <v>-16.737892667594313</v>
      </c>
      <c r="J37" s="45">
        <f t="shared" si="9"/>
        <v>4.341042885086521</v>
      </c>
      <c r="AK37" s="11" t="s">
        <v>74</v>
      </c>
      <c r="AL37" s="44">
        <v>1398</v>
      </c>
      <c r="AM37" s="44">
        <v>1761.9783616692425</v>
      </c>
      <c r="AN37" s="44">
        <v>2129.962105263158</v>
      </c>
    </row>
    <row r="38" spans="1:40" ht="14.25" customHeight="1">
      <c r="A38" s="21" t="s">
        <v>74</v>
      </c>
      <c r="B38" s="26">
        <v>892.602</v>
      </c>
      <c r="C38" s="26">
        <v>970.901</v>
      </c>
      <c r="D38" s="26">
        <v>1947.899</v>
      </c>
      <c r="E38" s="26">
        <v>2125.06</v>
      </c>
      <c r="F38" s="52">
        <f t="shared" si="5"/>
        <v>2182.270485613969</v>
      </c>
      <c r="G38" s="52">
        <f t="shared" si="6"/>
        <v>2188.7504493249053</v>
      </c>
      <c r="H38" s="60">
        <f t="shared" si="7"/>
        <v>8.771994685201246</v>
      </c>
      <c r="I38" s="60">
        <f t="shared" si="8"/>
        <v>9.094978743764436</v>
      </c>
      <c r="J38" s="45">
        <f t="shared" si="9"/>
        <v>0.2969367800029321</v>
      </c>
      <c r="AK38" s="11" t="s">
        <v>75</v>
      </c>
      <c r="AL38" s="44">
        <v>1272</v>
      </c>
      <c r="AM38" s="44">
        <v>1793.103448275862</v>
      </c>
      <c r="AN38" s="44">
        <v>2001.4420562771709</v>
      </c>
    </row>
    <row r="39" spans="1:40" ht="14.25" customHeight="1">
      <c r="A39" s="21" t="s">
        <v>75</v>
      </c>
      <c r="B39" s="26">
        <v>713.545</v>
      </c>
      <c r="C39" s="26">
        <v>971.395</v>
      </c>
      <c r="D39" s="26">
        <v>1649.424</v>
      </c>
      <c r="E39" s="26">
        <v>2210.249</v>
      </c>
      <c r="F39" s="52">
        <f t="shared" si="5"/>
        <v>2311.5907195762006</v>
      </c>
      <c r="G39" s="52">
        <f t="shared" si="6"/>
        <v>2275.3349564286414</v>
      </c>
      <c r="H39" s="60">
        <f t="shared" si="7"/>
        <v>36.13647352304341</v>
      </c>
      <c r="I39" s="60">
        <f t="shared" si="8"/>
        <v>34.001263471369384</v>
      </c>
      <c r="J39" s="45">
        <f t="shared" si="9"/>
        <v>-1.5684334964887858</v>
      </c>
      <c r="AK39" s="11" t="s">
        <v>76</v>
      </c>
      <c r="AL39" s="44">
        <v>1327</v>
      </c>
      <c r="AM39" s="44">
        <v>1793.44262295082</v>
      </c>
      <c r="AN39" s="44">
        <v>1884.117563772801</v>
      </c>
    </row>
    <row r="40" spans="1:40" ht="14.25" customHeight="1">
      <c r="A40" s="21" t="s">
        <v>76</v>
      </c>
      <c r="B40" s="26">
        <v>590.54438</v>
      </c>
      <c r="C40" s="26">
        <v>513.173</v>
      </c>
      <c r="D40" s="26">
        <v>1251.34604</v>
      </c>
      <c r="E40" s="26">
        <v>1172.571</v>
      </c>
      <c r="F40" s="52">
        <f t="shared" si="5"/>
        <v>2118.9703642594986</v>
      </c>
      <c r="G40" s="52">
        <f>E40/C40*1000</f>
        <v>2284.9428945014643</v>
      </c>
      <c r="H40" s="60">
        <f>+(C40/B40-1)*100</f>
        <v>-13.101704566217364</v>
      </c>
      <c r="I40" s="60">
        <f>+(E40/D40-1)*100</f>
        <v>-6.295224301025481</v>
      </c>
      <c r="J40" s="45">
        <f>+(G40/F40-1)*100</f>
        <v>7.832697098619734</v>
      </c>
      <c r="AK40" s="11"/>
      <c r="AM40" s="44"/>
      <c r="AN40" s="44"/>
    </row>
    <row r="41" spans="1:10" ht="14.25" customHeight="1">
      <c r="A41" s="21" t="s">
        <v>262</v>
      </c>
      <c r="B41" s="26">
        <f>SUM(B29:B40)</f>
        <v>9693.7744115</v>
      </c>
      <c r="C41" s="26">
        <f>SUM(C29:C40)</f>
        <v>11698.5628</v>
      </c>
      <c r="D41" s="26">
        <f>SUM(D29:D40)</f>
        <v>25081.61837</v>
      </c>
      <c r="E41" s="26">
        <f>SUM(E29:E40)</f>
        <v>25378.53165</v>
      </c>
      <c r="F41" s="52">
        <f t="shared" si="5"/>
        <v>2587.394476628728</v>
      </c>
      <c r="G41" s="52">
        <f>E41/C41*1000</f>
        <v>2169.3717496648396</v>
      </c>
      <c r="H41" s="60">
        <f>+(C41/B41-1)*100</f>
        <v>20.681194995848685</v>
      </c>
      <c r="I41" s="60">
        <f>+(E41/D41-1)*100</f>
        <v>1.1837883649291836</v>
      </c>
      <c r="J41" s="45">
        <f>+(G41/F41-1)*100</f>
        <v>-16.15612658756833</v>
      </c>
    </row>
    <row r="42" spans="1:10" ht="14.25" customHeight="1">
      <c r="A42" s="24" t="s">
        <v>172</v>
      </c>
      <c r="B42" s="28">
        <f>B19+B41</f>
        <v>16575.1324777</v>
      </c>
      <c r="C42" s="28">
        <f>C19+C41</f>
        <v>18165.7048</v>
      </c>
      <c r="D42" s="28">
        <f>D19+D41</f>
        <v>45909.36655</v>
      </c>
      <c r="E42" s="28">
        <f>E19+E41</f>
        <v>42086.33509000001</v>
      </c>
      <c r="F42" s="52">
        <f t="shared" si="5"/>
        <v>2769.773732533719</v>
      </c>
      <c r="G42" s="52">
        <f>E42/C42*1000</f>
        <v>2316.8016629886006</v>
      </c>
      <c r="H42" s="60">
        <f>+(C42/B42-1)*100</f>
        <v>9.596136407596955</v>
      </c>
      <c r="I42" s="60">
        <f>+(E42/D42-1)*100</f>
        <v>-8.327345261530272</v>
      </c>
      <c r="J42" s="45">
        <f>+(G42/F42-1)*100</f>
        <v>-16.35411818028727</v>
      </c>
    </row>
    <row r="43" spans="1:10" ht="14.25" customHeight="1">
      <c r="A43" s="47" t="s">
        <v>196</v>
      </c>
      <c r="B43" s="53"/>
      <c r="C43" s="53"/>
      <c r="D43" s="53"/>
      <c r="E43" s="53"/>
      <c r="F43" s="53"/>
      <c r="G43" s="70"/>
      <c r="H43" s="53"/>
      <c r="I43" s="53"/>
      <c r="J43" s="54"/>
    </row>
    <row r="44" ht="12">
      <c r="A44" s="57" t="s">
        <v>121</v>
      </c>
    </row>
    <row r="46" spans="2:5" ht="12">
      <c r="B46" s="29"/>
      <c r="C46" s="29"/>
      <c r="D46" s="29"/>
      <c r="E46" s="29"/>
    </row>
  </sheetData>
  <sheetProtection/>
  <mergeCells count="18">
    <mergeCell ref="F26:G26"/>
    <mergeCell ref="H26:J26"/>
    <mergeCell ref="A1:J1"/>
    <mergeCell ref="A3:J3"/>
    <mergeCell ref="B4:C4"/>
    <mergeCell ref="D4:E4"/>
    <mergeCell ref="F4:G4"/>
    <mergeCell ref="H4:J4"/>
    <mergeCell ref="B27:C27"/>
    <mergeCell ref="D27:E27"/>
    <mergeCell ref="F27:G27"/>
    <mergeCell ref="B5:C5"/>
    <mergeCell ref="D5:E5"/>
    <mergeCell ref="F5:G5"/>
    <mergeCell ref="A23:J23"/>
    <mergeCell ref="A25:J25"/>
    <mergeCell ref="B26:C26"/>
    <mergeCell ref="D26:E2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">
      <selection activeCell="A38" sqref="A38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2017-01-09T18:57:45Z</cp:lastPrinted>
  <dcterms:created xsi:type="dcterms:W3CDTF">2008-12-10T19:16:04Z</dcterms:created>
  <dcterms:modified xsi:type="dcterms:W3CDTF">2017-11-30T18:56:15Z</dcterms:modified>
  <cp:category/>
  <cp:version/>
  <cp:contentType/>
  <cp:contentStatus/>
</cp:coreProperties>
</file>