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'c1'!$A$1:$E$36</definedName>
    <definedName name="_xlnm.Print_Area" localSheetId="13">'c10'!$A$1:$H$35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'c18'!$A$1:$E$43</definedName>
    <definedName name="_xlnm.Print_Area" localSheetId="22">'c19'!$A$1:$Q$25</definedName>
    <definedName name="_xlnm.Print_Area" localSheetId="5">'c2'!$A$1:$H$39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'c8'!$A$1:$E$50</definedName>
    <definedName name="_xlnm.Print_Area" localSheetId="12">'c9'!$A$1:$E$37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<sst xmlns="http://schemas.openxmlformats.org/spreadsheetml/2006/main" count="811" uniqueCount="310">
  <si>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</si>
  <si>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</si>
  <si>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</si>
  <si>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</si>
  <si>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</si>
  <si>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</si>
  <si>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</si>
  <si>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</si>
  <si>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</si>
  <si>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</si>
  <si>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</si>
  <si>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</si>
  <si>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</si>
  <si>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</si>
  <si>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</si>
  <si>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</si>
  <si>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</si>
  <si>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</si>
  <si>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</si>
  <si>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</si>
  <si>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</si>
  <si>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</si>
  <si>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</si>
  <si>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</si>
  <si>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</si>
  <si>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</si>
  <si>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</si>
  <si>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</si>
  <si>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</si>
  <si>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</si>
  <si>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</si>
  <si>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</si>
  <si>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</si>
  <si>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</si>
  <si>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</si>
  <si>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</si>
  <si>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</si>
  <si>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</si>
  <si>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</si>
  <si>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</si>
  <si>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</si>
  <si>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</si>
  <si>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</si>
  <si>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</si>
  <si>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</si>
  <si>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</si>
  <si>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</si>
  <si>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</si>
  <si>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</si>
  <si>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</si>
  <si>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</si>
  <si>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</si>
  <si>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</si>
  <si>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</si>
  <si>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</si>
  <si>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</si>
  <si>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</si>
  <si>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</si>
  <si>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</si>
  <si>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</si>
  <si>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</si>
  <si>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</si>
  <si>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</si>
  <si>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</si>
  <si>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</si>
  <si>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</si>
  <si>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</si>
  <si>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</si>
  <si>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</si>
  <si>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</si>
  <si>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</si>
  <si>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</si>
  <si>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</si>
  <si>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</si>
  <si>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</si>
  <si>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</si>
  <si>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</si>
  <si>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</si>
  <si>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</si>
  <si>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</si>
  <si>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</si>
  <si>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</si>
  <si>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</si>
  <si>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</si>
  <si>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</si>
  <si>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</si>
  <si>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</si>
  <si>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</si>
  <si>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</si>
  <si>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</si>
  <si>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</si>
  <si>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</si>
  <si>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</si>
  <si>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</si>
  <si>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</si>
  <si>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</si>
  <si>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</si>
  <si>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</si>
  <si>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</si>
  <si>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</si>
  <si>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</si>
  <si>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</si>
  <si>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</si>
  <si>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</si>
  <si>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</si>
  <si>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</si>
  <si>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</si>
  <si>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</si>
  <si>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</si>
  <si>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</si>
  <si>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</si>
  <si>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</si>
  <si>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</si>
  <si>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</si>
  <si>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</si>
  <si>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</si>
  <si>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</si>
  <si>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</si>
  <si>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</si>
  <si>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</si>
  <si>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</si>
  <si>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</si>
  <si>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</si>
  <si>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</si>
  <si>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</si>
  <si>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</si>
  <si>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</si>
  <si>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</si>
  <si>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</si>
  <si>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</si>
  <si>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</si>
  <si>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</si>
  <si>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</si>
  <si>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</si>
  <si>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</si>
  <si>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</si>
  <si>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</si>
  <si>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</si>
  <si>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</si>
  <si>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</si>
  <si>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</si>
  <si>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</si>
  <si>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</si>
  <si>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</si>
  <si>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</si>
  <si>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</si>
  <si>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</si>
  <si>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</si>
  <si>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</si>
  <si>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</si>
  <si>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</si>
  <si>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</si>
  <si>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</si>
  <si>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</si>
  <si>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</si>
  <si>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</si>
  <si>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</si>
  <si>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</si>
  <si>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</si>
  <si>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</si>
  <si>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</si>
  <si>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</si>
  <si>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</si>
  <si>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</si>
  <si>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</si>
  <si>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</si>
  <si>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</si>
  <si>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</si>
  <si>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</si>
  <si>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</si>
  <si>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</si>
  <si>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</si>
  <si>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</si>
  <si>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</si>
  <si>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</si>
  <si>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</si>
  <si>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</si>
  <si>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</si>
  <si>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</si>
  <si>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</si>
  <si>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</si>
  <si>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</si>
  <si>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</si>
  <si>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</si>
  <si>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</si>
  <si>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</si>
  <si>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</si>
  <si>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</si>
  <si>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</si>
  <si>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</si>
  <si>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</si>
  <si>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</si>
  <si>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</si>
  <si>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</si>
  <si>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</si>
  <si>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</si>
  <si>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</si>
  <si>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</si>
  <si>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</si>
  <si>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</si>
  <si>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</si>
  <si>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</si>
  <si>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</si>
  <si>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</si>
  <si>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</si>
  <si>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</si>
  <si>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</si>
  <si>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</si>
  <si>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</si>
  <si>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</si>
  <si>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</si>
  <si>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</si>
  <si>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</si>
  <si>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</si>
  <si>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</si>
  <si>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</si>
  <si>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</si>
  <si>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</si>
  <si>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</si>
  <si>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</si>
  <si>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</si>
  <si>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</si>
  <si>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</si>
  <si>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</si>
  <si>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</si>
  <si>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</si>
  <si>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</si>
  <si>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</si>
  <si>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</si>
  <si>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</si>
  <si>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</si>
  <si>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</si>
  <si>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</si>
  <si>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</si>
  <si>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</si>
  <si>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</si>
  <si>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</si>
  <si>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</si>
  <si>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</si>
  <si>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</si>
  <si>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</si>
  <si>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</si>
  <si>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</si>
  <si>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</si>
  <si>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</si>
  <si>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</si>
  <si>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</si>
  <si>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</si>
  <si>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</si>
  <si>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</si>
  <si>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</si>
  <si>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</si>
  <si>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</si>
  <si>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</si>
  <si>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</si>
  <si>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</si>
  <si>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</si>
  <si>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</si>
  <si>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</si>
  <si>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</si>
  <si>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</si>
  <si>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</si>
  <si>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</si>
  <si>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</si>
  <si>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</si>
  <si>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</si>
  <si>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</si>
  <si>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República Checa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</si>
  <si>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</si>
  <si>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</si>
  <si>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</si>
  <si>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</si>
  <si>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</si>
  <si>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</si>
  <si>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</si>
  <si>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</si>
  <si>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</si>
  <si>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</si>
  <si>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</si>
  <si>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</si>
  <si>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</si>
  <si>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</si>
  <si>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Febrero 2017</t>
  </si>
  <si>
    <t>con información a enero 2017</t>
  </si>
  <si>
    <t>Importaciones de productos lácteos, enero 2017</t>
  </si>
  <si>
    <t>Exportaciones de productos lácteos, enero 2017</t>
  </si>
  <si>
    <t>Importaciones de leche en polvo por país de origen, año 2016</t>
  </si>
  <si>
    <t>Importaciones de leche en polvo por país de origen, enero 2017</t>
  </si>
  <si>
    <t>Importaciones de quesos por país de origen, año 2016</t>
  </si>
  <si>
    <t>Importaciones de quesos por país de origen, enero 2017</t>
  </si>
  <si>
    <t>Importaciones de quesos por variedades, enero 2017</t>
  </si>
  <si>
    <t>Exportaciones de leche en polvo por país de destino, año 2016</t>
  </si>
  <si>
    <t>Exportaciones de leche en polvo por país de destino, enero 2017</t>
  </si>
  <si>
    <t>Exportaciones de quesos por país de destino, año 2016</t>
  </si>
  <si>
    <t>Exportaciones de quesos por país de destino, enero 2017</t>
  </si>
  <si>
    <t>Exportaciones de quesos por variedades, enero 2017</t>
  </si>
  <si>
    <t>Enero</t>
  </si>
  <si>
    <t xml:space="preserve">Enero </t>
  </si>
  <si>
    <t xml:space="preserve"> Enero 2017</t>
  </si>
  <si>
    <t>Variación (2017/2016)</t>
  </si>
  <si>
    <t>Subtotal ene (A)</t>
  </si>
  <si>
    <t>Subtotal ene (B)</t>
  </si>
  <si>
    <t>Subtotal ene (A+B)</t>
  </si>
  <si>
    <t>Subtotal ene</t>
  </si>
  <si>
    <t>Bebidas con contenido lácteo &gt; al 50%  (miles de litros)</t>
  </si>
  <si>
    <t>Bebidas con contenido lácteo &lt;= al 50% (miles de litros)</t>
  </si>
  <si>
    <t>República Dominicana</t>
  </si>
  <si>
    <t>Territorio Británico en América</t>
  </si>
  <si>
    <t>Enero 2017</t>
  </si>
  <si>
    <t>Años 2003 - 2017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</si>
</sst>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2017
Valor miles USD 23.133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617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92"/>
          <c:w val="0.34425"/>
          <c:h val="0.4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2017
Toneladas 451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"/>
          <c:y val="0.41375"/>
          <c:w val="0.35425"/>
          <c:h val="0.37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2017
Toneladas 996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995,6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95"/>
          <c:w val="0.923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575"/>
          <c:w val="0.937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595549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840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2017 
Toneladas 3.431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'c6'!$AM$16:$AM$21</c:f>
              <c:strCache/>
            </c:strRef>
          </c:cat>
          <c:val>
            <c:numRef>
              <c:f>'c6'!$AN$16:$AN$21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2017
Toneladas 2.632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2017
Toneladas 2.632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'c8'!$AQ$7:$AQ$17</c:f>
              <c:strCache/>
            </c:strRef>
          </c:cat>
          <c:val>
            <c:numRef>
              <c:f>'c8'!$AR$7:$AR$17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2017
Valor miles dólares FOB 21.435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8125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39</xdr:row>
      <xdr:rowOff>9525</xdr:rowOff>
    </xdr:from>
    <xdr:to>
      <xdr:col>7</xdr:col>
      <xdr:colOff>628650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95250" y="6067425"/>
        <a:ext cx="6705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0</xdr:rowOff>
    </xdr:from>
    <xdr:to>
      <xdr:col>4</xdr:col>
      <xdr:colOff>1095375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76200" y="4371975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0.94975</cdr:y>
    </cdr:from>
    <cdr:to>
      <cdr:x>0.4425</cdr:x>
      <cdr:y>0.9975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038350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0.8565</cdr:y>
    </cdr:from>
    <cdr:to>
      <cdr:x>0.4695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19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35</xdr:row>
      <xdr:rowOff>9525</xdr:rowOff>
    </xdr:from>
    <xdr:to>
      <xdr:col>7</xdr:col>
      <xdr:colOff>581025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9075" y="5429250"/>
        <a:ext cx="6572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0.90575</cdr:y>
    </cdr:from>
    <cdr:to>
      <cdr:x>0.31875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933825"/>
          <a:ext cx="1905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0.87325</cdr:y>
    </cdr:from>
    <cdr:to>
      <cdr:x>0.1735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87655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123825</xdr:rowOff>
    </xdr:from>
    <xdr:to>
      <xdr:col>4</xdr:col>
      <xdr:colOff>1343025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14300" y="36290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0.95425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7190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0.9505</cdr:y>
    </cdr:from>
    <cdr:to>
      <cdr:x>0.7235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04800" y="3762375"/>
          <a:ext cx="451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0.94475</cdr:y>
    </cdr:from>
    <cdr:to>
      <cdr:x>0.17325</cdr:x>
      <cdr:y>0.98325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533775"/>
          <a:ext cx="1143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33" sqref="C33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8" t="s">
        <v>239</v>
      </c>
      <c r="C15" s="209"/>
      <c r="D15" s="209"/>
      <c r="E15" s="209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0"/>
      <c r="B19" s="210"/>
      <c r="C19" s="210"/>
      <c r="D19" s="210"/>
      <c r="E19" s="210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282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K12" sqref="K12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5" t="s">
        <v>2</v>
      </c>
      <c r="B1" s="215"/>
      <c r="C1" s="215"/>
      <c r="D1" s="215"/>
      <c r="E1" s="215"/>
      <c r="F1" s="215"/>
      <c r="G1" s="215"/>
      <c r="H1" s="215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5" t="s">
        <v>12</v>
      </c>
      <c r="B3" s="225"/>
      <c r="C3" s="225"/>
      <c r="D3" s="225"/>
      <c r="E3" s="225"/>
      <c r="F3" s="225"/>
      <c r="G3" s="225"/>
      <c r="H3" s="225"/>
      <c r="AM3" s="10">
        <v>2015</v>
      </c>
    </row>
    <row r="4" spans="1:41" ht="13.5" customHeight="1">
      <c r="A4" s="219" t="s">
        <v>83</v>
      </c>
      <c r="B4" s="228" t="s">
        <v>122</v>
      </c>
      <c r="C4" s="228"/>
      <c r="D4" s="228"/>
      <c r="E4" s="228"/>
      <c r="F4" s="228"/>
      <c r="G4" s="228"/>
      <c r="H4" s="228"/>
      <c r="AM4" s="161" t="s">
        <v>85</v>
      </c>
      <c r="AN4" s="162">
        <v>7463.13165</v>
      </c>
      <c r="AO4" s="72">
        <f aca="true" t="shared" si="0" ref="AO4:AO10">AN4/$AN$10*100</f>
        <v>41.0831458884525</v>
      </c>
    </row>
    <row r="5" spans="1:41" ht="13.5" customHeight="1">
      <c r="A5" s="231"/>
      <c r="B5" s="229">
        <v>2015</v>
      </c>
      <c r="C5" s="229">
        <v>2016</v>
      </c>
      <c r="D5" s="41" t="s">
        <v>124</v>
      </c>
      <c r="E5" s="225" t="s">
        <v>296</v>
      </c>
      <c r="F5" s="225"/>
      <c r="G5" s="41" t="s">
        <v>125</v>
      </c>
      <c r="H5" s="36" t="s">
        <v>124</v>
      </c>
      <c r="AM5" s="161" t="s">
        <v>84</v>
      </c>
      <c r="AN5" s="162">
        <v>4790.1155077</v>
      </c>
      <c r="AO5" s="72">
        <f t="shared" si="0"/>
        <v>26.36869124844901</v>
      </c>
    </row>
    <row r="6" spans="1:41" ht="13.5" customHeight="1">
      <c r="A6" s="222"/>
      <c r="B6" s="230"/>
      <c r="C6" s="230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1" t="s">
        <v>86</v>
      </c>
      <c r="AN6" s="162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2261.6798781999996</v>
      </c>
      <c r="AO7" s="72">
        <f t="shared" si="0"/>
        <v>12.450125328965363</v>
      </c>
    </row>
    <row r="8" spans="1:41" ht="13.5" customHeight="1">
      <c r="A8" s="21" t="s">
        <v>86</v>
      </c>
      <c r="B8" s="179">
        <v>3280.954</v>
      </c>
      <c r="C8" s="179">
        <v>2385.9482000000003</v>
      </c>
      <c r="D8" s="55">
        <f aca="true" t="shared" si="1" ref="D8:D16">(C8/$C$16)*100</f>
        <v>13.134199231617554</v>
      </c>
      <c r="E8" s="179">
        <v>0</v>
      </c>
      <c r="F8" s="179">
        <v>2744.15</v>
      </c>
      <c r="G8" s="60"/>
      <c r="H8" s="55">
        <f aca="true" t="shared" si="2" ref="H8:H13">F8/$F$16*100</f>
        <v>79.97033332750492</v>
      </c>
      <c r="AM8" s="161" t="s">
        <v>88</v>
      </c>
      <c r="AN8" s="162">
        <v>1240.002</v>
      </c>
      <c r="AO8" s="72">
        <f t="shared" si="0"/>
        <v>6.825979422187048</v>
      </c>
    </row>
    <row r="9" spans="1:41" ht="13.5" customHeight="1">
      <c r="A9" s="21" t="s">
        <v>85</v>
      </c>
      <c r="B9" s="179">
        <v>6139.345824399999</v>
      </c>
      <c r="C9" s="179">
        <v>7463.13165</v>
      </c>
      <c r="D9" s="55">
        <f t="shared" si="1"/>
        <v>41.0831458884525</v>
      </c>
      <c r="E9" s="179">
        <v>706.313</v>
      </c>
      <c r="F9" s="179">
        <v>544.32</v>
      </c>
      <c r="G9" s="60">
        <f>(F9/E9-1)*100</f>
        <v>-22.935016062283996</v>
      </c>
      <c r="H9" s="55">
        <f t="shared" si="2"/>
        <v>15.862635729397983</v>
      </c>
      <c r="AM9" s="11" t="s">
        <v>126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88</v>
      </c>
      <c r="B10" s="179">
        <v>3500</v>
      </c>
      <c r="C10" s="179">
        <v>1240.002</v>
      </c>
      <c r="D10" s="55">
        <f t="shared" si="1"/>
        <v>6.825979422187048</v>
      </c>
      <c r="E10" s="179">
        <v>75</v>
      </c>
      <c r="F10" s="179">
        <v>100</v>
      </c>
      <c r="G10" s="60">
        <f>(F10/E10-1)*100</f>
        <v>33.33333333333333</v>
      </c>
      <c r="H10" s="55">
        <f t="shared" si="2"/>
        <v>2.914211443525496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84</v>
      </c>
      <c r="B11" s="179">
        <v>961.4604499999999</v>
      </c>
      <c r="C11" s="179">
        <v>4790.1155077</v>
      </c>
      <c r="D11" s="55">
        <f t="shared" si="1"/>
        <v>26.36869124844901</v>
      </c>
      <c r="E11" s="179">
        <v>164.215</v>
      </c>
      <c r="F11" s="179">
        <v>28</v>
      </c>
      <c r="G11" s="60">
        <f>(F11/E11-1)*100</f>
        <v>-82.94918247419541</v>
      </c>
      <c r="H11" s="55">
        <f t="shared" si="2"/>
        <v>0.8159792041871389</v>
      </c>
      <c r="AM11" s="29"/>
      <c r="AN11" s="29"/>
      <c r="AO11" s="72"/>
    </row>
    <row r="12" spans="1:41" ht="13.5" customHeight="1">
      <c r="A12" s="21" t="s">
        <v>123</v>
      </c>
      <c r="B12" s="179">
        <v>1802.5411108000003</v>
      </c>
      <c r="C12" s="179">
        <v>2261.6798781999996</v>
      </c>
      <c r="D12" s="55">
        <f t="shared" si="1"/>
        <v>12.450125328965363</v>
      </c>
      <c r="E12" s="179">
        <v>0.11496</v>
      </c>
      <c r="F12" s="179">
        <v>14.99</v>
      </c>
      <c r="G12" s="60">
        <f>(F12/E12-1)*100</f>
        <v>12939.318023660402</v>
      </c>
      <c r="H12" s="55">
        <f t="shared" si="2"/>
        <v>0.4368402953844719</v>
      </c>
      <c r="AO12" s="72"/>
    </row>
    <row r="13" spans="1:41" ht="13.5" customHeight="1">
      <c r="A13" s="21" t="s">
        <v>223</v>
      </c>
      <c r="B13" s="179">
        <v>473.2784615</v>
      </c>
      <c r="C13" s="179">
        <v>25</v>
      </c>
      <c r="D13" s="55">
        <f t="shared" si="1"/>
        <v>0.1376203308983987</v>
      </c>
      <c r="E13" s="179"/>
      <c r="F13" s="179"/>
      <c r="G13" s="60"/>
      <c r="H13" s="55">
        <f t="shared" si="2"/>
        <v>0</v>
      </c>
      <c r="AG13" s="29"/>
      <c r="AO13" s="72"/>
    </row>
    <row r="14" spans="1:41" ht="13.5" customHeight="1">
      <c r="A14" s="21" t="s">
        <v>91</v>
      </c>
      <c r="B14" s="179">
        <v>417.5</v>
      </c>
      <c r="C14" s="179">
        <v>0.00085</v>
      </c>
      <c r="D14" s="55">
        <f t="shared" si="1"/>
        <v>4.679091250545556E-06</v>
      </c>
      <c r="E14" s="179"/>
      <c r="F14" s="179"/>
      <c r="G14" s="60"/>
      <c r="H14" s="55"/>
      <c r="J14" s="73"/>
      <c r="AO14" s="72"/>
    </row>
    <row r="15" spans="1:39" ht="13.5" customHeight="1">
      <c r="A15" s="21" t="s">
        <v>126</v>
      </c>
      <c r="B15" s="179">
        <v>0.0711077</v>
      </c>
      <c r="C15" s="179">
        <v>0.0424847</v>
      </c>
      <c r="D15" s="55">
        <f t="shared" si="1"/>
        <v>0.00023387033888476802</v>
      </c>
      <c r="E15" s="179">
        <v>0.001</v>
      </c>
      <c r="F15" s="179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945.64396</v>
      </c>
      <c r="F16" s="52">
        <f>SUM(F8:F15)</f>
        <v>3431.46</v>
      </c>
      <c r="G16" s="55">
        <f>(F16/E16-1)*100</f>
        <v>262.87018636485556</v>
      </c>
      <c r="H16" s="55">
        <f>F16/$F$16*100</f>
        <v>100</v>
      </c>
      <c r="AM16" s="29" t="str">
        <f>A8</f>
        <v>Nueva Zelanda</v>
      </c>
      <c r="AN16" s="29">
        <f>F8</f>
        <v>2744.15</v>
      </c>
      <c r="AO16" s="72">
        <f aca="true" t="shared" si="3" ref="AO16:AO22">AN16/$AN$22*100</f>
        <v>79.97033332750492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A9</f>
        <v>Estados Unidos</v>
      </c>
      <c r="AN17" s="29">
        <f>F9</f>
        <v>544.32</v>
      </c>
      <c r="AO17" s="72">
        <f t="shared" si="3"/>
        <v>15.862635729397983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A10</f>
        <v>Uruguay</v>
      </c>
      <c r="AN18" s="29">
        <f>F10</f>
        <v>100</v>
      </c>
      <c r="AO18" s="72">
        <f t="shared" si="3"/>
        <v>2.914211443525496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tr">
        <f>A11</f>
        <v>Argentina</v>
      </c>
      <c r="AN19" s="29">
        <f>F11</f>
        <v>28</v>
      </c>
      <c r="AO19" s="72">
        <f t="shared" si="3"/>
        <v>0.8159792041871389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>A12</f>
        <v>Unión Europea</v>
      </c>
      <c r="AN20" s="29">
        <f>F12</f>
        <v>14.99</v>
      </c>
      <c r="AO20" s="72">
        <f t="shared" si="3"/>
        <v>0.4368402953844719</v>
      </c>
      <c r="AP20" s="73">
        <f>SUM(AO16:AO18)</f>
        <v>98.7471805004284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">
        <v>126</v>
      </c>
      <c r="AN21" s="29">
        <f>SUM(F13:F15)</f>
        <v>0</v>
      </c>
      <c r="AO21" s="72">
        <f t="shared" si="3"/>
        <v>0</v>
      </c>
    </row>
    <row r="22" spans="40:41" ht="12" customHeight="1">
      <c r="AN22" s="29">
        <f>SUM(AN16:AN21)</f>
        <v>3431.46</v>
      </c>
      <c r="AO22" s="72">
        <f t="shared" si="3"/>
        <v>100</v>
      </c>
    </row>
    <row r="23" spans="22:41" ht="12" customHeight="1">
      <c r="V23" s="145"/>
      <c r="AK23" s="73"/>
      <c r="AO23" s="72">
        <f>SUM(AO16:AO21)</f>
        <v>100.00000000000001</v>
      </c>
    </row>
    <row r="24" ht="12" customHeight="1">
      <c r="AO24" s="72"/>
    </row>
    <row r="25" ht="12" customHeight="1">
      <c r="AO25" s="73"/>
    </row>
    <row r="26" ht="12" customHeight="1"/>
    <row r="27" ht="12" customHeight="1"/>
    <row r="28" ht="12" customHeight="1"/>
    <row r="29" ht="12" customHeight="1"/>
    <row r="30" ht="12" customHeight="1"/>
    <row r="31" ht="12" customHeight="1">
      <c r="AO31" s="7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I6" sqref="I6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5" t="s">
        <v>4</v>
      </c>
      <c r="B1" s="215"/>
      <c r="C1" s="215"/>
      <c r="D1" s="215"/>
      <c r="E1" s="215"/>
      <c r="F1" s="215"/>
      <c r="G1" s="215"/>
      <c r="H1" s="21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6" t="s">
        <v>14</v>
      </c>
      <c r="B3" s="216"/>
      <c r="C3" s="216"/>
      <c r="D3" s="216"/>
      <c r="E3" s="216"/>
      <c r="F3" s="216"/>
      <c r="G3" s="216"/>
      <c r="H3" s="21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1"/>
      <c r="B5" s="229">
        <v>2015</v>
      </c>
      <c r="C5" s="229">
        <v>2016</v>
      </c>
      <c r="D5" s="41" t="s">
        <v>124</v>
      </c>
      <c r="E5" s="225" t="s">
        <v>296</v>
      </c>
      <c r="F5" s="225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2"/>
      <c r="B6" s="230"/>
      <c r="C6" s="230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4">
        <v>7000.560780000001</v>
      </c>
      <c r="C7" s="184">
        <v>6839.2127</v>
      </c>
      <c r="D7" s="75">
        <f aca="true" t="shared" si="0" ref="D7:D17">C7/$C$17*100</f>
        <v>20.090946226424357</v>
      </c>
      <c r="E7" s="184">
        <v>25.2</v>
      </c>
      <c r="F7" s="184">
        <v>843.53</v>
      </c>
      <c r="G7" s="99">
        <f>(F7/E7-1)*100</f>
        <v>3247.3412698412703</v>
      </c>
      <c r="H7" s="99">
        <f>F7/$F$17*100</f>
        <v>32.047100533896725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9">
        <v>8520.946629099999</v>
      </c>
      <c r="C8" s="179">
        <v>8682.0493843</v>
      </c>
      <c r="D8" s="75">
        <f t="shared" si="0"/>
        <v>25.504483478797496</v>
      </c>
      <c r="E8" s="179">
        <v>639.24</v>
      </c>
      <c r="F8" s="179">
        <v>585.49</v>
      </c>
      <c r="G8" s="55">
        <f aca="true" t="shared" si="1" ref="G8:G16">(F8/E8-1)*100</f>
        <v>-8.408422501720791</v>
      </c>
      <c r="H8" s="55">
        <f aca="true" t="shared" si="2" ref="H8:H17">F8/$F$17*100</f>
        <v>22.243733941402436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84</v>
      </c>
      <c r="B9" s="179">
        <v>5986.48559</v>
      </c>
      <c r="C9" s="179">
        <v>6945.4466015</v>
      </c>
      <c r="D9" s="75">
        <f t="shared" si="0"/>
        <v>20.40302010043324</v>
      </c>
      <c r="E9" s="179">
        <v>459.13</v>
      </c>
      <c r="F9" s="179">
        <v>512.11</v>
      </c>
      <c r="G9" s="55">
        <f t="shared" si="1"/>
        <v>11.539215472741926</v>
      </c>
      <c r="H9" s="55">
        <f t="shared" si="2"/>
        <v>19.455906315618716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252</v>
      </c>
      <c r="B10" s="179">
        <v>885.6085700000001</v>
      </c>
      <c r="C10" s="179">
        <v>1386.7872</v>
      </c>
      <c r="D10" s="75">
        <f t="shared" si="0"/>
        <v>4.073841286248284</v>
      </c>
      <c r="E10" s="179">
        <v>151.05</v>
      </c>
      <c r="F10" s="179">
        <v>169.37</v>
      </c>
      <c r="G10" s="55">
        <f t="shared" si="1"/>
        <v>12.128434293280366</v>
      </c>
      <c r="H10" s="55">
        <f t="shared" si="2"/>
        <v>6.434646565535415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224</v>
      </c>
      <c r="BC10" s="52">
        <v>5714.6249858</v>
      </c>
      <c r="BD10" s="76">
        <v>16.787345024945466</v>
      </c>
    </row>
    <row r="11" spans="1:56" ht="13.5" customHeight="1">
      <c r="A11" s="21" t="s">
        <v>224</v>
      </c>
      <c r="B11" s="179">
        <v>1571.2703052</v>
      </c>
      <c r="C11" s="179">
        <v>5714.6249858</v>
      </c>
      <c r="D11" s="75">
        <f t="shared" si="0"/>
        <v>16.787345024945466</v>
      </c>
      <c r="E11" s="179">
        <v>94.54</v>
      </c>
      <c r="F11" s="179">
        <v>151.41</v>
      </c>
      <c r="G11" s="55">
        <f t="shared" si="1"/>
        <v>60.154431986460736</v>
      </c>
      <c r="H11" s="55">
        <f t="shared" si="2"/>
        <v>5.752316446169435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252</v>
      </c>
      <c r="BC11" s="52">
        <v>1386.7872</v>
      </c>
      <c r="BD11" s="76">
        <v>4.073841286248284</v>
      </c>
    </row>
    <row r="12" spans="1:56" ht="13.5" customHeight="1">
      <c r="A12" s="21" t="s">
        <v>88</v>
      </c>
      <c r="B12" s="179">
        <v>1591.60078</v>
      </c>
      <c r="C12" s="179">
        <v>1157.44628</v>
      </c>
      <c r="D12" s="75">
        <f t="shared" si="0"/>
        <v>3.4001268847004726</v>
      </c>
      <c r="E12" s="179">
        <v>63.29</v>
      </c>
      <c r="F12" s="179">
        <v>95.41</v>
      </c>
      <c r="G12" s="55">
        <f t="shared" si="1"/>
        <v>50.750513509243156</v>
      </c>
      <c r="H12" s="55">
        <f t="shared" si="2"/>
        <v>3.6247837799948868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230</v>
      </c>
      <c r="B13" s="179">
        <v>71.2476024</v>
      </c>
      <c r="C13" s="179">
        <v>939.0993792000002</v>
      </c>
      <c r="D13" s="75">
        <f t="shared" si="0"/>
        <v>2.758708634515154</v>
      </c>
      <c r="E13" s="179">
        <v>9.854</v>
      </c>
      <c r="F13" s="179">
        <v>88.459</v>
      </c>
      <c r="G13" s="55">
        <f t="shared" si="1"/>
        <v>797.6963669575807</v>
      </c>
      <c r="H13" s="55">
        <f t="shared" si="2"/>
        <v>3.3607037878059707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126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9">
        <v>582.6807705</v>
      </c>
      <c r="C14" s="179">
        <v>933.6791492999998</v>
      </c>
      <c r="D14" s="75">
        <f t="shared" si="0"/>
        <v>2.742786107722594</v>
      </c>
      <c r="E14" s="179">
        <v>74.297</v>
      </c>
      <c r="F14" s="179">
        <v>63.539</v>
      </c>
      <c r="G14" s="55">
        <f t="shared" si="1"/>
        <v>-14.479723272810475</v>
      </c>
      <c r="H14" s="55">
        <f t="shared" si="2"/>
        <v>2.413951751358297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9">
        <v>1019.5412999999999</v>
      </c>
      <c r="C15" s="179">
        <v>871.65661</v>
      </c>
      <c r="D15" s="75">
        <f t="shared" si="0"/>
        <v>2.560588016134861</v>
      </c>
      <c r="E15" s="179">
        <v>61.313</v>
      </c>
      <c r="F15" s="179">
        <v>25.458</v>
      </c>
      <c r="G15" s="55">
        <f t="shared" si="1"/>
        <v>-58.47862606625023</v>
      </c>
      <c r="H15" s="55">
        <f t="shared" si="2"/>
        <v>0.9671915467048509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126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57.998</v>
      </c>
      <c r="F16" s="26">
        <v>97.381</v>
      </c>
      <c r="G16" s="55">
        <f t="shared" si="1"/>
        <v>67.90406565743648</v>
      </c>
      <c r="H16" s="55">
        <f t="shared" si="2"/>
        <v>3.69966533151328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1635.9120000000003</v>
      </c>
      <c r="F17" s="77">
        <f>SUM(F7:F16)</f>
        <v>2632.1569999999997</v>
      </c>
      <c r="G17" s="55">
        <f>(F17/E17-1)*100</f>
        <v>60.89844686022226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2015</v>
      </c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BB19" s="10" t="str">
        <f aca="true" t="shared" si="3" ref="BB19:BB24">A7</f>
        <v>Nueva Zelanda</v>
      </c>
      <c r="BC19" s="29">
        <f aca="true" t="shared" si="4" ref="BC19:BC24">F7</f>
        <v>843.53</v>
      </c>
      <c r="BD19" s="80">
        <f aca="true" t="shared" si="5" ref="BD19:BD26">BC19/$BC$26</f>
        <v>0.3204710053389673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585.49</v>
      </c>
      <c r="BD20" s="80">
        <f t="shared" si="5"/>
        <v>0.22243733941402435</v>
      </c>
    </row>
    <row r="21" spans="54:56" ht="11.25" customHeight="1">
      <c r="BB21" s="10" t="str">
        <f t="shared" si="3"/>
        <v>Argentina</v>
      </c>
      <c r="BC21" s="29">
        <f t="shared" si="4"/>
        <v>512.11</v>
      </c>
      <c r="BD21" s="80">
        <f t="shared" si="5"/>
        <v>0.19455906315618715</v>
      </c>
    </row>
    <row r="22" spans="54:56" ht="11.25" customHeight="1">
      <c r="BB22" s="10" t="str">
        <f t="shared" si="3"/>
        <v>Países Bajos</v>
      </c>
      <c r="BC22" s="29">
        <f t="shared" si="4"/>
        <v>169.37</v>
      </c>
      <c r="BD22" s="80">
        <f t="shared" si="5"/>
        <v>0.06434646565535415</v>
      </c>
    </row>
    <row r="23" spans="54:56" ht="11.25" customHeight="1">
      <c r="BB23" s="10" t="str">
        <f t="shared" si="3"/>
        <v>Alemania</v>
      </c>
      <c r="BC23" s="29">
        <f t="shared" si="4"/>
        <v>151.41</v>
      </c>
      <c r="BD23" s="80">
        <f t="shared" si="5"/>
        <v>0.05752316446169435</v>
      </c>
    </row>
    <row r="24" spans="11:56" ht="11.25" customHeight="1">
      <c r="K24" s="73"/>
      <c r="BB24" s="10" t="str">
        <f t="shared" si="3"/>
        <v>Uruguay</v>
      </c>
      <c r="BC24" s="29">
        <f t="shared" si="4"/>
        <v>95.41</v>
      </c>
      <c r="BD24" s="80">
        <f t="shared" si="5"/>
        <v>0.03624783779994887</v>
      </c>
    </row>
    <row r="25" spans="54:56" ht="11.25" customHeight="1">
      <c r="BB25" s="10" t="s">
        <v>126</v>
      </c>
      <c r="BC25" s="29">
        <f>SUM(F13:F16)</f>
        <v>274.837</v>
      </c>
      <c r="BD25" s="80">
        <f t="shared" si="5"/>
        <v>0.10441512417382398</v>
      </c>
    </row>
    <row r="26" spans="55:56" ht="11.25" customHeight="1">
      <c r="BC26" s="29">
        <f>SUM(BC19:BC25)</f>
        <v>2632.1569999999997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1"/>
  <sheetViews>
    <sheetView zoomScaleSheetLayoutView="75" zoomScalePageLayoutView="0" workbookViewId="0" topLeftCell="A1">
      <selection activeCell="C12" sqref="C12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5" t="s">
        <v>6</v>
      </c>
      <c r="B1" s="215"/>
      <c r="C1" s="215"/>
      <c r="D1" s="215"/>
      <c r="E1" s="21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8" t="s">
        <v>16</v>
      </c>
      <c r="B3" s="218"/>
      <c r="C3" s="218"/>
      <c r="D3" s="218"/>
      <c r="E3" s="21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4" t="s">
        <v>298</v>
      </c>
      <c r="B4" s="224"/>
      <c r="C4" s="224"/>
      <c r="D4" s="224"/>
      <c r="E4" s="22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2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3"/>
      <c r="C6" s="167" t="s">
        <v>119</v>
      </c>
      <c r="D6" s="167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33.668800000000005</v>
      </c>
      <c r="D7" s="180">
        <v>131.63559</v>
      </c>
      <c r="E7" s="42">
        <f>D7/C7*1000</f>
        <v>3909.720275150881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33.668800000000005</v>
      </c>
      <c r="AS7" s="76">
        <f aca="true" t="shared" si="1" ref="AS7:AS12">AR7/$AR$18*100</f>
        <v>1.2791320887148971</v>
      </c>
    </row>
    <row r="8" spans="1:45" ht="12.75" customHeight="1">
      <c r="A8" s="87">
        <v>4061020</v>
      </c>
      <c r="B8" s="22" t="s">
        <v>80</v>
      </c>
      <c r="C8" s="179">
        <v>493.093893</v>
      </c>
      <c r="D8" s="179">
        <v>1874.8261699999998</v>
      </c>
      <c r="E8" s="52">
        <f aca="true" t="shared" si="2" ref="E8:E25">D8/C8*1000</f>
        <v>3802.1687078570244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493.093893</v>
      </c>
      <c r="AS8" s="76">
        <f t="shared" si="1"/>
        <v>18.7334333651823</v>
      </c>
    </row>
    <row r="9" spans="1:45" ht="12.75" customHeight="1">
      <c r="A9" s="87">
        <v>4061030</v>
      </c>
      <c r="B9" s="22" t="s">
        <v>171</v>
      </c>
      <c r="C9" s="179">
        <v>304.8900382</v>
      </c>
      <c r="D9" s="179">
        <v>1329.00189</v>
      </c>
      <c r="E9" s="52">
        <f t="shared" si="2"/>
        <v>4358.954782012946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304.8900382</v>
      </c>
      <c r="AS9" s="76">
        <f t="shared" si="1"/>
        <v>11.583264963144831</v>
      </c>
    </row>
    <row r="10" spans="1:45" ht="12.75" customHeight="1">
      <c r="A10" s="87"/>
      <c r="B10" s="22" t="s">
        <v>77</v>
      </c>
      <c r="C10" s="26">
        <f>SUM(C7:C9)</f>
        <v>831.6527312000001</v>
      </c>
      <c r="D10" s="26">
        <f>SUM(D7:D9)</f>
        <v>3335.4636499999997</v>
      </c>
      <c r="E10" s="52">
        <f t="shared" si="2"/>
        <v>4010.6447377227096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4062000</v>
      </c>
      <c r="AQ10" s="11" t="s">
        <v>130</v>
      </c>
      <c r="AR10" s="73">
        <f>C12</f>
        <v>25.04</v>
      </c>
      <c r="AS10" s="76">
        <f t="shared" si="1"/>
        <v>0.9513100407920989</v>
      </c>
    </row>
    <row r="11" spans="1:45" ht="12.75" customHeight="1">
      <c r="A11" s="87"/>
      <c r="B11" s="22"/>
      <c r="C11" s="26"/>
      <c r="D11" s="26"/>
      <c r="E11" s="5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4063000</v>
      </c>
      <c r="AQ11" s="11" t="s">
        <v>131</v>
      </c>
      <c r="AR11" s="73">
        <f>C14</f>
        <v>127.9726</v>
      </c>
      <c r="AS11" s="76">
        <f t="shared" si="1"/>
        <v>4.861885755841492</v>
      </c>
    </row>
    <row r="12" spans="1:45" ht="12.75" customHeight="1">
      <c r="A12" s="87">
        <v>4062000</v>
      </c>
      <c r="B12" s="22" t="s">
        <v>132</v>
      </c>
      <c r="C12" s="179">
        <v>25.04</v>
      </c>
      <c r="D12" s="179">
        <v>194.92978</v>
      </c>
      <c r="E12" s="52">
        <f>D12/C12*1000</f>
        <v>7784.7356230031955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4064000</v>
      </c>
      <c r="AQ12" s="11" t="s">
        <v>133</v>
      </c>
      <c r="AR12" s="73">
        <f>C16</f>
        <v>28.32244</v>
      </c>
      <c r="AS12" s="76">
        <f t="shared" si="1"/>
        <v>1.0760152376889685</v>
      </c>
    </row>
    <row r="13" spans="1:45" ht="12.75" customHeight="1">
      <c r="A13" s="87"/>
      <c r="B13" s="22"/>
      <c r="C13" s="26"/>
      <c r="D13" s="26"/>
      <c r="E13" s="5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4064001</v>
      </c>
      <c r="AQ13" s="11" t="s">
        <v>175</v>
      </c>
      <c r="AR13" s="73">
        <f>C18</f>
        <v>1307.77328</v>
      </c>
      <c r="AS13" s="76">
        <f aca="true" t="shared" si="3" ref="AS13:AS18">AR13/$AR$18*100</f>
        <v>49.68441902330739</v>
      </c>
    </row>
    <row r="14" spans="1:45" ht="12.75" customHeight="1">
      <c r="A14" s="87">
        <v>4063000</v>
      </c>
      <c r="B14" s="22" t="s">
        <v>134</v>
      </c>
      <c r="C14" s="179">
        <v>127.9726</v>
      </c>
      <c r="D14" s="179">
        <v>546.40976</v>
      </c>
      <c r="E14" s="52">
        <f t="shared" si="2"/>
        <v>4269.740241270397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4064002</v>
      </c>
      <c r="AQ14" s="11" t="s">
        <v>135</v>
      </c>
      <c r="AR14" s="73">
        <f>C19</f>
        <v>36.5912442</v>
      </c>
      <c r="AS14" s="76">
        <f t="shared" si="3"/>
        <v>1.390160463759411</v>
      </c>
    </row>
    <row r="15" spans="1:45" ht="12.75" customHeight="1">
      <c r="A15" s="87"/>
      <c r="B15" s="22"/>
      <c r="C15" s="26"/>
      <c r="D15" s="26"/>
      <c r="E15" s="5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4064003</v>
      </c>
      <c r="AQ15" s="11" t="s">
        <v>136</v>
      </c>
      <c r="AR15" s="73">
        <f>C20</f>
        <v>2.04296</v>
      </c>
      <c r="AS15" s="76">
        <f t="shared" si="3"/>
        <v>0.07761534987766079</v>
      </c>
    </row>
    <row r="16" spans="1:45" ht="12.75" customHeight="1">
      <c r="A16" s="87">
        <v>4064000</v>
      </c>
      <c r="B16" s="22" t="s">
        <v>133</v>
      </c>
      <c r="C16" s="179">
        <v>28.32244</v>
      </c>
      <c r="D16" s="179">
        <v>208.94439000000003</v>
      </c>
      <c r="E16" s="52">
        <f t="shared" si="2"/>
        <v>7377.3442542379835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4064004</v>
      </c>
      <c r="AQ16" s="11" t="s">
        <v>137</v>
      </c>
      <c r="AR16" s="73">
        <f>C21</f>
        <v>54.030780299999996</v>
      </c>
      <c r="AS16" s="76">
        <f t="shared" si="3"/>
        <v>2.05271660587947</v>
      </c>
    </row>
    <row r="17" spans="1:45" ht="12.75" customHeight="1">
      <c r="A17" s="87"/>
      <c r="B17" s="22"/>
      <c r="C17" s="26"/>
      <c r="D17" s="26"/>
      <c r="E17" s="5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4064005</v>
      </c>
      <c r="AQ17" s="11" t="s">
        <v>138</v>
      </c>
      <c r="AR17" s="73">
        <f>C22</f>
        <v>218.7337152</v>
      </c>
      <c r="AS17" s="76">
        <f t="shared" si="3"/>
        <v>8.310047105811474</v>
      </c>
    </row>
    <row r="18" spans="1:45" ht="12.75" customHeight="1">
      <c r="A18" s="87">
        <v>4069010</v>
      </c>
      <c r="B18" s="22" t="s">
        <v>139</v>
      </c>
      <c r="C18" s="179">
        <v>1307.77328</v>
      </c>
      <c r="D18" s="179">
        <v>4410.60757</v>
      </c>
      <c r="E18" s="52">
        <f t="shared" si="2"/>
        <v>3372.6087215973703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R18" s="73">
        <f>SUM(AR7:AR17)</f>
        <v>2632.1597509000003</v>
      </c>
      <c r="AS18" s="76">
        <f t="shared" si="3"/>
        <v>100</v>
      </c>
    </row>
    <row r="19" spans="1:45" ht="12.75" customHeight="1">
      <c r="A19" s="87">
        <v>4069020</v>
      </c>
      <c r="B19" s="22" t="s">
        <v>135</v>
      </c>
      <c r="C19" s="179">
        <v>36.5912442</v>
      </c>
      <c r="D19" s="179">
        <v>149.08019000000002</v>
      </c>
      <c r="E19" s="52">
        <f t="shared" si="2"/>
        <v>4074.203904769109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/>
      <c r="AS19" s="76"/>
    </row>
    <row r="20" spans="1:45" ht="12.75" customHeight="1">
      <c r="A20" s="87">
        <v>4069030</v>
      </c>
      <c r="B20" s="22" t="s">
        <v>136</v>
      </c>
      <c r="C20" s="179">
        <v>2.04296</v>
      </c>
      <c r="D20" s="179">
        <v>13.98418</v>
      </c>
      <c r="E20" s="52">
        <f t="shared" si="2"/>
        <v>6845.058150918276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S20" s="76"/>
    </row>
    <row r="21" spans="1:45" ht="12.75" customHeight="1">
      <c r="A21" s="87">
        <v>4069040</v>
      </c>
      <c r="B21" s="22" t="s">
        <v>137</v>
      </c>
      <c r="C21" s="179">
        <v>54.030780299999996</v>
      </c>
      <c r="D21" s="179">
        <v>362.8598</v>
      </c>
      <c r="E21" s="52">
        <f t="shared" si="2"/>
        <v>6715.79788382216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4069090</v>
      </c>
      <c r="B22" s="22" t="s">
        <v>138</v>
      </c>
      <c r="C22" s="179">
        <v>218.7337152</v>
      </c>
      <c r="D22" s="179">
        <v>1265.20247</v>
      </c>
      <c r="E22" s="52">
        <f t="shared" si="2"/>
        <v>5784.213324604108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8"/>
      <c r="B23" s="22" t="s">
        <v>77</v>
      </c>
      <c r="C23" s="26">
        <f>SUM(C18:C22)</f>
        <v>1619.1719797</v>
      </c>
      <c r="D23" s="26">
        <f>SUM(D18:D22)</f>
        <v>6201.7342100000005</v>
      </c>
      <c r="E23" s="52">
        <f t="shared" si="2"/>
        <v>3830.1886938218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/>
      <c r="C24" s="26"/>
      <c r="D24" s="26"/>
      <c r="E24" s="5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 t="s">
        <v>77</v>
      </c>
      <c r="C25" s="28">
        <f>C23+C14+C12+C10+C16</f>
        <v>2632.1597509000003</v>
      </c>
      <c r="D25" s="28">
        <f>D23+D14+D12+D10+D16</f>
        <v>10487.481790000002</v>
      </c>
      <c r="E25" s="52">
        <f t="shared" si="2"/>
        <v>3984.3637098447666</v>
      </c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47" t="s">
        <v>195</v>
      </c>
      <c r="B26" s="53"/>
      <c r="C26" s="53"/>
      <c r="D26" s="53"/>
      <c r="E26" s="54"/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11"/>
      <c r="B27" s="11"/>
      <c r="C27" s="11"/>
      <c r="D27" s="11"/>
      <c r="E27" s="11"/>
      <c r="I27" s="44"/>
      <c r="AS27" s="76"/>
    </row>
    <row r="28" spans="9:45" ht="12"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Q34" s="10" t="s">
        <v>140</v>
      </c>
      <c r="AR34" s="73"/>
      <c r="AS34" s="76"/>
    </row>
    <row r="35" spans="9:45" ht="12">
      <c r="I35" s="44"/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2" sqref="A12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5" t="s">
        <v>7</v>
      </c>
      <c r="B1" s="215"/>
      <c r="C1" s="215"/>
      <c r="D1" s="215"/>
      <c r="E1" s="215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6" t="s">
        <v>18</v>
      </c>
      <c r="B3" s="216"/>
      <c r="C3" s="216"/>
      <c r="D3" s="216"/>
      <c r="E3" s="216"/>
    </row>
    <row r="4" spans="1:5" ht="12" customHeight="1">
      <c r="A4" s="234" t="s">
        <v>308</v>
      </c>
      <c r="B4" s="234"/>
      <c r="C4" s="234"/>
      <c r="D4" s="234"/>
      <c r="E4" s="234"/>
    </row>
    <row r="5" spans="1:5" ht="12.75" customHeight="1">
      <c r="A5" s="219" t="s">
        <v>83</v>
      </c>
      <c r="B5" s="218" t="s">
        <v>208</v>
      </c>
      <c r="C5" s="218"/>
      <c r="D5" s="90" t="s">
        <v>125</v>
      </c>
      <c r="E5" s="41" t="s">
        <v>124</v>
      </c>
    </row>
    <row r="6" spans="1:5" ht="12.75" customHeight="1">
      <c r="A6" s="231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3510.3689</v>
      </c>
      <c r="C7" s="180">
        <v>6752.33227</v>
      </c>
      <c r="D7" s="118">
        <f aca="true" t="shared" si="0" ref="D7:D29">(C7/B7-1)*100</f>
        <v>92.35392240399578</v>
      </c>
      <c r="E7" s="118">
        <f aca="true" t="shared" si="1" ref="E7:E19">C7/$C$36*100</f>
        <v>31.50194762427512</v>
      </c>
    </row>
    <row r="8" spans="1:5" ht="12.75" customHeight="1">
      <c r="A8" s="181" t="s">
        <v>94</v>
      </c>
      <c r="B8" s="179">
        <v>1633.12985</v>
      </c>
      <c r="C8" s="179">
        <v>2405.8446400000003</v>
      </c>
      <c r="D8" s="60">
        <f t="shared" si="0"/>
        <v>47.31496335089338</v>
      </c>
      <c r="E8" s="60">
        <f t="shared" si="1"/>
        <v>11.224090997142687</v>
      </c>
    </row>
    <row r="9" spans="1:5" ht="12.75" customHeight="1">
      <c r="A9" s="181" t="s">
        <v>89</v>
      </c>
      <c r="B9" s="179">
        <v>1396.82079</v>
      </c>
      <c r="C9" s="179">
        <v>2396.26067</v>
      </c>
      <c r="D9" s="60">
        <f t="shared" si="0"/>
        <v>71.55104557113587</v>
      </c>
      <c r="E9" s="60">
        <f t="shared" si="1"/>
        <v>11.17937848761261</v>
      </c>
    </row>
    <row r="10" spans="1:8" ht="12.75" customHeight="1">
      <c r="A10" s="181" t="s">
        <v>87</v>
      </c>
      <c r="B10" s="179">
        <v>0</v>
      </c>
      <c r="C10" s="179">
        <v>1791.56</v>
      </c>
      <c r="D10" s="60"/>
      <c r="E10" s="60">
        <f t="shared" si="1"/>
        <v>8.35824231228869</v>
      </c>
      <c r="G10" s="29"/>
      <c r="H10" s="29"/>
    </row>
    <row r="11" spans="1:5" ht="12.75" customHeight="1">
      <c r="A11" s="181" t="s">
        <v>168</v>
      </c>
      <c r="B11" s="179">
        <v>165.80610000000001</v>
      </c>
      <c r="C11" s="179">
        <v>1728.3151200000002</v>
      </c>
      <c r="D11" s="60">
        <f t="shared" si="0"/>
        <v>942.3712517211369</v>
      </c>
      <c r="E11" s="60">
        <f t="shared" si="1"/>
        <v>8.063183239719745</v>
      </c>
    </row>
    <row r="12" spans="1:5" ht="12.75" customHeight="1">
      <c r="A12" s="181" t="s">
        <v>231</v>
      </c>
      <c r="B12" s="179">
        <v>628.498</v>
      </c>
      <c r="C12" s="179">
        <v>1115.77776</v>
      </c>
      <c r="D12" s="60">
        <f t="shared" si="0"/>
        <v>77.5308370114145</v>
      </c>
      <c r="E12" s="60">
        <f t="shared" si="1"/>
        <v>5.205486215779931</v>
      </c>
    </row>
    <row r="13" spans="1:5" ht="12.75" customHeight="1">
      <c r="A13" s="181" t="s">
        <v>92</v>
      </c>
      <c r="B13" s="179">
        <v>320.93525</v>
      </c>
      <c r="C13" s="179">
        <v>909.65902</v>
      </c>
      <c r="D13" s="60">
        <f t="shared" si="0"/>
        <v>183.4400459282675</v>
      </c>
      <c r="E13" s="60">
        <f t="shared" si="1"/>
        <v>4.243871548102806</v>
      </c>
    </row>
    <row r="14" spans="1:5" ht="12.75" customHeight="1">
      <c r="A14" s="181" t="s">
        <v>233</v>
      </c>
      <c r="B14" s="179">
        <v>860.25783</v>
      </c>
      <c r="C14" s="179">
        <v>823.17138</v>
      </c>
      <c r="D14" s="60">
        <f t="shared" si="0"/>
        <v>-4.311085433537986</v>
      </c>
      <c r="E14" s="60">
        <f t="shared" si="1"/>
        <v>3.840377022584268</v>
      </c>
    </row>
    <row r="15" spans="1:5" ht="12.75" customHeight="1">
      <c r="A15" s="181" t="s">
        <v>143</v>
      </c>
      <c r="B15" s="179">
        <v>350.20736</v>
      </c>
      <c r="C15" s="179">
        <v>758.65277</v>
      </c>
      <c r="D15" s="60">
        <f t="shared" si="0"/>
        <v>116.62959053744615</v>
      </c>
      <c r="E15" s="60">
        <f t="shared" si="1"/>
        <v>3.539375562386423</v>
      </c>
    </row>
    <row r="16" spans="1:6" ht="12.75" customHeight="1">
      <c r="A16" s="181" t="s">
        <v>95</v>
      </c>
      <c r="B16" s="179">
        <v>439.67551000000003</v>
      </c>
      <c r="C16" s="179">
        <v>705.93576</v>
      </c>
      <c r="D16" s="60">
        <f t="shared" si="0"/>
        <v>60.558353591265515</v>
      </c>
      <c r="E16" s="60">
        <f t="shared" si="1"/>
        <v>3.2934326168197954</v>
      </c>
      <c r="F16" s="73"/>
    </row>
    <row r="17" spans="1:5" ht="12.75" customHeight="1">
      <c r="A17" s="181" t="s">
        <v>170</v>
      </c>
      <c r="B17" s="179">
        <v>305.45987</v>
      </c>
      <c r="C17" s="179">
        <v>527.91099</v>
      </c>
      <c r="D17" s="60">
        <f t="shared" si="0"/>
        <v>72.82499007152721</v>
      </c>
      <c r="E17" s="60">
        <f t="shared" si="1"/>
        <v>2.4628859618099375</v>
      </c>
    </row>
    <row r="18" spans="1:5" ht="12.75" customHeight="1">
      <c r="A18" s="181" t="s">
        <v>235</v>
      </c>
      <c r="B18" s="179">
        <v>464.16577</v>
      </c>
      <c r="C18" s="179">
        <v>409.61629999999997</v>
      </c>
      <c r="D18" s="60">
        <f t="shared" si="0"/>
        <v>-11.7521526845894</v>
      </c>
      <c r="E18" s="60">
        <f t="shared" si="1"/>
        <v>1.911000630993736</v>
      </c>
    </row>
    <row r="19" spans="1:5" ht="12.75" customHeight="1">
      <c r="A19" s="181" t="s">
        <v>232</v>
      </c>
      <c r="B19" s="179">
        <v>921.8254599999999</v>
      </c>
      <c r="C19" s="179">
        <v>315.12638</v>
      </c>
      <c r="D19" s="60">
        <f t="shared" si="0"/>
        <v>-65.81496241164785</v>
      </c>
      <c r="E19" s="60">
        <f t="shared" si="1"/>
        <v>1.4701727226742975</v>
      </c>
    </row>
    <row r="20" spans="1:5" ht="12.75" customHeight="1">
      <c r="A20" s="181" t="s">
        <v>141</v>
      </c>
      <c r="B20" s="179">
        <v>0</v>
      </c>
      <c r="C20" s="179">
        <v>160.63261</v>
      </c>
      <c r="D20" s="60"/>
      <c r="E20" s="60">
        <f aca="true" t="shared" si="2" ref="E20:E29">C20/$C$36*100</f>
        <v>0.7494062591458658</v>
      </c>
    </row>
    <row r="21" spans="1:5" ht="12.75" customHeight="1">
      <c r="A21" s="181" t="s">
        <v>93</v>
      </c>
      <c r="B21" s="179">
        <v>21.78172</v>
      </c>
      <c r="C21" s="179">
        <v>154.69213</v>
      </c>
      <c r="D21" s="60">
        <f t="shared" si="0"/>
        <v>610.192445775632</v>
      </c>
      <c r="E21" s="60">
        <f t="shared" si="2"/>
        <v>0.7216918810109973</v>
      </c>
    </row>
    <row r="22" spans="1:5" ht="12.75" customHeight="1">
      <c r="A22" s="181" t="s">
        <v>144</v>
      </c>
      <c r="B22" s="179">
        <v>45.21866000000001</v>
      </c>
      <c r="C22" s="179">
        <v>152.90860999999998</v>
      </c>
      <c r="D22" s="60">
        <f t="shared" si="0"/>
        <v>238.15378430055193</v>
      </c>
      <c r="E22" s="60">
        <f t="shared" si="2"/>
        <v>0.7133711480582562</v>
      </c>
    </row>
    <row r="23" spans="1:5" ht="12.75" customHeight="1">
      <c r="A23" s="181" t="s">
        <v>234</v>
      </c>
      <c r="B23" s="179">
        <v>370.78512</v>
      </c>
      <c r="C23" s="179">
        <v>111.86357000000001</v>
      </c>
      <c r="D23" s="60">
        <f t="shared" si="0"/>
        <v>-69.83062049523454</v>
      </c>
      <c r="E23" s="60">
        <f t="shared" si="2"/>
        <v>0.5218819486802942</v>
      </c>
    </row>
    <row r="24" spans="1:5" ht="12.75" customHeight="1">
      <c r="A24" s="181" t="s">
        <v>84</v>
      </c>
      <c r="B24" s="179">
        <v>101.24443</v>
      </c>
      <c r="C24" s="179">
        <v>89.20296</v>
      </c>
      <c r="D24" s="60">
        <f t="shared" si="0"/>
        <v>-11.89346416390511</v>
      </c>
      <c r="E24" s="60">
        <f t="shared" si="2"/>
        <v>0.4161624252904706</v>
      </c>
    </row>
    <row r="25" spans="1:5" ht="12.75" customHeight="1">
      <c r="A25" s="181" t="s">
        <v>306</v>
      </c>
      <c r="B25" s="179">
        <v>49.041599999999995</v>
      </c>
      <c r="C25" s="179">
        <v>42.783</v>
      </c>
      <c r="D25" s="60">
        <f t="shared" si="0"/>
        <v>-12.761818537731218</v>
      </c>
      <c r="E25" s="60">
        <f t="shared" si="2"/>
        <v>0.1995973792932679</v>
      </c>
    </row>
    <row r="26" spans="1:5" ht="12.75" customHeight="1">
      <c r="A26" s="181" t="s">
        <v>236</v>
      </c>
      <c r="B26" s="179">
        <v>56.47488</v>
      </c>
      <c r="C26" s="179">
        <v>28.258560000000003</v>
      </c>
      <c r="D26" s="60">
        <f t="shared" si="0"/>
        <v>-49.96260284218399</v>
      </c>
      <c r="E26" s="60">
        <f t="shared" si="2"/>
        <v>0.13183588150904724</v>
      </c>
    </row>
    <row r="27" spans="1:5" ht="12.75" customHeight="1">
      <c r="A27" s="181" t="s">
        <v>237</v>
      </c>
      <c r="B27" s="179">
        <v>0</v>
      </c>
      <c r="C27" s="179">
        <v>23.1395</v>
      </c>
      <c r="D27" s="60"/>
      <c r="E27" s="60">
        <f t="shared" si="2"/>
        <v>0.10795370960794176</v>
      </c>
    </row>
    <row r="28" spans="1:5" ht="12.75" customHeight="1">
      <c r="A28" s="181" t="s">
        <v>238</v>
      </c>
      <c r="B28" s="179">
        <v>0</v>
      </c>
      <c r="C28" s="179">
        <v>22.637919999999998</v>
      </c>
      <c r="D28" s="60"/>
      <c r="E28" s="60">
        <f t="shared" si="2"/>
        <v>0.10561366675199624</v>
      </c>
    </row>
    <row r="29" spans="1:5" ht="12.75" customHeight="1">
      <c r="A29" s="181" t="s">
        <v>307</v>
      </c>
      <c r="B29" s="179">
        <v>28.99902</v>
      </c>
      <c r="C29" s="179">
        <v>4.61488</v>
      </c>
      <c r="D29" s="60">
        <f t="shared" si="0"/>
        <v>-84.08608290900865</v>
      </c>
      <c r="E29" s="60">
        <f t="shared" si="2"/>
        <v>0.021529999152769003</v>
      </c>
    </row>
    <row r="30" spans="1:5" ht="12.75" customHeight="1">
      <c r="A30" s="181" t="s">
        <v>257</v>
      </c>
      <c r="B30" s="179">
        <v>0</v>
      </c>
      <c r="C30" s="179">
        <v>2.3904</v>
      </c>
      <c r="D30" s="60"/>
      <c r="E30" s="60">
        <f aca="true" t="shared" si="3" ref="E30:E36">C30/$C$36*100</f>
        <v>0.011152036450520712</v>
      </c>
    </row>
    <row r="31" spans="1:5" ht="12.75" customHeight="1">
      <c r="A31" s="181" t="s">
        <v>88</v>
      </c>
      <c r="B31" s="179">
        <v>4.1692</v>
      </c>
      <c r="C31" s="179">
        <v>1.2432</v>
      </c>
      <c r="D31" s="60"/>
      <c r="E31" s="60">
        <f t="shared" si="3"/>
        <v>0.00579995470017041</v>
      </c>
    </row>
    <row r="32" spans="1:5" ht="12.75" customHeight="1">
      <c r="A32" s="181" t="s">
        <v>142</v>
      </c>
      <c r="B32" s="179">
        <v>2628.86386</v>
      </c>
      <c r="C32" s="179">
        <v>0.078</v>
      </c>
      <c r="D32" s="60"/>
      <c r="E32" s="60">
        <f t="shared" si="3"/>
        <v>0.00036389677172883844</v>
      </c>
    </row>
    <row r="33" spans="1:5" ht="12.75" customHeight="1">
      <c r="A33" s="181" t="s">
        <v>230</v>
      </c>
      <c r="B33" s="179">
        <v>0</v>
      </c>
      <c r="C33" s="179">
        <v>0.04177</v>
      </c>
      <c r="D33" s="60"/>
      <c r="E33" s="60">
        <f t="shared" si="3"/>
        <v>0.00019487138660402028</v>
      </c>
    </row>
    <row r="34" spans="1:5" ht="12.75" customHeight="1">
      <c r="A34" s="181" t="s">
        <v>250</v>
      </c>
      <c r="B34" s="179">
        <v>28.23744</v>
      </c>
      <c r="C34" s="179">
        <v>0</v>
      </c>
      <c r="D34" s="60"/>
      <c r="E34" s="60">
        <f t="shared" si="3"/>
        <v>0</v>
      </c>
    </row>
    <row r="35" spans="1:5" ht="12.75" customHeight="1">
      <c r="A35" s="181" t="s">
        <v>96</v>
      </c>
      <c r="B35" s="179">
        <v>0.252</v>
      </c>
      <c r="C35" s="179">
        <v>0</v>
      </c>
      <c r="D35" s="60"/>
      <c r="E35" s="60">
        <f t="shared" si="3"/>
        <v>0</v>
      </c>
    </row>
    <row r="36" spans="1:5" ht="12.75" customHeight="1">
      <c r="A36" s="21" t="s">
        <v>77</v>
      </c>
      <c r="B36" s="26">
        <f>SUM(B7:B35)</f>
        <v>14332.218620000003</v>
      </c>
      <c r="C36" s="26">
        <f>SUM(C7:C35)</f>
        <v>21434.650170000004</v>
      </c>
      <c r="D36" s="60">
        <f>(C36/B36-1)*100</f>
        <v>49.55570200477446</v>
      </c>
      <c r="E36" s="60">
        <f t="shared" si="3"/>
        <v>100</v>
      </c>
    </row>
    <row r="37" spans="1:5" ht="12.75" customHeight="1">
      <c r="A37" s="47" t="s">
        <v>195</v>
      </c>
      <c r="B37" s="48"/>
      <c r="C37" s="48"/>
      <c r="D37" s="92"/>
      <c r="E37" s="54"/>
    </row>
    <row r="38" ht="12.75" customHeight="1"/>
    <row r="39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="106" zoomScaleNormal="106" zoomScalePageLayoutView="0" workbookViewId="0" topLeftCell="A1">
      <selection activeCell="A5" sqref="A5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5" width="4.36328125" style="10" customWidth="1"/>
    <col min="16" max="16384" width="10.90625" style="10" customWidth="1"/>
  </cols>
  <sheetData>
    <row r="1" spans="1:10" ht="13.5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8" t="s">
        <v>145</v>
      </c>
      <c r="B3" s="218"/>
      <c r="C3" s="218"/>
      <c r="D3" s="218"/>
      <c r="E3" s="218"/>
      <c r="F3" s="218"/>
      <c r="G3" s="218"/>
      <c r="H3" s="218"/>
      <c r="I3" s="34"/>
      <c r="J3" s="34"/>
    </row>
    <row r="4" spans="1:10" ht="13.5" customHeight="1">
      <c r="A4" s="235" t="s">
        <v>296</v>
      </c>
      <c r="B4" s="235"/>
      <c r="C4" s="235"/>
      <c r="D4" s="235"/>
      <c r="E4" s="235"/>
      <c r="F4" s="235"/>
      <c r="G4" s="235"/>
      <c r="H4" s="235"/>
      <c r="I4" s="34"/>
      <c r="J4" s="34"/>
    </row>
    <row r="5" spans="1:10" ht="13.5" customHeight="1">
      <c r="A5" s="36" t="s">
        <v>98</v>
      </c>
      <c r="B5" s="219" t="s">
        <v>99</v>
      </c>
      <c r="C5" s="218" t="s">
        <v>100</v>
      </c>
      <c r="D5" s="218"/>
      <c r="E5" s="36" t="s">
        <v>125</v>
      </c>
      <c r="F5" s="218" t="s">
        <v>209</v>
      </c>
      <c r="G5" s="218"/>
      <c r="H5" s="41" t="s">
        <v>125</v>
      </c>
      <c r="I5" s="34"/>
      <c r="J5" s="34"/>
    </row>
    <row r="6" spans="1:15" ht="13.5" customHeight="1">
      <c r="A6" s="50" t="s">
        <v>101</v>
      </c>
      <c r="B6" s="222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281</v>
      </c>
      <c r="C7" s="180">
        <v>3.936</v>
      </c>
      <c r="D7" s="180">
        <v>6.52</v>
      </c>
      <c r="E7" s="118">
        <f>(D7/C7-1)*100</f>
        <v>65.65040650406505</v>
      </c>
      <c r="F7" s="180">
        <v>3.951</v>
      </c>
      <c r="G7" s="180">
        <v>33.03149</v>
      </c>
      <c r="H7" s="118">
        <f>(G7/F7-1)*100</f>
        <v>736.0286003543406</v>
      </c>
      <c r="I7" s="62"/>
      <c r="J7" s="62"/>
      <c r="K7" s="29"/>
      <c r="L7" s="29"/>
      <c r="M7" s="29"/>
      <c r="N7" s="29"/>
      <c r="O7" s="29"/>
    </row>
    <row r="8" spans="1:10" ht="15" customHeight="1">
      <c r="A8" s="59">
        <v>4012000</v>
      </c>
      <c r="B8" s="10" t="s">
        <v>277</v>
      </c>
      <c r="C8" s="179">
        <v>122.592</v>
      </c>
      <c r="D8" s="179">
        <v>94.3724</v>
      </c>
      <c r="E8" s="60">
        <f>(D8/C8-1)*100</f>
        <v>-23.019120334116415</v>
      </c>
      <c r="F8" s="179">
        <v>137.35571</v>
      </c>
      <c r="G8" s="179">
        <v>93.69381</v>
      </c>
      <c r="H8" s="60">
        <f>(G8/F8-1)*100</f>
        <v>-31.787466280069452</v>
      </c>
      <c r="I8" s="62"/>
      <c r="J8" s="62"/>
    </row>
    <row r="9" spans="1:10" ht="15" customHeight="1">
      <c r="A9" s="59">
        <v>4013000</v>
      </c>
      <c r="B9" s="10" t="s">
        <v>188</v>
      </c>
      <c r="C9" s="179">
        <v>5.4048</v>
      </c>
      <c r="D9" s="179">
        <v>200.0486</v>
      </c>
      <c r="E9" s="60">
        <f aca="true" t="shared" si="0" ref="E9:E32">(D9/C9-1)*100</f>
        <v>3601.313647128478</v>
      </c>
      <c r="F9" s="179">
        <v>4.1542200000000005</v>
      </c>
      <c r="G9" s="179">
        <v>597.8168000000001</v>
      </c>
      <c r="H9" s="60">
        <f aca="true" t="shared" si="1" ref="H9:H32">(G9/F9-1)*100</f>
        <v>14290.590772756377</v>
      </c>
      <c r="I9" s="62"/>
      <c r="J9" s="62"/>
    </row>
    <row r="10" spans="1:10" ht="15" customHeight="1">
      <c r="A10" s="59">
        <v>4021000</v>
      </c>
      <c r="B10" s="10" t="s">
        <v>280</v>
      </c>
      <c r="C10" s="179">
        <v>0</v>
      </c>
      <c r="D10" s="179">
        <v>7.04</v>
      </c>
      <c r="E10" s="60"/>
      <c r="F10" s="179">
        <v>0</v>
      </c>
      <c r="G10" s="179">
        <v>33.56543</v>
      </c>
      <c r="H10" s="60"/>
      <c r="I10" s="62"/>
      <c r="J10" s="62"/>
    </row>
    <row r="11" spans="1:10" ht="15" customHeight="1">
      <c r="A11" s="59">
        <v>4022117</v>
      </c>
      <c r="B11" s="10" t="s">
        <v>271</v>
      </c>
      <c r="C11" s="179">
        <v>6.00384</v>
      </c>
      <c r="D11" s="179">
        <v>4.87104</v>
      </c>
      <c r="E11" s="60">
        <f t="shared" si="0"/>
        <v>-18.867924528301895</v>
      </c>
      <c r="F11" s="179">
        <v>1.445</v>
      </c>
      <c r="G11" s="179">
        <v>1.89</v>
      </c>
      <c r="H11" s="60">
        <f t="shared" si="1"/>
        <v>30.795847750865036</v>
      </c>
      <c r="I11" s="62"/>
      <c r="J11" s="62"/>
    </row>
    <row r="12" spans="1:10" ht="15" customHeight="1">
      <c r="A12" s="59">
        <v>4022118</v>
      </c>
      <c r="B12" s="10" t="s">
        <v>272</v>
      </c>
      <c r="C12" s="179">
        <v>977.74</v>
      </c>
      <c r="D12" s="179">
        <v>435.33279999999996</v>
      </c>
      <c r="E12" s="60">
        <f t="shared" si="0"/>
        <v>-55.475607012089114</v>
      </c>
      <c r="F12" s="179">
        <v>2473.65247</v>
      </c>
      <c r="G12" s="179">
        <v>1229.60275</v>
      </c>
      <c r="H12" s="60">
        <f t="shared" si="1"/>
        <v>-50.292016970354766</v>
      </c>
      <c r="I12" s="62"/>
      <c r="J12" s="62"/>
    </row>
    <row r="13" spans="1:10" ht="15" customHeight="1">
      <c r="A13" s="59">
        <v>4022911</v>
      </c>
      <c r="B13" s="10" t="s">
        <v>273</v>
      </c>
      <c r="C13" s="179">
        <v>1.5484613</v>
      </c>
      <c r="D13" s="179">
        <v>3.39858</v>
      </c>
      <c r="E13" s="60">
        <f t="shared" si="0"/>
        <v>119.48110682520769</v>
      </c>
      <c r="F13" s="179">
        <v>2.82744</v>
      </c>
      <c r="G13" s="179">
        <v>6.86076</v>
      </c>
      <c r="H13" s="60">
        <f t="shared" si="1"/>
        <v>142.649180884475</v>
      </c>
      <c r="I13" s="62"/>
      <c r="J13" s="62"/>
    </row>
    <row r="14" spans="1:10" ht="15" customHeight="1">
      <c r="A14" s="59">
        <v>4022916</v>
      </c>
      <c r="B14" s="10" t="s">
        <v>243</v>
      </c>
      <c r="C14" s="179">
        <v>8.88</v>
      </c>
      <c r="D14" s="179">
        <v>0</v>
      </c>
      <c r="E14" s="60"/>
      <c r="F14" s="179">
        <v>26.35</v>
      </c>
      <c r="G14" s="179">
        <v>0</v>
      </c>
      <c r="H14" s="60"/>
      <c r="I14" s="62"/>
      <c r="J14" s="62"/>
    </row>
    <row r="15" spans="1:10" ht="15" customHeight="1">
      <c r="A15" s="59">
        <v>4022918</v>
      </c>
      <c r="B15" s="10" t="s">
        <v>263</v>
      </c>
      <c r="C15" s="179">
        <v>25.1452</v>
      </c>
      <c r="D15" s="179">
        <v>0.002</v>
      </c>
      <c r="E15" s="60"/>
      <c r="F15" s="179">
        <v>82.07442</v>
      </c>
      <c r="G15" s="179">
        <v>0.064</v>
      </c>
      <c r="H15" s="60">
        <f t="shared" si="1"/>
        <v>-99.92202198931165</v>
      </c>
      <c r="I15" s="62"/>
      <c r="J15" s="62"/>
    </row>
    <row r="16" spans="1:10" ht="15" customHeight="1">
      <c r="A16" s="59">
        <v>4022920</v>
      </c>
      <c r="B16" s="10" t="s">
        <v>242</v>
      </c>
      <c r="C16" s="179">
        <v>0.009</v>
      </c>
      <c r="D16" s="179">
        <v>0</v>
      </c>
      <c r="E16" s="60"/>
      <c r="F16" s="179">
        <v>0.01584</v>
      </c>
      <c r="G16" s="179">
        <v>0</v>
      </c>
      <c r="H16" s="60"/>
      <c r="I16" s="62"/>
      <c r="J16" s="62"/>
    </row>
    <row r="17" spans="1:10" ht="15" customHeight="1">
      <c r="A17" s="59">
        <v>4029110</v>
      </c>
      <c r="B17" s="10" t="s">
        <v>249</v>
      </c>
      <c r="C17" s="179">
        <v>1.231</v>
      </c>
      <c r="D17" s="179">
        <v>0.192</v>
      </c>
      <c r="E17" s="60">
        <f t="shared" si="0"/>
        <v>-84.40292445166531</v>
      </c>
      <c r="F17" s="179">
        <v>1.98474</v>
      </c>
      <c r="G17" s="179">
        <v>0.3552</v>
      </c>
      <c r="H17" s="60">
        <f t="shared" si="1"/>
        <v>-82.10344931829862</v>
      </c>
      <c r="I17" s="62"/>
      <c r="J17" s="62"/>
    </row>
    <row r="18" spans="1:10" ht="14.25" customHeight="1">
      <c r="A18" s="59">
        <v>4029120</v>
      </c>
      <c r="B18" s="10" t="s">
        <v>169</v>
      </c>
      <c r="C18" s="179">
        <v>25.66032</v>
      </c>
      <c r="D18" s="179">
        <v>7.98171</v>
      </c>
      <c r="E18" s="60">
        <f t="shared" si="0"/>
        <v>-68.89473708823584</v>
      </c>
      <c r="F18" s="179">
        <v>11.465</v>
      </c>
      <c r="G18" s="179">
        <v>3.3245999999999998</v>
      </c>
      <c r="H18" s="60">
        <f t="shared" si="1"/>
        <v>-71.00218054949848</v>
      </c>
      <c r="I18" s="62"/>
      <c r="J18" s="62"/>
    </row>
    <row r="19" spans="1:10" ht="15" customHeight="1">
      <c r="A19" s="59">
        <v>4029910</v>
      </c>
      <c r="B19" s="10" t="s">
        <v>81</v>
      </c>
      <c r="C19" s="179">
        <v>2633.8689360000003</v>
      </c>
      <c r="D19" s="179">
        <v>3555.4579750000003</v>
      </c>
      <c r="E19" s="60">
        <f t="shared" si="0"/>
        <v>34.989935391378935</v>
      </c>
      <c r="F19" s="179">
        <v>3960.22977</v>
      </c>
      <c r="G19" s="179">
        <v>5252.79471</v>
      </c>
      <c r="H19" s="60">
        <f t="shared" si="1"/>
        <v>32.63863500526132</v>
      </c>
      <c r="I19" s="62"/>
      <c r="J19" s="62"/>
    </row>
    <row r="20" spans="1:10" ht="15" customHeight="1">
      <c r="A20" s="59">
        <v>4029990</v>
      </c>
      <c r="B20" s="10" t="s">
        <v>274</v>
      </c>
      <c r="C20" s="179">
        <v>44.73974</v>
      </c>
      <c r="D20" s="179">
        <v>0.52312</v>
      </c>
      <c r="E20" s="60">
        <f t="shared" si="0"/>
        <v>-98.83074868115014</v>
      </c>
      <c r="F20" s="179">
        <v>102.37319000000001</v>
      </c>
      <c r="G20" s="179">
        <v>1.30555</v>
      </c>
      <c r="H20" s="60">
        <f t="shared" si="1"/>
        <v>-98.72471493757301</v>
      </c>
      <c r="I20" s="62"/>
      <c r="J20" s="62"/>
    </row>
    <row r="21" spans="1:10" ht="15" customHeight="1">
      <c r="A21" s="59">
        <v>4031000</v>
      </c>
      <c r="B21" s="10" t="s">
        <v>79</v>
      </c>
      <c r="C21" s="179">
        <v>20.9986</v>
      </c>
      <c r="D21" s="179">
        <v>62.22614</v>
      </c>
      <c r="E21" s="60">
        <f t="shared" si="0"/>
        <v>196.33470802815424</v>
      </c>
      <c r="F21" s="179">
        <v>73.97791000000001</v>
      </c>
      <c r="G21" s="179">
        <v>227.47629</v>
      </c>
      <c r="H21" s="60">
        <f t="shared" si="1"/>
        <v>207.49218246365703</v>
      </c>
      <c r="I21" s="62"/>
      <c r="J21" s="62"/>
    </row>
    <row r="22" spans="1:10" ht="15" customHeight="1">
      <c r="A22" s="59">
        <v>4041000</v>
      </c>
      <c r="B22" s="10" t="s">
        <v>102</v>
      </c>
      <c r="C22" s="179">
        <v>468</v>
      </c>
      <c r="D22" s="179">
        <v>1797</v>
      </c>
      <c r="E22" s="60">
        <f t="shared" si="0"/>
        <v>283.974358974359</v>
      </c>
      <c r="F22" s="179">
        <v>415.55661</v>
      </c>
      <c r="G22" s="179">
        <v>1407.74249</v>
      </c>
      <c r="H22" s="60">
        <f t="shared" si="1"/>
        <v>238.76070218206857</v>
      </c>
      <c r="I22" s="62"/>
      <c r="J22" s="62"/>
    </row>
    <row r="23" spans="1:10" ht="15" customHeight="1">
      <c r="A23" s="59">
        <v>4051000</v>
      </c>
      <c r="B23" s="10" t="s">
        <v>103</v>
      </c>
      <c r="C23" s="179">
        <v>229.08429999999998</v>
      </c>
      <c r="D23" s="179">
        <v>464.5</v>
      </c>
      <c r="E23" s="60">
        <f t="shared" si="0"/>
        <v>102.76378608224137</v>
      </c>
      <c r="F23" s="179">
        <v>825.12145</v>
      </c>
      <c r="G23" s="179">
        <v>1870.958</v>
      </c>
      <c r="H23" s="60">
        <f t="shared" si="1"/>
        <v>126.74940761750895</v>
      </c>
      <c r="I23" s="62"/>
      <c r="J23" s="62"/>
    </row>
    <row r="24" spans="1:10" ht="15" customHeight="1">
      <c r="A24" s="59">
        <v>4059000</v>
      </c>
      <c r="B24" s="10" t="s">
        <v>275</v>
      </c>
      <c r="C24" s="179">
        <v>108</v>
      </c>
      <c r="D24" s="179">
        <v>172.8</v>
      </c>
      <c r="E24" s="60">
        <f t="shared" si="0"/>
        <v>60.00000000000001</v>
      </c>
      <c r="F24" s="179">
        <v>369.684</v>
      </c>
      <c r="G24" s="179">
        <v>779.76</v>
      </c>
      <c r="H24" s="60">
        <f t="shared" si="1"/>
        <v>110.92608822670171</v>
      </c>
      <c r="I24" s="62"/>
      <c r="J24" s="62"/>
    </row>
    <row r="25" spans="1:10" ht="15" customHeight="1">
      <c r="A25" s="59"/>
      <c r="C25" s="26"/>
      <c r="D25" s="26"/>
      <c r="E25" s="60"/>
      <c r="F25" s="26"/>
      <c r="G25" s="26"/>
      <c r="H25" s="60"/>
      <c r="I25" s="62"/>
      <c r="J25" s="62"/>
    </row>
    <row r="26" spans="1:10" ht="15" customHeight="1">
      <c r="A26" s="59">
        <v>4061000</v>
      </c>
      <c r="B26" s="10" t="s">
        <v>270</v>
      </c>
      <c r="C26" s="179">
        <v>47.01048</v>
      </c>
      <c r="D26" s="179">
        <v>152.25856</v>
      </c>
      <c r="E26" s="60">
        <f t="shared" si="0"/>
        <v>223.88216414722842</v>
      </c>
      <c r="F26" s="179">
        <v>177.28509</v>
      </c>
      <c r="G26" s="179">
        <v>620.20895</v>
      </c>
      <c r="H26" s="60">
        <f t="shared" si="1"/>
        <v>249.8370618758746</v>
      </c>
      <c r="I26" s="62"/>
      <c r="J26" s="62"/>
    </row>
    <row r="27" spans="1:10" ht="15" customHeight="1">
      <c r="A27" s="59">
        <v>4063000</v>
      </c>
      <c r="B27" s="10" t="s">
        <v>264</v>
      </c>
      <c r="C27" s="179">
        <v>0</v>
      </c>
      <c r="D27" s="179">
        <v>0.11964</v>
      </c>
      <c r="E27" s="60"/>
      <c r="F27" s="179">
        <v>0</v>
      </c>
      <c r="G27" s="179">
        <v>3.28416</v>
      </c>
      <c r="H27" s="60"/>
      <c r="I27" s="62"/>
      <c r="J27" s="62"/>
    </row>
    <row r="28" spans="1:10" ht="15" customHeight="1">
      <c r="A28" s="59">
        <v>4069000</v>
      </c>
      <c r="B28" s="10" t="s">
        <v>278</v>
      </c>
      <c r="C28" s="179">
        <v>468.69253000000003</v>
      </c>
      <c r="D28" s="179">
        <v>843.19551</v>
      </c>
      <c r="E28" s="60">
        <f t="shared" si="0"/>
        <v>79.90376548139137</v>
      </c>
      <c r="F28" s="179">
        <v>1509.1763500000002</v>
      </c>
      <c r="G28" s="179">
        <v>3189.4447200000004</v>
      </c>
      <c r="H28" s="60">
        <f t="shared" si="1"/>
        <v>111.33678115218277</v>
      </c>
      <c r="I28" s="62"/>
      <c r="J28" s="62"/>
    </row>
    <row r="29" spans="1:10" ht="15" customHeight="1">
      <c r="A29" s="59"/>
      <c r="B29" s="10" t="s">
        <v>165</v>
      </c>
      <c r="C29" s="26">
        <f>SUM(C26:C28)</f>
        <v>515.7030100000001</v>
      </c>
      <c r="D29" s="26">
        <f>SUM(D26:D28)</f>
        <v>995.57371</v>
      </c>
      <c r="E29" s="60">
        <f t="shared" si="0"/>
        <v>93.0517547299171</v>
      </c>
      <c r="F29" s="26">
        <f>SUM(F26:F28)</f>
        <v>1686.4614400000003</v>
      </c>
      <c r="G29" s="26">
        <f>SUM(G26:G28)</f>
        <v>3812.9378300000003</v>
      </c>
      <c r="H29" s="60">
        <f t="shared" si="1"/>
        <v>126.09101753313729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19011010</v>
      </c>
      <c r="B31" s="10" t="s">
        <v>269</v>
      </c>
      <c r="C31" s="179">
        <v>981.56176</v>
      </c>
      <c r="D31" s="179">
        <v>1462.77132</v>
      </c>
      <c r="E31" s="60">
        <f t="shared" si="0"/>
        <v>49.02488866314434</v>
      </c>
      <c r="F31" s="179">
        <v>3704.07787</v>
      </c>
      <c r="G31" s="179">
        <v>5477.87426</v>
      </c>
      <c r="H31" s="60">
        <f t="shared" si="1"/>
        <v>47.8876646834641</v>
      </c>
      <c r="I31" s="62"/>
      <c r="J31" s="62"/>
    </row>
    <row r="32" spans="1:10" ht="15" customHeight="1">
      <c r="A32" s="59">
        <v>19019011</v>
      </c>
      <c r="B32" s="10" t="s">
        <v>106</v>
      </c>
      <c r="C32" s="179">
        <v>328.01279999999997</v>
      </c>
      <c r="D32" s="179">
        <v>417.99642</v>
      </c>
      <c r="E32" s="60">
        <f t="shared" si="0"/>
        <v>27.432959933270908</v>
      </c>
      <c r="F32" s="179">
        <v>442.38312</v>
      </c>
      <c r="G32" s="179">
        <v>603.5962</v>
      </c>
      <c r="H32" s="60">
        <f t="shared" si="1"/>
        <v>36.44196008202118</v>
      </c>
      <c r="I32" s="62"/>
      <c r="J32" s="62"/>
    </row>
    <row r="33" spans="1:10" ht="15" customHeight="1">
      <c r="A33" s="59">
        <v>22029031</v>
      </c>
      <c r="B33" s="10" t="s">
        <v>276</v>
      </c>
      <c r="C33" s="179">
        <v>8.862</v>
      </c>
      <c r="D33" s="179">
        <v>0</v>
      </c>
      <c r="E33" s="60"/>
      <c r="F33" s="179">
        <v>7.07742</v>
      </c>
      <c r="G33" s="179">
        <v>0</v>
      </c>
      <c r="H33" s="60"/>
      <c r="I33" s="62"/>
      <c r="J33" s="62"/>
    </row>
    <row r="34" spans="1:10" ht="15" customHeight="1">
      <c r="A34" s="21"/>
      <c r="B34" s="10" t="s">
        <v>107</v>
      </c>
      <c r="C34" s="28"/>
      <c r="D34" s="28"/>
      <c r="E34" s="69"/>
      <c r="F34" s="28">
        <f>SUM(F7:F33)-F29</f>
        <v>14332.218619999998</v>
      </c>
      <c r="G34" s="28">
        <f>SUM(G7:G33)-G29</f>
        <v>21434.65017</v>
      </c>
      <c r="H34" s="69">
        <f>(G34/F34-1)*100</f>
        <v>49.5557020047745</v>
      </c>
      <c r="I34" s="62"/>
      <c r="J34" s="62"/>
    </row>
    <row r="35" spans="1:10" ht="12">
      <c r="A35" s="47" t="s">
        <v>199</v>
      </c>
      <c r="B35" s="53"/>
      <c r="C35" s="53"/>
      <c r="D35" s="53"/>
      <c r="E35" s="53"/>
      <c r="F35" s="53"/>
      <c r="G35" s="53"/>
      <c r="H35" s="54"/>
      <c r="I35" s="11"/>
      <c r="J35" s="11"/>
    </row>
    <row r="37" ht="12">
      <c r="D37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E33" sqref="E33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5" t="s">
        <v>11</v>
      </c>
      <c r="B1" s="215"/>
      <c r="C1" s="215"/>
      <c r="D1" s="21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9" t="s">
        <v>145</v>
      </c>
      <c r="B3" s="221"/>
      <c r="C3" s="221"/>
      <c r="D3" s="22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6" t="s">
        <v>298</v>
      </c>
      <c r="B4" s="237"/>
      <c r="C4" s="237"/>
      <c r="D4" s="23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9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2"/>
      <c r="B6" s="50" t="s">
        <v>100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300.941</v>
      </c>
      <c r="C7" s="168">
        <v>724.5421000000001</v>
      </c>
      <c r="D7" s="122">
        <f>C7/B7*1000</f>
        <v>2407.5885306422197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15.309619999999999</v>
      </c>
      <c r="C8" s="26">
        <v>42.31619</v>
      </c>
      <c r="D8" s="26">
        <f aca="true" t="shared" si="0" ref="D8:D16">C8/B8*1000</f>
        <v>2764.026148264947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435.3348</v>
      </c>
      <c r="C9" s="26">
        <v>1229.66675</v>
      </c>
      <c r="D9" s="26">
        <f t="shared" si="0"/>
        <v>2824.646111452611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3555.4579750000003</v>
      </c>
      <c r="C10" s="26">
        <v>5252.79471</v>
      </c>
      <c r="D10" s="26">
        <f>C10/B10*1000</f>
        <v>1477.3890584376825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8.69683</v>
      </c>
      <c r="C11" s="26">
        <v>4.9853499999999995</v>
      </c>
      <c r="D11" s="26">
        <f t="shared" si="0"/>
        <v>573.2376049664072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62.22614</v>
      </c>
      <c r="C12" s="26">
        <v>227.47629</v>
      </c>
      <c r="D12" s="26">
        <f t="shared" si="0"/>
        <v>3655.638771744479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1797</v>
      </c>
      <c r="C13" s="26">
        <v>1407.74249</v>
      </c>
      <c r="D13" s="26">
        <f t="shared" si="0"/>
        <v>783.3848024485254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637.3</v>
      </c>
      <c r="C14" s="140">
        <v>2650.718</v>
      </c>
      <c r="D14" s="140">
        <f>C14/B14*1000</f>
        <v>4159.293896124274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995.57371</v>
      </c>
      <c r="C15" s="26">
        <v>3812.9378300000003</v>
      </c>
      <c r="D15" s="26">
        <f>C15/B15*1000</f>
        <v>3829.89003395841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417.99642</v>
      </c>
      <c r="C16" s="26">
        <v>603.5962</v>
      </c>
      <c r="D16" s="52">
        <f t="shared" si="0"/>
        <v>1444.022415311595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1462.77132</v>
      </c>
      <c r="C17" s="141">
        <v>5477.87426</v>
      </c>
      <c r="D17" s="141">
        <f>C17/B17*1000</f>
        <v>3744.86031076956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/>
      <c r="C18" s="52"/>
      <c r="D18" s="14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9688.607815</v>
      </c>
      <c r="C19" s="52">
        <f>SUM(C7:C18)</f>
        <v>21434.65017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724.5421000000001</v>
      </c>
      <c r="AN26" s="94">
        <f aca="true" t="shared" si="3" ref="AN26:AN37">AM26/$AM$39</f>
        <v>0.033802375791235045</v>
      </c>
    </row>
    <row r="27" spans="38:40" ht="12">
      <c r="AL27" s="11" t="str">
        <f t="shared" si="1"/>
        <v>Leche descremada</v>
      </c>
      <c r="AM27" s="44">
        <f t="shared" si="2"/>
        <v>42.31619</v>
      </c>
      <c r="AN27" s="94">
        <f t="shared" si="3"/>
        <v>0.0019741955042133536</v>
      </c>
    </row>
    <row r="28" spans="38:40" ht="12">
      <c r="AL28" s="11" t="str">
        <f t="shared" si="1"/>
        <v>Leche entera</v>
      </c>
      <c r="AM28" s="44">
        <f t="shared" si="2"/>
        <v>1229.66675</v>
      </c>
      <c r="AN28" s="94">
        <f t="shared" si="3"/>
        <v>0.057368174439396506</v>
      </c>
    </row>
    <row r="29" spans="38:40" ht="12">
      <c r="AL29" s="11" t="str">
        <f t="shared" si="1"/>
        <v>Leche condensada</v>
      </c>
      <c r="AM29" s="44">
        <f t="shared" si="2"/>
        <v>5252.79471</v>
      </c>
      <c r="AN29" s="94">
        <f t="shared" si="3"/>
        <v>0.24506090224657956</v>
      </c>
    </row>
    <row r="30" spans="38:40" ht="12">
      <c r="AL30" s="11" t="str">
        <f t="shared" si="1"/>
        <v>Leche crema y nata</v>
      </c>
      <c r="AM30" s="44">
        <f t="shared" si="2"/>
        <v>4.9853499999999995</v>
      </c>
      <c r="AN30" s="94">
        <f t="shared" si="3"/>
        <v>0.00023258368858184166</v>
      </c>
    </row>
    <row r="31" spans="38:40" ht="12">
      <c r="AL31" s="11" t="str">
        <f t="shared" si="1"/>
        <v>Yogur</v>
      </c>
      <c r="AM31" s="44">
        <f t="shared" si="2"/>
        <v>227.47629</v>
      </c>
      <c r="AN31" s="94">
        <f t="shared" si="3"/>
        <v>0.010612549689211933</v>
      </c>
    </row>
    <row r="32" spans="38:40" ht="12">
      <c r="AL32" s="11" t="str">
        <f t="shared" si="1"/>
        <v>Suero y lactosuero</v>
      </c>
      <c r="AM32" s="44">
        <f t="shared" si="2"/>
        <v>1407.74249</v>
      </c>
      <c r="AN32" s="94">
        <f t="shared" si="3"/>
        <v>0.06567601891493804</v>
      </c>
    </row>
    <row r="33" spans="38:40" ht="12">
      <c r="AL33" s="11" t="str">
        <f t="shared" si="1"/>
        <v>Mantequilla y demás materias grasas de la leche</v>
      </c>
      <c r="AM33" s="44">
        <f t="shared" si="2"/>
        <v>2650.718</v>
      </c>
      <c r="AN33" s="94">
        <f t="shared" si="3"/>
        <v>0.12366509268763119</v>
      </c>
    </row>
    <row r="34" spans="38:40" ht="12">
      <c r="AL34" s="11" t="str">
        <f t="shared" si="1"/>
        <v>Quesos</v>
      </c>
      <c r="AM34" s="44">
        <f t="shared" si="2"/>
        <v>3812.9378300000003</v>
      </c>
      <c r="AN34" s="94">
        <f t="shared" si="3"/>
        <v>0.17788663681279013</v>
      </c>
    </row>
    <row r="35" spans="38:40" ht="12">
      <c r="AL35" s="11" t="str">
        <f t="shared" si="1"/>
        <v>Manjar</v>
      </c>
      <c r="AM35" s="44">
        <f t="shared" si="2"/>
        <v>603.5962</v>
      </c>
      <c r="AN35" s="94">
        <f t="shared" si="3"/>
        <v>0.02815983443689671</v>
      </c>
    </row>
    <row r="36" spans="38:40" ht="12">
      <c r="AL36" s="11" t="str">
        <f t="shared" si="1"/>
        <v>Preparaciones para la alimentación infantil</v>
      </c>
      <c r="AM36" s="44">
        <f t="shared" si="2"/>
        <v>5477.87426</v>
      </c>
      <c r="AN36" s="94">
        <f t="shared" si="3"/>
        <v>0.25556163578852564</v>
      </c>
    </row>
    <row r="37" spans="38:40" ht="12">
      <c r="AL37" s="11" t="s">
        <v>126</v>
      </c>
      <c r="AM37" s="44">
        <f t="shared" si="2"/>
        <v>0</v>
      </c>
      <c r="AN37" s="94">
        <f t="shared" si="3"/>
        <v>0</v>
      </c>
    </row>
    <row r="39" spans="39:40" ht="12">
      <c r="AM39" s="29">
        <f>SUM(AM26:AM37)</f>
        <v>21434.65017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L30" sqref="L30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23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219" t="s">
        <v>118</v>
      </c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6" t="s">
        <v>299</v>
      </c>
      <c r="I4" s="226"/>
      <c r="J4" s="226"/>
    </row>
    <row r="5" spans="1:10" ht="14.25" customHeight="1">
      <c r="A5" s="231"/>
      <c r="B5" s="216" t="s">
        <v>119</v>
      </c>
      <c r="C5" s="216"/>
      <c r="D5" s="223" t="s">
        <v>210</v>
      </c>
      <c r="E5" s="223"/>
      <c r="F5" s="216" t="s">
        <v>204</v>
      </c>
      <c r="G5" s="216"/>
      <c r="H5" s="36" t="s">
        <v>115</v>
      </c>
      <c r="I5" s="36" t="s">
        <v>109</v>
      </c>
      <c r="J5" s="41" t="s">
        <v>109</v>
      </c>
    </row>
    <row r="6" spans="1:10" ht="14.25" customHeight="1">
      <c r="A6" s="222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>(C7/B7-1)*100</f>
        <v>-56.59173285072565</v>
      </c>
      <c r="I7" s="60">
        <f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/>
      <c r="D8" s="26">
        <v>573.242</v>
      </c>
      <c r="E8" s="26"/>
      <c r="F8" s="52">
        <f aca="true" t="shared" si="0" ref="F8:F18">D8/B8*1000</f>
        <v>2256.609507613334</v>
      </c>
      <c r="G8" s="52"/>
      <c r="H8" s="60"/>
      <c r="I8" s="60"/>
      <c r="J8" s="60"/>
    </row>
    <row r="9" spans="1:10" ht="14.25" customHeight="1">
      <c r="A9" s="21" t="s">
        <v>67</v>
      </c>
      <c r="B9" s="26">
        <v>2318.948</v>
      </c>
      <c r="C9" s="26"/>
      <c r="D9" s="26">
        <v>5203.13475</v>
      </c>
      <c r="E9" s="26"/>
      <c r="F9" s="52">
        <f t="shared" si="0"/>
        <v>2243.7479193151376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786.04</v>
      </c>
      <c r="C10" s="26"/>
      <c r="D10" s="26">
        <v>1605.148</v>
      </c>
      <c r="E10" s="26"/>
      <c r="F10" s="52">
        <f t="shared" si="0"/>
        <v>2042.0691058979185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621.4448000000001</v>
      </c>
      <c r="C11" s="26"/>
      <c r="D11" s="26">
        <v>1345.351</v>
      </c>
      <c r="E11" s="26"/>
      <c r="F11" s="52">
        <f t="shared" si="0"/>
        <v>2164.876108063017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37.802</v>
      </c>
      <c r="C12" s="26"/>
      <c r="D12" s="26">
        <v>93.044</v>
      </c>
      <c r="E12" s="26"/>
      <c r="F12" s="52">
        <f t="shared" si="0"/>
        <v>2461.351251256547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0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0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0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0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0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0"/>
        <v>2535.822299266035</v>
      </c>
      <c r="G18" s="52"/>
      <c r="H18" s="60"/>
      <c r="I18" s="60"/>
      <c r="J18" s="60"/>
    </row>
    <row r="19" spans="1:10" ht="14.25" customHeight="1">
      <c r="A19" s="21" t="s">
        <v>300</v>
      </c>
      <c r="B19" s="26">
        <f>SUM(B7)</f>
        <v>1002.885</v>
      </c>
      <c r="C19" s="26">
        <f>SUM(C7)</f>
        <v>435.335</v>
      </c>
      <c r="D19" s="26">
        <f>SUM(D7)</f>
        <v>2555.727</v>
      </c>
      <c r="E19" s="26">
        <f>SUM(E7)</f>
        <v>1229.67</v>
      </c>
      <c r="F19" s="52">
        <f>D19/B19*1000</f>
        <v>2548.374938302996</v>
      </c>
      <c r="G19" s="52">
        <f>E19/C19*1000</f>
        <v>2824.652279279176</v>
      </c>
      <c r="H19" s="60">
        <f>(C19/B19-1)*100</f>
        <v>-56.59173285072565</v>
      </c>
      <c r="I19" s="60">
        <f>(E19/D19-1)*100</f>
        <v>-51.88570610241234</v>
      </c>
      <c r="J19" s="60">
        <f>(G19/F19-1)*100</f>
        <v>10.841314471572927</v>
      </c>
    </row>
    <row r="20" spans="1:10" ht="14.25" customHeight="1">
      <c r="A20" s="21" t="s">
        <v>174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15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5" t="s">
        <v>25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10" ht="14.25" customHeight="1">
      <c r="A27" s="219" t="s">
        <v>118</v>
      </c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6" t="s">
        <v>299</v>
      </c>
      <c r="I27" s="226"/>
      <c r="J27" s="226"/>
    </row>
    <row r="28" spans="1:10" ht="14.25" customHeight="1">
      <c r="A28" s="231"/>
      <c r="B28" s="216" t="s">
        <v>119</v>
      </c>
      <c r="C28" s="216"/>
      <c r="D28" s="223" t="s">
        <v>210</v>
      </c>
      <c r="E28" s="223"/>
      <c r="F28" s="216" t="s">
        <v>204</v>
      </c>
      <c r="G28" s="216"/>
      <c r="H28" s="36" t="s">
        <v>115</v>
      </c>
      <c r="I28" s="36" t="s">
        <v>109</v>
      </c>
      <c r="J28" s="41" t="s">
        <v>109</v>
      </c>
    </row>
    <row r="29" spans="1:10" ht="14.25" customHeight="1">
      <c r="A29" s="222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1" ref="F30:G32">D30/B30*1000</f>
        <v>1863.5589094449856</v>
      </c>
      <c r="G30" s="52">
        <f t="shared" si="1"/>
        <v>2763.945133899412</v>
      </c>
      <c r="H30" s="60">
        <f>(C30/B30-1)*100</f>
        <v>-6.82814021421615</v>
      </c>
      <c r="I30" s="60">
        <f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/>
      <c r="D31" s="26">
        <v>505.55</v>
      </c>
      <c r="E31" s="26"/>
      <c r="F31" s="52">
        <v>4814.4098092615595</v>
      </c>
      <c r="G31" s="52"/>
      <c r="H31" s="60"/>
      <c r="I31" s="60"/>
      <c r="J31" s="60"/>
    </row>
    <row r="32" spans="1:10" ht="14.25" customHeight="1">
      <c r="A32" s="21" t="s">
        <v>67</v>
      </c>
      <c r="B32" s="26">
        <v>11.879</v>
      </c>
      <c r="C32" s="26"/>
      <c r="D32" s="26">
        <v>8.54</v>
      </c>
      <c r="E32" s="26"/>
      <c r="F32" s="52">
        <f t="shared" si="1"/>
        <v>718.9157336476134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407.777</v>
      </c>
      <c r="C33" s="26"/>
      <c r="D33" s="26">
        <v>893.063</v>
      </c>
      <c r="E33" s="26"/>
      <c r="F33" s="52">
        <f>D33/B33*1000</f>
        <v>2190.076929302045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313.7704943</v>
      </c>
      <c r="C34" s="26"/>
      <c r="D34" s="26">
        <v>660.2511800000001</v>
      </c>
      <c r="E34" s="26"/>
      <c r="F34" s="52">
        <f aca="true" t="shared" si="2" ref="F34:F40">D34/B34*1000</f>
        <v>2104.248780539337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652.229</v>
      </c>
      <c r="C35" s="26"/>
      <c r="D35" s="26">
        <v>1316.402</v>
      </c>
      <c r="E35" s="26"/>
      <c r="F35" s="52">
        <f t="shared" si="2"/>
        <v>2018.3125865301909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2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2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2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2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2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301</v>
      </c>
      <c r="B42" s="26">
        <f>SUM(B30)</f>
        <v>16.432</v>
      </c>
      <c r="C42" s="26">
        <f>SUM(C30)</f>
        <v>15.31</v>
      </c>
      <c r="D42" s="26">
        <f>SUM(D30)</f>
        <v>30.622</v>
      </c>
      <c r="E42" s="26">
        <f>SUM(E30)</f>
        <v>42.316</v>
      </c>
      <c r="F42" s="52">
        <f>D42/B42*1000</f>
        <v>1863.5589094449856</v>
      </c>
      <c r="G42" s="52">
        <f>E42/C42*1000</f>
        <v>2763.945133899412</v>
      </c>
      <c r="H42" s="60">
        <f>(C42/B42-1)*100</f>
        <v>-6.82814021421615</v>
      </c>
      <c r="I42" s="60">
        <f>(E42/D42-1)*100</f>
        <v>38.18823068382209</v>
      </c>
      <c r="J42" s="60">
        <f>(G42/F42-1)*100</f>
        <v>48.31541519246012</v>
      </c>
    </row>
    <row r="43" spans="1:10" ht="14.25" customHeight="1">
      <c r="A43" s="21" t="s">
        <v>302</v>
      </c>
      <c r="B43" s="26">
        <f>B42+B19</f>
        <v>1019.317</v>
      </c>
      <c r="C43" s="26">
        <f>C42+C19</f>
        <v>450.645</v>
      </c>
      <c r="D43" s="26">
        <f>D42+D19</f>
        <v>2586.3489999999997</v>
      </c>
      <c r="E43" s="26">
        <f>E42+E19</f>
        <v>1271.986</v>
      </c>
      <c r="F43" s="52">
        <f>D43/B43*1000</f>
        <v>2537.335294123418</v>
      </c>
      <c r="G43" s="52">
        <f>E43/C43*1000</f>
        <v>2822.5898434466158</v>
      </c>
      <c r="H43" s="60">
        <f>(C43/B43-1)*100</f>
        <v>-55.78951395885676</v>
      </c>
      <c r="I43" s="60">
        <f>(E43/D43-1)*100</f>
        <v>-50.8192436519588</v>
      </c>
      <c r="J43" s="60">
        <f>(G43/F43-1)*100</f>
        <v>11.24228831656029</v>
      </c>
    </row>
    <row r="44" spans="1:10" ht="14.25" customHeight="1">
      <c r="A44" s="21" t="s">
        <v>255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253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K1" sqref="AK1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/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/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/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/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/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/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/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/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pane xSplit="10" topLeftCell="K1" activePane="topRight" state="frozen"/>
      <selection pane="topLeft" activeCell="A1" sqref="A1"/>
      <selection pane="topRight" activeCell="B9" sqref="B9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5" t="s">
        <v>27</v>
      </c>
      <c r="B4" s="225"/>
      <c r="C4" s="225"/>
      <c r="D4" s="225"/>
      <c r="E4" s="225"/>
      <c r="F4" s="225"/>
      <c r="G4" s="225"/>
      <c r="H4" s="225"/>
      <c r="I4" s="225"/>
      <c r="J4" s="22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9" t="s">
        <v>118</v>
      </c>
      <c r="B5" s="218" t="s">
        <v>115</v>
      </c>
      <c r="C5" s="218"/>
      <c r="D5" s="218" t="s">
        <v>116</v>
      </c>
      <c r="E5" s="218"/>
      <c r="F5" s="218" t="s">
        <v>117</v>
      </c>
      <c r="G5" s="218"/>
      <c r="H5" s="226" t="s">
        <v>299</v>
      </c>
      <c r="I5" s="226"/>
      <c r="J5" s="22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1"/>
      <c r="B6" s="216" t="s">
        <v>119</v>
      </c>
      <c r="C6" s="216"/>
      <c r="D6" s="223" t="s">
        <v>209</v>
      </c>
      <c r="E6" s="223"/>
      <c r="F6" s="216" t="s">
        <v>204</v>
      </c>
      <c r="G6" s="216"/>
      <c r="H6" s="229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2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0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>D8/B8*1000</f>
        <v>1102.5380345145409</v>
      </c>
      <c r="G8" s="52">
        <f>E8/C8*1000</f>
        <v>2407.588198351172</v>
      </c>
      <c r="H8" s="60">
        <f>(C8/B8-1)*100</f>
        <v>128.10173057799125</v>
      </c>
      <c r="I8" s="60">
        <f>(E8/D8-1)*100</f>
        <v>398.10076148970046</v>
      </c>
      <c r="J8" s="60">
        <f>(G8/F8-1)*100</f>
        <v>118.36781344339369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/>
      <c r="D9" s="26">
        <v>98.581</v>
      </c>
      <c r="E9" s="26"/>
      <c r="F9" s="52"/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/>
      <c r="D10" s="26">
        <v>115.921</v>
      </c>
      <c r="E10" s="26"/>
      <c r="F10" s="52"/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/>
      <c r="D11" s="26">
        <v>191.833</v>
      </c>
      <c r="E11" s="26"/>
      <c r="F11" s="52"/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/>
      <c r="D12" s="26">
        <v>96.4</v>
      </c>
      <c r="E12" s="26"/>
      <c r="F12" s="52"/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/>
      <c r="D13" s="26">
        <v>75.848</v>
      </c>
      <c r="E13" s="26"/>
      <c r="F13" s="52"/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303</v>
      </c>
      <c r="B20" s="26">
        <f>SUM(B8)</f>
        <v>131.9328</v>
      </c>
      <c r="C20" s="26">
        <f>SUM(C8)</f>
        <v>300.941</v>
      </c>
      <c r="D20" s="26">
        <f>SUM(D8)</f>
        <v>145.46093</v>
      </c>
      <c r="E20" s="26">
        <f>SUM(E8)</f>
        <v>724.542</v>
      </c>
      <c r="F20" s="52">
        <f>D20/B20*1000</f>
        <v>1102.5380345145409</v>
      </c>
      <c r="G20" s="52">
        <f>E20/C20*1000</f>
        <v>2407.588198351172</v>
      </c>
      <c r="H20" s="60">
        <f>(C20/B20-1)*100</f>
        <v>128.10173057799125</v>
      </c>
      <c r="I20" s="60">
        <f>(E20/D20-1)*100</f>
        <v>398.10076148970046</v>
      </c>
      <c r="J20" s="60">
        <f>(G20/F20-1)*100</f>
        <v>118.36781344339369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>
        <v>2408</v>
      </c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/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/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/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/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F6:G6"/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I14" sqref="I14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5" t="s">
        <v>19</v>
      </c>
      <c r="B1" s="215"/>
      <c r="C1" s="215"/>
      <c r="D1" s="215"/>
      <c r="E1" s="215"/>
      <c r="F1" s="215"/>
      <c r="G1" s="215"/>
      <c r="H1" s="215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5" t="s">
        <v>29</v>
      </c>
      <c r="B3" s="225"/>
      <c r="C3" s="225"/>
      <c r="D3" s="225"/>
      <c r="E3" s="225"/>
      <c r="F3" s="225"/>
      <c r="G3" s="225"/>
      <c r="H3" s="225"/>
    </row>
    <row r="4" spans="1:37" ht="18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  <c r="AK4" s="35">
        <v>2015</v>
      </c>
    </row>
    <row r="5" spans="1:39" ht="12">
      <c r="A5" s="231"/>
      <c r="B5" s="229">
        <v>2015</v>
      </c>
      <c r="C5" s="229">
        <v>2016</v>
      </c>
      <c r="D5" s="41" t="s">
        <v>124</v>
      </c>
      <c r="E5" s="225" t="s">
        <v>296</v>
      </c>
      <c r="F5" s="225"/>
      <c r="G5" s="41" t="s">
        <v>125</v>
      </c>
      <c r="H5" s="41" t="s">
        <v>124</v>
      </c>
      <c r="AK5" s="38" t="s">
        <v>87</v>
      </c>
      <c r="AL5" s="29">
        <v>6040</v>
      </c>
      <c r="AM5" s="98">
        <f aca="true" t="shared" si="0" ref="AM5:AM11">AL5/$AL$13</f>
        <v>0.7188901843822831</v>
      </c>
    </row>
    <row r="6" spans="1:39" ht="12">
      <c r="A6" s="222"/>
      <c r="B6" s="230"/>
      <c r="C6" s="230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1268.7</v>
      </c>
      <c r="AM6" s="98">
        <f t="shared" si="0"/>
        <v>0.15100264518639117</v>
      </c>
    </row>
    <row r="7" spans="1:39" ht="12">
      <c r="A7" s="21" t="s">
        <v>87</v>
      </c>
      <c r="B7" s="122">
        <v>550</v>
      </c>
      <c r="C7" s="159">
        <v>6040</v>
      </c>
      <c r="D7" s="118">
        <f aca="true" t="shared" si="1" ref="D7:D19">C7/$C$19*100</f>
        <v>71.88901843822832</v>
      </c>
      <c r="E7" s="122">
        <v>0</v>
      </c>
      <c r="F7" s="159">
        <v>400</v>
      </c>
      <c r="G7" s="55"/>
      <c r="H7" s="118">
        <f aca="true" t="shared" si="2" ref="H7:H13">F7/$F$19*100</f>
        <v>88.76177807771369</v>
      </c>
      <c r="AD7" s="44"/>
      <c r="AE7" s="44"/>
      <c r="AF7" s="44"/>
      <c r="AG7" s="44"/>
      <c r="AH7" s="44"/>
      <c r="AK7" s="38" t="s">
        <v>144</v>
      </c>
      <c r="AL7" s="29">
        <v>574.88962</v>
      </c>
      <c r="AM7" s="98">
        <f t="shared" si="0"/>
        <v>0.06842425578166568</v>
      </c>
    </row>
    <row r="8" spans="1:39" ht="12">
      <c r="A8" s="21" t="s">
        <v>144</v>
      </c>
      <c r="B8" s="52">
        <v>642.93674</v>
      </c>
      <c r="C8" s="144">
        <v>574.88962</v>
      </c>
      <c r="D8" s="60">
        <f t="shared" si="1"/>
        <v>6.842425578166568</v>
      </c>
      <c r="E8" s="52">
        <v>37.32384</v>
      </c>
      <c r="F8" s="144">
        <v>39.183840000000004</v>
      </c>
      <c r="G8" s="55">
        <f>(F8/E8-1)*100</f>
        <v>4.983410067131366</v>
      </c>
      <c r="H8" s="60">
        <f t="shared" si="2"/>
        <v>8.695068275781601</v>
      </c>
      <c r="AK8" s="38" t="s">
        <v>89</v>
      </c>
      <c r="AL8" s="29">
        <v>219.58750999999998</v>
      </c>
      <c r="AM8" s="98">
        <f t="shared" si="0"/>
        <v>0.026135646614560668</v>
      </c>
    </row>
    <row r="9" spans="1:39" ht="12">
      <c r="A9" s="21" t="s">
        <v>170</v>
      </c>
      <c r="B9" s="52">
        <v>24.3556</v>
      </c>
      <c r="C9" s="144">
        <v>44.047599999999996</v>
      </c>
      <c r="D9" s="55">
        <f t="shared" si="1"/>
        <v>0.5242613789006135</v>
      </c>
      <c r="E9" s="52">
        <v>15.127600000000001</v>
      </c>
      <c r="F9" s="144">
        <v>7.04</v>
      </c>
      <c r="G9" s="55">
        <f>(F9/E9-1)*100</f>
        <v>-53.46254528147227</v>
      </c>
      <c r="H9" s="60">
        <f t="shared" si="2"/>
        <v>1.5622072941677607</v>
      </c>
      <c r="AK9" s="38" t="s">
        <v>92</v>
      </c>
      <c r="AL9" s="29">
        <v>200</v>
      </c>
      <c r="AM9" s="98">
        <f t="shared" si="0"/>
        <v>0.023804310741135204</v>
      </c>
    </row>
    <row r="10" spans="1:39" ht="12">
      <c r="A10" s="21" t="s">
        <v>89</v>
      </c>
      <c r="B10" s="52">
        <v>350.70524529999994</v>
      </c>
      <c r="C10" s="144">
        <v>219.58750999999998</v>
      </c>
      <c r="D10" s="55">
        <f t="shared" si="1"/>
        <v>2.613564661456067</v>
      </c>
      <c r="E10" s="52">
        <v>30.98622</v>
      </c>
      <c r="F10" s="144">
        <v>3.68352</v>
      </c>
      <c r="G10" s="55">
        <f>(F10/E10-1)*100</f>
        <v>-88.11239318639059</v>
      </c>
      <c r="H10" s="60">
        <f t="shared" si="2"/>
        <v>0.8173894619620499</v>
      </c>
      <c r="AI10" s="76"/>
      <c r="AK10" s="38" t="s">
        <v>170</v>
      </c>
      <c r="AL10" s="29">
        <v>44.047599999999996</v>
      </c>
      <c r="AM10" s="98">
        <f t="shared" si="0"/>
        <v>0.005242613789006135</v>
      </c>
    </row>
    <row r="11" spans="1:40" ht="12">
      <c r="A11" s="21" t="s">
        <v>93</v>
      </c>
      <c r="B11" s="52">
        <v>1694.9268271</v>
      </c>
      <c r="C11" s="144">
        <v>14.1902861</v>
      </c>
      <c r="D11" s="55">
        <f t="shared" si="1"/>
        <v>0.1688949899150058</v>
      </c>
      <c r="E11" s="52">
        <v>0.1593513</v>
      </c>
      <c r="F11" s="144">
        <v>0.040600000000000004</v>
      </c>
      <c r="G11" s="55">
        <f>(F11/E11-1)*100</f>
        <v>-74.5217014232077</v>
      </c>
      <c r="H11" s="60">
        <f t="shared" si="2"/>
        <v>0.00900932047488794</v>
      </c>
      <c r="AD11" s="73"/>
      <c r="AK11" s="10" t="s">
        <v>126</v>
      </c>
      <c r="AL11" s="29">
        <v>54.6148433</v>
      </c>
      <c r="AM11" s="98">
        <f t="shared" si="0"/>
        <v>0.00650034350495803</v>
      </c>
      <c r="AN11" s="29"/>
    </row>
    <row r="12" spans="1:39" ht="12">
      <c r="A12" s="21" t="s">
        <v>142</v>
      </c>
      <c r="B12" s="52">
        <v>1600</v>
      </c>
      <c r="C12" s="144">
        <v>1268.7</v>
      </c>
      <c r="D12" s="55">
        <f t="shared" si="1"/>
        <v>15.100264518639117</v>
      </c>
      <c r="E12" s="52">
        <v>925</v>
      </c>
      <c r="F12" s="144">
        <v>0.002</v>
      </c>
      <c r="G12" s="55"/>
      <c r="H12" s="60">
        <f t="shared" si="2"/>
        <v>0.0004438088903885684</v>
      </c>
      <c r="AD12" s="73"/>
      <c r="AL12" s="29"/>
      <c r="AM12" s="98"/>
    </row>
    <row r="13" spans="1:39" ht="12.75" customHeight="1">
      <c r="A13" s="21" t="s">
        <v>92</v>
      </c>
      <c r="B13" s="52">
        <v>600</v>
      </c>
      <c r="C13" s="144">
        <v>200</v>
      </c>
      <c r="D13" s="55">
        <f t="shared" si="1"/>
        <v>2.3804310741135204</v>
      </c>
      <c r="E13" s="52"/>
      <c r="F13" s="144"/>
      <c r="G13" s="55"/>
      <c r="H13" s="60">
        <f t="shared" si="2"/>
        <v>0</v>
      </c>
      <c r="J13" s="29"/>
      <c r="AK13" s="11"/>
      <c r="AL13" s="44">
        <f>SUM(AL5:AL12)</f>
        <v>8401.8395733</v>
      </c>
      <c r="AM13" s="98">
        <f>AL13/$AL$13</f>
        <v>1</v>
      </c>
    </row>
    <row r="14" spans="1:10" ht="12">
      <c r="A14" s="152" t="s">
        <v>141</v>
      </c>
      <c r="B14" s="27">
        <v>1312.2</v>
      </c>
      <c r="C14" s="144">
        <v>0</v>
      </c>
      <c r="D14" s="55">
        <f t="shared" si="1"/>
        <v>0</v>
      </c>
      <c r="E14" s="27"/>
      <c r="F14" s="144"/>
      <c r="G14" s="55"/>
      <c r="H14" s="60"/>
      <c r="J14" s="73"/>
    </row>
    <row r="15" spans="1:8" ht="12">
      <c r="A15" s="21" t="s">
        <v>166</v>
      </c>
      <c r="B15" s="52">
        <v>0</v>
      </c>
      <c r="C15" s="144"/>
      <c r="D15" s="55">
        <f t="shared" si="1"/>
        <v>0</v>
      </c>
      <c r="E15" s="52"/>
      <c r="F15" s="144"/>
      <c r="G15" s="55"/>
      <c r="H15" s="60"/>
    </row>
    <row r="16" spans="1:39" ht="12">
      <c r="A16" s="21" t="s">
        <v>218</v>
      </c>
      <c r="B16" s="52">
        <v>0</v>
      </c>
      <c r="C16" s="26"/>
      <c r="D16" s="55">
        <f t="shared" si="1"/>
        <v>0</v>
      </c>
      <c r="E16" s="52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0</v>
      </c>
      <c r="C17" s="26"/>
      <c r="D17" s="55">
        <f t="shared" si="1"/>
        <v>0</v>
      </c>
      <c r="E17" s="52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67.02207359999998</v>
      </c>
      <c r="C18" s="26">
        <v>40.424557199999995</v>
      </c>
      <c r="D18" s="55">
        <f t="shared" si="1"/>
        <v>0.48113936058079715</v>
      </c>
      <c r="E18" s="52">
        <v>10.72049</v>
      </c>
      <c r="F18" s="26">
        <v>0.69446</v>
      </c>
      <c r="G18" s="55">
        <f>(F18/E18-1)*100</f>
        <v>-93.52212445513219</v>
      </c>
      <c r="H18" s="55">
        <f>F18/$F$19*100</f>
        <v>0.15410376100962261</v>
      </c>
      <c r="K18" s="146"/>
      <c r="AF18" s="29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6842.146486</v>
      </c>
      <c r="C19" s="52">
        <f>SUM(C7:C18)</f>
        <v>8401.8395733</v>
      </c>
      <c r="D19" s="55">
        <f t="shared" si="1"/>
        <v>100</v>
      </c>
      <c r="E19" s="28">
        <f>SUM(E7:E18)</f>
        <v>1019.3175013</v>
      </c>
      <c r="F19" s="28">
        <f>SUM(F7:F18)</f>
        <v>450.64442</v>
      </c>
      <c r="G19" s="55">
        <f>(F19/E19-1)*100</f>
        <v>-55.789592602377105</v>
      </c>
      <c r="H19" s="55">
        <f>F19/$F$19*100</f>
        <v>100</v>
      </c>
      <c r="AK19" s="12" t="str">
        <f>A7</f>
        <v>Brasil</v>
      </c>
      <c r="AL19" s="44">
        <f>F7</f>
        <v>400</v>
      </c>
      <c r="AM19" s="44">
        <f>AL19/$AL$25*100</f>
        <v>88.76177807771369</v>
      </c>
    </row>
    <row r="20" spans="1:39" ht="12">
      <c r="A20" s="47" t="s">
        <v>200</v>
      </c>
      <c r="B20" s="53"/>
      <c r="C20" s="53"/>
      <c r="D20" s="53"/>
      <c r="E20" s="53"/>
      <c r="F20" s="53"/>
      <c r="G20" s="53"/>
      <c r="H20" s="54"/>
      <c r="AK20" s="11" t="str">
        <f>A8</f>
        <v>Bolivia</v>
      </c>
      <c r="AL20" s="44">
        <f>F8</f>
        <v>39.183840000000004</v>
      </c>
      <c r="AM20" s="44">
        <f>AL20/$AL$25*100</f>
        <v>8.695068275781601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Panamá</v>
      </c>
      <c r="AL21" s="44">
        <f>F9</f>
        <v>7.04</v>
      </c>
      <c r="AM21" s="44">
        <f>AL21/$AL$25*100</f>
        <v>1.5622072941677607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Perú</v>
      </c>
      <c r="AL22" s="44">
        <f>F10</f>
        <v>3.68352</v>
      </c>
      <c r="AM22" s="44">
        <f>AL22/$AL$25*100</f>
        <v>0.8173894619620499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0.7370599999999999</v>
      </c>
      <c r="AM23" s="44">
        <f>AL23/$AL$25*100</f>
        <v>0.1635568903748991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450.64442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240</v>
      </c>
      <c r="B7" s="2"/>
      <c r="C7" s="2"/>
      <c r="D7" s="2"/>
      <c r="E7" s="2"/>
      <c r="F7" s="2"/>
    </row>
    <row r="10" ht="15">
      <c r="A10" s="3" t="s">
        <v>283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244</v>
      </c>
    </row>
    <row r="41" ht="15">
      <c r="A41" s="163" t="s">
        <v>245</v>
      </c>
    </row>
    <row r="42" ht="15">
      <c r="A42" s="163" t="s">
        <v>246</v>
      </c>
    </row>
    <row r="43" ht="15">
      <c r="A43" s="164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BE2" sqref="BE2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5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5" t="s">
        <v>30</v>
      </c>
      <c r="B3" s="225"/>
      <c r="C3" s="225"/>
      <c r="D3" s="225"/>
      <c r="E3" s="225"/>
      <c r="F3" s="225"/>
      <c r="G3" s="225"/>
      <c r="H3" s="225"/>
      <c r="I3" s="225"/>
      <c r="J3" s="22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9" t="s">
        <v>118</v>
      </c>
      <c r="B4" s="229" t="s">
        <v>115</v>
      </c>
      <c r="C4" s="229"/>
      <c r="D4" s="229" t="s">
        <v>116</v>
      </c>
      <c r="E4" s="229"/>
      <c r="F4" s="229" t="s">
        <v>117</v>
      </c>
      <c r="G4" s="229"/>
      <c r="H4" s="240" t="s">
        <v>299</v>
      </c>
      <c r="I4" s="240"/>
      <c r="J4" s="24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1"/>
      <c r="B5" s="216" t="s">
        <v>119</v>
      </c>
      <c r="C5" s="216"/>
      <c r="D5" s="223" t="s">
        <v>209</v>
      </c>
      <c r="E5" s="223"/>
      <c r="F5" s="216" t="s">
        <v>204</v>
      </c>
      <c r="G5" s="216"/>
      <c r="H5" s="229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2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0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>(C7/B7-1)*100</f>
        <v>93.05181470730246</v>
      </c>
      <c r="I7" s="60">
        <f>(E7/D7-1)*100</f>
        <v>126.09120519241182</v>
      </c>
      <c r="J7" s="60">
        <f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/>
      <c r="D8" s="26">
        <v>1382.228</v>
      </c>
      <c r="E8" s="26"/>
      <c r="F8" s="52">
        <f aca="true" t="shared" si="0" ref="F8:F18">D8/B8*1000</f>
        <v>3294.3447670982137</v>
      </c>
      <c r="G8" s="52"/>
      <c r="H8" s="60"/>
      <c r="I8" s="60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/>
      <c r="D9" s="26">
        <v>1115.819</v>
      </c>
      <c r="E9" s="26"/>
      <c r="F9" s="52">
        <f t="shared" si="0"/>
        <v>3182.1689097752123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/>
      <c r="D10" s="26">
        <v>1532.604</v>
      </c>
      <c r="E10" s="26"/>
      <c r="F10" s="52">
        <f t="shared" si="0"/>
        <v>3190.5852374925057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/>
      <c r="D11" s="26">
        <v>1107.87</v>
      </c>
      <c r="E11" s="26"/>
      <c r="F11" s="52">
        <f t="shared" si="0"/>
        <v>3142.0022688598974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/>
      <c r="D12" s="26">
        <v>815.74</v>
      </c>
      <c r="E12" s="26"/>
      <c r="F12" s="52">
        <f t="shared" si="0"/>
        <v>3114.4029779517036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0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0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0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0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0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0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303</v>
      </c>
      <c r="B19" s="26">
        <f>SUM(B7)</f>
        <v>515.703</v>
      </c>
      <c r="C19" s="26">
        <f>SUM(C7)</f>
        <v>995.574</v>
      </c>
      <c r="D19" s="26">
        <f>SUM(D7)</f>
        <v>1686.461</v>
      </c>
      <c r="E19" s="26">
        <f>SUM(E7)</f>
        <v>3812.94</v>
      </c>
      <c r="F19" s="52">
        <f>D19/B19*1000</f>
        <v>3270.2175476970274</v>
      </c>
      <c r="G19" s="52">
        <f>E19/C19*1000</f>
        <v>3829.8910979997468</v>
      </c>
      <c r="H19" s="60">
        <f>(C19/B19-1)*100</f>
        <v>93.05181470730246</v>
      </c>
      <c r="I19" s="60">
        <f>(E19/D19-1)*100</f>
        <v>126.09120519241182</v>
      </c>
      <c r="J19" s="60">
        <f>(G19/F19-1)*100</f>
        <v>17.114260508352295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/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/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/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/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/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F5:G5"/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G1" sqref="AG1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63281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5" t="s">
        <v>22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6" t="s">
        <v>31</v>
      </c>
      <c r="B3" s="216"/>
      <c r="C3" s="216"/>
      <c r="D3" s="216"/>
      <c r="E3" s="216"/>
      <c r="F3" s="216"/>
      <c r="G3" s="216"/>
      <c r="H3" s="216"/>
    </row>
    <row r="4" spans="1:8" ht="13.5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</row>
    <row r="5" spans="1:37" ht="13.5" customHeight="1">
      <c r="A5" s="231"/>
      <c r="B5" s="229">
        <v>2015</v>
      </c>
      <c r="C5" s="229">
        <v>2016</v>
      </c>
      <c r="D5" s="41" t="s">
        <v>124</v>
      </c>
      <c r="E5" s="225" t="s">
        <v>296</v>
      </c>
      <c r="F5" s="225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2"/>
      <c r="B6" s="230"/>
      <c r="C6" s="230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4">
        <v>3274.8521800000003</v>
      </c>
      <c r="C7" s="174">
        <v>3257.38029</v>
      </c>
      <c r="D7" s="160">
        <f aca="true" t="shared" si="0" ref="D7:D16">C7/$C$16*100</f>
        <v>64.97302561919014</v>
      </c>
      <c r="E7" s="174">
        <v>262.24069000000003</v>
      </c>
      <c r="F7" s="174">
        <v>461.72138</v>
      </c>
      <c r="G7" s="60">
        <f>(F7/E7-1)*100</f>
        <v>76.0677871919876</v>
      </c>
      <c r="H7" s="99">
        <f aca="true" t="shared" si="1" ref="H7:H16">F7/$F$16*100</f>
        <v>46.37741790108138</v>
      </c>
      <c r="AJ7" s="38" t="s">
        <v>95</v>
      </c>
      <c r="AK7" s="42">
        <v>593.0452</v>
      </c>
    </row>
    <row r="8" spans="1:37" ht="13.5" customHeight="1">
      <c r="A8" s="21" t="s">
        <v>168</v>
      </c>
      <c r="B8" s="26">
        <v>1226.68458</v>
      </c>
      <c r="C8" s="26">
        <v>336.96181</v>
      </c>
      <c r="D8" s="148">
        <f t="shared" si="0"/>
        <v>6.721176640329792</v>
      </c>
      <c r="E8" s="26">
        <v>47.97422</v>
      </c>
      <c r="F8" s="26">
        <v>217.0213</v>
      </c>
      <c r="G8" s="60">
        <f>(F8/E8-1)*100</f>
        <v>352.3706690801851</v>
      </c>
      <c r="H8" s="60">
        <f t="shared" si="1"/>
        <v>21.798617000442892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8">
        <f t="shared" si="0"/>
        <v>11.829119581532725</v>
      </c>
      <c r="E9" s="144">
        <v>137.38381</v>
      </c>
      <c r="F9" s="144">
        <v>114.16278</v>
      </c>
      <c r="G9" s="60">
        <f>(F9/E9-1)*100</f>
        <v>-16.902304572860526</v>
      </c>
      <c r="H9" s="60">
        <f t="shared" si="1"/>
        <v>11.467034419781937</v>
      </c>
      <c r="AJ9" s="38" t="s">
        <v>168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8">
        <f t="shared" si="0"/>
        <v>8.134457605255152</v>
      </c>
      <c r="E10" s="26">
        <v>23.50268</v>
      </c>
      <c r="F10" s="26">
        <v>94.18695</v>
      </c>
      <c r="G10" s="60">
        <f>(F10/E10-1)*100</f>
        <v>300.7498293811599</v>
      </c>
      <c r="H10" s="60">
        <f t="shared" si="1"/>
        <v>9.460570227391802</v>
      </c>
      <c r="J10" s="149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8">
        <f t="shared" si="0"/>
        <v>4.716326999141079</v>
      </c>
      <c r="E11" s="144">
        <v>23.473959999999998</v>
      </c>
      <c r="F11" s="144">
        <v>50.022490000000005</v>
      </c>
      <c r="G11" s="60">
        <f>(F11/E11-1)*100</f>
        <v>113.09779006183875</v>
      </c>
      <c r="H11" s="60">
        <f t="shared" si="1"/>
        <v>5.024488844728534</v>
      </c>
      <c r="AJ11" s="11" t="s">
        <v>126</v>
      </c>
      <c r="AK11" s="44">
        <v>181.78181</v>
      </c>
    </row>
    <row r="12" spans="1:37" ht="13.5" customHeight="1">
      <c r="A12" s="21" t="s">
        <v>141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40.691120000000005</v>
      </c>
      <c r="G12" s="60"/>
      <c r="H12" s="60">
        <f t="shared" si="1"/>
        <v>4.087203146414946</v>
      </c>
      <c r="AJ12" s="11"/>
      <c r="AK12" s="44">
        <f>SUM(AK6:AK11)</f>
        <v>5013.43482</v>
      </c>
    </row>
    <row r="13" spans="1:37" ht="13.5" customHeight="1">
      <c r="A13" s="21" t="s">
        <v>143</v>
      </c>
      <c r="B13" s="144">
        <v>60.018910000000005</v>
      </c>
      <c r="C13" s="144">
        <v>120.08881</v>
      </c>
      <c r="D13" s="148">
        <f t="shared" si="0"/>
        <v>2.395340007631733</v>
      </c>
      <c r="E13" s="144">
        <v>20.00015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66</v>
      </c>
      <c r="C14" s="26">
        <v>24</v>
      </c>
      <c r="D14" s="148">
        <f t="shared" si="0"/>
        <v>0.47871371348555786</v>
      </c>
      <c r="E14" s="26"/>
      <c r="F14" s="26"/>
      <c r="G14" s="60"/>
      <c r="H14" s="60">
        <f t="shared" si="1"/>
        <v>0</v>
      </c>
      <c r="AJ14" s="103"/>
      <c r="AK14" s="103"/>
    </row>
    <row r="15" spans="1:37" ht="13.5" customHeight="1">
      <c r="A15" s="21" t="s">
        <v>126</v>
      </c>
      <c r="B15" s="26">
        <v>2.1</v>
      </c>
      <c r="C15" s="26">
        <v>37.693</v>
      </c>
      <c r="D15" s="148">
        <f t="shared" si="0"/>
        <v>0.7518398334337971</v>
      </c>
      <c r="E15" s="26">
        <v>1.1275</v>
      </c>
      <c r="F15" s="26">
        <v>17.767689999999998</v>
      </c>
      <c r="G15" s="60">
        <f>(F15/E15-1)*100</f>
        <v>1475.8483370288247</v>
      </c>
      <c r="H15" s="60">
        <f t="shared" si="1"/>
        <v>1.7846684601585148</v>
      </c>
      <c r="J15" s="102"/>
      <c r="AH15" s="149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515.7030100000001</v>
      </c>
      <c r="F16" s="28">
        <f>SUM(F7:F15)</f>
        <v>995.57371</v>
      </c>
      <c r="G16" s="55">
        <f>(F16/E16-1)*100</f>
        <v>93.0517547299171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461.72138</v>
      </c>
      <c r="AL17" s="105">
        <f>AK17/$AK$24</f>
        <v>0.46377417901081375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217.0213</v>
      </c>
      <c r="AL18" s="105">
        <f>AK18/$AK$24</f>
        <v>0.21798617000442888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114.16278</v>
      </c>
      <c r="AL19" s="105">
        <f>AK19/$AK$24</f>
        <v>0.11467034419781935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94.18695</v>
      </c>
      <c r="AL20" s="105">
        <f>AK20/$AK$24</f>
        <v>0.094605702273918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108.48130000000002</v>
      </c>
      <c r="AL21" s="105">
        <f>AK21/$AK$24</f>
        <v>0.10896360451301994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995.5737100000001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">
      <selection activeCell="A6" sqref="A6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5" t="s">
        <v>24</v>
      </c>
      <c r="B2" s="215"/>
      <c r="C2" s="215"/>
      <c r="D2" s="215"/>
      <c r="E2" s="215"/>
    </row>
    <row r="3" spans="1:5" ht="12">
      <c r="A3" s="34"/>
      <c r="B3" s="34"/>
      <c r="C3" s="34"/>
      <c r="D3" s="34"/>
      <c r="E3" s="34"/>
    </row>
    <row r="4" spans="1:5" ht="12">
      <c r="A4" s="241" t="s">
        <v>32</v>
      </c>
      <c r="B4" s="242"/>
      <c r="C4" s="242"/>
      <c r="D4" s="242"/>
      <c r="E4" s="243"/>
    </row>
    <row r="5" spans="1:5" ht="12">
      <c r="A5" s="244" t="s">
        <v>298</v>
      </c>
      <c r="B5" s="245"/>
      <c r="C5" s="245"/>
      <c r="D5" s="245"/>
      <c r="E5" s="246"/>
    </row>
    <row r="6" spans="1:5" ht="12">
      <c r="A6" s="84" t="s">
        <v>98</v>
      </c>
      <c r="B6" s="247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8"/>
      <c r="C7" s="50" t="s">
        <v>119</v>
      </c>
      <c r="D7" s="50" t="s">
        <v>209</v>
      </c>
      <c r="E7" s="23" t="s">
        <v>205</v>
      </c>
    </row>
    <row r="8" spans="1:5" ht="12">
      <c r="A8" s="199"/>
      <c r="B8" s="197"/>
      <c r="C8" s="201"/>
      <c r="D8" s="201"/>
      <c r="E8" s="122"/>
    </row>
    <row r="9" spans="1:5" ht="12">
      <c r="A9" s="143">
        <v>4061030</v>
      </c>
      <c r="B9" s="198" t="s">
        <v>171</v>
      </c>
      <c r="C9" s="171">
        <v>152.25856</v>
      </c>
      <c r="D9" s="171">
        <v>620.20895</v>
      </c>
      <c r="E9" s="26">
        <f>D9/C9*1000</f>
        <v>4073.392983619443</v>
      </c>
    </row>
    <row r="10" spans="1:36" ht="12">
      <c r="A10" s="143"/>
      <c r="B10" s="170" t="s">
        <v>77</v>
      </c>
      <c r="C10" s="172">
        <f>SUM(C8:C9)</f>
        <v>152.25856</v>
      </c>
      <c r="D10" s="172">
        <f>SUM(D8:D9)</f>
        <v>620.20895</v>
      </c>
      <c r="E10" s="52">
        <f>D10/C10*1000</f>
        <v>4073.392983619443</v>
      </c>
      <c r="AH10" s="10" t="str">
        <f>B9</f>
        <v>Mozzarella</v>
      </c>
      <c r="AI10" s="58">
        <f>C9</f>
        <v>152.25856</v>
      </c>
      <c r="AJ10" s="76" t="e">
        <f>AI10/$AI$14*100</f>
        <v>#REF!</v>
      </c>
    </row>
    <row r="11" spans="1:36" ht="12">
      <c r="A11" s="175"/>
      <c r="B11" s="11"/>
      <c r="C11" s="173"/>
      <c r="D11" s="173"/>
      <c r="E11" s="52"/>
      <c r="AH11" s="10" t="str">
        <f>B12</f>
        <v>Queso fundido</v>
      </c>
      <c r="AI11" s="60">
        <f>C12</f>
        <v>0.11964</v>
      </c>
      <c r="AJ11" s="76" t="e">
        <f>AI11/$AI$14*100</f>
        <v>#REF!</v>
      </c>
    </row>
    <row r="12" spans="1:36" ht="12">
      <c r="A12" s="175">
        <v>4063000</v>
      </c>
      <c r="B12" s="11" t="s">
        <v>265</v>
      </c>
      <c r="C12" s="173">
        <v>0.11964</v>
      </c>
      <c r="D12" s="173">
        <v>3.28416</v>
      </c>
      <c r="E12" s="52">
        <f>D12/C12*1000</f>
        <v>27450.35105315948</v>
      </c>
      <c r="AH12" s="10" t="str">
        <f>B14</f>
        <v>Gouda y del tipo gouda</v>
      </c>
      <c r="AI12" s="60">
        <f>C14</f>
        <v>738.84393</v>
      </c>
      <c r="AJ12" s="76" t="e">
        <f>AI12/$AI$14*100</f>
        <v>#REF!</v>
      </c>
    </row>
    <row r="13" spans="1:36" ht="12">
      <c r="A13" s="175"/>
      <c r="B13" s="11"/>
      <c r="C13" s="173"/>
      <c r="D13" s="173"/>
      <c r="E13" s="52"/>
      <c r="AH13" s="73" t="s">
        <v>126</v>
      </c>
      <c r="AI13" s="60" t="e">
        <f>C16+#REF!+#REF!+#REF!+C8+#REF!+C15+#REF!</f>
        <v>#REF!</v>
      </c>
      <c r="AJ13" s="76" t="e">
        <f>AI13/$AI$14*100</f>
        <v>#REF!</v>
      </c>
    </row>
    <row r="14" spans="1:36" ht="12">
      <c r="A14" s="175">
        <v>4069010</v>
      </c>
      <c r="B14" s="11" t="s">
        <v>139</v>
      </c>
      <c r="C14" s="171">
        <v>738.84393</v>
      </c>
      <c r="D14" s="171">
        <v>2690.30812</v>
      </c>
      <c r="E14" s="52">
        <f>D14/C14*1000</f>
        <v>3641.2400654086714</v>
      </c>
      <c r="AI14" s="73" t="e">
        <f>SUM(AI10:AI13)</f>
        <v>#REF!</v>
      </c>
      <c r="AJ14" s="76" t="e">
        <f>AI14/$AI$14*100</f>
        <v>#REF!</v>
      </c>
    </row>
    <row r="15" spans="1:35" ht="12">
      <c r="A15" s="175">
        <v>4069040</v>
      </c>
      <c r="B15" s="11" t="s">
        <v>268</v>
      </c>
      <c r="C15" s="200">
        <v>63.66046</v>
      </c>
      <c r="D15" s="200">
        <v>338.50399</v>
      </c>
      <c r="E15" s="52">
        <f>D15/C15*1000</f>
        <v>5317.334967419337</v>
      </c>
      <c r="AI15" s="73"/>
    </row>
    <row r="16" spans="1:35" ht="12">
      <c r="A16" s="175">
        <v>4069090</v>
      </c>
      <c r="B16" s="11" t="s">
        <v>251</v>
      </c>
      <c r="C16" s="200">
        <v>40.691120000000005</v>
      </c>
      <c r="D16" s="200">
        <v>160.63261</v>
      </c>
      <c r="E16" s="52">
        <f>D16/C16*1000</f>
        <v>3947.608470840812</v>
      </c>
      <c r="AI16" s="73"/>
    </row>
    <row r="17" spans="1:35" ht="12">
      <c r="A17" s="87"/>
      <c r="B17" s="11" t="s">
        <v>77</v>
      </c>
      <c r="C17" s="173">
        <f>SUM(C14:C16)</f>
        <v>843.19551</v>
      </c>
      <c r="D17" s="173">
        <f>SUM(D14:D16)</f>
        <v>3189.4447200000004</v>
      </c>
      <c r="E17" s="52">
        <f>D17/C17*1000</f>
        <v>3782.5684342175878</v>
      </c>
      <c r="AI17" s="73"/>
    </row>
    <row r="18" spans="1:35" ht="12">
      <c r="A18" s="87"/>
      <c r="B18" s="11"/>
      <c r="C18" s="173"/>
      <c r="D18" s="173"/>
      <c r="E18" s="52"/>
      <c r="AI18" s="73"/>
    </row>
    <row r="19" spans="1:35" ht="12">
      <c r="A19" s="88"/>
      <c r="B19" s="11" t="s">
        <v>77</v>
      </c>
      <c r="C19" s="173">
        <f>C17+C10+C12</f>
        <v>995.57371</v>
      </c>
      <c r="D19" s="173">
        <f>D17+D10+D12</f>
        <v>3812.9378300000008</v>
      </c>
      <c r="E19" s="52">
        <f>D19/C19*1000</f>
        <v>3829.8900339584106</v>
      </c>
      <c r="AI19" s="73"/>
    </row>
    <row r="20" spans="1:35" ht="12">
      <c r="A20" s="88"/>
      <c r="B20" s="22"/>
      <c r="C20" s="26"/>
      <c r="D20" s="26"/>
      <c r="E20" s="52"/>
      <c r="AI20" s="73"/>
    </row>
    <row r="21" spans="1:36" ht="12">
      <c r="A21" s="88"/>
      <c r="B21" s="22"/>
      <c r="C21" s="60"/>
      <c r="D21" s="60"/>
      <c r="E21" s="52"/>
      <c r="AJ21" s="134"/>
    </row>
    <row r="22" spans="1:36" ht="12">
      <c r="A22" s="88"/>
      <c r="B22" s="64"/>
      <c r="C22" s="24"/>
      <c r="D22" s="24"/>
      <c r="E22" s="22"/>
      <c r="AJ22" s="134"/>
    </row>
    <row r="23" spans="1:36" ht="12">
      <c r="A23" s="47" t="s">
        <v>195</v>
      </c>
      <c r="B23" s="53"/>
      <c r="C23" s="53"/>
      <c r="D23" s="53"/>
      <c r="E23" s="54"/>
      <c r="AJ23" s="134"/>
    </row>
    <row r="24" ht="12">
      <c r="AJ24" s="134"/>
    </row>
    <row r="25" ht="12">
      <c r="AJ25" s="134"/>
    </row>
    <row r="26" ht="12">
      <c r="AJ26" s="134"/>
    </row>
    <row r="27" ht="12">
      <c r="AJ27" s="134"/>
    </row>
    <row r="28" spans="34:35" ht="12">
      <c r="AH28" s="73"/>
      <c r="AI28" s="73"/>
    </row>
    <row r="29" spans="34:35" ht="12">
      <c r="AH29" s="73"/>
      <c r="AI29" s="73"/>
    </row>
    <row r="30" spans="34:35" ht="12">
      <c r="AH30" s="73"/>
      <c r="AI30" s="73"/>
    </row>
    <row r="33" spans="34:35" ht="12">
      <c r="AH33" s="73"/>
      <c r="AI33" s="73"/>
    </row>
    <row r="34" spans="34:35" ht="12.75" customHeight="1">
      <c r="AH34" s="73"/>
      <c r="AI34" s="73"/>
    </row>
    <row r="35" spans="34:35" ht="12">
      <c r="AH35" s="73"/>
      <c r="AI35" s="73"/>
    </row>
    <row r="39" spans="34:35" ht="12">
      <c r="AH39" s="10" t="s">
        <v>140</v>
      </c>
      <c r="AI39" s="73"/>
    </row>
    <row r="40" ht="12">
      <c r="AI40" s="73"/>
    </row>
    <row r="41" ht="12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pane xSplit="17" topLeftCell="R1" activePane="topRight" state="frozen"/>
      <selection pane="topLeft" activeCell="A4" sqref="A4"/>
      <selection pane="topRight" activeCell="A5" sqref="A5:Q5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2734375" style="10" customWidth="1"/>
    <col min="18" max="16384" width="6.453125" style="10" customWidth="1"/>
  </cols>
  <sheetData>
    <row r="1" spans="1:17" ht="12">
      <c r="A1" s="215" t="s">
        <v>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54" t="s">
        <v>33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</row>
    <row r="4" spans="1:17" ht="14.25" customHeight="1">
      <c r="A4" s="268" t="s">
        <v>309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</row>
    <row r="5" spans="1:17" ht="12">
      <c r="A5" s="265" t="s">
        <v>202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7"/>
    </row>
    <row r="6" spans="1:17" ht="18" customHeight="1">
      <c r="A6" s="251" t="s">
        <v>151</v>
      </c>
      <c r="B6" s="251">
        <v>2003</v>
      </c>
      <c r="C6" s="251">
        <v>2004</v>
      </c>
      <c r="D6" s="251">
        <v>2005</v>
      </c>
      <c r="E6" s="253">
        <v>2006</v>
      </c>
      <c r="F6" s="253">
        <v>2007</v>
      </c>
      <c r="G6" s="253">
        <v>2008</v>
      </c>
      <c r="H6" s="253">
        <v>2009</v>
      </c>
      <c r="I6" s="253">
        <v>2010</v>
      </c>
      <c r="J6" s="253">
        <v>2011</v>
      </c>
      <c r="K6" s="249">
        <v>2012</v>
      </c>
      <c r="L6" s="257">
        <v>2013</v>
      </c>
      <c r="M6" s="271">
        <v>2014</v>
      </c>
      <c r="N6" s="263">
        <v>2015</v>
      </c>
      <c r="O6" s="259">
        <v>2016</v>
      </c>
      <c r="P6" s="262" t="s">
        <v>296</v>
      </c>
      <c r="Q6" s="263"/>
    </row>
    <row r="7" spans="1:17" ht="12">
      <c r="A7" s="251"/>
      <c r="B7" s="251"/>
      <c r="C7" s="251"/>
      <c r="D7" s="251"/>
      <c r="E7" s="253"/>
      <c r="F7" s="253"/>
      <c r="G7" s="253"/>
      <c r="H7" s="253"/>
      <c r="I7" s="253"/>
      <c r="J7" s="253"/>
      <c r="K7" s="249"/>
      <c r="L7" s="257"/>
      <c r="M7" s="249"/>
      <c r="N7" s="257"/>
      <c r="O7" s="260"/>
      <c r="P7" s="264"/>
      <c r="Q7" s="257"/>
    </row>
    <row r="8" spans="1:17" ht="12">
      <c r="A8" s="252"/>
      <c r="B8" s="252"/>
      <c r="C8" s="252"/>
      <c r="D8" s="252"/>
      <c r="E8" s="230"/>
      <c r="F8" s="230"/>
      <c r="G8" s="230"/>
      <c r="H8" s="230"/>
      <c r="I8" s="230"/>
      <c r="J8" s="230"/>
      <c r="K8" s="250"/>
      <c r="L8" s="258"/>
      <c r="M8" s="272"/>
      <c r="N8" s="258"/>
      <c r="O8" s="261"/>
      <c r="P8" s="203">
        <v>2016</v>
      </c>
      <c r="Q8" s="204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150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14332.21862</v>
      </c>
      <c r="Q11" s="52">
        <v>21434.65017</v>
      </c>
    </row>
    <row r="12" spans="1:17" ht="12">
      <c r="A12" s="107" t="s">
        <v>153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105.41363</v>
      </c>
      <c r="Q12" s="52">
        <v>1904.64408</v>
      </c>
    </row>
    <row r="13" spans="1:17" ht="12">
      <c r="A13" s="109" t="s">
        <v>154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0.7355011306686305</v>
      </c>
      <c r="Q13" s="14">
        <f t="shared" si="1"/>
        <v>8.88581835903133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12798.786269999999</v>
      </c>
      <c r="Q16" s="52">
        <v>23133.10415</v>
      </c>
    </row>
    <row r="17" spans="1:17" ht="12">
      <c r="A17" s="107" t="s">
        <v>153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3422.6339500000004</v>
      </c>
      <c r="Q17" s="52">
        <v>4475.38162</v>
      </c>
    </row>
    <row r="18" spans="1:17" ht="12">
      <c r="A18" s="109" t="s">
        <v>154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26.7418634689022</v>
      </c>
      <c r="Q18" s="14">
        <f t="shared" si="3"/>
        <v>19.346221721826296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105.41363</v>
      </c>
      <c r="Q21" s="111">
        <f t="shared" si="5"/>
        <v>1904.64408</v>
      </c>
    </row>
    <row r="22" spans="1:17" ht="12">
      <c r="A22" s="107" t="s">
        <v>156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3422.6339500000004</v>
      </c>
      <c r="Q22" s="111">
        <f t="shared" si="7"/>
        <v>4475.38162</v>
      </c>
    </row>
    <row r="23" spans="1:17" ht="12">
      <c r="A23" s="107" t="s">
        <v>157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-3317.2203200000004</v>
      </c>
      <c r="Q23" s="111">
        <f t="shared" si="9"/>
        <v>-2570.73754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L26" sqref="L26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4" ht="12" customHeight="1">
      <c r="AK9" s="185"/>
      <c r="AL9" s="186">
        <v>2002</v>
      </c>
      <c r="AM9" s="186">
        <v>2003</v>
      </c>
      <c r="AN9" s="187">
        <v>2004</v>
      </c>
      <c r="AO9" s="187">
        <v>2005</v>
      </c>
      <c r="AP9" s="188">
        <v>2006</v>
      </c>
      <c r="AQ9" s="188">
        <v>2007</v>
      </c>
      <c r="AR9" s="188">
        <v>2008</v>
      </c>
      <c r="AS9" s="150">
        <v>2009</v>
      </c>
      <c r="AT9" s="150">
        <v>2010</v>
      </c>
      <c r="AU9" s="189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2">
        <v>2016</v>
      </c>
      <c r="BA9" s="205">
        <v>42370</v>
      </c>
      <c r="BB9" s="206">
        <v>42736</v>
      </c>
    </row>
    <row r="10" spans="37:54" ht="12" customHeight="1">
      <c r="AK10" s="190" t="s">
        <v>159</v>
      </c>
      <c r="AL10" s="191">
        <v>25668</v>
      </c>
      <c r="AM10" s="191">
        <v>72162</v>
      </c>
      <c r="AN10" s="191">
        <v>50688</v>
      </c>
      <c r="AO10" s="191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12798.786269999999</v>
      </c>
      <c r="BB10" s="31">
        <v>23133.10415</v>
      </c>
    </row>
    <row r="11" spans="37:54" ht="12" customHeight="1">
      <c r="AK11" s="185" t="s">
        <v>160</v>
      </c>
      <c r="AL11" s="191">
        <v>44970</v>
      </c>
      <c r="AM11" s="191">
        <v>55458</v>
      </c>
      <c r="AN11" s="191">
        <v>85519</v>
      </c>
      <c r="AO11" s="191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14332.21862</v>
      </c>
      <c r="BB11" s="31">
        <v>21434.65017</v>
      </c>
    </row>
    <row r="12" spans="37:54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1533.432350000001</v>
      </c>
      <c r="BB12" s="31">
        <f>BB11-BB10</f>
        <v>-1698.4539799999984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4" ht="12" customHeight="1">
      <c r="AL32" s="192">
        <v>2002</v>
      </c>
      <c r="AM32" s="193">
        <v>2003</v>
      </c>
      <c r="AN32" s="194">
        <v>2004</v>
      </c>
      <c r="AO32" s="194">
        <v>2005</v>
      </c>
      <c r="AP32" s="188">
        <v>2006</v>
      </c>
      <c r="AQ32" s="188">
        <v>2007</v>
      </c>
      <c r="AR32" s="188">
        <v>2008</v>
      </c>
      <c r="AS32" s="188">
        <v>2009</v>
      </c>
      <c r="AT32" s="150">
        <v>2010</v>
      </c>
      <c r="AU32" s="189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2">
        <f>AZ9</f>
        <v>2016</v>
      </c>
      <c r="BA32" s="205">
        <v>42370</v>
      </c>
      <c r="BB32" s="206">
        <v>42736</v>
      </c>
    </row>
    <row r="33" spans="37:54" ht="12" customHeight="1">
      <c r="AK33" s="150" t="s">
        <v>160</v>
      </c>
      <c r="AL33" s="195">
        <v>5438</v>
      </c>
      <c r="AM33" s="196">
        <v>1732</v>
      </c>
      <c r="AN33" s="195">
        <v>124.8</v>
      </c>
      <c r="AO33" s="195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105.41363</v>
      </c>
      <c r="BB33" s="31">
        <v>1904.64408</v>
      </c>
    </row>
    <row r="34" spans="37:54" ht="12" customHeight="1">
      <c r="AK34" s="150" t="s">
        <v>159</v>
      </c>
      <c r="AL34" s="195">
        <v>15926</v>
      </c>
      <c r="AM34" s="196">
        <v>48103</v>
      </c>
      <c r="AN34" s="195">
        <v>34183</v>
      </c>
      <c r="AO34" s="195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3422.6339500000004</v>
      </c>
      <c r="BB34" s="31">
        <v>4475.38162</v>
      </c>
    </row>
    <row r="35" spans="37:54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-3317.2203200000004</v>
      </c>
      <c r="BB35" s="31">
        <f>BB33-BB34</f>
        <v>-2570.73754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D33" sqref="D33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5" t="s">
        <v>28</v>
      </c>
      <c r="B2" s="215"/>
      <c r="C2" s="215"/>
      <c r="D2" s="21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6" t="s">
        <v>163</v>
      </c>
      <c r="B5" s="216"/>
      <c r="C5" s="216"/>
      <c r="D5" s="21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6" t="s">
        <v>164</v>
      </c>
      <c r="B6" s="216"/>
      <c r="C6" s="216"/>
      <c r="D6" s="21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6" t="s">
        <v>201</v>
      </c>
      <c r="B7" s="216"/>
      <c r="C7" s="216"/>
      <c r="D7" s="2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18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>B19-C19</f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>B20-C20</f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>B21-C21</f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>B22-C22</f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7">
        <v>42370</v>
      </c>
      <c r="B24" s="117">
        <v>101.24443</v>
      </c>
      <c r="C24" s="117">
        <v>2735.57251</v>
      </c>
      <c r="D24" s="117">
        <v>-43400.257190000004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7">
        <v>42736</v>
      </c>
      <c r="B25" s="117">
        <v>89.20296</v>
      </c>
      <c r="C25" s="117">
        <v>3138.47579</v>
      </c>
      <c r="D25" s="117">
        <f>B25-C25</f>
        <v>-3049.27283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1" t="s">
        <v>0</v>
      </c>
      <c r="B1" s="211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284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285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284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286</v>
      </c>
      <c r="C28" s="7">
        <v>10</v>
      </c>
    </row>
    <row r="29" spans="1:3" ht="12">
      <c r="A29" s="10" t="s">
        <v>37</v>
      </c>
      <c r="B29" s="12" t="s">
        <v>287</v>
      </c>
      <c r="C29" s="7">
        <v>10</v>
      </c>
    </row>
    <row r="30" spans="1:3" ht="12">
      <c r="A30" s="10" t="s">
        <v>38</v>
      </c>
      <c r="B30" s="12" t="s">
        <v>288</v>
      </c>
      <c r="C30" s="7">
        <v>11</v>
      </c>
    </row>
    <row r="31" spans="1:3" ht="12">
      <c r="A31" s="10" t="s">
        <v>39</v>
      </c>
      <c r="B31" s="12" t="s">
        <v>289</v>
      </c>
      <c r="C31" s="7">
        <v>11</v>
      </c>
    </row>
    <row r="32" spans="1:3" ht="12">
      <c r="A32" s="10" t="s">
        <v>41</v>
      </c>
      <c r="B32" s="12" t="s">
        <v>290</v>
      </c>
      <c r="C32" s="7">
        <v>12</v>
      </c>
    </row>
    <row r="33" spans="1:3" ht="12">
      <c r="A33" s="10" t="s">
        <v>43</v>
      </c>
      <c r="B33" s="12" t="s">
        <v>285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291</v>
      </c>
      <c r="C37" s="7">
        <v>19</v>
      </c>
    </row>
    <row r="38" spans="1:3" ht="12">
      <c r="A38" s="10" t="s">
        <v>48</v>
      </c>
      <c r="B38" s="12" t="s">
        <v>292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293</v>
      </c>
      <c r="C40" s="7">
        <v>21</v>
      </c>
    </row>
    <row r="41" spans="1:3" ht="12">
      <c r="A41" s="10" t="s">
        <v>53</v>
      </c>
      <c r="B41" s="12" t="s">
        <v>294</v>
      </c>
      <c r="C41" s="7">
        <v>21</v>
      </c>
    </row>
    <row r="42" spans="1:3" ht="12">
      <c r="A42" s="10" t="s">
        <v>55</v>
      </c>
      <c r="B42" s="12" t="s">
        <v>295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2" t="s">
        <v>193</v>
      </c>
      <c r="B47" s="212"/>
      <c r="C47" s="212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3" t="s">
        <v>220</v>
      </c>
      <c r="B4" s="213"/>
      <c r="C4" s="213"/>
      <c r="D4" s="213"/>
      <c r="E4" s="213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4" t="s">
        <v>221</v>
      </c>
      <c r="B7" s="214"/>
      <c r="C7" s="214"/>
      <c r="D7" s="214"/>
      <c r="E7" s="214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4" t="s">
        <v>222</v>
      </c>
      <c r="B9" s="214"/>
      <c r="C9" s="214"/>
      <c r="D9" s="214"/>
      <c r="E9" s="214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24" sqref="A24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5" t="s">
        <v>1</v>
      </c>
      <c r="B1" s="215"/>
      <c r="C1" s="215"/>
      <c r="D1" s="215"/>
      <c r="E1" s="215"/>
    </row>
    <row r="2" spans="1:5" ht="15" customHeight="1">
      <c r="A2" s="49"/>
      <c r="B2" s="49"/>
      <c r="C2" s="49"/>
      <c r="D2" s="49"/>
      <c r="E2" s="49"/>
    </row>
    <row r="3" spans="1:5" ht="15" customHeight="1">
      <c r="A3" s="216" t="s">
        <v>3</v>
      </c>
      <c r="B3" s="216"/>
      <c r="C3" s="216"/>
      <c r="D3" s="216"/>
      <c r="E3" s="216"/>
    </row>
    <row r="4" spans="1:5" ht="15" customHeight="1">
      <c r="A4" s="217" t="s">
        <v>296</v>
      </c>
      <c r="B4" s="217"/>
      <c r="C4" s="217"/>
      <c r="D4" s="217"/>
      <c r="E4" s="217"/>
    </row>
    <row r="5" spans="1:5" ht="15" customHeight="1">
      <c r="A5" s="219" t="s">
        <v>83</v>
      </c>
      <c r="B5" s="218" t="s">
        <v>207</v>
      </c>
      <c r="C5" s="218"/>
      <c r="D5" s="36" t="s">
        <v>125</v>
      </c>
      <c r="E5" s="41" t="s">
        <v>124</v>
      </c>
    </row>
    <row r="6" spans="1:5" ht="15" customHeight="1">
      <c r="A6" s="220"/>
      <c r="B6" s="36">
        <v>2016</v>
      </c>
      <c r="C6" s="41">
        <v>2017</v>
      </c>
      <c r="D6" s="50" t="s">
        <v>64</v>
      </c>
      <c r="E6" s="23" t="s">
        <v>64</v>
      </c>
    </row>
    <row r="7" spans="1:8" ht="15" customHeight="1">
      <c r="A7" s="177" t="s">
        <v>86</v>
      </c>
      <c r="B7" s="176">
        <v>1948.05428</v>
      </c>
      <c r="C7" s="176">
        <v>10822.919619999999</v>
      </c>
      <c r="D7" s="123">
        <f>(C7/B7-1)*100</f>
        <v>455.57587543197195</v>
      </c>
      <c r="E7" s="123">
        <f aca="true" t="shared" si="0" ref="E7:E34">C7/$C$34*100</f>
        <v>46.78541863565682</v>
      </c>
      <c r="G7" s="134"/>
      <c r="H7" s="145"/>
    </row>
    <row r="8" spans="1:8" ht="15" customHeight="1">
      <c r="A8" s="177" t="s">
        <v>85</v>
      </c>
      <c r="B8" s="178">
        <v>4245.3822</v>
      </c>
      <c r="C8" s="178">
        <v>3826.54015</v>
      </c>
      <c r="D8" s="55">
        <f>(C8/B8-1)*100</f>
        <v>-9.86582668575753</v>
      </c>
      <c r="E8" s="55">
        <f t="shared" si="0"/>
        <v>16.541403718186263</v>
      </c>
      <c r="G8" s="145"/>
      <c r="H8" s="145"/>
    </row>
    <row r="9" spans="1:8" ht="15" customHeight="1">
      <c r="A9" s="177" t="s">
        <v>84</v>
      </c>
      <c r="B9" s="178">
        <v>2735.57251</v>
      </c>
      <c r="C9" s="178">
        <v>3138.47579</v>
      </c>
      <c r="D9" s="55">
        <f>(C9/B9-1)*100</f>
        <v>14.7282983188042</v>
      </c>
      <c r="E9" s="55">
        <f t="shared" si="0"/>
        <v>13.567032637079105</v>
      </c>
      <c r="G9" s="145"/>
      <c r="H9" s="145"/>
    </row>
    <row r="10" spans="1:5" ht="15" customHeight="1">
      <c r="A10" s="177" t="s">
        <v>252</v>
      </c>
      <c r="B10" s="178">
        <v>598.57676</v>
      </c>
      <c r="C10" s="178">
        <v>855.198</v>
      </c>
      <c r="D10" s="55">
        <f>(C10/B10-1)*100</f>
        <v>42.87190167556787</v>
      </c>
      <c r="E10" s="55">
        <f t="shared" si="0"/>
        <v>3.6968579506438615</v>
      </c>
    </row>
    <row r="11" spans="1:8" ht="15" customHeight="1">
      <c r="A11" s="177" t="s">
        <v>88</v>
      </c>
      <c r="B11" s="178">
        <v>461.88365000000005</v>
      </c>
      <c r="C11" s="178">
        <v>736.6074</v>
      </c>
      <c r="D11" s="55">
        <f aca="true" t="shared" si="1" ref="D11:D30">(C11/B11-1)*100</f>
        <v>59.478994331148094</v>
      </c>
      <c r="E11" s="55">
        <f t="shared" si="0"/>
        <v>3.1842133905751693</v>
      </c>
      <c r="G11" s="145"/>
      <c r="H11" s="145"/>
    </row>
    <row r="12" spans="1:8" ht="15" customHeight="1">
      <c r="A12" s="177" t="s">
        <v>87</v>
      </c>
      <c r="B12" s="178">
        <v>225.17779000000002</v>
      </c>
      <c r="C12" s="178">
        <v>600.29843</v>
      </c>
      <c r="D12" s="55">
        <f t="shared" si="1"/>
        <v>166.58864979534616</v>
      </c>
      <c r="E12" s="55">
        <f t="shared" si="0"/>
        <v>2.5949756941720254</v>
      </c>
      <c r="G12" s="145"/>
      <c r="H12" s="145"/>
    </row>
    <row r="13" spans="1:8" ht="15" customHeight="1">
      <c r="A13" s="177" t="s">
        <v>226</v>
      </c>
      <c r="B13" s="178">
        <v>134.18956</v>
      </c>
      <c r="C13" s="178">
        <v>593.02935</v>
      </c>
      <c r="D13" s="55">
        <f t="shared" si="1"/>
        <v>341.9340446455</v>
      </c>
      <c r="E13" s="55">
        <f t="shared" si="0"/>
        <v>2.5635528468409206</v>
      </c>
      <c r="G13" s="145"/>
      <c r="H13" s="145"/>
    </row>
    <row r="14" spans="1:8" ht="15" customHeight="1">
      <c r="A14" s="177" t="s">
        <v>224</v>
      </c>
      <c r="B14" s="178">
        <v>316.14262</v>
      </c>
      <c r="C14" s="178">
        <v>557.70276</v>
      </c>
      <c r="D14" s="55">
        <f t="shared" si="1"/>
        <v>76.40859685416663</v>
      </c>
      <c r="E14" s="55">
        <f t="shared" si="0"/>
        <v>2.410842731627092</v>
      </c>
      <c r="G14" s="145"/>
      <c r="H14" s="145"/>
    </row>
    <row r="15" spans="1:8" ht="15" customHeight="1">
      <c r="A15" s="177" t="s">
        <v>90</v>
      </c>
      <c r="B15" s="178">
        <v>489.36951</v>
      </c>
      <c r="C15" s="178">
        <v>436.0866</v>
      </c>
      <c r="D15" s="55">
        <f t="shared" si="1"/>
        <v>-10.888073104513607</v>
      </c>
      <c r="E15" s="55">
        <f t="shared" si="0"/>
        <v>1.8851192523593945</v>
      </c>
      <c r="G15" s="145"/>
      <c r="H15" s="145"/>
    </row>
    <row r="16" spans="1:8" ht="15" customHeight="1">
      <c r="A16" s="177" t="s">
        <v>230</v>
      </c>
      <c r="B16" s="178">
        <v>64.25816</v>
      </c>
      <c r="C16" s="178">
        <v>391.19107</v>
      </c>
      <c r="D16" s="55">
        <f t="shared" si="1"/>
        <v>508.7803790211235</v>
      </c>
      <c r="E16" s="55">
        <f t="shared" si="0"/>
        <v>1.6910444333948158</v>
      </c>
      <c r="G16" s="145"/>
      <c r="H16" s="145"/>
    </row>
    <row r="17" spans="1:8" ht="15" customHeight="1">
      <c r="A17" s="177" t="s">
        <v>94</v>
      </c>
      <c r="B17" s="178">
        <v>805.98652</v>
      </c>
      <c r="C17" s="178">
        <v>359.96828999999997</v>
      </c>
      <c r="D17" s="55">
        <f t="shared" si="1"/>
        <v>-55.33817488659736</v>
      </c>
      <c r="E17" s="55">
        <f t="shared" si="0"/>
        <v>1.5560743066122409</v>
      </c>
      <c r="G17" s="145"/>
      <c r="H17" s="145"/>
    </row>
    <row r="18" spans="1:8" ht="15" customHeight="1">
      <c r="A18" s="177" t="s">
        <v>89</v>
      </c>
      <c r="B18" s="178">
        <v>210.18003</v>
      </c>
      <c r="C18" s="178">
        <v>243.1678</v>
      </c>
      <c r="D18" s="55">
        <f t="shared" si="1"/>
        <v>15.695006799646949</v>
      </c>
      <c r="E18" s="55">
        <f t="shared" si="0"/>
        <v>1.0511680508731036</v>
      </c>
      <c r="G18" s="145"/>
      <c r="H18" s="145"/>
    </row>
    <row r="19" spans="1:8" ht="15" customHeight="1">
      <c r="A19" s="177" t="s">
        <v>225</v>
      </c>
      <c r="B19" s="178">
        <v>188.24820000000003</v>
      </c>
      <c r="C19" s="178">
        <v>183.11778</v>
      </c>
      <c r="D19" s="55">
        <f t="shared" si="1"/>
        <v>-2.725348768275082</v>
      </c>
      <c r="E19" s="55">
        <f t="shared" si="0"/>
        <v>0.7915832601306991</v>
      </c>
      <c r="G19" s="145"/>
      <c r="H19" s="145"/>
    </row>
    <row r="20" spans="1:8" ht="15" customHeight="1">
      <c r="A20" s="177" t="s">
        <v>223</v>
      </c>
      <c r="B20" s="178">
        <v>58.139849999999996</v>
      </c>
      <c r="C20" s="178">
        <v>178.99935</v>
      </c>
      <c r="D20" s="55">
        <f t="shared" si="1"/>
        <v>207.8772133055039</v>
      </c>
      <c r="E20" s="55">
        <f t="shared" si="0"/>
        <v>0.7737800722260615</v>
      </c>
      <c r="G20" s="145"/>
      <c r="H20" s="145"/>
    </row>
    <row r="21" spans="1:8" ht="15" customHeight="1">
      <c r="A21" s="177" t="s">
        <v>93</v>
      </c>
      <c r="B21" s="178">
        <v>90.50012</v>
      </c>
      <c r="C21" s="178">
        <v>68.24999000000001</v>
      </c>
      <c r="D21" s="55">
        <f t="shared" si="1"/>
        <v>-24.58574640564011</v>
      </c>
      <c r="E21" s="55">
        <f t="shared" si="0"/>
        <v>0.2950316981130266</v>
      </c>
      <c r="G21" s="145"/>
      <c r="H21" s="145"/>
    </row>
    <row r="22" spans="1:8" ht="15" customHeight="1">
      <c r="A22" s="177" t="s">
        <v>227</v>
      </c>
      <c r="B22" s="178">
        <v>31.66188</v>
      </c>
      <c r="C22" s="178">
        <v>58.8242</v>
      </c>
      <c r="D22" s="55">
        <f t="shared" si="1"/>
        <v>85.78871500997414</v>
      </c>
      <c r="E22" s="55">
        <f t="shared" si="0"/>
        <v>0.2542858045274482</v>
      </c>
      <c r="G22" s="145"/>
      <c r="H22" s="145"/>
    </row>
    <row r="23" spans="1:8" ht="15" customHeight="1">
      <c r="A23" s="177" t="s">
        <v>267</v>
      </c>
      <c r="B23" s="178">
        <v>0</v>
      </c>
      <c r="C23" s="178">
        <v>51.1488</v>
      </c>
      <c r="D23" s="55"/>
      <c r="E23" s="55">
        <f t="shared" si="0"/>
        <v>0.2211065132821788</v>
      </c>
      <c r="G23" s="145"/>
      <c r="H23" s="145"/>
    </row>
    <row r="24" spans="1:8" ht="15" customHeight="1">
      <c r="A24" s="177" t="s">
        <v>256</v>
      </c>
      <c r="B24" s="178">
        <v>0</v>
      </c>
      <c r="C24" s="178">
        <v>9.54958</v>
      </c>
      <c r="D24" s="55"/>
      <c r="E24" s="55">
        <f t="shared" si="0"/>
        <v>0.04128101416082546</v>
      </c>
      <c r="G24" s="145"/>
      <c r="H24" s="145"/>
    </row>
    <row r="25" spans="1:8" ht="15" customHeight="1">
      <c r="A25" s="177" t="s">
        <v>259</v>
      </c>
      <c r="B25" s="178">
        <v>0</v>
      </c>
      <c r="C25" s="178">
        <v>8.01653</v>
      </c>
      <c r="D25" s="55"/>
      <c r="E25" s="55">
        <f t="shared" si="0"/>
        <v>0.03465393121484737</v>
      </c>
      <c r="G25" s="145"/>
      <c r="H25" s="145"/>
    </row>
    <row r="26" spans="1:8" ht="15" customHeight="1">
      <c r="A26" s="177" t="s">
        <v>228</v>
      </c>
      <c r="B26" s="178">
        <v>0.15852000000000002</v>
      </c>
      <c r="C26" s="178">
        <v>6.07329</v>
      </c>
      <c r="D26" s="55">
        <f t="shared" si="1"/>
        <v>3731.245268735806</v>
      </c>
      <c r="E26" s="55">
        <f t="shared" si="0"/>
        <v>0.026253675082338664</v>
      </c>
      <c r="G26" s="145"/>
      <c r="H26" s="145"/>
    </row>
    <row r="27" spans="1:8" ht="15" customHeight="1">
      <c r="A27" s="177" t="s">
        <v>279</v>
      </c>
      <c r="B27" s="178">
        <v>0</v>
      </c>
      <c r="C27" s="178">
        <v>2.92417</v>
      </c>
      <c r="D27" s="55"/>
      <c r="E27" s="55">
        <f t="shared" si="0"/>
        <v>0.012640629554248564</v>
      </c>
      <c r="G27" s="145"/>
      <c r="H27" s="145"/>
    </row>
    <row r="28" spans="1:8" ht="15" customHeight="1">
      <c r="A28" s="177" t="s">
        <v>258</v>
      </c>
      <c r="B28" s="178">
        <v>0</v>
      </c>
      <c r="C28" s="178">
        <v>2.7260500000000003</v>
      </c>
      <c r="D28" s="55"/>
      <c r="E28" s="55">
        <f t="shared" si="0"/>
        <v>0.011784194556526911</v>
      </c>
      <c r="G28" s="145"/>
      <c r="H28" s="145"/>
    </row>
    <row r="29" spans="1:8" ht="15" customHeight="1">
      <c r="A29" s="177" t="s">
        <v>95</v>
      </c>
      <c r="B29" s="178">
        <v>2.51188</v>
      </c>
      <c r="C29" s="178">
        <v>2.21721</v>
      </c>
      <c r="D29" s="55">
        <f t="shared" si="1"/>
        <v>-11.731054031243527</v>
      </c>
      <c r="E29" s="55">
        <f t="shared" si="0"/>
        <v>0.009584576222988217</v>
      </c>
      <c r="G29" s="145"/>
      <c r="H29" s="145"/>
    </row>
    <row r="30" spans="1:8" ht="15" customHeight="1">
      <c r="A30" s="177" t="s">
        <v>92</v>
      </c>
      <c r="B30" s="178">
        <v>0.17024</v>
      </c>
      <c r="C30" s="178">
        <v>0.07194</v>
      </c>
      <c r="D30" s="55">
        <f t="shared" si="1"/>
        <v>-57.74201127819549</v>
      </c>
      <c r="E30" s="55">
        <f t="shared" si="0"/>
        <v>0.00031098290801582725</v>
      </c>
      <c r="G30" s="145"/>
      <c r="H30" s="145"/>
    </row>
    <row r="31" spans="1:8" ht="15" customHeight="1">
      <c r="A31" s="177" t="s">
        <v>241</v>
      </c>
      <c r="B31" s="178">
        <v>105.46321</v>
      </c>
      <c r="C31" s="178">
        <v>0</v>
      </c>
      <c r="D31" s="55"/>
      <c r="E31" s="55">
        <f t="shared" si="0"/>
        <v>0</v>
      </c>
      <c r="G31" s="145"/>
      <c r="H31" s="145"/>
    </row>
    <row r="32" spans="1:8" ht="15" customHeight="1">
      <c r="A32" s="177" t="s">
        <v>91</v>
      </c>
      <c r="B32" s="178">
        <v>57.5</v>
      </c>
      <c r="C32" s="178">
        <v>0</v>
      </c>
      <c r="D32" s="55"/>
      <c r="E32" s="55">
        <f t="shared" si="0"/>
        <v>0</v>
      </c>
      <c r="G32" s="145"/>
      <c r="H32" s="145"/>
    </row>
    <row r="33" spans="1:8" ht="15" customHeight="1">
      <c r="A33" s="177" t="s">
        <v>229</v>
      </c>
      <c r="B33" s="178">
        <v>29.65878</v>
      </c>
      <c r="C33" s="178">
        <v>0</v>
      </c>
      <c r="D33" s="55"/>
      <c r="E33" s="55">
        <f t="shared" si="0"/>
        <v>0</v>
      </c>
      <c r="G33" s="145"/>
      <c r="H33" s="145"/>
    </row>
    <row r="34" spans="1:8" ht="15" customHeight="1">
      <c r="A34" s="24" t="s">
        <v>77</v>
      </c>
      <c r="B34" s="28">
        <f>SUM(B7:B33)</f>
        <v>12798.78627</v>
      </c>
      <c r="C34" s="28">
        <f>SUM(C7:C33)</f>
        <v>23133.104149999996</v>
      </c>
      <c r="D34" s="55">
        <f>(C34/B34-1)*100</f>
        <v>80.74451484687535</v>
      </c>
      <c r="E34" s="55">
        <f t="shared" si="0"/>
        <v>100</v>
      </c>
      <c r="G34" s="145"/>
      <c r="H34" s="145"/>
    </row>
    <row r="35" spans="1:5" ht="15" customHeight="1">
      <c r="A35" s="47" t="s">
        <v>195</v>
      </c>
      <c r="B35" s="53"/>
      <c r="C35" s="53"/>
      <c r="D35" s="53"/>
      <c r="E35" s="54"/>
    </row>
    <row r="36" spans="1:5" ht="15" customHeight="1">
      <c r="A36" s="47" t="s">
        <v>214</v>
      </c>
      <c r="B36" s="53"/>
      <c r="C36" s="53"/>
      <c r="D36" s="53"/>
      <c r="E36" s="54"/>
    </row>
    <row r="37" spans="7:8" ht="15" customHeight="1">
      <c r="G37" s="145"/>
      <c r="H37" s="145"/>
    </row>
    <row r="38" ht="15" customHeight="1"/>
    <row r="39" spans="2:8" ht="15" customHeight="1">
      <c r="B39" s="29"/>
      <c r="H39" s="145"/>
    </row>
    <row r="40" ht="15" customHeight="1">
      <c r="C40" s="145"/>
    </row>
    <row r="41" ht="15" customHeight="1"/>
    <row r="42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J9" sqref="J9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5" t="s">
        <v>176</v>
      </c>
      <c r="B1" s="215"/>
      <c r="C1" s="215"/>
      <c r="D1" s="215"/>
      <c r="E1" s="215"/>
      <c r="F1" s="215"/>
      <c r="G1" s="215"/>
      <c r="H1" s="215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8" t="s">
        <v>5</v>
      </c>
      <c r="B3" s="218"/>
      <c r="C3" s="218"/>
      <c r="D3" s="218"/>
      <c r="E3" s="218"/>
      <c r="F3" s="218"/>
      <c r="G3" s="218"/>
      <c r="H3" s="218"/>
    </row>
    <row r="4" spans="1:8" ht="15" customHeight="1">
      <c r="A4" s="223" t="s">
        <v>297</v>
      </c>
      <c r="B4" s="223"/>
      <c r="C4" s="223"/>
      <c r="D4" s="223"/>
      <c r="E4" s="223"/>
      <c r="F4" s="223"/>
      <c r="G4" s="223"/>
      <c r="H4" s="223"/>
    </row>
    <row r="5" spans="1:8" ht="15" customHeight="1">
      <c r="A5" s="36" t="s">
        <v>98</v>
      </c>
      <c r="B5" s="219" t="s">
        <v>99</v>
      </c>
      <c r="C5" s="218" t="s">
        <v>100</v>
      </c>
      <c r="D5" s="218"/>
      <c r="E5" s="36" t="s">
        <v>63</v>
      </c>
      <c r="F5" s="218" t="s">
        <v>206</v>
      </c>
      <c r="G5" s="218"/>
      <c r="H5" s="36" t="s">
        <v>63</v>
      </c>
    </row>
    <row r="6" spans="1:14" ht="15" customHeight="1">
      <c r="A6" s="50" t="s">
        <v>101</v>
      </c>
      <c r="B6" s="222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9">
        <v>0</v>
      </c>
      <c r="D7" s="159">
        <v>47.6</v>
      </c>
      <c r="E7" s="118"/>
      <c r="F7" s="159">
        <v>0</v>
      </c>
      <c r="G7" s="159">
        <v>24.883200000000002</v>
      </c>
      <c r="H7" s="118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262</v>
      </c>
      <c r="C8" s="144">
        <v>0</v>
      </c>
      <c r="D8" s="144">
        <v>47.556</v>
      </c>
      <c r="E8" s="60"/>
      <c r="F8" s="144">
        <v>0</v>
      </c>
      <c r="G8" s="144">
        <v>26.2656</v>
      </c>
      <c r="H8" s="60"/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188</v>
      </c>
      <c r="C9" s="144">
        <v>0</v>
      </c>
      <c r="D9" s="144">
        <v>0.0061790000000000005</v>
      </c>
      <c r="E9" s="60"/>
      <c r="F9" s="144">
        <v>0</v>
      </c>
      <c r="G9" s="144">
        <v>0.27118000000000003</v>
      </c>
      <c r="H9" s="60"/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781.343</v>
      </c>
      <c r="D10" s="144">
        <v>546.12</v>
      </c>
      <c r="E10" s="60">
        <f aca="true" t="shared" si="0" ref="E10:E37">(D10/C10-1)*100</f>
        <v>-30.104960305525232</v>
      </c>
      <c r="F10" s="144">
        <v>1576.61014</v>
      </c>
      <c r="G10" s="144">
        <v>1225.8590900000002</v>
      </c>
      <c r="H10" s="60">
        <f aca="true" t="shared" si="1" ref="H10:H37">(G10/F10-1)*100</f>
        <v>-22.247164413137664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260</v>
      </c>
      <c r="C11" s="144">
        <v>0.001</v>
      </c>
      <c r="D11" s="144">
        <v>0</v>
      </c>
      <c r="E11" s="60"/>
      <c r="F11" s="144">
        <v>0.05525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4022116</v>
      </c>
      <c r="B12" s="10" t="s">
        <v>261</v>
      </c>
      <c r="C12" s="144">
        <v>0</v>
      </c>
      <c r="D12" s="144">
        <v>0.38731540000000003</v>
      </c>
      <c r="E12" s="60"/>
      <c r="F12" s="144">
        <v>0</v>
      </c>
      <c r="G12" s="144">
        <v>7.03813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4022118</v>
      </c>
      <c r="B13" s="10" t="s">
        <v>185</v>
      </c>
      <c r="C13" s="144">
        <v>164.2221677</v>
      </c>
      <c r="D13" s="144">
        <v>2884.9509</v>
      </c>
      <c r="E13" s="60">
        <f t="shared" si="0"/>
        <v>1656.7365845944803</v>
      </c>
      <c r="F13" s="144">
        <v>452.82602</v>
      </c>
      <c r="G13" s="144">
        <v>6942.04744</v>
      </c>
      <c r="H13" s="60">
        <f t="shared" si="1"/>
        <v>1433.0495893323446</v>
      </c>
      <c r="J13" s="29"/>
      <c r="K13" s="29"/>
      <c r="L13" s="29"/>
      <c r="M13" s="29"/>
      <c r="N13" s="29"/>
    </row>
    <row r="14" spans="1:14" ht="15" customHeight="1">
      <c r="A14" s="165">
        <v>4022120</v>
      </c>
      <c r="B14" s="166" t="s">
        <v>194</v>
      </c>
      <c r="C14" s="144">
        <v>0.4</v>
      </c>
      <c r="D14" s="144">
        <v>0</v>
      </c>
      <c r="E14" s="60"/>
      <c r="F14" s="144">
        <v>2.69532</v>
      </c>
      <c r="G14" s="144">
        <v>0</v>
      </c>
      <c r="H14" s="60"/>
      <c r="J14" s="29"/>
      <c r="K14" s="29"/>
      <c r="L14" s="29"/>
      <c r="M14" s="29"/>
      <c r="N14" s="29"/>
    </row>
    <row r="15" spans="1:14" ht="15" customHeight="1">
      <c r="A15" s="165">
        <v>4022916</v>
      </c>
      <c r="B15" s="166" t="s">
        <v>243</v>
      </c>
      <c r="C15" s="144">
        <v>0.054</v>
      </c>
      <c r="D15" s="144">
        <v>0</v>
      </c>
      <c r="E15" s="60"/>
      <c r="F15" s="144">
        <v>0.5767100000000001</v>
      </c>
      <c r="G15" s="144">
        <v>0</v>
      </c>
      <c r="H15" s="60"/>
      <c r="J15" s="29"/>
      <c r="K15" s="29"/>
      <c r="L15" s="29"/>
      <c r="M15" s="29"/>
      <c r="N15" s="29"/>
    </row>
    <row r="16" spans="1:8" ht="15" customHeight="1">
      <c r="A16" s="165">
        <v>4022917</v>
      </c>
      <c r="B16" s="166" t="s">
        <v>254</v>
      </c>
      <c r="C16" s="144">
        <v>0.054</v>
      </c>
      <c r="D16" s="144">
        <v>0</v>
      </c>
      <c r="E16" s="60"/>
      <c r="F16" s="144">
        <v>0.65413</v>
      </c>
      <c r="G16" s="144">
        <v>0</v>
      </c>
      <c r="H16" s="60"/>
    </row>
    <row r="17" spans="1:14" ht="15" customHeight="1">
      <c r="A17" s="59">
        <v>4029110</v>
      </c>
      <c r="B17" s="10" t="s">
        <v>249</v>
      </c>
      <c r="C17" s="144">
        <v>54.7318762</v>
      </c>
      <c r="D17" s="144">
        <v>197.4701147</v>
      </c>
      <c r="E17" s="60">
        <f t="shared" si="0"/>
        <v>260.7954420901069</v>
      </c>
      <c r="F17" s="144">
        <v>61.77693</v>
      </c>
      <c r="G17" s="144">
        <v>243.1177</v>
      </c>
      <c r="H17" s="60">
        <f t="shared" si="1"/>
        <v>293.5412458987522</v>
      </c>
      <c r="J17" s="29"/>
      <c r="K17" s="29"/>
      <c r="L17" s="29"/>
      <c r="M17" s="29"/>
      <c r="N17" s="29"/>
    </row>
    <row r="18" spans="1:8" ht="15" customHeight="1">
      <c r="A18" s="59">
        <v>4029910</v>
      </c>
      <c r="B18" s="10" t="s">
        <v>81</v>
      </c>
      <c r="C18" s="144">
        <v>24.804869600000004</v>
      </c>
      <c r="D18" s="144">
        <v>205.773408</v>
      </c>
      <c r="E18" s="60">
        <f t="shared" si="0"/>
        <v>729.5685940634817</v>
      </c>
      <c r="F18" s="144">
        <v>29.722540000000002</v>
      </c>
      <c r="G18" s="144">
        <v>325.79838</v>
      </c>
      <c r="H18" s="60">
        <f t="shared" si="1"/>
        <v>996.132362846513</v>
      </c>
    </row>
    <row r="19" spans="1:10" ht="15" customHeight="1">
      <c r="A19" s="59">
        <v>4029990</v>
      </c>
      <c r="B19" s="10" t="s">
        <v>189</v>
      </c>
      <c r="C19" s="144">
        <v>27.2796</v>
      </c>
      <c r="D19" s="144">
        <v>2.2563822</v>
      </c>
      <c r="E19" s="60">
        <f t="shared" si="0"/>
        <v>-91.72868297189109</v>
      </c>
      <c r="F19" s="144">
        <v>46.05692</v>
      </c>
      <c r="G19" s="144">
        <v>3.44446</v>
      </c>
      <c r="H19" s="60">
        <f t="shared" si="1"/>
        <v>-92.5212975596284</v>
      </c>
      <c r="J19" s="29"/>
    </row>
    <row r="20" spans="1:10" ht="15" customHeight="1">
      <c r="A20" s="59">
        <v>4031000</v>
      </c>
      <c r="B20" s="10" t="s">
        <v>79</v>
      </c>
      <c r="C20" s="144">
        <v>4.27606</v>
      </c>
      <c r="D20" s="144">
        <v>6.5283</v>
      </c>
      <c r="E20" s="60">
        <f t="shared" si="0"/>
        <v>52.67091668498569</v>
      </c>
      <c r="F20" s="144">
        <v>3.86224</v>
      </c>
      <c r="G20" s="144">
        <v>17.91422</v>
      </c>
      <c r="H20" s="60">
        <f t="shared" si="1"/>
        <v>363.8297982517917</v>
      </c>
      <c r="J20" s="29"/>
    </row>
    <row r="21" spans="1:14" ht="15" customHeight="1">
      <c r="A21" s="59">
        <v>4039000</v>
      </c>
      <c r="B21" s="10" t="s">
        <v>183</v>
      </c>
      <c r="C21" s="144">
        <v>19.6</v>
      </c>
      <c r="D21" s="144">
        <v>0.21030000000000001</v>
      </c>
      <c r="E21" s="60">
        <f t="shared" si="0"/>
        <v>-98.92704081632652</v>
      </c>
      <c r="F21" s="144">
        <v>37.245</v>
      </c>
      <c r="G21" s="144">
        <v>1.24636</v>
      </c>
      <c r="H21" s="60">
        <f t="shared" si="1"/>
        <v>-96.65361793529333</v>
      </c>
      <c r="J21" s="29"/>
      <c r="K21" s="29"/>
      <c r="L21" s="29"/>
      <c r="M21" s="29"/>
      <c r="N21" s="29"/>
    </row>
    <row r="22" spans="1:14" ht="15" customHeight="1">
      <c r="A22" s="59">
        <v>4041000</v>
      </c>
      <c r="B22" s="10" t="s">
        <v>102</v>
      </c>
      <c r="C22" s="144">
        <v>153</v>
      </c>
      <c r="D22" s="144">
        <v>321.425</v>
      </c>
      <c r="E22" s="60">
        <f t="shared" si="0"/>
        <v>110.08169934640523</v>
      </c>
      <c r="F22" s="144">
        <v>161.91688</v>
      </c>
      <c r="G22" s="144">
        <v>390.78346999999997</v>
      </c>
      <c r="H22" s="60">
        <f t="shared" si="1"/>
        <v>141.34819667967912</v>
      </c>
      <c r="J22" s="29"/>
      <c r="K22" s="29"/>
      <c r="L22" s="29"/>
      <c r="M22" s="29"/>
      <c r="N22" s="29"/>
    </row>
    <row r="23" spans="1:10" ht="15" customHeight="1">
      <c r="A23" s="137">
        <v>4049000</v>
      </c>
      <c r="B23" s="10" t="s">
        <v>177</v>
      </c>
      <c r="C23" s="144">
        <v>75.66</v>
      </c>
      <c r="D23" s="144">
        <v>100.2</v>
      </c>
      <c r="E23" s="60">
        <f t="shared" si="0"/>
        <v>32.434575733544825</v>
      </c>
      <c r="F23" s="144">
        <v>515.86267</v>
      </c>
      <c r="G23" s="144">
        <v>431.04764</v>
      </c>
      <c r="H23" s="60">
        <f t="shared" si="1"/>
        <v>-16.441397087329456</v>
      </c>
      <c r="J23" s="29"/>
    </row>
    <row r="24" spans="1:8" ht="15" customHeight="1">
      <c r="A24" s="59">
        <v>4051000</v>
      </c>
      <c r="B24" s="10" t="s">
        <v>103</v>
      </c>
      <c r="C24" s="144">
        <v>659.64575</v>
      </c>
      <c r="D24" s="144">
        <v>417.35861</v>
      </c>
      <c r="E24" s="60">
        <f t="shared" si="0"/>
        <v>-36.72988721597918</v>
      </c>
      <c r="F24" s="144">
        <v>2084.22368</v>
      </c>
      <c r="G24" s="144">
        <v>1666.37654</v>
      </c>
      <c r="H24" s="60">
        <f t="shared" si="1"/>
        <v>-20.04809483788228</v>
      </c>
    </row>
    <row r="25" spans="1:8" ht="15" customHeight="1">
      <c r="A25" s="59">
        <v>4052000</v>
      </c>
      <c r="B25" s="10" t="s">
        <v>266</v>
      </c>
      <c r="C25" s="144">
        <v>0</v>
      </c>
      <c r="D25" s="144">
        <v>0.00555</v>
      </c>
      <c r="E25" s="60"/>
      <c r="F25" s="144">
        <v>0</v>
      </c>
      <c r="G25" s="144">
        <v>0.16254</v>
      </c>
      <c r="H25" s="60"/>
    </row>
    <row r="26" spans="1:8" ht="15" customHeight="1">
      <c r="A26" s="59"/>
      <c r="C26" s="26"/>
      <c r="D26" s="26"/>
      <c r="E26" s="60"/>
      <c r="F26" s="26"/>
      <c r="G26" s="26"/>
      <c r="H26" s="60"/>
    </row>
    <row r="27" spans="1:8" ht="15" customHeight="1">
      <c r="A27" s="59">
        <v>4061000</v>
      </c>
      <c r="B27" s="10" t="s">
        <v>191</v>
      </c>
      <c r="C27" s="179">
        <v>767.1288196</v>
      </c>
      <c r="D27" s="179">
        <v>831.6527312000001</v>
      </c>
      <c r="E27" s="60">
        <f t="shared" si="0"/>
        <v>8.411092107534746</v>
      </c>
      <c r="F27" s="179">
        <v>3121.8837200000003</v>
      </c>
      <c r="G27" s="179">
        <v>3335.4636499999997</v>
      </c>
      <c r="H27" s="60">
        <f t="shared" si="1"/>
        <v>6.841380049862944</v>
      </c>
    </row>
    <row r="28" spans="1:8" ht="15" customHeight="1">
      <c r="A28" s="59">
        <v>4062000</v>
      </c>
      <c r="B28" s="10" t="s">
        <v>104</v>
      </c>
      <c r="C28" s="179">
        <v>31.33808</v>
      </c>
      <c r="D28" s="179">
        <v>25.04</v>
      </c>
      <c r="E28" s="60">
        <f t="shared" si="0"/>
        <v>-20.097210805512024</v>
      </c>
      <c r="F28" s="179">
        <v>255.20660999999998</v>
      </c>
      <c r="G28" s="179">
        <v>194.92978</v>
      </c>
      <c r="H28" s="60">
        <f t="shared" si="1"/>
        <v>-23.61883573470138</v>
      </c>
    </row>
    <row r="29" spans="1:8" ht="15" customHeight="1">
      <c r="A29" s="59">
        <v>4063000</v>
      </c>
      <c r="B29" s="10" t="s">
        <v>184</v>
      </c>
      <c r="C29" s="179">
        <v>124.141764</v>
      </c>
      <c r="D29" s="179">
        <v>127.9726</v>
      </c>
      <c r="E29" s="60">
        <f t="shared" si="0"/>
        <v>3.0858559412769493</v>
      </c>
      <c r="F29" s="179">
        <v>589.70863</v>
      </c>
      <c r="G29" s="179">
        <v>546.40976</v>
      </c>
      <c r="H29" s="60">
        <f t="shared" si="1"/>
        <v>-7.342417559668402</v>
      </c>
    </row>
    <row r="30" spans="1:8" ht="15" customHeight="1">
      <c r="A30" s="59">
        <v>4064000</v>
      </c>
      <c r="B30" s="10" t="s">
        <v>105</v>
      </c>
      <c r="C30" s="179">
        <v>14.137709999999998</v>
      </c>
      <c r="D30" s="179">
        <v>28.32244</v>
      </c>
      <c r="E30" s="60">
        <f t="shared" si="0"/>
        <v>100.33258568749824</v>
      </c>
      <c r="F30" s="179">
        <v>115.2347</v>
      </c>
      <c r="G30" s="179">
        <v>208.94439000000003</v>
      </c>
      <c r="H30" s="60">
        <f t="shared" si="1"/>
        <v>81.32072197003161</v>
      </c>
    </row>
    <row r="31" spans="1:8" ht="15" customHeight="1">
      <c r="A31" s="59">
        <v>4069000</v>
      </c>
      <c r="B31" s="10" t="s">
        <v>190</v>
      </c>
      <c r="C31" s="179">
        <v>699.1351952</v>
      </c>
      <c r="D31" s="179">
        <v>1619.1719797</v>
      </c>
      <c r="E31" s="60">
        <f t="shared" si="0"/>
        <v>131.59640521842232</v>
      </c>
      <c r="F31" s="179">
        <v>2694.1395899999998</v>
      </c>
      <c r="G31" s="179">
        <v>6201.73421</v>
      </c>
      <c r="H31" s="60">
        <f t="shared" si="1"/>
        <v>130.1934997362182</v>
      </c>
    </row>
    <row r="32" spans="1:8" ht="15" customHeight="1">
      <c r="A32" s="59"/>
      <c r="B32" s="10" t="s">
        <v>165</v>
      </c>
      <c r="C32" s="26">
        <f>SUM(C27:C31)</f>
        <v>1635.8815688</v>
      </c>
      <c r="D32" s="26">
        <f>SUM(D27:D31)</f>
        <v>2632.1597509000003</v>
      </c>
      <c r="E32" s="60">
        <f t="shared" si="0"/>
        <v>60.90160810545837</v>
      </c>
      <c r="F32" s="26">
        <f>SUM(F27:F31)</f>
        <v>6776.17325</v>
      </c>
      <c r="G32" s="26">
        <f>SUM(G27:G31)</f>
        <v>10487.481789999998</v>
      </c>
      <c r="H32" s="60">
        <f t="shared" si="1"/>
        <v>54.769977140121064</v>
      </c>
    </row>
    <row r="33" spans="1:11" ht="15" customHeight="1">
      <c r="A33" s="59"/>
      <c r="C33" s="26"/>
      <c r="D33" s="26"/>
      <c r="E33" s="60"/>
      <c r="F33" s="26"/>
      <c r="G33" s="26"/>
      <c r="H33" s="60"/>
      <c r="K33" s="29"/>
    </row>
    <row r="34" spans="1:8" ht="15" customHeight="1">
      <c r="A34" s="59">
        <v>19011010</v>
      </c>
      <c r="B34" s="10" t="s">
        <v>187</v>
      </c>
      <c r="C34" s="179">
        <v>241.371424</v>
      </c>
      <c r="D34" s="179">
        <v>171.72854</v>
      </c>
      <c r="E34" s="60">
        <f t="shared" si="0"/>
        <v>-28.852994627897623</v>
      </c>
      <c r="F34" s="179">
        <v>942.6335</v>
      </c>
      <c r="G34" s="179">
        <v>1253.09094</v>
      </c>
      <c r="H34" s="60">
        <f t="shared" si="1"/>
        <v>32.935116352219616</v>
      </c>
    </row>
    <row r="35" spans="1:8" ht="15" customHeight="1">
      <c r="A35" s="59">
        <v>19019011</v>
      </c>
      <c r="B35" s="10" t="s">
        <v>106</v>
      </c>
      <c r="C35" s="179">
        <v>25.59704</v>
      </c>
      <c r="D35" s="179">
        <v>38.003538</v>
      </c>
      <c r="E35" s="60">
        <f t="shared" si="0"/>
        <v>48.468486981307215</v>
      </c>
      <c r="F35" s="179">
        <v>71.13994</v>
      </c>
      <c r="G35" s="179">
        <v>69.61744</v>
      </c>
      <c r="H35" s="60">
        <f t="shared" si="1"/>
        <v>-2.14014799562664</v>
      </c>
    </row>
    <row r="36" spans="1:8" ht="15" customHeight="1">
      <c r="A36" s="59">
        <v>22029931</v>
      </c>
      <c r="B36" s="10" t="s">
        <v>304</v>
      </c>
      <c r="C36" s="179">
        <v>2.7216</v>
      </c>
      <c r="D36" s="179">
        <v>4.3386000000000005</v>
      </c>
      <c r="E36" s="60">
        <f t="shared" si="0"/>
        <v>59.41358024691359</v>
      </c>
      <c r="F36" s="179">
        <v>2.51188</v>
      </c>
      <c r="G36" s="179">
        <v>15.49906</v>
      </c>
      <c r="H36" s="60">
        <f t="shared" si="1"/>
        <v>517.0302721467585</v>
      </c>
    </row>
    <row r="37" spans="1:11" ht="15" customHeight="1">
      <c r="A37" s="59">
        <v>22029932</v>
      </c>
      <c r="B37" s="10" t="s">
        <v>305</v>
      </c>
      <c r="C37" s="179">
        <v>10.037061</v>
      </c>
      <c r="D37" s="179">
        <v>0.881</v>
      </c>
      <c r="E37" s="60">
        <f t="shared" si="0"/>
        <v>-91.22253018089658</v>
      </c>
      <c r="F37" s="179">
        <v>32.24327</v>
      </c>
      <c r="G37" s="179">
        <v>1.15897</v>
      </c>
      <c r="H37" s="60">
        <f t="shared" si="1"/>
        <v>-96.40554447486251</v>
      </c>
      <c r="J37" s="29"/>
      <c r="K37" s="29"/>
    </row>
    <row r="38" spans="1:8" ht="15" customHeight="1">
      <c r="A38" s="21"/>
      <c r="B38" s="10" t="s">
        <v>107</v>
      </c>
      <c r="C38" s="28"/>
      <c r="D38" s="28"/>
      <c r="E38" s="69"/>
      <c r="F38" s="28">
        <f>SUM(F7:F37)-F32</f>
        <v>12798.786269999997</v>
      </c>
      <c r="G38" s="28">
        <f>SUM(G7:G37)-G32</f>
        <v>23133.10415</v>
      </c>
      <c r="H38" s="69">
        <f>(G38/F38-1)*100</f>
        <v>80.74451484687543</v>
      </c>
    </row>
    <row r="39" spans="1:8" ht="12">
      <c r="A39" s="47" t="s">
        <v>195</v>
      </c>
      <c r="B39" s="53"/>
      <c r="C39" s="53"/>
      <c r="D39" s="53"/>
      <c r="E39" s="53"/>
      <c r="F39" s="53"/>
      <c r="G39" s="53"/>
      <c r="H39" s="54"/>
    </row>
    <row r="40" spans="1:8" ht="12">
      <c r="A40" s="11"/>
      <c r="B40" s="11"/>
      <c r="C40" s="11"/>
      <c r="D40" s="34"/>
      <c r="E40" s="11"/>
      <c r="F40" s="221"/>
      <c r="G40" s="221"/>
      <c r="H40" s="34"/>
    </row>
    <row r="41" spans="4:8" ht="12">
      <c r="D41" s="34"/>
      <c r="E41" s="11"/>
      <c r="F41" s="34"/>
      <c r="G41" s="34"/>
      <c r="H41" s="34"/>
    </row>
    <row r="42" spans="4:8" ht="12">
      <c r="D42" s="44"/>
      <c r="E42" s="44"/>
      <c r="F42" s="11"/>
      <c r="G42" s="11"/>
      <c r="H42" s="44"/>
    </row>
    <row r="43" spans="4:8" ht="12">
      <c r="D43" s="11"/>
      <c r="E43" s="11"/>
      <c r="F43" s="44"/>
      <c r="G43" s="44"/>
      <c r="H43" s="62"/>
    </row>
    <row r="44" spans="4:8" ht="12">
      <c r="D44" s="11"/>
      <c r="E44" s="11"/>
      <c r="F44" s="44"/>
      <c r="G44" s="44"/>
      <c r="H44" s="62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11"/>
      <c r="G74" s="11"/>
      <c r="H74" s="62"/>
    </row>
  </sheetData>
  <sheetProtection/>
  <mergeCells count="7">
    <mergeCell ref="F40:G40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G37" sqref="G37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5" t="s">
        <v>178</v>
      </c>
      <c r="B2" s="215"/>
      <c r="C2" s="215"/>
      <c r="D2" s="215"/>
    </row>
    <row r="3" spans="1:4" ht="15" customHeight="1">
      <c r="A3" s="34"/>
      <c r="B3" s="34"/>
      <c r="C3" s="34"/>
      <c r="D3" s="34"/>
    </row>
    <row r="4" spans="1:4" ht="15" customHeight="1">
      <c r="A4" s="218" t="s">
        <v>5</v>
      </c>
      <c r="B4" s="218"/>
      <c r="C4" s="218"/>
      <c r="D4" s="218"/>
    </row>
    <row r="5" spans="1:4" ht="15" customHeight="1">
      <c r="A5" s="224" t="s">
        <v>298</v>
      </c>
      <c r="B5" s="224"/>
      <c r="C5" s="224"/>
      <c r="D5" s="224"/>
    </row>
    <row r="6" spans="1:9" ht="15" customHeight="1">
      <c r="A6" s="219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2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4">
        <v>2884.9509</v>
      </c>
      <c r="C8" s="184">
        <v>6942.04744</v>
      </c>
      <c r="D8" s="52">
        <f aca="true" t="shared" si="0" ref="D8:D13">C8/B8*1000</f>
        <v>2406.2965647006336</v>
      </c>
      <c r="G8" s="29"/>
      <c r="H8" s="29"/>
      <c r="I8" s="29"/>
    </row>
    <row r="9" spans="1:33" ht="15" customHeight="1">
      <c r="A9" s="21" t="s">
        <v>111</v>
      </c>
      <c r="B9" s="179">
        <v>546.5073154</v>
      </c>
      <c r="C9" s="179">
        <v>1232.89722</v>
      </c>
      <c r="D9" s="52">
        <f t="shared" si="0"/>
        <v>2255.957395735164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421.8353</v>
      </c>
      <c r="C10" s="179">
        <v>823.07747</v>
      </c>
      <c r="D10" s="52">
        <f t="shared" si="0"/>
        <v>1951.182060865935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2632.1597509000003</v>
      </c>
      <c r="C11" s="179">
        <v>10487.481789999998</v>
      </c>
      <c r="D11" s="52">
        <f t="shared" si="0"/>
        <v>3984.3637098447653</v>
      </c>
      <c r="G11" s="29"/>
      <c r="I11" s="29"/>
    </row>
    <row r="12" spans="1:4" ht="26.25" customHeight="1">
      <c r="A12" s="139" t="s">
        <v>187</v>
      </c>
      <c r="B12" s="183">
        <v>171.72854</v>
      </c>
      <c r="C12" s="183">
        <v>1253.09094</v>
      </c>
      <c r="D12" s="141">
        <f t="shared" si="0"/>
        <v>7296.928862261334</v>
      </c>
    </row>
    <row r="13" spans="1:7" ht="15" customHeight="1">
      <c r="A13" s="21" t="s">
        <v>114</v>
      </c>
      <c r="B13" s="179">
        <v>967.7776819</v>
      </c>
      <c r="C13" s="179">
        <v>2394.50929</v>
      </c>
      <c r="D13" s="52">
        <f t="shared" si="0"/>
        <v>2474.2348731363113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7624.959488200001</v>
      </c>
      <c r="C15" s="26">
        <f>SUM(C8:C13)</f>
        <v>23133.10415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6942.04744</v>
      </c>
      <c r="AH21" s="66">
        <f aca="true" t="shared" si="2" ref="AH21:AH27">AG21/$AG$27*100</f>
        <v>30.00914790763176</v>
      </c>
    </row>
    <row r="22" spans="32:34" ht="17.25" customHeight="1">
      <c r="AF22" s="11" t="str">
        <f>A9</f>
        <v>Leche descremada</v>
      </c>
      <c r="AG22" s="44">
        <f t="shared" si="1"/>
        <v>1232.89722</v>
      </c>
      <c r="AH22" s="66">
        <f t="shared" si="2"/>
        <v>5.329579688076579</v>
      </c>
    </row>
    <row r="23" spans="32:34" ht="17.25" customHeight="1">
      <c r="AF23" s="11" t="str">
        <f>A10</f>
        <v>Suero y lactosuero</v>
      </c>
      <c r="AG23" s="44">
        <f t="shared" si="1"/>
        <v>823.07747</v>
      </c>
      <c r="AH23" s="66">
        <f t="shared" si="2"/>
        <v>3.558007021725184</v>
      </c>
    </row>
    <row r="24" spans="32:34" ht="17.25" customHeight="1">
      <c r="AF24" s="11" t="str">
        <f>A11</f>
        <v>Quesos</v>
      </c>
      <c r="AG24" s="44">
        <f t="shared" si="1"/>
        <v>10487.481789999998</v>
      </c>
      <c r="AH24" s="66">
        <f>AG24/$AG$27*100</f>
        <v>45.335384832043815</v>
      </c>
    </row>
    <row r="25" spans="32:34" ht="17.25" customHeight="1">
      <c r="AF25" s="11" t="str">
        <f>A12</f>
        <v>Preparaciones para la alimentación infantil</v>
      </c>
      <c r="AG25" s="44">
        <f t="shared" si="1"/>
        <v>1253.09094</v>
      </c>
      <c r="AH25" s="66">
        <f t="shared" si="2"/>
        <v>5.416873290651743</v>
      </c>
    </row>
    <row r="26" spans="32:34" ht="17.25" customHeight="1">
      <c r="AF26" s="11" t="str">
        <f>A13</f>
        <v>Otros productos</v>
      </c>
      <c r="AG26" s="44">
        <f t="shared" si="1"/>
        <v>2394.50929</v>
      </c>
      <c r="AH26" s="66">
        <f t="shared" si="2"/>
        <v>10.351007259870917</v>
      </c>
    </row>
    <row r="27" spans="32:34" ht="17.25" customHeight="1">
      <c r="AF27" s="11"/>
      <c r="AG27" s="44">
        <f>SUM(AG21:AG26)</f>
        <v>23133.10415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46" sqref="B46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7" t="s">
        <v>179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8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38"/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6" t="s">
        <v>299</v>
      </c>
      <c r="I4" s="226"/>
      <c r="J4" s="226"/>
    </row>
    <row r="5" spans="1:10" ht="14.25" customHeight="1">
      <c r="A5" s="21" t="s">
        <v>118</v>
      </c>
      <c r="B5" s="216" t="s">
        <v>100</v>
      </c>
      <c r="C5" s="216"/>
      <c r="D5" s="223" t="s">
        <v>206</v>
      </c>
      <c r="E5" s="223"/>
      <c r="F5" s="216" t="s">
        <v>204</v>
      </c>
      <c r="G5" s="216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>+(C7/B7-1)*100</f>
        <v>1656.7378304977406</v>
      </c>
      <c r="I7" s="60">
        <f>+(E7/D7-1)*100</f>
        <v>1433.0502223812236</v>
      </c>
      <c r="J7" s="45">
        <f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/>
      <c r="D8" s="26">
        <v>24.091</v>
      </c>
      <c r="E8" s="26"/>
      <c r="F8" s="52">
        <f aca="true" t="shared" si="0" ref="F8:G20">D8/B8*1000</f>
        <v>3011.375</v>
      </c>
      <c r="G8" s="52"/>
      <c r="H8" s="60"/>
      <c r="I8" s="60"/>
      <c r="J8" s="45"/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/>
      <c r="D9" s="26">
        <v>882.924</v>
      </c>
      <c r="E9" s="26"/>
      <c r="F9" s="52">
        <f t="shared" si="0"/>
        <v>2587.1562858951215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/>
      <c r="D10" s="26">
        <v>1030.843</v>
      </c>
      <c r="E10" s="26"/>
      <c r="F10" s="52">
        <f t="shared" si="0"/>
        <v>2532.9206984161306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/>
      <c r="D11" s="26">
        <v>2130.5314399999997</v>
      </c>
      <c r="E11" s="26"/>
      <c r="F11" s="52">
        <f t="shared" si="0"/>
        <v>2630.357170194746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/>
      <c r="D12" s="26">
        <v>2729.609</v>
      </c>
      <c r="E12" s="26"/>
      <c r="F12" s="52">
        <f t="shared" si="0"/>
        <v>2301.030554138865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0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0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0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0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0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0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300</v>
      </c>
      <c r="B19" s="26">
        <f>SUM(B7)</f>
        <v>164.222</v>
      </c>
      <c r="C19" s="26">
        <f>SUM(C7)</f>
        <v>2884.95</v>
      </c>
      <c r="D19" s="26">
        <f>SUM(D7)</f>
        <v>452.826</v>
      </c>
      <c r="E19" s="26">
        <f>SUM(E7)</f>
        <v>6942.05</v>
      </c>
      <c r="F19" s="52">
        <f t="shared" si="0"/>
        <v>2757.4015661726203</v>
      </c>
      <c r="G19" s="52">
        <f t="shared" si="0"/>
        <v>2406.298202741815</v>
      </c>
      <c r="H19" s="60">
        <f>+(C19/B19-1)*100</f>
        <v>1656.7378304977406</v>
      </c>
      <c r="I19" s="45">
        <f>+(E19/D19-1)*100</f>
        <v>1433.0502223812236</v>
      </c>
      <c r="J19" s="45">
        <f>+(G19/F19-1)*100</f>
        <v>-12.733124102709137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0"/>
        <v>2583.4910444211687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180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5" t="s">
        <v>10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41" ht="14.25" customHeight="1">
      <c r="A27" s="38"/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6" t="s">
        <v>299</v>
      </c>
      <c r="I27" s="226"/>
      <c r="J27" s="226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6" t="s">
        <v>100</v>
      </c>
      <c r="C28" s="216"/>
      <c r="D28" s="223" t="s">
        <v>206</v>
      </c>
      <c r="E28" s="223"/>
      <c r="F28" s="216" t="s">
        <v>204</v>
      </c>
      <c r="G28" s="216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>+(C30/B30-1)*100</f>
        <v>-30.064802444679906</v>
      </c>
      <c r="I30" s="60">
        <f>+(E30/D30-1)*100</f>
        <v>-21.864305378808226</v>
      </c>
      <c r="J30" s="45">
        <f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/>
      <c r="D31" s="26">
        <v>1754.826</v>
      </c>
      <c r="E31" s="26"/>
      <c r="F31" s="52">
        <f aca="true" t="shared" si="1" ref="F31:G45">D31/B31*1000</f>
        <v>2374.829989971946</v>
      </c>
      <c r="G31" s="52"/>
      <c r="H31" s="60"/>
      <c r="I31" s="60"/>
      <c r="J31" s="45"/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/>
      <c r="D32" s="26">
        <v>3231.87</v>
      </c>
      <c r="E32" s="26"/>
      <c r="F32" s="52">
        <f t="shared" si="1"/>
        <v>2162.436853902512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/>
      <c r="D33" s="26">
        <v>2998.347</v>
      </c>
      <c r="E33" s="26"/>
      <c r="F33" s="52">
        <f t="shared" si="1"/>
        <v>2138.9233286869335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/>
      <c r="D34" s="26">
        <v>1970.4696499999998</v>
      </c>
      <c r="E34" s="26"/>
      <c r="F34" s="52">
        <f t="shared" si="1"/>
        <v>2097.8940566879824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/>
      <c r="D35" s="26">
        <v>1247.503</v>
      </c>
      <c r="E35" s="26"/>
      <c r="F35" s="52">
        <f t="shared" si="1"/>
        <v>2093.6668199501214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1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1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1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1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1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1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301</v>
      </c>
      <c r="B42" s="26">
        <f>SUM(B30)</f>
        <v>781.452</v>
      </c>
      <c r="C42" s="26">
        <f>SUM(C30)</f>
        <v>546.51</v>
      </c>
      <c r="D42" s="26">
        <f>SUM(D30)</f>
        <v>1577.896</v>
      </c>
      <c r="E42" s="26">
        <f>SUM(E30)</f>
        <v>1232.9</v>
      </c>
      <c r="F42" s="52">
        <f t="shared" si="1"/>
        <v>2019.1847995782211</v>
      </c>
      <c r="G42" s="52">
        <f t="shared" si="1"/>
        <v>2255.9514007063003</v>
      </c>
      <c r="H42" s="60">
        <f>+(C42/B42-1)*100</f>
        <v>-30.064802444679906</v>
      </c>
      <c r="I42" s="60">
        <f>+(E42/D42-1)*100</f>
        <v>-21.864305378808226</v>
      </c>
      <c r="J42" s="45">
        <f>+(G42/F42-1)*100</f>
        <v>11.725851005689837</v>
      </c>
      <c r="AK42" s="11"/>
      <c r="AM42" s="44"/>
      <c r="AN42" s="44"/>
    </row>
    <row r="43" spans="1:40" ht="14.25" customHeight="1">
      <c r="A43" s="21" t="s">
        <v>302</v>
      </c>
      <c r="B43" s="26">
        <f>B19+B42</f>
        <v>945.674</v>
      </c>
      <c r="C43" s="26">
        <f>C19+C42</f>
        <v>3431.46</v>
      </c>
      <c r="D43" s="26">
        <f>D19+D42</f>
        <v>2030.722</v>
      </c>
      <c r="E43" s="26">
        <f>E19+E42</f>
        <v>8174.950000000001</v>
      </c>
      <c r="F43" s="52">
        <f>D43/B43*1000</f>
        <v>2147.380598388028</v>
      </c>
      <c r="G43" s="52">
        <f>E43/C43*1000</f>
        <v>2382.353284024876</v>
      </c>
      <c r="H43" s="60">
        <f>+(C43/B43-1)*100</f>
        <v>262.8586595380649</v>
      </c>
      <c r="I43" s="60">
        <f>+(E43/D43-1)*100</f>
        <v>302.56371871679136</v>
      </c>
      <c r="J43" s="45">
        <f>+(G43/F43-1)*100</f>
        <v>10.942293406824799</v>
      </c>
      <c r="AK43" s="11"/>
      <c r="AM43" s="44"/>
      <c r="AN43" s="44"/>
    </row>
    <row r="44" spans="1:10" ht="14.25" customHeight="1">
      <c r="A44" s="21" t="s">
        <v>255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1"/>
        <v>2169.3717496648396</v>
      </c>
      <c r="G44" s="52"/>
      <c r="H44" s="60"/>
      <c r="I44" s="60"/>
      <c r="J44" s="45"/>
    </row>
    <row r="45" spans="1:10" ht="14.25" customHeight="1">
      <c r="A45" s="24" t="s">
        <v>172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1"/>
        <v>2316.8016629886006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J6" sqref="J6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/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/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/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/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/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/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/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/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/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/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2017-02-13T15:16:31Z</cp:lastPrinted>
  <dcterms:created xsi:type="dcterms:W3CDTF">2008-12-10T19:16:04Z</dcterms:created>
  <dcterms:modified xsi:type="dcterms:W3CDTF">2017-11-30T18:57:27Z</dcterms:modified>
  <cp:category/>
  <cp:version/>
  <cp:contentType/>
  <cp:contentStatus/>
</cp:coreProperties>
</file>