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'c1'!$A$1:$E$48</definedName>
    <definedName name="_xlnm.Print_Area" localSheetId="13">'c10'!$A$1:$H$41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'c18'!$A$1:$E$44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'c9'!$A$1:$E$45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<sst xmlns="http://schemas.openxmlformats.org/spreadsheetml/2006/main" count="848" uniqueCount="333">
  <si>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</si>
  <si>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</si>
  <si>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</si>
  <si>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</si>
  <si>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</si>
  <si>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</si>
  <si>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</si>
  <si>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</si>
  <si>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</si>
  <si>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</si>
  <si>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</si>
  <si>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</si>
  <si>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</si>
  <si>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</si>
  <si>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</si>
  <si>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</si>
  <si>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</si>
  <si>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</si>
  <si>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</si>
  <si>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</si>
  <si>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</si>
  <si>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</si>
  <si>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</si>
  <si>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</si>
  <si>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</si>
  <si>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</si>
  <si>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</si>
  <si>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</si>
  <si>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</si>
  <si>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</si>
  <si>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</si>
  <si>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</si>
  <si>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</si>
  <si>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</si>
  <si>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</si>
  <si>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</si>
  <si>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</si>
  <si>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</si>
  <si>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</si>
  <si>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</si>
  <si>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</si>
  <si>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</si>
  <si>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</si>
  <si>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</si>
  <si>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</si>
  <si>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</si>
  <si>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</si>
  <si>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</si>
  <si>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</si>
  <si>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</si>
  <si>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</si>
  <si>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</si>
  <si>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</si>
  <si>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</si>
  <si>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</si>
  <si>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</si>
  <si>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</si>
  <si>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</si>
  <si>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</si>
  <si>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</si>
  <si>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</si>
  <si>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</si>
  <si>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</si>
  <si>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</si>
  <si>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</si>
  <si>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</si>
  <si>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</si>
  <si>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</si>
  <si>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</si>
  <si>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</si>
  <si>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</si>
  <si>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</si>
  <si>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</si>
  <si>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</si>
  <si>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</si>
  <si>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</si>
  <si>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</si>
  <si>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</si>
  <si>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</si>
  <si>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</si>
  <si>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</si>
  <si>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</si>
  <si>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</si>
  <si>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</si>
  <si>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</si>
  <si>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</si>
  <si>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</si>
  <si>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</si>
  <si>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</si>
  <si>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</si>
  <si>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</si>
  <si>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</si>
  <si>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</si>
  <si>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</si>
  <si>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</si>
  <si>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</si>
  <si>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</si>
  <si>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</si>
  <si>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</si>
  <si>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</si>
  <si>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</si>
  <si>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</si>
  <si>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</si>
  <si>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</si>
  <si>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</si>
  <si>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</si>
  <si>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</si>
  <si>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</si>
  <si>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</si>
  <si>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</si>
  <si>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</si>
  <si>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</si>
  <si>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</si>
  <si>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</si>
  <si>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</si>
  <si>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</si>
  <si>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</si>
  <si>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</si>
  <si>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</si>
  <si>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</si>
  <si>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</si>
  <si>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</si>
  <si>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</si>
  <si>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</si>
  <si>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</si>
  <si>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</si>
  <si>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</si>
  <si>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</si>
  <si>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</si>
  <si>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</si>
  <si>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</si>
  <si>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</si>
  <si>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</si>
  <si>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</si>
  <si>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</si>
  <si>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</si>
  <si>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</si>
  <si>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</si>
  <si>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</si>
  <si>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</si>
  <si>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</si>
  <si>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</si>
  <si>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</si>
  <si>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</si>
  <si>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</si>
  <si>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</si>
  <si>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</si>
  <si>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</si>
  <si>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</si>
  <si>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</si>
  <si>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</si>
  <si>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</si>
  <si>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</si>
  <si>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</si>
  <si>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</si>
  <si>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</si>
  <si>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</si>
  <si>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</si>
  <si>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</si>
  <si>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</si>
  <si>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</si>
  <si>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</si>
  <si>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</si>
  <si>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</si>
  <si>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</si>
  <si>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</si>
  <si>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</si>
  <si>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</si>
  <si>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</si>
  <si>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</si>
  <si>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</si>
  <si>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</si>
  <si>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</si>
  <si>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</si>
  <si>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</si>
  <si>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</si>
  <si>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</si>
  <si>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</si>
  <si>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</si>
  <si>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</si>
  <si>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</si>
  <si>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</si>
  <si>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</si>
  <si>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</si>
  <si>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</si>
  <si>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</si>
  <si>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</si>
  <si>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</si>
  <si>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</si>
  <si>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</si>
  <si>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</si>
  <si>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</si>
  <si>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</si>
  <si>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</si>
  <si>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</si>
  <si>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</si>
  <si>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</si>
  <si>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</si>
  <si>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</si>
  <si>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</si>
  <si>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</si>
  <si>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</si>
  <si>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</si>
  <si>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</si>
  <si>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</si>
  <si>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</si>
  <si>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</si>
  <si>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</si>
  <si>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</si>
  <si>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</si>
  <si>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</si>
  <si>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</si>
  <si>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</si>
  <si>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</si>
  <si>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</si>
  <si>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</si>
  <si>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</si>
  <si>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</si>
  <si>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</si>
  <si>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</si>
  <si>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</si>
  <si>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</si>
  <si>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</si>
  <si>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</si>
  <si>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</si>
  <si>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</si>
  <si>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</si>
  <si>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</si>
  <si>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</si>
  <si>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</si>
  <si>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</si>
  <si>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</si>
  <si>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</si>
  <si>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</si>
  <si>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</si>
  <si>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</si>
  <si>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</si>
  <si>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</si>
  <si>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</si>
  <si>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</si>
  <si>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</si>
  <si>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</si>
  <si>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</si>
  <si>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</si>
  <si>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</si>
  <si>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</si>
  <si>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</si>
  <si>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</si>
  <si>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</si>
  <si>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</si>
  <si>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</si>
  <si>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</si>
  <si>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</si>
  <si>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</si>
  <si>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</si>
  <si>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</si>
  <si>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</si>
  <si>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</si>
  <si>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</si>
  <si>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</si>
  <si>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</si>
  <si>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</si>
  <si>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</si>
  <si>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</si>
  <si>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República Checa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</si>
  <si>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</si>
  <si>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</si>
  <si>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</si>
  <si>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</si>
  <si>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</si>
  <si>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</si>
  <si>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</si>
  <si>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</si>
  <si>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</si>
  <si>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</si>
  <si>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</si>
  <si>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</si>
  <si>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</si>
  <si>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</si>
  <si>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</si>
  <si>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</si>
  <si>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</si>
  <si>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</si>
  <si>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</si>
  <si>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</si>
  <si>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</si>
  <si>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</si>
  <si>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</si>
  <si>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</si>
  <si>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</si>
  <si>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</si>
  <si>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</si>
  <si>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</si>
  <si>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</si>
  <si>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</si>
  <si>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</si>
  <si>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</si>
  <si>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</si>
  <si>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</si>
  <si>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</si>
  <si>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Origen no precisado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</si>
  <si>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</si>
  <si>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</si>
  <si>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</si>
  <si>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</si>
  <si>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República Dominicana</t>
  </si>
  <si>
    <t>Territorio Británico en América</t>
  </si>
  <si>
    <t>Junio 2017</t>
  </si>
  <si>
    <t>con información a mayo 2017</t>
  </si>
  <si>
    <t>Importaciones de productos lácteos, mayo 2017</t>
  </si>
  <si>
    <t>Exportaciones de productos lácteos, mayo 2017</t>
  </si>
  <si>
    <t>Importaciones de leche en polvo por país de origen, mayo 2017</t>
  </si>
  <si>
    <t>Importaciones de quesos por país de origen, mayo 2017</t>
  </si>
  <si>
    <t>Importaciones de quesos por variedades, mayo 2017</t>
  </si>
  <si>
    <t>Exportaciones de leche en polvo por país de destino, mayo 2017</t>
  </si>
  <si>
    <t>Exportaciones de quesos por país de destino, mayo 2017</t>
  </si>
  <si>
    <t>Exportaciones de quesos por variedades, mayo 2017</t>
  </si>
  <si>
    <t>Enero - mayo</t>
  </si>
  <si>
    <t xml:space="preserve"> Enero - mayo 2017</t>
  </si>
  <si>
    <t>Subtotal ene-may (A)</t>
  </si>
  <si>
    <t>Subtotal ene-may (B)</t>
  </si>
  <si>
    <t>Subtotal ene-may (A+B)</t>
  </si>
  <si>
    <t>Subtotal ene-may</t>
  </si>
  <si>
    <t>Ene-may 2016</t>
  </si>
  <si>
    <t>Ene-may 2017</t>
  </si>
  <si>
    <t>ene-may 2016</t>
  </si>
  <si>
    <t>ene-may 2017</t>
  </si>
  <si>
    <t>Jordania</t>
  </si>
  <si>
    <t>Puerto Rico</t>
  </si>
  <si>
    <t>Turquía</t>
  </si>
  <si>
    <t>Queso de crema frescos</t>
  </si>
  <si>
    <t>Leche entera en polvo</t>
  </si>
  <si>
    <t>Leche descremada en polvo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</si>
</sst>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mayo 2017
Valor miles USD 139.739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60461115"/>
        <c:axId val="7279124"/>
      </c:line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mayo 2017
Toneladas 2.855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mayo 2017
Toneladas 4.142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mayo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4.141,6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375"/>
          <c:w val="0.352"/>
          <c:h val="0.3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5"/>
          <c:w val="0.924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6248467"/>
        <c:axId val="57800748"/>
      </c:line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5"/>
          <c:w val="0.933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35401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mayo 2017 
Toneladas 12.385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'c6'!$AM$16:$AM$20</c:f>
              <c:strCache/>
            </c:strRef>
          </c:cat>
          <c:val>
            <c:numRef>
              <c:f>'c6'!$AN$16:$AN$20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mayo 2017
Toneladas 19.894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mayo 2017
Toneladas 19.894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mayo 2017
Valor miles dólares FOB 94.940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0.8835</cdr:y>
    </cdr:from>
    <cdr:to>
      <cdr:x>0.33575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771900"/>
          <a:ext cx="2009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0.888</cdr:y>
    </cdr:from>
    <cdr:to>
      <cdr:x>0.213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924175"/>
          <a:ext cx="1381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123825</xdr:rowOff>
    </xdr:from>
    <xdr:to>
      <xdr:col>4</xdr:col>
      <xdr:colOff>1343025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14300" y="37814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0.94425</cdr:y>
    </cdr:from>
    <cdr:to>
      <cdr:x>0.63825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3733800"/>
          <a:ext cx="426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236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307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7" sqref="A7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8" t="s">
        <v>12</v>
      </c>
      <c r="B3" s="228"/>
      <c r="C3" s="228"/>
      <c r="D3" s="228"/>
      <c r="E3" s="228"/>
      <c r="F3" s="228"/>
      <c r="G3" s="228"/>
      <c r="H3" s="228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28" t="s">
        <v>317</v>
      </c>
      <c r="F5" s="228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86</v>
      </c>
      <c r="B8" s="178">
        <v>3280.954</v>
      </c>
      <c r="C8" s="178">
        <v>2385.9482000000003</v>
      </c>
      <c r="D8" s="55">
        <f aca="true" t="shared" si="1" ref="D8:D16">(C8/$C$16)*100</f>
        <v>13.134199231617554</v>
      </c>
      <c r="E8" s="178">
        <v>204.77499999999998</v>
      </c>
      <c r="F8" s="178">
        <v>4457.500599999999</v>
      </c>
      <c r="G8" s="60">
        <f>(F8/E8-1)*100</f>
        <v>2076.779685020144</v>
      </c>
      <c r="H8" s="55">
        <f aca="true" t="shared" si="2" ref="H8:H13">F8/$F$16*100</f>
        <v>35.99078583595322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85</v>
      </c>
      <c r="B9" s="178">
        <v>6139.345824399999</v>
      </c>
      <c r="C9" s="178">
        <v>7463.13165</v>
      </c>
      <c r="D9" s="55">
        <f t="shared" si="1"/>
        <v>41.0831458884525</v>
      </c>
      <c r="E9" s="178">
        <v>3718.7955199999997</v>
      </c>
      <c r="F9" s="178">
        <v>5542.5911923</v>
      </c>
      <c r="G9" s="60">
        <f>(F9/E9-1)*100</f>
        <v>49.04264465447137</v>
      </c>
      <c r="H9" s="55">
        <f t="shared" si="2"/>
        <v>44.75203269256093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122</v>
      </c>
      <c r="B10" s="178">
        <v>1802.5411108000003</v>
      </c>
      <c r="C10" s="178">
        <v>2261.6798781999996</v>
      </c>
      <c r="D10" s="55">
        <f t="shared" si="1"/>
        <v>12.450125328965363</v>
      </c>
      <c r="E10" s="178">
        <v>1215.4940111000003</v>
      </c>
      <c r="F10" s="178">
        <v>920.0209769</v>
      </c>
      <c r="G10" s="60">
        <f>(F10/E10-1)*100</f>
        <v>-24.30888441256921</v>
      </c>
      <c r="H10" s="55">
        <f t="shared" si="2"/>
        <v>7.428440490662496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88</v>
      </c>
      <c r="B11" s="178">
        <v>3500</v>
      </c>
      <c r="C11" s="178">
        <v>1240.002</v>
      </c>
      <c r="D11" s="55">
        <f t="shared" si="1"/>
        <v>6.825979422187048</v>
      </c>
      <c r="E11" s="178">
        <v>365</v>
      </c>
      <c r="F11" s="178">
        <v>646</v>
      </c>
      <c r="G11" s="60">
        <f>(F11/E11-1)*100</f>
        <v>76.98630136986301</v>
      </c>
      <c r="H11" s="55">
        <f t="shared" si="2"/>
        <v>5.215938198645623</v>
      </c>
      <c r="AM11" s="29"/>
      <c r="AN11" s="29"/>
      <c r="AO11" s="72"/>
    </row>
    <row r="12" spans="1:41" ht="13.5" customHeight="1">
      <c r="A12" s="21" t="s">
        <v>84</v>
      </c>
      <c r="B12" s="178">
        <v>961.4604499999999</v>
      </c>
      <c r="C12" s="178">
        <v>4790.1155077</v>
      </c>
      <c r="D12" s="55">
        <f t="shared" si="1"/>
        <v>26.36869124844901</v>
      </c>
      <c r="E12" s="178">
        <v>1557.3554000000001</v>
      </c>
      <c r="F12" s="178">
        <v>819.0033000000001</v>
      </c>
      <c r="G12" s="60">
        <f>(F12/E12-1)*100</f>
        <v>-47.410636005114824</v>
      </c>
      <c r="H12" s="55">
        <f t="shared" si="2"/>
        <v>6.6128027821777415</v>
      </c>
      <c r="AO12" s="72"/>
    </row>
    <row r="13" spans="1:41" ht="13.5" customHeight="1">
      <c r="A13" s="21" t="s">
        <v>220</v>
      </c>
      <c r="B13" s="178">
        <v>473.2784615</v>
      </c>
      <c r="C13" s="178">
        <v>25</v>
      </c>
      <c r="D13" s="55">
        <f t="shared" si="1"/>
        <v>0.1376203308983987</v>
      </c>
      <c r="E13" s="178">
        <v>25</v>
      </c>
      <c r="F13" s="178">
        <v>0</v>
      </c>
      <c r="G13" s="60"/>
      <c r="H13" s="55">
        <f t="shared" si="2"/>
        <v>0</v>
      </c>
      <c r="AG13" s="29"/>
      <c r="AO13" s="72"/>
    </row>
    <row r="14" spans="1:41" ht="13.5" customHeight="1">
      <c r="A14" s="21" t="s">
        <v>91</v>
      </c>
      <c r="B14" s="178">
        <v>417.5</v>
      </c>
      <c r="C14" s="178">
        <v>0.00085</v>
      </c>
      <c r="D14" s="55">
        <f t="shared" si="1"/>
        <v>4.679091250545556E-06</v>
      </c>
      <c r="E14" s="178"/>
      <c r="F14" s="178"/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/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7086.4199311</v>
      </c>
      <c r="F16" s="52">
        <f>SUM(F8:F15)</f>
        <v>12385.1160692</v>
      </c>
      <c r="G16" s="55">
        <f>(F16/E16-1)*100</f>
        <v>74.77253944330535</v>
      </c>
      <c r="H16" s="55">
        <f>F16/$F$16*100</f>
        <v>100</v>
      </c>
      <c r="AM16" s="29" t="str">
        <f>A8</f>
        <v>Nueva Zelanda</v>
      </c>
      <c r="AN16" s="29">
        <f>F8</f>
        <v>4457.500599999999</v>
      </c>
      <c r="AO16" s="72">
        <f aca="true" t="shared" si="3" ref="AO16:AO22">AN16/$AN$22*100</f>
        <v>35.99078583595322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A9</f>
        <v>Estados Unidos</v>
      </c>
      <c r="AN17" s="29">
        <f>F9</f>
        <v>5542.5911923</v>
      </c>
      <c r="AO17" s="72">
        <f t="shared" si="3"/>
        <v>44.75203269256093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>A10</f>
        <v>Unión Europea</v>
      </c>
      <c r="AN18" s="29">
        <f>F10</f>
        <v>920.0209769</v>
      </c>
      <c r="AO18" s="72">
        <f t="shared" si="3"/>
        <v>7.428440490662496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>A11</f>
        <v>Uruguay</v>
      </c>
      <c r="AN19" s="29">
        <f>F11</f>
        <v>646</v>
      </c>
      <c r="AO19" s="72">
        <f t="shared" si="3"/>
        <v>5.215938198645623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>A12</f>
        <v>Argentina</v>
      </c>
      <c r="AN20" s="29">
        <f>F12</f>
        <v>819.0033000000001</v>
      </c>
      <c r="AO20" s="72">
        <f t="shared" si="3"/>
        <v>6.6128027821777415</v>
      </c>
      <c r="AP20" s="73">
        <f>SUM(AO16:AO18)</f>
        <v>88.17125901917665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">
        <v>125</v>
      </c>
      <c r="AN21" s="29"/>
      <c r="AO21" s="72">
        <f t="shared" si="3"/>
        <v>0</v>
      </c>
    </row>
    <row r="22" spans="40:41" ht="12" customHeight="1">
      <c r="AN22" s="29">
        <f>SUM(AN16:AN21)</f>
        <v>12385.1160692</v>
      </c>
      <c r="AO22" s="72">
        <f t="shared" si="3"/>
        <v>100</v>
      </c>
    </row>
    <row r="23" spans="22:41" ht="12" customHeight="1">
      <c r="V23" s="145"/>
      <c r="AK23" s="73"/>
      <c r="AO23" s="72">
        <f>SUM(AO16:AO21)</f>
        <v>100</v>
      </c>
    </row>
    <row r="24" ht="12" customHeight="1">
      <c r="AO24" s="72"/>
    </row>
    <row r="25" ht="12" customHeight="1">
      <c r="AO25" s="73"/>
    </row>
    <row r="26" ht="12" customHeight="1"/>
    <row r="27" ht="12" customHeight="1"/>
    <row r="28" ht="12" customHeight="1"/>
    <row r="29" ht="12" customHeight="1"/>
    <row r="30" ht="12" customHeight="1"/>
    <row r="31" ht="12" customHeight="1">
      <c r="AO31" s="7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8" sqref="A8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28" t="s">
        <v>317</v>
      </c>
      <c r="F5" s="228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1433.6979450000001</v>
      </c>
      <c r="F7" s="183">
        <v>4926.255613</v>
      </c>
      <c r="G7" s="99">
        <f>(F7/E7-1)*100</f>
        <v>243.60484578918746</v>
      </c>
      <c r="H7" s="99">
        <f>F7/$F$17*100</f>
        <v>24.762843921454227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3618.2478177</v>
      </c>
      <c r="F8" s="178">
        <v>3690.9426944</v>
      </c>
      <c r="G8" s="55">
        <f aca="true" t="shared" si="1" ref="G8:G16">(F8/E8-1)*100</f>
        <v>2.009118235196228</v>
      </c>
      <c r="H8" s="55">
        <f aca="true" t="shared" si="2" ref="H8:H17">F8/$F$17*100</f>
        <v>18.553287739123032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84</v>
      </c>
      <c r="B9" s="178">
        <v>5986.48559</v>
      </c>
      <c r="C9" s="178">
        <v>6945.4466015</v>
      </c>
      <c r="D9" s="75">
        <f t="shared" si="0"/>
        <v>20.40302010043324</v>
      </c>
      <c r="E9" s="178">
        <v>2694.2644515</v>
      </c>
      <c r="F9" s="178">
        <v>2303.1906419999996</v>
      </c>
      <c r="G9" s="55">
        <f t="shared" si="1"/>
        <v>-14.51504915496602</v>
      </c>
      <c r="H9" s="55">
        <f t="shared" si="2"/>
        <v>11.57746468508311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249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851.3730899999999</v>
      </c>
      <c r="F10" s="178">
        <v>2790.0955969</v>
      </c>
      <c r="G10" s="55">
        <f t="shared" si="1"/>
        <v>227.71714653325495</v>
      </c>
      <c r="H10" s="55">
        <f t="shared" si="2"/>
        <v>14.024993264589531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221</v>
      </c>
      <c r="BC10" s="52">
        <v>5714.6249858</v>
      </c>
      <c r="BD10" s="76">
        <v>16.787345024945466</v>
      </c>
    </row>
    <row r="11" spans="1:56" ht="13.5" customHeight="1">
      <c r="A11" s="21" t="s">
        <v>221</v>
      </c>
      <c r="B11" s="178">
        <v>1571.2703052</v>
      </c>
      <c r="C11" s="178">
        <v>5714.6249858</v>
      </c>
      <c r="D11" s="75">
        <f t="shared" si="0"/>
        <v>16.787345024945466</v>
      </c>
      <c r="E11" s="178">
        <v>823.5777598999999</v>
      </c>
      <c r="F11" s="178">
        <v>3594.4879020000003</v>
      </c>
      <c r="G11" s="55">
        <f t="shared" si="1"/>
        <v>336.44790777697165</v>
      </c>
      <c r="H11" s="55">
        <f t="shared" si="2"/>
        <v>18.068437752172617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249</v>
      </c>
      <c r="BC11" s="52">
        <v>1386.7872</v>
      </c>
      <c r="BD11" s="76">
        <v>4.073841286248284</v>
      </c>
    </row>
    <row r="12" spans="1:56" ht="13.5" customHeight="1">
      <c r="A12" s="21" t="s">
        <v>88</v>
      </c>
      <c r="B12" s="178">
        <v>1591.60078</v>
      </c>
      <c r="C12" s="178">
        <v>1157.44628</v>
      </c>
      <c r="D12" s="75">
        <f t="shared" si="0"/>
        <v>3.4001268847004726</v>
      </c>
      <c r="E12" s="178">
        <v>452.93044</v>
      </c>
      <c r="F12" s="178">
        <v>421.29337999999996</v>
      </c>
      <c r="G12" s="55">
        <f t="shared" si="1"/>
        <v>-6.984971025572939</v>
      </c>
      <c r="H12" s="55">
        <f t="shared" si="2"/>
        <v>2.1177184120433306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227</v>
      </c>
      <c r="B13" s="178">
        <v>71.2476024</v>
      </c>
      <c r="C13" s="178">
        <v>939.0993792000002</v>
      </c>
      <c r="D13" s="75">
        <f t="shared" si="0"/>
        <v>2.758708634515154</v>
      </c>
      <c r="E13" s="178">
        <v>289.35619499999996</v>
      </c>
      <c r="F13" s="178">
        <v>511.262592</v>
      </c>
      <c r="G13" s="55">
        <f t="shared" si="1"/>
        <v>76.68969969694275</v>
      </c>
      <c r="H13" s="55">
        <f t="shared" si="2"/>
        <v>2.5699672861401175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427.47606140000005</v>
      </c>
      <c r="F14" s="178">
        <v>457.7732527</v>
      </c>
      <c r="G14" s="55">
        <f t="shared" si="1"/>
        <v>7.0874591669006115</v>
      </c>
      <c r="H14" s="55">
        <f t="shared" si="2"/>
        <v>2.30109204607904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341.95241</v>
      </c>
      <c r="F15" s="178">
        <v>337.5143100000001</v>
      </c>
      <c r="G15" s="55">
        <f t="shared" si="1"/>
        <v>-1.297870659838285</v>
      </c>
      <c r="H15" s="55">
        <f t="shared" si="2"/>
        <v>1.6965855685059679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210.70773619999997</v>
      </c>
      <c r="F16" s="26">
        <v>860.9233170000001</v>
      </c>
      <c r="G16" s="55">
        <f t="shared" si="1"/>
        <v>308.5864774242685</v>
      </c>
      <c r="H16" s="55">
        <f t="shared" si="2"/>
        <v>4.327609324809037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11143.5839067</v>
      </c>
      <c r="F17" s="77">
        <f>SUM(F7:F16)</f>
        <v>19893.739299999997</v>
      </c>
      <c r="G17" s="55">
        <f>(F17/E17-1)*100</f>
        <v>78.52191419350314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4926.255613</v>
      </c>
      <c r="BD19" s="80">
        <f aca="true" t="shared" si="5" ref="BD19:BD26">BC19/$BC$26</f>
        <v>0.24762843921454228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3690.9426944</v>
      </c>
      <c r="BD20" s="80">
        <f t="shared" si="5"/>
        <v>0.18553287739123034</v>
      </c>
    </row>
    <row r="21" spans="54:56" ht="11.25" customHeight="1">
      <c r="BB21" s="10" t="str">
        <f t="shared" si="3"/>
        <v>Argentina</v>
      </c>
      <c r="BC21" s="29">
        <f t="shared" si="4"/>
        <v>2303.1906419999996</v>
      </c>
      <c r="BD21" s="80">
        <f t="shared" si="5"/>
        <v>0.1157746468508311</v>
      </c>
    </row>
    <row r="22" spans="54:56" ht="11.25" customHeight="1">
      <c r="BB22" s="10" t="str">
        <f t="shared" si="3"/>
        <v>Países Bajos</v>
      </c>
      <c r="BC22" s="29">
        <f t="shared" si="4"/>
        <v>2790.0955969</v>
      </c>
      <c r="BD22" s="80">
        <f t="shared" si="5"/>
        <v>0.1402499326458953</v>
      </c>
    </row>
    <row r="23" spans="54:56" ht="11.25" customHeight="1">
      <c r="BB23" s="10" t="str">
        <f t="shared" si="3"/>
        <v>Alemania</v>
      </c>
      <c r="BC23" s="29">
        <f t="shared" si="4"/>
        <v>3594.4879020000003</v>
      </c>
      <c r="BD23" s="80">
        <f t="shared" si="5"/>
        <v>0.18068437752172617</v>
      </c>
    </row>
    <row r="24" spans="11:56" ht="11.25" customHeight="1">
      <c r="K24" s="73"/>
      <c r="BB24" s="10" t="str">
        <f t="shared" si="3"/>
        <v>Uruguay</v>
      </c>
      <c r="BC24" s="29">
        <f t="shared" si="4"/>
        <v>421.29337999999996</v>
      </c>
      <c r="BD24" s="80">
        <f t="shared" si="5"/>
        <v>0.021177184120433307</v>
      </c>
    </row>
    <row r="25" spans="54:56" ht="11.25" customHeight="1">
      <c r="BB25" s="10" t="s">
        <v>125</v>
      </c>
      <c r="BC25" s="29">
        <f>SUM(F13:F16)</f>
        <v>2167.4734717</v>
      </c>
      <c r="BD25" s="80">
        <f t="shared" si="5"/>
        <v>0.10895254225534162</v>
      </c>
    </row>
    <row r="26" spans="55:56" ht="11.25" customHeight="1">
      <c r="BC26" s="29">
        <f>SUM(BC19:BC25)</f>
        <v>19893.739299999997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B10" sqref="B1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318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168.686679</v>
      </c>
      <c r="D7" s="179">
        <v>665.78183</v>
      </c>
      <c r="E7" s="42">
        <f>D7/C7*1000</f>
        <v>3946.8548076638585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168.686679</v>
      </c>
      <c r="AS7" s="76">
        <f>AR7/$AR$19*100</f>
        <v>0.8479385220454759</v>
      </c>
    </row>
    <row r="8" spans="1:45" ht="12.75" customHeight="1">
      <c r="A8" s="87">
        <v>4061020</v>
      </c>
      <c r="B8" s="22" t="s">
        <v>80</v>
      </c>
      <c r="C8" s="178">
        <v>3066.2526826999997</v>
      </c>
      <c r="D8" s="178">
        <v>11680.47292</v>
      </c>
      <c r="E8" s="52">
        <f aca="true" t="shared" si="1" ref="E8:E26">D8/C8*1000</f>
        <v>3809.364109455819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3066.2526826999997</v>
      </c>
      <c r="AS8" s="76">
        <f aca="true" t="shared" si="2" ref="AS8:AS18">AR8/$AR$19*100</f>
        <v>15.413154040376915</v>
      </c>
    </row>
    <row r="9" spans="1:45" ht="12.75" customHeight="1">
      <c r="A9" s="87">
        <v>4061030</v>
      </c>
      <c r="B9" s="22" t="s">
        <v>170</v>
      </c>
      <c r="C9" s="178">
        <v>1878.1495978</v>
      </c>
      <c r="D9" s="178">
        <v>8042.71408</v>
      </c>
      <c r="E9" s="52">
        <f t="shared" si="1"/>
        <v>4282.254240780904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1878.1495978</v>
      </c>
      <c r="AS9" s="76">
        <f t="shared" si="2"/>
        <v>9.440907862907403</v>
      </c>
    </row>
    <row r="10" spans="1:45" ht="12.75" customHeight="1">
      <c r="A10" s="87">
        <v>4061090</v>
      </c>
      <c r="B10" s="22" t="s">
        <v>293</v>
      </c>
      <c r="C10" s="178">
        <v>2.841842</v>
      </c>
      <c r="D10" s="178">
        <v>25.26071</v>
      </c>
      <c r="E10" s="52">
        <f t="shared" si="1"/>
        <v>8888.850963565179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293</v>
      </c>
      <c r="AR10" s="73">
        <f t="shared" si="0"/>
        <v>2.841842</v>
      </c>
      <c r="AS10" s="76">
        <f t="shared" si="2"/>
        <v>0.014285107274930462</v>
      </c>
    </row>
    <row r="11" spans="1:45" ht="12.75" customHeight="1">
      <c r="A11" s="87"/>
      <c r="B11" s="22" t="s">
        <v>77</v>
      </c>
      <c r="C11" s="26">
        <f>SUM(C7:C10)</f>
        <v>5115.9308015</v>
      </c>
      <c r="D11" s="26">
        <f>SUM(D7:D10)</f>
        <v>20414.229539999997</v>
      </c>
      <c r="E11" s="52">
        <f t="shared" si="1"/>
        <v>3990.3255794653264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420.5921425</v>
      </c>
      <c r="AS11" s="76">
        <f t="shared" si="2"/>
        <v>2.1141934965439106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934.021296</v>
      </c>
      <c r="AS12" s="76">
        <f t="shared" si="2"/>
        <v>4.69505145269497</v>
      </c>
    </row>
    <row r="13" spans="1:45" ht="12.75" customHeight="1">
      <c r="A13" s="87">
        <v>4062000</v>
      </c>
      <c r="B13" s="22" t="s">
        <v>131</v>
      </c>
      <c r="C13" s="178">
        <v>420.5921425</v>
      </c>
      <c r="D13" s="178">
        <v>2311.4411600000003</v>
      </c>
      <c r="E13" s="52">
        <f>D13/C13*1000</f>
        <v>5495.683172445382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121.656811</v>
      </c>
      <c r="AS13" s="76">
        <f t="shared" si="2"/>
        <v>0.6115331520404513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11631.849984999999</v>
      </c>
      <c r="AS14" s="76">
        <f t="shared" si="2"/>
        <v>58.469902563767896</v>
      </c>
    </row>
    <row r="15" spans="1:45" ht="12.75" customHeight="1">
      <c r="A15" s="87">
        <v>4063000</v>
      </c>
      <c r="B15" s="22" t="s">
        <v>133</v>
      </c>
      <c r="C15" s="178">
        <v>934.021296</v>
      </c>
      <c r="D15" s="178">
        <v>4247.1692</v>
      </c>
      <c r="E15" s="52">
        <f t="shared" si="1"/>
        <v>4547.1866842744885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161.6599932</v>
      </c>
      <c r="AS15" s="76">
        <f t="shared" si="2"/>
        <v>0.8126174308517253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14.6081869</v>
      </c>
      <c r="AS16" s="76">
        <f t="shared" si="2"/>
        <v>0.07343107637888871</v>
      </c>
    </row>
    <row r="17" spans="1:45" ht="12.75" customHeight="1">
      <c r="A17" s="87">
        <v>4064000</v>
      </c>
      <c r="B17" s="22" t="s">
        <v>132</v>
      </c>
      <c r="C17" s="178">
        <v>121.656811</v>
      </c>
      <c r="D17" s="178">
        <v>1029.86068</v>
      </c>
      <c r="E17" s="52">
        <f t="shared" si="1"/>
        <v>8465.294063971478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130.0826524</v>
      </c>
      <c r="AS17" s="76">
        <f t="shared" si="2"/>
        <v>0.6538873885815927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1363.3374314999999</v>
      </c>
      <c r="AS18" s="76">
        <f t="shared" si="2"/>
        <v>6.853097906535852</v>
      </c>
    </row>
    <row r="19" spans="1:45" ht="12.75" customHeight="1">
      <c r="A19" s="87">
        <v>4069010</v>
      </c>
      <c r="B19" s="22" t="s">
        <v>138</v>
      </c>
      <c r="C19" s="178">
        <v>11631.849984999999</v>
      </c>
      <c r="D19" s="178">
        <v>40800.45715</v>
      </c>
      <c r="E19" s="52">
        <f t="shared" si="1"/>
        <v>3507.649875352137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19893.739299999997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161.6599932</v>
      </c>
      <c r="D20" s="178">
        <v>735.1254200000001</v>
      </c>
      <c r="E20" s="52">
        <f t="shared" si="1"/>
        <v>4547.3552574663845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14.6081869</v>
      </c>
      <c r="D21" s="178">
        <v>105.66309</v>
      </c>
      <c r="E21" s="52">
        <f t="shared" si="1"/>
        <v>7233.141985608084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130.0826524</v>
      </c>
      <c r="D22" s="178">
        <v>852.98524</v>
      </c>
      <c r="E22" s="52">
        <f t="shared" si="1"/>
        <v>6557.255900480086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1363.3374314999999</v>
      </c>
      <c r="D23" s="178">
        <v>7254.76089</v>
      </c>
      <c r="E23" s="52">
        <f t="shared" si="1"/>
        <v>5321.324510263034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13301.538249000001</v>
      </c>
      <c r="D24" s="26">
        <f>SUM(D19:D23)</f>
        <v>49748.99179</v>
      </c>
      <c r="E24" s="52">
        <f t="shared" si="1"/>
        <v>3740.0931274802065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19893.7393</v>
      </c>
      <c r="D26" s="28">
        <f>D24+D15+D13+D11+D17</f>
        <v>77751.69237</v>
      </c>
      <c r="E26" s="52">
        <f t="shared" si="1"/>
        <v>3908.3498178746113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35" sqref="D35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317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18580.76709</v>
      </c>
      <c r="C7" s="179">
        <v>23850.4892</v>
      </c>
      <c r="D7" s="118">
        <f aca="true" t="shared" si="0" ref="D7:D36">(C7/B7-1)*100</f>
        <v>28.3611655238718</v>
      </c>
      <c r="E7" s="118">
        <f aca="true" t="shared" si="1" ref="E7:E17">C7/$C$44*100</f>
        <v>25.121694401653038</v>
      </c>
    </row>
    <row r="8" spans="1:5" ht="12.75" customHeight="1">
      <c r="A8" s="180" t="s">
        <v>94</v>
      </c>
      <c r="B8" s="178">
        <v>9624.729029999999</v>
      </c>
      <c r="C8" s="178">
        <v>10950.374220000002</v>
      </c>
      <c r="D8" s="60">
        <f t="shared" si="0"/>
        <v>13.77332479561768</v>
      </c>
      <c r="E8" s="60">
        <f t="shared" si="1"/>
        <v>11.534017287099497</v>
      </c>
    </row>
    <row r="9" spans="1:5" ht="12.75" customHeight="1">
      <c r="A9" s="180" t="s">
        <v>89</v>
      </c>
      <c r="B9" s="178">
        <v>8785.65139</v>
      </c>
      <c r="C9" s="178">
        <v>9763.688390000001</v>
      </c>
      <c r="D9" s="60">
        <f t="shared" si="0"/>
        <v>11.132208149224088</v>
      </c>
      <c r="E9" s="60">
        <f t="shared" si="1"/>
        <v>10.284082389662172</v>
      </c>
    </row>
    <row r="10" spans="1:8" ht="12.75" customHeight="1">
      <c r="A10" s="180" t="s">
        <v>87</v>
      </c>
      <c r="B10" s="178">
        <v>9026.42918</v>
      </c>
      <c r="C10" s="178">
        <v>9250.982</v>
      </c>
      <c r="D10" s="60">
        <f t="shared" si="0"/>
        <v>2.487725938154428</v>
      </c>
      <c r="E10" s="60">
        <f t="shared" si="1"/>
        <v>9.744049305252533</v>
      </c>
      <c r="H10" s="29"/>
    </row>
    <row r="11" spans="1:5" ht="12.75" customHeight="1">
      <c r="A11" s="180" t="s">
        <v>230</v>
      </c>
      <c r="B11" s="178">
        <v>4831.90211</v>
      </c>
      <c r="C11" s="178">
        <v>5094.65233</v>
      </c>
      <c r="D11" s="60">
        <f t="shared" si="0"/>
        <v>5.437821669777154</v>
      </c>
      <c r="E11" s="60">
        <f t="shared" si="1"/>
        <v>5.36619177257503</v>
      </c>
    </row>
    <row r="12" spans="1:5" ht="12.75" customHeight="1">
      <c r="A12" s="180" t="s">
        <v>92</v>
      </c>
      <c r="B12" s="178">
        <v>2728.7342999999996</v>
      </c>
      <c r="C12" s="178">
        <v>4686.2664</v>
      </c>
      <c r="D12" s="60">
        <f t="shared" si="0"/>
        <v>71.73773203202676</v>
      </c>
      <c r="E12" s="60">
        <f t="shared" si="1"/>
        <v>4.936039315517887</v>
      </c>
    </row>
    <row r="13" spans="1:5" ht="12.75" customHeight="1">
      <c r="A13" s="180" t="s">
        <v>229</v>
      </c>
      <c r="B13" s="178">
        <v>3917.50223</v>
      </c>
      <c r="C13" s="178">
        <v>4669.95983</v>
      </c>
      <c r="D13" s="60">
        <f t="shared" si="0"/>
        <v>19.20758574781971</v>
      </c>
      <c r="E13" s="60">
        <f t="shared" si="1"/>
        <v>4.918863623026046</v>
      </c>
    </row>
    <row r="14" spans="1:5" ht="12.75" customHeight="1">
      <c r="A14" s="180" t="s">
        <v>228</v>
      </c>
      <c r="B14" s="178">
        <v>3616.7229199999997</v>
      </c>
      <c r="C14" s="178">
        <v>4587.49244</v>
      </c>
      <c r="D14" s="60">
        <f t="shared" si="0"/>
        <v>26.841136063583228</v>
      </c>
      <c r="E14" s="60">
        <f t="shared" si="1"/>
        <v>4.83200081059862</v>
      </c>
    </row>
    <row r="15" spans="1:5" ht="12.75" customHeight="1">
      <c r="A15" s="180" t="s">
        <v>167</v>
      </c>
      <c r="B15" s="178">
        <v>553.78913</v>
      </c>
      <c r="C15" s="178">
        <v>4503.53174</v>
      </c>
      <c r="D15" s="60">
        <f t="shared" si="0"/>
        <v>713.2214043276725</v>
      </c>
      <c r="E15" s="60">
        <f t="shared" si="1"/>
        <v>4.743565096368119</v>
      </c>
    </row>
    <row r="16" spans="1:5" ht="12.75" customHeight="1">
      <c r="A16" s="180" t="s">
        <v>142</v>
      </c>
      <c r="B16" s="178">
        <v>2540.36618</v>
      </c>
      <c r="C16" s="178">
        <v>3097.03083</v>
      </c>
      <c r="D16" s="60">
        <f t="shared" si="0"/>
        <v>21.91277203981672</v>
      </c>
      <c r="E16" s="60">
        <f t="shared" si="1"/>
        <v>3.262099213619395</v>
      </c>
    </row>
    <row r="17" spans="1:5" ht="12.75" customHeight="1">
      <c r="A17" s="180" t="s">
        <v>95</v>
      </c>
      <c r="B17" s="178">
        <v>1309.07297</v>
      </c>
      <c r="C17" s="178">
        <v>2722.23079</v>
      </c>
      <c r="D17" s="60">
        <f t="shared" si="0"/>
        <v>107.9510349984539</v>
      </c>
      <c r="E17" s="60">
        <f t="shared" si="1"/>
        <v>2.867322738065705</v>
      </c>
    </row>
    <row r="18" spans="1:5" ht="12.75" customHeight="1">
      <c r="A18" s="180" t="s">
        <v>231</v>
      </c>
      <c r="B18" s="178">
        <v>1688.58794</v>
      </c>
      <c r="C18" s="178">
        <v>2686.668</v>
      </c>
      <c r="D18" s="60">
        <f t="shared" si="0"/>
        <v>59.10737820382634</v>
      </c>
      <c r="E18" s="60">
        <f aca="true" t="shared" si="2" ref="E18:E32">C18/$C$44*100</f>
        <v>2.8298644899367673</v>
      </c>
    </row>
    <row r="19" spans="1:5" ht="12.75" customHeight="1">
      <c r="A19" s="180" t="s">
        <v>232</v>
      </c>
      <c r="B19" s="178">
        <v>1772.64789</v>
      </c>
      <c r="C19" s="178">
        <v>2066.52146</v>
      </c>
      <c r="D19" s="60">
        <f t="shared" si="0"/>
        <v>16.578225808849155</v>
      </c>
      <c r="E19" s="60">
        <f t="shared" si="2"/>
        <v>2.176664812081836</v>
      </c>
    </row>
    <row r="20" spans="1:5" ht="12.75" customHeight="1">
      <c r="A20" s="180" t="s">
        <v>169</v>
      </c>
      <c r="B20" s="178">
        <v>1539.7601200000001</v>
      </c>
      <c r="C20" s="178">
        <v>1898.12932</v>
      </c>
      <c r="D20" s="60">
        <f t="shared" si="0"/>
        <v>23.274352630979944</v>
      </c>
      <c r="E20" s="60">
        <f t="shared" si="2"/>
        <v>1.9992975536894855</v>
      </c>
    </row>
    <row r="21" spans="1:5" ht="12.75" customHeight="1">
      <c r="A21" s="180" t="s">
        <v>84</v>
      </c>
      <c r="B21" s="178">
        <v>897.755</v>
      </c>
      <c r="C21" s="178">
        <v>1186.51226</v>
      </c>
      <c r="D21" s="60">
        <f t="shared" si="0"/>
        <v>32.16437223964221</v>
      </c>
      <c r="E21" s="60">
        <f t="shared" si="2"/>
        <v>1.24975207634461</v>
      </c>
    </row>
    <row r="22" spans="1:5" ht="12.75" customHeight="1">
      <c r="A22" s="180" t="s">
        <v>93</v>
      </c>
      <c r="B22" s="178">
        <v>276.22768</v>
      </c>
      <c r="C22" s="178">
        <v>996.38567</v>
      </c>
      <c r="D22" s="60">
        <f t="shared" si="0"/>
        <v>260.7117396779352</v>
      </c>
      <c r="E22" s="60">
        <f t="shared" si="2"/>
        <v>1.0494919453445137</v>
      </c>
    </row>
    <row r="23" spans="1:5" ht="12.75" customHeight="1">
      <c r="A23" s="180" t="s">
        <v>143</v>
      </c>
      <c r="B23" s="178">
        <v>870.7571899999999</v>
      </c>
      <c r="C23" s="178">
        <v>978.32689</v>
      </c>
      <c r="D23" s="60">
        <f t="shared" si="0"/>
        <v>12.353581599481256</v>
      </c>
      <c r="E23" s="60">
        <f t="shared" si="2"/>
        <v>1.0304706519604483</v>
      </c>
    </row>
    <row r="24" spans="1:5" ht="12.75" customHeight="1">
      <c r="A24" s="180" t="s">
        <v>140</v>
      </c>
      <c r="B24" s="178">
        <v>0</v>
      </c>
      <c r="C24" s="178">
        <v>537.4559399999999</v>
      </c>
      <c r="D24" s="60"/>
      <c r="E24" s="60">
        <f t="shared" si="2"/>
        <v>0.5661017585766405</v>
      </c>
    </row>
    <row r="25" spans="1:5" ht="12.75" customHeight="1">
      <c r="A25" s="180" t="s">
        <v>235</v>
      </c>
      <c r="B25" s="178">
        <v>45.871199999999995</v>
      </c>
      <c r="C25" s="178">
        <v>281.17988</v>
      </c>
      <c r="D25" s="60">
        <f t="shared" si="0"/>
        <v>512.9769441392422</v>
      </c>
      <c r="E25" s="60">
        <f t="shared" si="2"/>
        <v>0.29616646258364693</v>
      </c>
    </row>
    <row r="26" spans="1:5" ht="12.75" customHeight="1">
      <c r="A26" s="180" t="s">
        <v>141</v>
      </c>
      <c r="B26" s="178">
        <v>4134.1542</v>
      </c>
      <c r="C26" s="178">
        <v>255.33882999999997</v>
      </c>
      <c r="D26" s="60">
        <f t="shared" si="0"/>
        <v>-93.82367425965872</v>
      </c>
      <c r="E26" s="60">
        <f t="shared" si="2"/>
        <v>0.2689481126506888</v>
      </c>
    </row>
    <row r="27" spans="1:5" ht="12.75" customHeight="1">
      <c r="A27" s="180" t="s">
        <v>305</v>
      </c>
      <c r="B27" s="178">
        <v>419.08013</v>
      </c>
      <c r="C27" s="178">
        <v>247.83692000000002</v>
      </c>
      <c r="D27" s="60">
        <f t="shared" si="0"/>
        <v>-40.861686761431514</v>
      </c>
      <c r="E27" s="60">
        <f t="shared" si="2"/>
        <v>0.2610463589856653</v>
      </c>
    </row>
    <row r="28" spans="1:5" ht="12.75" customHeight="1">
      <c r="A28" s="180" t="s">
        <v>234</v>
      </c>
      <c r="B28" s="178">
        <v>159.7535</v>
      </c>
      <c r="C28" s="178">
        <v>148.97407</v>
      </c>
      <c r="D28" s="60">
        <f t="shared" si="0"/>
        <v>-6.747539177545403</v>
      </c>
      <c r="E28" s="60">
        <f t="shared" si="2"/>
        <v>0.156914226325826</v>
      </c>
    </row>
    <row r="29" spans="1:5" ht="12.75" customHeight="1">
      <c r="A29" s="180" t="s">
        <v>254</v>
      </c>
      <c r="B29" s="178">
        <v>103.8536</v>
      </c>
      <c r="C29" s="178">
        <v>137.21542000000002</v>
      </c>
      <c r="D29" s="60">
        <f t="shared" si="0"/>
        <v>32.12389363488606</v>
      </c>
      <c r="E29" s="60">
        <f t="shared" si="2"/>
        <v>0.1445288530364598</v>
      </c>
    </row>
    <row r="30" spans="1:5" ht="12.75" customHeight="1">
      <c r="A30" s="180" t="s">
        <v>88</v>
      </c>
      <c r="B30" s="178">
        <v>10.83827</v>
      </c>
      <c r="C30" s="178">
        <v>93.68872</v>
      </c>
      <c r="D30" s="60">
        <f t="shared" si="0"/>
        <v>764.4250420039361</v>
      </c>
      <c r="E30" s="60">
        <f t="shared" si="2"/>
        <v>0.09868222714366963</v>
      </c>
    </row>
    <row r="31" spans="1:5" ht="12.75" customHeight="1">
      <c r="A31" s="180" t="s">
        <v>97</v>
      </c>
      <c r="B31" s="178">
        <v>40.000449999999994</v>
      </c>
      <c r="C31" s="178">
        <v>84.4767</v>
      </c>
      <c r="D31" s="60">
        <f t="shared" si="0"/>
        <v>111.1893741195412</v>
      </c>
      <c r="E31" s="60">
        <f t="shared" si="2"/>
        <v>0.0889792164707516</v>
      </c>
    </row>
    <row r="32" spans="1:5" ht="12.75" customHeight="1">
      <c r="A32" s="180" t="s">
        <v>247</v>
      </c>
      <c r="B32" s="178">
        <v>139.6404</v>
      </c>
      <c r="C32" s="178">
        <v>77.53432000000001</v>
      </c>
      <c r="D32" s="60">
        <f t="shared" si="0"/>
        <v>-44.47572479024694</v>
      </c>
      <c r="E32" s="60">
        <f t="shared" si="2"/>
        <v>0.08166681514775703</v>
      </c>
    </row>
    <row r="33" spans="1:5" ht="12.75" customHeight="1">
      <c r="A33" s="180" t="s">
        <v>276</v>
      </c>
      <c r="B33" s="178">
        <v>0</v>
      </c>
      <c r="C33" s="178">
        <v>45.25</v>
      </c>
      <c r="D33" s="60"/>
      <c r="E33" s="60">
        <f aca="true" t="shared" si="3" ref="E33:E43">C33/$C$44*100</f>
        <v>0.04766177591337624</v>
      </c>
    </row>
    <row r="34" spans="1:5" ht="12.75" customHeight="1">
      <c r="A34" s="180" t="s">
        <v>233</v>
      </c>
      <c r="B34" s="178">
        <v>56.47488</v>
      </c>
      <c r="C34" s="178">
        <v>28.258560000000003</v>
      </c>
      <c r="D34" s="60">
        <f t="shared" si="0"/>
        <v>-49.96260284218399</v>
      </c>
      <c r="E34" s="60">
        <f t="shared" si="3"/>
        <v>0.029764710593473978</v>
      </c>
    </row>
    <row r="35" spans="1:5" ht="12.75" customHeight="1">
      <c r="A35" s="180" t="s">
        <v>297</v>
      </c>
      <c r="B35" s="178">
        <v>0</v>
      </c>
      <c r="C35" s="178">
        <v>7.4022</v>
      </c>
      <c r="D35" s="60"/>
      <c r="E35" s="60">
        <f t="shared" si="3"/>
        <v>0.007796729230187704</v>
      </c>
    </row>
    <row r="36" spans="1:5" ht="12.75" customHeight="1">
      <c r="A36" s="180" t="s">
        <v>306</v>
      </c>
      <c r="B36" s="178">
        <v>34.54056</v>
      </c>
      <c r="C36" s="178">
        <v>5.53543</v>
      </c>
      <c r="D36" s="60">
        <f t="shared" si="0"/>
        <v>-83.97411622741495</v>
      </c>
      <c r="E36" s="60">
        <f t="shared" si="3"/>
        <v>0.005830462414236027</v>
      </c>
    </row>
    <row r="37" spans="1:5" ht="12.75" customHeight="1">
      <c r="A37" s="180" t="s">
        <v>96</v>
      </c>
      <c r="B37" s="178">
        <v>4.1499</v>
      </c>
      <c r="C37" s="178">
        <v>0.297</v>
      </c>
      <c r="D37" s="60"/>
      <c r="E37" s="60">
        <f t="shared" si="3"/>
        <v>0.00031282977781818213</v>
      </c>
    </row>
    <row r="38" spans="1:5" ht="12.75" customHeight="1">
      <c r="A38" s="180" t="s">
        <v>227</v>
      </c>
      <c r="B38" s="178">
        <v>0</v>
      </c>
      <c r="C38" s="178">
        <v>0.1253</v>
      </c>
      <c r="D38" s="60"/>
      <c r="E38" s="60"/>
    </row>
    <row r="39" spans="1:5" ht="12.75" customHeight="1">
      <c r="A39" s="180" t="s">
        <v>294</v>
      </c>
      <c r="B39" s="178">
        <v>28.05</v>
      </c>
      <c r="C39" s="178">
        <v>0</v>
      </c>
      <c r="D39" s="60"/>
      <c r="E39" s="60"/>
    </row>
    <row r="40" spans="1:5" ht="12.75" customHeight="1">
      <c r="A40" s="180" t="s">
        <v>328</v>
      </c>
      <c r="B40" s="178">
        <v>2.5</v>
      </c>
      <c r="C40" s="178">
        <v>0</v>
      </c>
      <c r="D40" s="60"/>
      <c r="E40" s="60"/>
    </row>
    <row r="41" spans="1:5" ht="12.75" customHeight="1">
      <c r="A41" s="180" t="s">
        <v>290</v>
      </c>
      <c r="B41" s="178">
        <v>0.32080000000000003</v>
      </c>
      <c r="C41" s="178">
        <v>0</v>
      </c>
      <c r="D41" s="60"/>
      <c r="E41" s="60"/>
    </row>
    <row r="42" spans="1:5" ht="12.75" customHeight="1">
      <c r="A42" s="180" t="s">
        <v>253</v>
      </c>
      <c r="B42" s="178">
        <v>0.048</v>
      </c>
      <c r="C42" s="178">
        <v>0</v>
      </c>
      <c r="D42" s="60"/>
      <c r="E42" s="60"/>
    </row>
    <row r="43" spans="1:5" ht="12.75" customHeight="1">
      <c r="A43" s="180" t="s">
        <v>329</v>
      </c>
      <c r="B43" s="178">
        <v>0.00414</v>
      </c>
      <c r="C43" s="178">
        <v>0</v>
      </c>
      <c r="D43" s="60"/>
      <c r="E43" s="60">
        <f t="shared" si="3"/>
        <v>0</v>
      </c>
    </row>
    <row r="44" spans="1:5" ht="12.75" customHeight="1">
      <c r="A44" s="21" t="s">
        <v>77</v>
      </c>
      <c r="B44" s="26">
        <f>SUM(B7:B43)</f>
        <v>77740.68238000001</v>
      </c>
      <c r="C44" s="26">
        <f>SUM(C7:C43)</f>
        <v>94939.81106000002</v>
      </c>
      <c r="D44" s="60">
        <f>(C44/B44-1)*100</f>
        <v>22.12371714970276</v>
      </c>
      <c r="E44" s="60">
        <f>C44/$C$44*100</f>
        <v>100</v>
      </c>
    </row>
    <row r="45" spans="1:5" ht="12.75" customHeight="1">
      <c r="A45" s="47" t="s">
        <v>193</v>
      </c>
      <c r="B45" s="48"/>
      <c r="C45" s="48"/>
      <c r="D45" s="92"/>
      <c r="E45" s="54"/>
    </row>
    <row r="46" ht="12.75" customHeight="1"/>
    <row r="47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4:C4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="106" zoomScaleNormal="106" zoomScalePageLayoutView="0" workbookViewId="0" topLeftCell="A1">
      <selection activeCell="B8" sqref="B8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1.53515625" style="10" customWidth="1"/>
    <col min="13" max="13" width="6.18359375" style="10" customWidth="1"/>
    <col min="14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317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278</v>
      </c>
      <c r="C7" s="179">
        <v>11.652</v>
      </c>
      <c r="D7" s="179">
        <v>327.508</v>
      </c>
      <c r="E7" s="118">
        <f>(D7/C7-1)*100</f>
        <v>2710.744936491589</v>
      </c>
      <c r="F7" s="179">
        <v>20.144</v>
      </c>
      <c r="G7" s="179">
        <v>890.41432</v>
      </c>
      <c r="H7" s="118">
        <f>(G7/F7-1)*100</f>
        <v>4320.245830023829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274</v>
      </c>
      <c r="C8" s="178">
        <v>561.3880300000001</v>
      </c>
      <c r="D8" s="178">
        <v>449.32640000000004</v>
      </c>
      <c r="E8" s="60">
        <f>(D8/C8-1)*100</f>
        <v>-19.96152821427276</v>
      </c>
      <c r="F8" s="178">
        <v>611.20197</v>
      </c>
      <c r="G8" s="178">
        <v>452.63831</v>
      </c>
      <c r="H8" s="60">
        <f>(G8/F8-1)*100</f>
        <v>-25.942923580563715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23.14308</v>
      </c>
      <c r="D9" s="178">
        <v>226.35164</v>
      </c>
      <c r="E9" s="60">
        <f aca="true" t="shared" si="0" ref="E9:E28">(D9/C9-1)*100</f>
        <v>878.0532236850064</v>
      </c>
      <c r="F9" s="178">
        <v>16.84592</v>
      </c>
      <c r="G9" s="178">
        <v>616.88823</v>
      </c>
      <c r="H9" s="60">
        <f aca="true" t="shared" si="1" ref="H9:H28">(G9/F9-1)*100</f>
        <v>3561.944435210425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277</v>
      </c>
      <c r="C10" s="178">
        <v>928</v>
      </c>
      <c r="D10" s="178">
        <v>507.04</v>
      </c>
      <c r="E10" s="60">
        <f t="shared" si="0"/>
        <v>-45.362068965517246</v>
      </c>
      <c r="F10" s="178">
        <v>2037.528</v>
      </c>
      <c r="G10" s="178">
        <v>1409.2150100000001</v>
      </c>
      <c r="H10" s="60">
        <f t="shared" si="1"/>
        <v>-30.83702358936907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4022116</v>
      </c>
      <c r="B11" s="10" t="s">
        <v>303</v>
      </c>
      <c r="C11" s="178">
        <v>0</v>
      </c>
      <c r="D11" s="178">
        <v>11.725</v>
      </c>
      <c r="E11" s="60"/>
      <c r="F11" s="178">
        <v>0</v>
      </c>
      <c r="G11" s="178">
        <v>42.32725</v>
      </c>
      <c r="H11" s="60"/>
      <c r="I11" s="62"/>
      <c r="J11" s="62"/>
      <c r="K11" s="62"/>
      <c r="L11" s="62"/>
      <c r="M11" s="62"/>
      <c r="N11" s="62"/>
    </row>
    <row r="12" spans="1:10" ht="15" customHeight="1">
      <c r="A12" s="59">
        <v>4022117</v>
      </c>
      <c r="B12" s="10" t="s">
        <v>268</v>
      </c>
      <c r="C12" s="178">
        <v>30.04752</v>
      </c>
      <c r="D12" s="178">
        <v>48.123839999999994</v>
      </c>
      <c r="E12" s="60">
        <f t="shared" si="0"/>
        <v>60.159107972970794</v>
      </c>
      <c r="F12" s="178">
        <v>8.811</v>
      </c>
      <c r="G12" s="178">
        <v>17.375</v>
      </c>
      <c r="H12" s="60">
        <f t="shared" si="1"/>
        <v>97.1966859607309</v>
      </c>
      <c r="I12" s="62"/>
      <c r="J12" s="62"/>
    </row>
    <row r="13" spans="1:14" ht="15" customHeight="1">
      <c r="A13" s="59">
        <v>4022118</v>
      </c>
      <c r="B13" s="10" t="s">
        <v>269</v>
      </c>
      <c r="C13" s="178">
        <v>4958.2008</v>
      </c>
      <c r="D13" s="178">
        <v>2258.1243999999997</v>
      </c>
      <c r="E13" s="60">
        <f t="shared" si="0"/>
        <v>-54.45677795058239</v>
      </c>
      <c r="F13" s="178">
        <v>11200.52772</v>
      </c>
      <c r="G13" s="178">
        <v>6755.185769999999</v>
      </c>
      <c r="H13" s="60">
        <f t="shared" si="1"/>
        <v>-39.68868307930049</v>
      </c>
      <c r="I13" s="62"/>
      <c r="J13" s="62"/>
      <c r="K13" s="62"/>
      <c r="L13" s="62"/>
      <c r="M13" s="62"/>
      <c r="N13" s="62"/>
    </row>
    <row r="14" spans="1:10" ht="15" customHeight="1">
      <c r="A14" s="59">
        <v>4022120</v>
      </c>
      <c r="B14" s="10" t="s">
        <v>192</v>
      </c>
      <c r="C14" s="178">
        <v>10.9824</v>
      </c>
      <c r="D14" s="178">
        <v>13.188</v>
      </c>
      <c r="E14" s="60">
        <f t="shared" si="0"/>
        <v>20.08304195804196</v>
      </c>
      <c r="F14" s="178">
        <v>34.3091</v>
      </c>
      <c r="G14" s="178">
        <v>4.598</v>
      </c>
      <c r="H14" s="60">
        <f t="shared" si="1"/>
        <v>-86.59830773759731</v>
      </c>
      <c r="I14" s="62"/>
      <c r="J14" s="62"/>
    </row>
    <row r="15" spans="1:15" ht="15" customHeight="1">
      <c r="A15" s="59">
        <v>4022911</v>
      </c>
      <c r="B15" s="10" t="s">
        <v>270</v>
      </c>
      <c r="C15" s="178">
        <v>7.0924388</v>
      </c>
      <c r="D15" s="178">
        <v>10.5552712</v>
      </c>
      <c r="E15" s="60">
        <f t="shared" si="0"/>
        <v>48.82428312247122</v>
      </c>
      <c r="F15" s="178">
        <v>13.762979999999999</v>
      </c>
      <c r="G15" s="178">
        <v>21.442310000000003</v>
      </c>
      <c r="H15" s="60">
        <f t="shared" si="1"/>
        <v>55.797000358933936</v>
      </c>
      <c r="I15" s="62"/>
      <c r="J15" s="62"/>
      <c r="K15" s="62"/>
      <c r="L15" s="62"/>
      <c r="M15" s="62"/>
      <c r="N15" s="62"/>
      <c r="O15" s="62"/>
    </row>
    <row r="16" spans="1:10" ht="15" customHeight="1">
      <c r="A16" s="59">
        <v>4022916</v>
      </c>
      <c r="B16" s="10" t="s">
        <v>240</v>
      </c>
      <c r="C16" s="178">
        <v>14.9184</v>
      </c>
      <c r="D16" s="178">
        <v>0</v>
      </c>
      <c r="E16" s="60"/>
      <c r="F16" s="178">
        <v>37.925</v>
      </c>
      <c r="G16" s="178">
        <v>0</v>
      </c>
      <c r="H16" s="60"/>
      <c r="I16" s="62"/>
      <c r="J16" s="62"/>
    </row>
    <row r="17" spans="1:10" ht="15" customHeight="1">
      <c r="A17" s="59">
        <v>4022918</v>
      </c>
      <c r="B17" s="10" t="s">
        <v>260</v>
      </c>
      <c r="C17" s="178">
        <v>25.1452</v>
      </c>
      <c r="D17" s="178">
        <v>19.692</v>
      </c>
      <c r="E17" s="60">
        <f t="shared" si="0"/>
        <v>-21.686842816919327</v>
      </c>
      <c r="F17" s="178">
        <v>82.07442</v>
      </c>
      <c r="G17" s="178">
        <v>97.72252999999999</v>
      </c>
      <c r="H17" s="60">
        <f t="shared" si="1"/>
        <v>19.065757638007042</v>
      </c>
      <c r="I17" s="62"/>
      <c r="J17" s="62"/>
    </row>
    <row r="18" spans="1:10" ht="15" customHeight="1">
      <c r="A18" s="59">
        <v>4022920</v>
      </c>
      <c r="B18" s="10" t="s">
        <v>239</v>
      </c>
      <c r="C18" s="178">
        <v>0.081</v>
      </c>
      <c r="D18" s="178">
        <v>0</v>
      </c>
      <c r="E18" s="60"/>
      <c r="F18" s="178">
        <v>0.9979199999999999</v>
      </c>
      <c r="G18" s="178">
        <v>0</v>
      </c>
      <c r="H18" s="60"/>
      <c r="I18" s="62"/>
      <c r="J18" s="62"/>
    </row>
    <row r="19" spans="1:10" ht="15" customHeight="1">
      <c r="A19" s="59">
        <v>4029110</v>
      </c>
      <c r="B19" s="10" t="s">
        <v>246</v>
      </c>
      <c r="C19" s="178">
        <v>2.53003</v>
      </c>
      <c r="D19" s="178">
        <v>0.228</v>
      </c>
      <c r="E19" s="60">
        <f t="shared" si="0"/>
        <v>-90.98824915119583</v>
      </c>
      <c r="F19" s="178">
        <v>3.6143400000000003</v>
      </c>
      <c r="G19" s="178">
        <v>0.37806</v>
      </c>
      <c r="H19" s="60">
        <f t="shared" si="1"/>
        <v>-89.53999900396752</v>
      </c>
      <c r="I19" s="62"/>
      <c r="J19" s="62"/>
    </row>
    <row r="20" spans="1:10" ht="14.25" customHeight="1">
      <c r="A20" s="59">
        <v>4029120</v>
      </c>
      <c r="B20" s="10" t="s">
        <v>168</v>
      </c>
      <c r="C20" s="178">
        <v>81.76128</v>
      </c>
      <c r="D20" s="178">
        <v>89.61458</v>
      </c>
      <c r="E20" s="60">
        <f t="shared" si="0"/>
        <v>9.60515784488698</v>
      </c>
      <c r="F20" s="178">
        <v>25.054</v>
      </c>
      <c r="G20" s="178">
        <v>64.11292</v>
      </c>
      <c r="H20" s="60">
        <f t="shared" si="1"/>
        <v>155.89893829328653</v>
      </c>
      <c r="I20" s="62"/>
      <c r="J20" s="62"/>
    </row>
    <row r="21" spans="1:10" ht="15" customHeight="1">
      <c r="A21" s="59">
        <v>4029910</v>
      </c>
      <c r="B21" s="10" t="s">
        <v>81</v>
      </c>
      <c r="C21" s="178">
        <v>14976.977301</v>
      </c>
      <c r="D21" s="178">
        <v>14017.458279999999</v>
      </c>
      <c r="E21" s="60">
        <f t="shared" si="0"/>
        <v>-6.406626662483728</v>
      </c>
      <c r="F21" s="178">
        <v>21635.87351</v>
      </c>
      <c r="G21" s="178">
        <v>22257.43409</v>
      </c>
      <c r="H21" s="60">
        <f t="shared" si="1"/>
        <v>2.8728240609870337</v>
      </c>
      <c r="I21" s="62"/>
      <c r="J21" s="62"/>
    </row>
    <row r="22" spans="1:10" ht="15" customHeight="1">
      <c r="A22" s="59">
        <v>4029990</v>
      </c>
      <c r="B22" s="10" t="s">
        <v>271</v>
      </c>
      <c r="C22" s="178">
        <v>56.5576985</v>
      </c>
      <c r="D22" s="178">
        <v>11.13899</v>
      </c>
      <c r="E22" s="60">
        <f t="shared" si="0"/>
        <v>-80.30508614136765</v>
      </c>
      <c r="F22" s="178">
        <v>123.81239</v>
      </c>
      <c r="G22" s="178">
        <v>27.716099999999997</v>
      </c>
      <c r="H22" s="60">
        <f t="shared" si="1"/>
        <v>-77.6144374565421</v>
      </c>
      <c r="I22" s="62"/>
      <c r="J22" s="62"/>
    </row>
    <row r="23" spans="1:10" ht="15" customHeight="1">
      <c r="A23" s="59">
        <v>4031000</v>
      </c>
      <c r="B23" s="10" t="s">
        <v>79</v>
      </c>
      <c r="C23" s="178">
        <v>194.63507</v>
      </c>
      <c r="D23" s="178">
        <v>138.78436</v>
      </c>
      <c r="E23" s="60">
        <f t="shared" si="0"/>
        <v>-28.695090766530416</v>
      </c>
      <c r="F23" s="178">
        <v>637.28071</v>
      </c>
      <c r="G23" s="178">
        <v>451.14887</v>
      </c>
      <c r="H23" s="60">
        <f t="shared" si="1"/>
        <v>-29.207198190574445</v>
      </c>
      <c r="I23" s="62"/>
      <c r="J23" s="62"/>
    </row>
    <row r="24" spans="1:10" ht="15" customHeight="1">
      <c r="A24" s="59">
        <v>4039000</v>
      </c>
      <c r="B24" s="10" t="s">
        <v>182</v>
      </c>
      <c r="C24" s="178">
        <v>0.14859999999999998</v>
      </c>
      <c r="D24" s="178">
        <v>2.4</v>
      </c>
      <c r="E24" s="60">
        <f t="shared" si="0"/>
        <v>1515.0740242261104</v>
      </c>
      <c r="F24" s="178">
        <v>0.27072</v>
      </c>
      <c r="G24" s="178">
        <v>0.8</v>
      </c>
      <c r="H24" s="60">
        <f t="shared" si="1"/>
        <v>195.50827423167848</v>
      </c>
      <c r="I24" s="62"/>
      <c r="J24" s="62"/>
    </row>
    <row r="25" spans="1:10" ht="15" customHeight="1">
      <c r="A25" s="59">
        <v>4041000</v>
      </c>
      <c r="B25" s="10" t="s">
        <v>102</v>
      </c>
      <c r="C25" s="178">
        <v>4431.504</v>
      </c>
      <c r="D25" s="178">
        <v>7087.5</v>
      </c>
      <c r="E25" s="60">
        <f t="shared" si="0"/>
        <v>59.93441504283874</v>
      </c>
      <c r="F25" s="178">
        <v>2901.45736</v>
      </c>
      <c r="G25" s="178">
        <v>6314.30888</v>
      </c>
      <c r="H25" s="60">
        <f t="shared" si="1"/>
        <v>117.62542393523235</v>
      </c>
      <c r="I25" s="62"/>
      <c r="J25" s="62"/>
    </row>
    <row r="26" spans="1:10" ht="15" customHeight="1">
      <c r="A26" s="59">
        <v>4049000</v>
      </c>
      <c r="B26" s="10" t="s">
        <v>176</v>
      </c>
      <c r="C26" s="178">
        <v>2.4</v>
      </c>
      <c r="D26" s="178">
        <v>0</v>
      </c>
      <c r="E26" s="60"/>
      <c r="F26" s="178">
        <v>0.8</v>
      </c>
      <c r="G26" s="178">
        <v>0</v>
      </c>
      <c r="H26" s="60"/>
      <c r="I26" s="62"/>
      <c r="J26" s="62"/>
    </row>
    <row r="27" spans="1:10" ht="15" customHeight="1">
      <c r="A27" s="59">
        <v>4051000</v>
      </c>
      <c r="B27" s="10" t="s">
        <v>103</v>
      </c>
      <c r="C27" s="178">
        <v>744.1843</v>
      </c>
      <c r="D27" s="178">
        <v>1389.5</v>
      </c>
      <c r="E27" s="60">
        <f t="shared" si="0"/>
        <v>86.71450069559381</v>
      </c>
      <c r="F27" s="178">
        <v>2676.5174500000003</v>
      </c>
      <c r="G27" s="178">
        <v>5437.205059999999</v>
      </c>
      <c r="H27" s="60">
        <f t="shared" si="1"/>
        <v>103.14476410381701</v>
      </c>
      <c r="I27" s="62"/>
      <c r="J27" s="62"/>
    </row>
    <row r="28" spans="1:10" ht="15" customHeight="1">
      <c r="A28" s="59">
        <v>4059000</v>
      </c>
      <c r="B28" s="10" t="s">
        <v>272</v>
      </c>
      <c r="C28" s="178">
        <v>1080.4</v>
      </c>
      <c r="D28" s="178">
        <v>821.8</v>
      </c>
      <c r="E28" s="60">
        <f t="shared" si="0"/>
        <v>-23.935579415031484</v>
      </c>
      <c r="F28" s="178">
        <v>3826.12204</v>
      </c>
      <c r="G28" s="178">
        <v>3912.1602000000003</v>
      </c>
      <c r="H28" s="60">
        <f t="shared" si="1"/>
        <v>2.2487040167699313</v>
      </c>
      <c r="I28" s="62"/>
      <c r="J28" s="62"/>
    </row>
    <row r="29" spans="1:10" ht="15" customHeight="1">
      <c r="A29" s="59"/>
      <c r="C29" s="26"/>
      <c r="D29" s="26"/>
      <c r="E29" s="60"/>
      <c r="F29" s="26"/>
      <c r="G29" s="26"/>
      <c r="H29" s="60"/>
      <c r="I29" s="62"/>
      <c r="J29" s="62"/>
    </row>
    <row r="30" spans="1:10" ht="15" customHeight="1">
      <c r="A30" s="59">
        <v>4061000</v>
      </c>
      <c r="B30" s="10" t="s">
        <v>267</v>
      </c>
      <c r="C30" s="178">
        <v>317.04728</v>
      </c>
      <c r="D30" s="178">
        <v>905.44885</v>
      </c>
      <c r="E30" s="60">
        <f aca="true" t="shared" si="2" ref="E30:E38">(D30/C30-1)*100</f>
        <v>185.58795710217103</v>
      </c>
      <c r="F30" s="178">
        <v>1081.5803700000001</v>
      </c>
      <c r="G30" s="178">
        <v>3704.0639</v>
      </c>
      <c r="H30" s="60">
        <f aca="true" t="shared" si="3" ref="H30:H38">(G30/F30-1)*100</f>
        <v>242.46774467624624</v>
      </c>
      <c r="I30" s="62"/>
      <c r="J30" s="62"/>
    </row>
    <row r="31" spans="1:10" ht="15" customHeight="1">
      <c r="A31" s="59">
        <v>4062000</v>
      </c>
      <c r="B31" s="10" t="s">
        <v>104</v>
      </c>
      <c r="C31" s="178">
        <v>0.03</v>
      </c>
      <c r="D31" s="178">
        <v>0</v>
      </c>
      <c r="E31" s="60"/>
      <c r="F31" s="178">
        <v>0.54825</v>
      </c>
      <c r="G31" s="178">
        <v>0</v>
      </c>
      <c r="H31" s="60"/>
      <c r="I31" s="62"/>
      <c r="J31" s="62"/>
    </row>
    <row r="32" spans="1:10" ht="15" customHeight="1">
      <c r="A32" s="59">
        <v>4063000</v>
      </c>
      <c r="B32" s="10" t="s">
        <v>261</v>
      </c>
      <c r="C32" s="178">
        <v>0.2665</v>
      </c>
      <c r="D32" s="178">
        <v>0.23964</v>
      </c>
      <c r="E32" s="60">
        <f t="shared" si="2"/>
        <v>-10.078799249530967</v>
      </c>
      <c r="F32" s="178">
        <v>1.89818</v>
      </c>
      <c r="G32" s="178">
        <v>6.64584</v>
      </c>
      <c r="H32" s="60">
        <f t="shared" si="3"/>
        <v>250.11642731458554</v>
      </c>
      <c r="I32" s="62"/>
      <c r="J32" s="62"/>
    </row>
    <row r="33" spans="1:10" ht="15" customHeight="1">
      <c r="A33" s="59">
        <v>4069000</v>
      </c>
      <c r="B33" s="10" t="s">
        <v>275</v>
      </c>
      <c r="C33" s="178">
        <v>1801.53749</v>
      </c>
      <c r="D33" s="178">
        <v>3235.94831</v>
      </c>
      <c r="E33" s="60">
        <f t="shared" si="2"/>
        <v>79.6214804278095</v>
      </c>
      <c r="F33" s="178">
        <v>5740.96</v>
      </c>
      <c r="G33" s="178">
        <v>12651.26158</v>
      </c>
      <c r="H33" s="60">
        <f t="shared" si="3"/>
        <v>120.36839796828404</v>
      </c>
      <c r="I33" s="62"/>
      <c r="J33" s="62"/>
    </row>
    <row r="34" spans="1:10" ht="15" customHeight="1">
      <c r="A34" s="59"/>
      <c r="B34" s="10" t="s">
        <v>164</v>
      </c>
      <c r="C34" s="26">
        <f>SUM(C30:C33)</f>
        <v>2118.88127</v>
      </c>
      <c r="D34" s="26">
        <f>SUM(D30:D33)</f>
        <v>4141.6368</v>
      </c>
      <c r="E34" s="60">
        <f t="shared" si="2"/>
        <v>95.46337299021953</v>
      </c>
      <c r="F34" s="26">
        <f>SUM(F30:F33)</f>
        <v>6824.986800000001</v>
      </c>
      <c r="G34" s="26">
        <f>SUM(G30:G33)</f>
        <v>16361.97132</v>
      </c>
      <c r="H34" s="60">
        <f t="shared" si="3"/>
        <v>139.7363071823084</v>
      </c>
      <c r="I34" s="62"/>
      <c r="J34" s="62"/>
    </row>
    <row r="35" spans="1:10" ht="15" customHeight="1">
      <c r="A35" s="59"/>
      <c r="C35" s="26"/>
      <c r="D35" s="26"/>
      <c r="E35" s="60"/>
      <c r="F35" s="26"/>
      <c r="G35" s="26"/>
      <c r="H35" s="60"/>
      <c r="I35" s="62"/>
      <c r="J35" s="62"/>
    </row>
    <row r="36" spans="1:10" ht="15" customHeight="1">
      <c r="A36" s="59">
        <v>19011010</v>
      </c>
      <c r="B36" s="10" t="s">
        <v>266</v>
      </c>
      <c r="C36" s="178">
        <v>5882.57446</v>
      </c>
      <c r="D36" s="178">
        <v>6792.190820000001</v>
      </c>
      <c r="E36" s="60">
        <f t="shared" si="2"/>
        <v>15.462895815176836</v>
      </c>
      <c r="F36" s="178">
        <v>22302.517620000002</v>
      </c>
      <c r="G36" s="178">
        <v>26759.60628</v>
      </c>
      <c r="H36" s="60">
        <f t="shared" si="3"/>
        <v>19.98468843716128</v>
      </c>
      <c r="I36" s="62"/>
      <c r="J36" s="62"/>
    </row>
    <row r="37" spans="1:10" ht="15" customHeight="1">
      <c r="A37" s="59">
        <v>19019011</v>
      </c>
      <c r="B37" s="10" t="s">
        <v>106</v>
      </c>
      <c r="C37" s="178">
        <v>1984.9048400000001</v>
      </c>
      <c r="D37" s="178">
        <v>2108.64766</v>
      </c>
      <c r="E37" s="60">
        <f t="shared" si="2"/>
        <v>6.234194078543331</v>
      </c>
      <c r="F37" s="178">
        <v>2699.13089</v>
      </c>
      <c r="G37" s="178">
        <v>3004.37829</v>
      </c>
      <c r="H37" s="60">
        <f t="shared" si="3"/>
        <v>11.309099574641234</v>
      </c>
      <c r="I37" s="62"/>
      <c r="J37" s="62"/>
    </row>
    <row r="38" spans="1:10" ht="15" customHeight="1">
      <c r="A38" s="59">
        <v>22029931</v>
      </c>
      <c r="B38" s="10" t="s">
        <v>273</v>
      </c>
      <c r="C38" s="178">
        <v>22.9392</v>
      </c>
      <c r="D38" s="178">
        <v>49.236</v>
      </c>
      <c r="E38" s="60">
        <f t="shared" si="2"/>
        <v>114.6369533375183</v>
      </c>
      <c r="F38" s="178">
        <v>17.6095</v>
      </c>
      <c r="G38" s="178">
        <v>40.78426</v>
      </c>
      <c r="H38" s="60">
        <f t="shared" si="3"/>
        <v>131.6037366194384</v>
      </c>
      <c r="I38" s="62"/>
      <c r="J38" s="62"/>
    </row>
    <row r="39" spans="1:10" ht="15" customHeight="1">
      <c r="A39" s="59">
        <v>22029932</v>
      </c>
      <c r="B39" s="10" t="s">
        <v>304</v>
      </c>
      <c r="C39" s="178">
        <v>0.894</v>
      </c>
      <c r="D39" s="178">
        <v>0</v>
      </c>
      <c r="E39" s="60"/>
      <c r="F39" s="178">
        <v>1.50702</v>
      </c>
      <c r="G39" s="178">
        <v>0</v>
      </c>
      <c r="H39" s="60"/>
      <c r="I39" s="62"/>
      <c r="J39" s="62"/>
    </row>
    <row r="40" spans="1:10" ht="15" customHeight="1">
      <c r="A40" s="21"/>
      <c r="B40" s="10" t="s">
        <v>107</v>
      </c>
      <c r="C40" s="28"/>
      <c r="D40" s="28"/>
      <c r="E40" s="69"/>
      <c r="F40" s="28">
        <f>SUM(F7:F39)-F34</f>
        <v>77740.68238000001</v>
      </c>
      <c r="G40" s="28">
        <f>SUM(G7:G39)-G34</f>
        <v>94939.81105999998</v>
      </c>
      <c r="H40" s="69">
        <f>(G40/F40-1)*100</f>
        <v>22.123717149702692</v>
      </c>
      <c r="I40" s="62"/>
      <c r="J40" s="62"/>
    </row>
    <row r="41" spans="1:10" ht="12">
      <c r="A41" s="47" t="s">
        <v>197</v>
      </c>
      <c r="B41" s="53"/>
      <c r="C41" s="53"/>
      <c r="D41" s="53"/>
      <c r="E41" s="53"/>
      <c r="F41" s="53"/>
      <c r="G41" s="53"/>
      <c r="H41" s="54"/>
      <c r="I41" s="11"/>
      <c r="J41" s="11"/>
    </row>
    <row r="43" ht="12">
      <c r="D43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A10" sqref="A10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318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1003.1860399999999</v>
      </c>
      <c r="C7" s="167">
        <v>1959.94086</v>
      </c>
      <c r="D7" s="122">
        <f>C7/B7*1000</f>
        <v>1953.7162419046422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332</v>
      </c>
      <c r="B8" s="26">
        <v>577.4441112</v>
      </c>
      <c r="C8" s="26">
        <v>1490.35957</v>
      </c>
      <c r="D8" s="26">
        <f aca="true" t="shared" si="0" ref="D8:D16">C8/B8*1000</f>
        <v>2580.9589899580924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331</v>
      </c>
      <c r="B9" s="26">
        <v>2277.8163999999997</v>
      </c>
      <c r="C9" s="26">
        <v>6852.908299999999</v>
      </c>
      <c r="D9" s="26">
        <f t="shared" si="0"/>
        <v>3008.542874658379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14017.458279999999</v>
      </c>
      <c r="C10" s="26">
        <v>22257.43409</v>
      </c>
      <c r="D10" s="26">
        <f>C10/B10*1000</f>
        <v>1587.8366566467141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114.16957</v>
      </c>
      <c r="C11" s="26">
        <v>96.80508</v>
      </c>
      <c r="D11" s="26">
        <f t="shared" si="0"/>
        <v>847.9061452189056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138.78436</v>
      </c>
      <c r="C12" s="26">
        <v>451.14887</v>
      </c>
      <c r="D12" s="26">
        <f t="shared" si="0"/>
        <v>3250.718380659031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7089.9</v>
      </c>
      <c r="C13" s="26">
        <v>6315.10888</v>
      </c>
      <c r="D13" s="26">
        <f t="shared" si="0"/>
        <v>890.7190341189579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2211.3</v>
      </c>
      <c r="C14" s="140">
        <v>9349.365259999999</v>
      </c>
      <c r="D14" s="140">
        <f>C14/B14*1000</f>
        <v>4227.994962239405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4141.6368</v>
      </c>
      <c r="C15" s="26">
        <v>16361.97132</v>
      </c>
      <c r="D15" s="26">
        <f>C15/B15*1000</f>
        <v>3950.6050651278742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2108.64766</v>
      </c>
      <c r="C16" s="26">
        <v>3004.37829</v>
      </c>
      <c r="D16" s="52">
        <f t="shared" si="0"/>
        <v>1424.789141871146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6792.190820000001</v>
      </c>
      <c r="C17" s="141">
        <v>26759.60628</v>
      </c>
      <c r="D17" s="141">
        <f>C17/B17*1000</f>
        <v>3939.7606735671775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49.236</v>
      </c>
      <c r="C18" s="52">
        <v>40.78426</v>
      </c>
      <c r="D18" s="141">
        <f>C18/B18*1000</f>
        <v>828.342269883825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40521.7700412</v>
      </c>
      <c r="C19" s="52">
        <f>SUM(C7:C18)</f>
        <v>94939.81105999999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1959.94086</v>
      </c>
      <c r="AN26" s="94">
        <f aca="true" t="shared" si="3" ref="AN26:AN37">AM26/$AM$39</f>
        <v>0.020644035817191146</v>
      </c>
    </row>
    <row r="27" spans="38:40" ht="12">
      <c r="AL27" s="11" t="str">
        <f t="shared" si="1"/>
        <v>Leche descremada en polvo</v>
      </c>
      <c r="AM27" s="44">
        <f t="shared" si="2"/>
        <v>1490.35957</v>
      </c>
      <c r="AN27" s="94">
        <f t="shared" si="3"/>
        <v>0.01569794118357918</v>
      </c>
    </row>
    <row r="28" spans="38:40" ht="12">
      <c r="AL28" s="11" t="str">
        <f t="shared" si="1"/>
        <v>Leche entera en polvo</v>
      </c>
      <c r="AM28" s="44">
        <f t="shared" si="2"/>
        <v>6852.908299999999</v>
      </c>
      <c r="AN28" s="94">
        <f t="shared" si="3"/>
        <v>0.07218160878442346</v>
      </c>
    </row>
    <row r="29" spans="38:40" ht="12">
      <c r="AL29" s="11" t="str">
        <f t="shared" si="1"/>
        <v>Leche condensada</v>
      </c>
      <c r="AM29" s="44">
        <f t="shared" si="2"/>
        <v>22257.43409</v>
      </c>
      <c r="AN29" s="94">
        <f t="shared" si="3"/>
        <v>0.23443731182415944</v>
      </c>
    </row>
    <row r="30" spans="38:40" ht="12">
      <c r="AL30" s="11" t="str">
        <f t="shared" si="1"/>
        <v>Leche crema y nata</v>
      </c>
      <c r="AM30" s="44">
        <f t="shared" si="2"/>
        <v>96.80508</v>
      </c>
      <c r="AN30" s="94">
        <f t="shared" si="3"/>
        <v>0.0010196468575108203</v>
      </c>
    </row>
    <row r="31" spans="38:40" ht="12">
      <c r="AL31" s="11" t="str">
        <f t="shared" si="1"/>
        <v>Yogur</v>
      </c>
      <c r="AM31" s="44">
        <f t="shared" si="2"/>
        <v>451.14887</v>
      </c>
      <c r="AN31" s="94">
        <f t="shared" si="3"/>
        <v>0.004751946153704512</v>
      </c>
    </row>
    <row r="32" spans="38:40" ht="12">
      <c r="AL32" s="11" t="str">
        <f t="shared" si="1"/>
        <v>Suero y lactosuero</v>
      </c>
      <c r="AM32" s="44">
        <f t="shared" si="2"/>
        <v>6315.10888</v>
      </c>
      <c r="AN32" s="94">
        <f t="shared" si="3"/>
        <v>0.06651697332754308</v>
      </c>
    </row>
    <row r="33" spans="38:40" ht="12">
      <c r="AL33" s="11" t="str">
        <f t="shared" si="1"/>
        <v>Mantequilla y demás materias grasas de la leche</v>
      </c>
      <c r="AM33" s="44">
        <f t="shared" si="2"/>
        <v>9349.365259999999</v>
      </c>
      <c r="AN33" s="94">
        <f t="shared" si="3"/>
        <v>0.09847676286285627</v>
      </c>
    </row>
    <row r="34" spans="38:40" ht="12">
      <c r="AL34" s="11" t="str">
        <f t="shared" si="1"/>
        <v>Quesos</v>
      </c>
      <c r="AM34" s="44">
        <f t="shared" si="2"/>
        <v>16361.97132</v>
      </c>
      <c r="AN34" s="94">
        <f t="shared" si="3"/>
        <v>0.1723404664209788</v>
      </c>
    </row>
    <row r="35" spans="38:40" ht="12">
      <c r="AL35" s="11" t="str">
        <f t="shared" si="1"/>
        <v>Manjar</v>
      </c>
      <c r="AM35" s="44">
        <f t="shared" si="2"/>
        <v>3004.37829</v>
      </c>
      <c r="AN35" s="94">
        <f t="shared" si="3"/>
        <v>0.031645083937456915</v>
      </c>
    </row>
    <row r="36" spans="38:40" ht="12">
      <c r="AL36" s="11" t="str">
        <f t="shared" si="1"/>
        <v>Preparaciones para la alimentación infantil</v>
      </c>
      <c r="AM36" s="44">
        <f t="shared" si="2"/>
        <v>26759.60628</v>
      </c>
      <c r="AN36" s="94">
        <f t="shared" si="3"/>
        <v>0.2818586426624389</v>
      </c>
    </row>
    <row r="37" spans="38:40" ht="12">
      <c r="AL37" s="11" t="s">
        <v>125</v>
      </c>
      <c r="AM37" s="44">
        <f t="shared" si="2"/>
        <v>40.78426</v>
      </c>
      <c r="AN37" s="94">
        <f t="shared" si="3"/>
        <v>0.0004295801681575414</v>
      </c>
    </row>
    <row r="39" spans="39:40" ht="12">
      <c r="AM39" s="29">
        <f>SUM(AM26:AM37)</f>
        <v>94939.81105999999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42" sqref="N42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30" t="s">
        <v>13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23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283</v>
      </c>
      <c r="I4" s="229"/>
      <c r="J4" s="229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>(C7/B7-1)*100</f>
        <v>-56.59173285072565</v>
      </c>
      <c r="I7" s="60">
        <f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0" ref="F8:F18">D8/B8*1000</f>
        <v>2256.609507613334</v>
      </c>
      <c r="G8" s="52">
        <f>E8/C8*1000</f>
        <v>3041.298793609573</v>
      </c>
      <c r="H8" s="60">
        <f>(C8/B8-1)*100</f>
        <v>181.34457618845167</v>
      </c>
      <c r="I8" s="60">
        <f>(E8/D8-1)*100</f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0"/>
        <v>2243.7479193151376</v>
      </c>
      <c r="G9" s="52">
        <f>E9/C9*1000</f>
        <v>2863.4576285014373</v>
      </c>
      <c r="H9" s="60">
        <f>(C9/B9-1)*100</f>
        <v>-83.93157586974783</v>
      </c>
      <c r="I9" s="60">
        <f>(E9/D9-1)*100</f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0"/>
        <v>2042.0691058979185</v>
      </c>
      <c r="G10" s="52">
        <f>E10/C10*1000</f>
        <v>2503.4707179235384</v>
      </c>
      <c r="H10" s="60">
        <f>(C10/B10-1)*100</f>
        <v>-86.78578698285074</v>
      </c>
      <c r="I10" s="60">
        <f>(E10/D10-1)*100</f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0"/>
        <v>2164.876108063017</v>
      </c>
      <c r="G11" s="52">
        <f>E11/C11*1000</f>
        <v>3259.0710885920466</v>
      </c>
      <c r="H11" s="60">
        <f>(C11/B11-1)*100</f>
        <v>4.804159597119462</v>
      </c>
      <c r="I11" s="60">
        <f>(E11/D11-1)*100</f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/>
      <c r="D12" s="26">
        <v>93.044</v>
      </c>
      <c r="E12" s="26"/>
      <c r="F12" s="52">
        <f t="shared" si="0"/>
        <v>2461.351251256547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0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0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0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0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0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0"/>
        <v>2535.822299266035</v>
      </c>
      <c r="G18" s="52"/>
      <c r="H18" s="60"/>
      <c r="I18" s="60"/>
      <c r="J18" s="60"/>
    </row>
    <row r="19" spans="1:10" ht="14.25" customHeight="1">
      <c r="A19" s="21" t="s">
        <v>319</v>
      </c>
      <c r="B19" s="26">
        <f>SUM(B7:B11)</f>
        <v>4983.3458</v>
      </c>
      <c r="C19" s="26">
        <f>SUM(C7:C11)</f>
        <v>2277.8163999999997</v>
      </c>
      <c r="D19" s="26">
        <f>SUM(D7:D11)</f>
        <v>11282.60275</v>
      </c>
      <c r="E19" s="26">
        <f>SUM(E7:E11)</f>
        <v>6852.911</v>
      </c>
      <c r="F19" s="52">
        <f>D19/B19*1000</f>
        <v>2264.0617775310716</v>
      </c>
      <c r="G19" s="52">
        <f>E19/C19*1000</f>
        <v>3008.5440600041343</v>
      </c>
      <c r="H19" s="60">
        <f>(C19/B19-1)*100</f>
        <v>-54.29142404687228</v>
      </c>
      <c r="I19" s="60">
        <f>(E19/D19-1)*100</f>
        <v>-39.2612577802582</v>
      </c>
      <c r="J19" s="60">
        <f>(G19/F19-1)*100</f>
        <v>32.88259577814658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25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283</v>
      </c>
      <c r="I27" s="229"/>
      <c r="J27" s="229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1" ref="F30:G32">D30/B30*1000</f>
        <v>1863.5589094449856</v>
      </c>
      <c r="G30" s="52">
        <f t="shared" si="1"/>
        <v>2763.945133899412</v>
      </c>
      <c r="H30" s="60">
        <f>(C30/B30-1)*100</f>
        <v>-6.82814021421615</v>
      </c>
      <c r="I30" s="60">
        <f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>(C31/B31-1)*100</f>
        <v>-52.65227042689151</v>
      </c>
      <c r="I31" s="60">
        <f>(E31/D31-1)*100</f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1"/>
        <v>718.9157336476134</v>
      </c>
      <c r="G32" s="52">
        <f>E32/C32*1000</f>
        <v>1015.5336061534506</v>
      </c>
      <c r="H32" s="60">
        <f>(C32/B32-1)*100</f>
        <v>-41.06448354238572</v>
      </c>
      <c r="I32" s="60">
        <f>(E32/D32-1)*100</f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>(C33/B33-1)*100</f>
        <v>-21.45216625753782</v>
      </c>
      <c r="I33" s="60">
        <f>(E33/D33-1)*100</f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2" ref="F34:F40">D34/B34*1000</f>
        <v>2104.248780539337</v>
      </c>
      <c r="G34" s="52">
        <f>E34/C34*1000</f>
        <v>2293.7960409729894</v>
      </c>
      <c r="H34" s="60">
        <f>(C34/B34-1)*100</f>
        <v>-59.89457189697266</v>
      </c>
      <c r="I34" s="60">
        <f>(E34/D34-1)*100</f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/>
      <c r="D35" s="26">
        <v>1316.402</v>
      </c>
      <c r="E35" s="26"/>
      <c r="F35" s="52">
        <f t="shared" si="2"/>
        <v>2018.3125865301909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2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2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2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2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2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320</v>
      </c>
      <c r="B42" s="26">
        <f>SUM(B30:B34)</f>
        <v>980.0574943</v>
      </c>
      <c r="C42" s="26">
        <f>SUM(C30:C34)</f>
        <v>577.4439500000001</v>
      </c>
      <c r="D42" s="26">
        <f>SUM(D30:D34)</f>
        <v>2098.0261800000003</v>
      </c>
      <c r="E42" s="26">
        <f>SUM(E30:E34)</f>
        <v>1490.3597</v>
      </c>
      <c r="F42" s="52">
        <f>D42/B42*1000</f>
        <v>2140.717449947671</v>
      </c>
      <c r="G42" s="52">
        <f>E42/C42*1000</f>
        <v>2580.959935592017</v>
      </c>
      <c r="H42" s="60">
        <f>(C42/B42-1)*100</f>
        <v>-41.08060462183028</v>
      </c>
      <c r="I42" s="60">
        <f>(E42/D42-1)*100</f>
        <v>-28.96372246413056</v>
      </c>
      <c r="J42" s="60">
        <f>(G42/F42-1)*100</f>
        <v>20.565184146796554</v>
      </c>
    </row>
    <row r="43" spans="1:10" ht="14.25" customHeight="1">
      <c r="A43" s="21" t="s">
        <v>321</v>
      </c>
      <c r="B43" s="26">
        <f>B42+B19</f>
        <v>5963.4032943</v>
      </c>
      <c r="C43" s="26">
        <f>C42+C19</f>
        <v>2855.2603499999996</v>
      </c>
      <c r="D43" s="26">
        <f>D42+D19</f>
        <v>13380.62893</v>
      </c>
      <c r="E43" s="26">
        <f>E42+E19</f>
        <v>8343.270700000001</v>
      </c>
      <c r="F43" s="52">
        <f>D43/B43*1000</f>
        <v>2243.79071306306</v>
      </c>
      <c r="G43" s="52">
        <f>E43/C43*1000</f>
        <v>2922.070031196981</v>
      </c>
      <c r="H43" s="60">
        <f>(C43/B43-1)*100</f>
        <v>-52.12028754236455</v>
      </c>
      <c r="I43" s="60">
        <f>(E43/D43-1)*100</f>
        <v>-37.646647675177704</v>
      </c>
      <c r="J43" s="60">
        <f>(G43/F43-1)*100</f>
        <v>30.229170402794956</v>
      </c>
    </row>
    <row r="44" spans="1:10" ht="14.25" customHeight="1">
      <c r="A44" s="21" t="s">
        <v>252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250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2" sqref="A32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M27" sqref="M27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8" t="s">
        <v>27</v>
      </c>
      <c r="B4" s="228"/>
      <c r="C4" s="228"/>
      <c r="D4" s="228"/>
      <c r="E4" s="228"/>
      <c r="F4" s="228"/>
      <c r="G4" s="228"/>
      <c r="H4" s="228"/>
      <c r="I4" s="228"/>
      <c r="J4" s="22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9" t="s">
        <v>283</v>
      </c>
      <c r="I5" s="229"/>
      <c r="J5" s="22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>D8/B8*1000</f>
        <v>1102.5380345145409</v>
      </c>
      <c r="G8" s="52"/>
      <c r="H8" s="60">
        <f>(C8/B8-1)*100</f>
        <v>128.10173057799125</v>
      </c>
      <c r="I8" s="60">
        <f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>D9/B9*1000</f>
        <v>984.9038884226512</v>
      </c>
      <c r="G9" s="52">
        <f>E9/C9*1000</f>
        <v>906.0589067798874</v>
      </c>
      <c r="H9" s="60">
        <f>(C9/B9-1)*100</f>
        <v>-25.17084282460137</v>
      </c>
      <c r="I9" s="60">
        <f>(E9/D9-1)*100</f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>D10/B10*1000</f>
        <v>1195.7028510129142</v>
      </c>
      <c r="G10" s="52"/>
      <c r="H10" s="60">
        <f>(C10/B10-1)*100</f>
        <v>480.54317778602973</v>
      </c>
      <c r="I10" s="60">
        <f>(E10/D10-1)*100</f>
        <v>846.8651409149335</v>
      </c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>D11/B11*1000</f>
        <v>1163.1317908420644</v>
      </c>
      <c r="G11" s="52">
        <f>E11/C11*1000</f>
        <v>1089.9088497381128</v>
      </c>
      <c r="H11" s="60">
        <f>(C11/B11-1)*100</f>
        <v>-64.34565386107877</v>
      </c>
      <c r="I11" s="60">
        <f>(E11/D11-1)*100</f>
        <v>-66.59021127751743</v>
      </c>
      <c r="J11" s="60">
        <f>(G11/F11-1)*100</f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>D12/B12*1000</f>
        <v>942.4923251402985</v>
      </c>
      <c r="G12" s="52">
        <f>E12/C12*1000</f>
        <v>1019.5872682756209</v>
      </c>
      <c r="H12" s="60">
        <f>(C12/B12-1)*100</f>
        <v>-94.40957353199977</v>
      </c>
      <c r="I12" s="60">
        <f>(E12/D12-1)*100</f>
        <v>-93.95228215767635</v>
      </c>
      <c r="J12" s="60">
        <f>(G12/F12-1)*100</f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/>
      <c r="D13" s="26">
        <v>75.848</v>
      </c>
      <c r="E13" s="26"/>
      <c r="F13" s="52"/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322</v>
      </c>
      <c r="B20" s="26">
        <f>SUM(B8:B12)</f>
        <v>596.1827999999999</v>
      </c>
      <c r="C20" s="26">
        <f>SUM(C8:C12)</f>
        <v>1003.1859999999999</v>
      </c>
      <c r="D20" s="26">
        <f>SUM(D8:D12)</f>
        <v>648.19593</v>
      </c>
      <c r="E20" s="26">
        <f>SUM(E8:E12)</f>
        <v>1959.9405399999998</v>
      </c>
      <c r="F20" s="52">
        <f>D20/B20*1000</f>
        <v>1087.2435937433954</v>
      </c>
      <c r="G20" s="52">
        <f>E20/C20*1000</f>
        <v>1953.716000821383</v>
      </c>
      <c r="H20" s="60">
        <f>(C20/B20-1)*100</f>
        <v>68.26818888434889</v>
      </c>
      <c r="I20" s="60">
        <f>(E20/D20-1)*100</f>
        <v>202.36853539021755</v>
      </c>
      <c r="J20" s="60">
        <f>(G20/F20-1)*100</f>
        <v>79.69441365892169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/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I30" sqref="I30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8" t="s">
        <v>29</v>
      </c>
      <c r="B3" s="228"/>
      <c r="C3" s="228"/>
      <c r="D3" s="228"/>
      <c r="E3" s="228"/>
      <c r="F3" s="228"/>
      <c r="G3" s="228"/>
      <c r="H3" s="228"/>
    </row>
    <row r="4" spans="1:39" ht="18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28" t="s">
        <v>317</v>
      </c>
      <c r="F5" s="228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4108</v>
      </c>
      <c r="F7" s="158">
        <v>2515</v>
      </c>
      <c r="G7" s="55">
        <f>(F7/E7-1)*100</f>
        <v>-38.77799415774099</v>
      </c>
      <c r="H7" s="118">
        <f aca="true" t="shared" si="1" ref="H7:H14">F7/$F$20*100</f>
        <v>88.08303095758517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257.56352000000004</v>
      </c>
      <c r="F8" s="144">
        <v>230.29247999999998</v>
      </c>
      <c r="G8" s="55">
        <f>(F8/E8-1)*100</f>
        <v>-10.588083281359118</v>
      </c>
      <c r="H8" s="60">
        <f t="shared" si="1"/>
        <v>8.06555055472726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15.127600000000001</v>
      </c>
      <c r="F9" s="144">
        <v>26.73</v>
      </c>
      <c r="G9" s="55">
        <f>(F9/E9-1)*100</f>
        <v>76.69689838440993</v>
      </c>
      <c r="H9" s="60">
        <f t="shared" si="1"/>
        <v>0.9361667664000999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276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0.4552999612121698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100.79635</v>
      </c>
      <c r="F11" s="144">
        <v>42.448269999999994</v>
      </c>
      <c r="G11" s="55">
        <f>(F11/E11-1)*100</f>
        <v>-57.88709611012701</v>
      </c>
      <c r="H11" s="60">
        <f t="shared" si="1"/>
        <v>1.486668898809516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0.6477561</v>
      </c>
      <c r="F12" s="144">
        <v>0.0746077</v>
      </c>
      <c r="G12" s="55">
        <f>(F12/E12-1)*100</f>
        <v>-88.48213085141151</v>
      </c>
      <c r="H12" s="60">
        <f t="shared" si="1"/>
        <v>0.0026129909935484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7.004614787879536E-05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216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12.5691327</v>
      </c>
      <c r="F19" s="26">
        <v>27.713153500000004</v>
      </c>
      <c r="G19" s="55">
        <f>(F19/E19-1)*100</f>
        <v>120.485805675359</v>
      </c>
      <c r="H19" s="55">
        <f>F19/$F$20*100</f>
        <v>0.9705998241243777</v>
      </c>
      <c r="AM19" s="12" t="str">
        <f>A7</f>
        <v>Brasil</v>
      </c>
      <c r="AN19" s="44">
        <f>F7</f>
        <v>2515</v>
      </c>
      <c r="AO19" s="44">
        <f aca="true" t="shared" si="3" ref="AO19:AO24">AN19/$AN$26*100</f>
        <v>88.08303095758515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5963.4043587999995</v>
      </c>
      <c r="F20" s="28">
        <f>SUM(F7:F19)</f>
        <v>2855.2605111999997</v>
      </c>
      <c r="G20" s="55">
        <f>(F20/E20-1)*100</f>
        <v>-52.12029338599879</v>
      </c>
      <c r="H20" s="55">
        <f>F20/$F$20*100</f>
        <v>100</v>
      </c>
      <c r="AM20" s="11" t="str">
        <f>A8</f>
        <v>Bolivia</v>
      </c>
      <c r="AN20" s="44">
        <f>F8</f>
        <v>230.29247999999998</v>
      </c>
      <c r="AO20" s="44">
        <f t="shared" si="3"/>
        <v>8.06555055472726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0.9361667664000997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0.45529996121216976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42.448269999999994</v>
      </c>
      <c r="AO23" s="44">
        <f t="shared" si="3"/>
        <v>1.4866688988095158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27.789761200000004</v>
      </c>
      <c r="AO24" s="44">
        <f t="shared" si="3"/>
        <v>0.9732828612658049</v>
      </c>
      <c r="AP24" s="29">
        <f>SUM(AO19:AO24)</f>
        <v>100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2855.2605112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6" sqref="A16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237</v>
      </c>
      <c r="B7" s="2"/>
      <c r="C7" s="2"/>
      <c r="D7" s="2"/>
      <c r="E7" s="2"/>
      <c r="F7" s="2"/>
    </row>
    <row r="10" ht="15">
      <c r="A10" s="3" t="s">
        <v>308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215</v>
      </c>
    </row>
    <row r="28" ht="15">
      <c r="A28" s="4" t="s">
        <v>217</v>
      </c>
    </row>
    <row r="30" ht="15">
      <c r="A30" s="4"/>
    </row>
    <row r="31" ht="15">
      <c r="A31" s="4" t="s">
        <v>214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241</v>
      </c>
    </row>
    <row r="41" ht="15">
      <c r="A41" s="162" t="s">
        <v>242</v>
      </c>
    </row>
    <row r="42" ht="15">
      <c r="A42" s="162" t="s">
        <v>243</v>
      </c>
    </row>
    <row r="43" ht="15">
      <c r="A43" s="163" t="s">
        <v>244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L33" sqref="L33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8" t="s">
        <v>30</v>
      </c>
      <c r="B3" s="228"/>
      <c r="C3" s="228"/>
      <c r="D3" s="228"/>
      <c r="E3" s="228"/>
      <c r="F3" s="228"/>
      <c r="G3" s="228"/>
      <c r="H3" s="228"/>
      <c r="I3" s="228"/>
      <c r="J3" s="2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283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>(C7/B7-1)*100</f>
        <v>93.05181470730246</v>
      </c>
      <c r="I7" s="60">
        <f>(E7/D7-1)*100</f>
        <v>126.09120519241182</v>
      </c>
      <c r="J7" s="60">
        <f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0" ref="F8:F18">D8/B8*1000</f>
        <v>3294.3447670982137</v>
      </c>
      <c r="G8" s="52">
        <f>E8/C8*1000</f>
        <v>3843.9218156328097</v>
      </c>
      <c r="H8" s="60">
        <f>(C8/B8-1)*100</f>
        <v>17.301752245123648</v>
      </c>
      <c r="I8" s="60">
        <f>(E8/D8-1)*100</f>
        <v>36.870545235663</v>
      </c>
      <c r="J8" s="60">
        <f>(G8/F8-1)*100</f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0"/>
        <v>3182.1689097752123</v>
      </c>
      <c r="G9" s="52">
        <f>E9/C9*1000</f>
        <v>4102.748086298943</v>
      </c>
      <c r="H9" s="60">
        <f>(C9/B9-1)*100</f>
        <v>146.26168538804177</v>
      </c>
      <c r="I9" s="60">
        <f>(E9/D9-1)*100</f>
        <v>217.50346606394052</v>
      </c>
      <c r="J9" s="60">
        <f>(G9/F9-1)*100</f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0"/>
        <v>3190.5852374925057</v>
      </c>
      <c r="G10" s="52">
        <f>E10/C10*1000</f>
        <v>4001.716654088548</v>
      </c>
      <c r="H10" s="60">
        <f>(C10/B10-1)*100</f>
        <v>120.95609053360867</v>
      </c>
      <c r="I10" s="60">
        <f>(E10/D10-1)*100</f>
        <v>177.1289909200289</v>
      </c>
      <c r="J10" s="60">
        <f>(G10/F10-1)*100</f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0"/>
        <v>3142.0022688598974</v>
      </c>
      <c r="G11" s="52">
        <f>E11/C11*1000</f>
        <v>3932.8574407146075</v>
      </c>
      <c r="H11" s="60">
        <f>(C11/B11-1)*100</f>
        <v>106.75439591605218</v>
      </c>
      <c r="I11" s="60">
        <f>(E11/D11-1)*100</f>
        <v>158.79534602435305</v>
      </c>
      <c r="J11" s="60">
        <f>(G11/F11-1)*100</f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/>
      <c r="D12" s="26">
        <v>815.74</v>
      </c>
      <c r="E12" s="26"/>
      <c r="F12" s="52">
        <f t="shared" si="0"/>
        <v>3114.4029779517036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0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0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0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0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0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0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322</v>
      </c>
      <c r="B19" s="26">
        <f>SUM(B7:B11)</f>
        <v>2118.87832</v>
      </c>
      <c r="C19" s="26">
        <f>SUM(C7:C11)</f>
        <v>4141.637</v>
      </c>
      <c r="D19" s="26">
        <f>SUM(D7:D11)</f>
        <v>6824.982</v>
      </c>
      <c r="E19" s="26">
        <f>SUM(E7:E11)</f>
        <v>16361.973</v>
      </c>
      <c r="F19" s="52">
        <f>D19/B19*1000</f>
        <v>3221.0353636541054</v>
      </c>
      <c r="G19" s="52">
        <f>E19/C19*1000</f>
        <v>3950.605279989531</v>
      </c>
      <c r="H19" s="60">
        <f>(C19/B19-1)*100</f>
        <v>95.46365456228747</v>
      </c>
      <c r="I19" s="60">
        <f>(E19/D19-1)*100</f>
        <v>139.7365004039571</v>
      </c>
      <c r="J19" s="60">
        <f>(G19/F19-1)*100</f>
        <v>22.650167848755466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/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J35" sqref="J35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28" t="s">
        <v>317</v>
      </c>
      <c r="F5" s="228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1342.93688</v>
      </c>
      <c r="F7" s="173">
        <v>1808.7778400000002</v>
      </c>
      <c r="G7" s="60">
        <f>(F7/E7-1)*100</f>
        <v>34.68822451283042</v>
      </c>
      <c r="H7" s="99">
        <f aca="true" t="shared" si="1" ref="H7:H16">F7/$F$16*100</f>
        <v>43.6730193241474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169.9532</v>
      </c>
      <c r="F8" s="26">
        <v>855.1617</v>
      </c>
      <c r="G8" s="60">
        <f>(F8/E8-1)*100</f>
        <v>403.1748151844154</v>
      </c>
      <c r="H8" s="60">
        <f t="shared" si="1"/>
        <v>20.64791630207651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251.49528</v>
      </c>
      <c r="F9" s="144">
        <v>507.13730000000004</v>
      </c>
      <c r="G9" s="60">
        <f>(F9/E9-1)*100</f>
        <v>101.64883412523689</v>
      </c>
      <c r="H9" s="60">
        <f t="shared" si="1"/>
        <v>12.244852083601343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491.10896</v>
      </c>
      <c r="G10" s="60">
        <f>(F10/E10-1)*100</f>
        <v>121.23483182698034</v>
      </c>
      <c r="H10" s="60">
        <f t="shared" si="1"/>
        <v>11.857847119766756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70.80394</v>
      </c>
      <c r="F11" s="144">
        <v>212.03131</v>
      </c>
      <c r="G11" s="60">
        <f>(F11/E11-1)*100</f>
        <v>199.46258640408993</v>
      </c>
      <c r="H11" s="60">
        <f t="shared" si="1"/>
        <v>5.119505167618754</v>
      </c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1.5224053446695278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60.0186</v>
      </c>
      <c r="F13" s="144">
        <v>60.045449999999995</v>
      </c>
      <c r="G13" s="60">
        <f>(F13/E13-1)*100</f>
        <v>0.044736131799139045</v>
      </c>
      <c r="H13" s="60">
        <f t="shared" si="1"/>
        <v>1.4497999921190576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0</v>
      </c>
      <c r="F14" s="26">
        <v>24.00084</v>
      </c>
      <c r="G14" s="60"/>
      <c r="H14" s="60">
        <f t="shared" si="1"/>
        <v>0.5795013217962521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1.6880000000000002</v>
      </c>
      <c r="F15" s="26">
        <v>120.32090000000001</v>
      </c>
      <c r="G15" s="60">
        <f>(F15/E15-1)*100</f>
        <v>7028.015402843602</v>
      </c>
      <c r="H15" s="60">
        <f t="shared" si="1"/>
        <v>2.9051533442043977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2118.88127</v>
      </c>
      <c r="F16" s="28">
        <f>SUM(F7:F15)</f>
        <v>4141.6368</v>
      </c>
      <c r="G16" s="55">
        <f>(F16/E16-1)*100</f>
        <v>95.46337299021953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1808.7778400000002</v>
      </c>
      <c r="AL17" s="105">
        <f>AK17/$AK$24</f>
        <v>0.436730193241474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855.1617</v>
      </c>
      <c r="AL18" s="105">
        <f>AK18/$AK$24</f>
        <v>0.2064791630207651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507.13730000000004</v>
      </c>
      <c r="AL19" s="105">
        <f>AK19/$AK$24</f>
        <v>0.12244852083601343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491.10896</v>
      </c>
      <c r="AL20" s="105">
        <f>AK20/$AK$24</f>
        <v>0.11857847119766755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479.45099999999996</v>
      </c>
      <c r="AL21" s="105">
        <f>AK21/$AK$24</f>
        <v>0.11576365170407987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4141.6368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B46" sqref="B46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318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330</v>
      </c>
      <c r="C9" s="210">
        <v>0.05</v>
      </c>
      <c r="D9" s="210">
        <v>0.786</v>
      </c>
      <c r="E9" s="26">
        <f>D9/C9*1000</f>
        <v>15720</v>
      </c>
    </row>
    <row r="10" spans="1:5" ht="12">
      <c r="A10" s="143">
        <v>4061030</v>
      </c>
      <c r="B10" s="197" t="s">
        <v>170</v>
      </c>
      <c r="C10" s="170">
        <v>905.398</v>
      </c>
      <c r="D10" s="170">
        <v>3703.278</v>
      </c>
      <c r="E10" s="26">
        <f>D10/C10*1000</f>
        <v>4090.221096136727</v>
      </c>
    </row>
    <row r="11" spans="1:36" ht="12">
      <c r="A11" s="143"/>
      <c r="B11" s="169" t="s">
        <v>77</v>
      </c>
      <c r="C11" s="171">
        <f>SUM(C8:C10)</f>
        <v>905.448</v>
      </c>
      <c r="D11" s="171">
        <f>SUM(D8:D10)</f>
        <v>3704.064</v>
      </c>
      <c r="E11" s="52">
        <f>D11/C11*1000</f>
        <v>4090.8633074455956</v>
      </c>
      <c r="AH11" s="10" t="str">
        <f>B10</f>
        <v>Mozzarella</v>
      </c>
      <c r="AI11" s="58">
        <f>C10</f>
        <v>905.398</v>
      </c>
      <c r="AJ11" s="76">
        <f>AI11/$AI$15*100</f>
        <v>21.86114081738885</v>
      </c>
    </row>
    <row r="12" spans="1:36" ht="12">
      <c r="A12" s="174"/>
      <c r="B12" s="11"/>
      <c r="C12" s="172"/>
      <c r="D12" s="172"/>
      <c r="E12" s="52"/>
      <c r="AH12" s="10" t="str">
        <f>B13</f>
        <v>Queso fundido</v>
      </c>
      <c r="AI12" s="60">
        <f>C13</f>
        <v>0.24</v>
      </c>
      <c r="AJ12" s="76">
        <f>AI12/$AI$15*100</f>
        <v>0.005794881141965548</v>
      </c>
    </row>
    <row r="13" spans="1:36" ht="12">
      <c r="A13" s="174">
        <v>4063000</v>
      </c>
      <c r="B13" s="11" t="s">
        <v>262</v>
      </c>
      <c r="C13" s="172">
        <v>0.24</v>
      </c>
      <c r="D13" s="172">
        <v>6.646</v>
      </c>
      <c r="E13" s="52">
        <f>D13/C13*1000</f>
        <v>27691.666666666668</v>
      </c>
      <c r="AH13" s="10" t="str">
        <f>B15</f>
        <v>Gouda y del tipo gouda</v>
      </c>
      <c r="AI13" s="60">
        <f>C15</f>
        <v>2892.688</v>
      </c>
      <c r="AJ13" s="76">
        <f>AI13/$AI$15*100</f>
        <v>69.84492975329182</v>
      </c>
    </row>
    <row r="14" spans="1:36" ht="12">
      <c r="A14" s="174"/>
      <c r="B14" s="11"/>
      <c r="C14" s="172"/>
      <c r="D14" s="172"/>
      <c r="E14" s="52"/>
      <c r="AH14" s="73" t="s">
        <v>125</v>
      </c>
      <c r="AI14" s="60">
        <f>+C16+C17</f>
        <v>343.26024</v>
      </c>
      <c r="AJ14" s="76">
        <f>AI14/$AI$15*100</f>
        <v>8.288134548177368</v>
      </c>
    </row>
    <row r="15" spans="1:36" ht="12">
      <c r="A15" s="174">
        <v>4069010</v>
      </c>
      <c r="B15" s="11" t="s">
        <v>138</v>
      </c>
      <c r="C15" s="170">
        <v>2892.688</v>
      </c>
      <c r="D15" s="170">
        <v>10861.492</v>
      </c>
      <c r="E15" s="52">
        <f>D15/C15*1000</f>
        <v>3754.8093676193216</v>
      </c>
      <c r="AI15" s="73">
        <f>SUM(AI11:AI14)</f>
        <v>4141.58624</v>
      </c>
      <c r="AJ15" s="76">
        <f>AI15/$AI$15*100</f>
        <v>100</v>
      </c>
    </row>
    <row r="16" spans="1:35" ht="12">
      <c r="A16" s="174">
        <v>4069040</v>
      </c>
      <c r="B16" s="11" t="s">
        <v>265</v>
      </c>
      <c r="C16" s="199">
        <v>253.729</v>
      </c>
      <c r="D16" s="199">
        <v>1422.847</v>
      </c>
      <c r="E16" s="52">
        <f>D16/C16*1000</f>
        <v>5607.742906802139</v>
      </c>
      <c r="AI16" s="73"/>
    </row>
    <row r="17" spans="1:35" ht="12">
      <c r="A17" s="174">
        <v>4069090</v>
      </c>
      <c r="B17" s="11" t="s">
        <v>248</v>
      </c>
      <c r="C17" s="199">
        <v>89.53124000000001</v>
      </c>
      <c r="D17" s="199">
        <v>366.92302</v>
      </c>
      <c r="E17" s="52">
        <f>D17/C17*1000</f>
        <v>4098.268045879851</v>
      </c>
      <c r="AI17" s="73"/>
    </row>
    <row r="18" spans="1:35" ht="12">
      <c r="A18" s="87"/>
      <c r="B18" s="11" t="s">
        <v>77</v>
      </c>
      <c r="C18" s="172">
        <f>SUM(C15:C17)</f>
        <v>3235.9482399999997</v>
      </c>
      <c r="D18" s="172">
        <f>SUM(D15:D17)</f>
        <v>12651.26202</v>
      </c>
      <c r="E18" s="52">
        <f>D18/C18*1000</f>
        <v>3909.599623262207</v>
      </c>
      <c r="AI18" s="73"/>
    </row>
    <row r="19" spans="1:35" ht="12">
      <c r="A19" s="87"/>
      <c r="B19" s="11"/>
      <c r="C19" s="172"/>
      <c r="D19" s="172"/>
      <c r="E19" s="52"/>
      <c r="AI19" s="73"/>
    </row>
    <row r="20" spans="1:35" ht="12">
      <c r="A20" s="88"/>
      <c r="B20" s="11" t="s">
        <v>77</v>
      </c>
      <c r="C20" s="172">
        <f>C18+C11+C13</f>
        <v>4141.63624</v>
      </c>
      <c r="D20" s="172">
        <f>D18+D11+D13</f>
        <v>16361.972020000001</v>
      </c>
      <c r="E20" s="52">
        <f>D20/C20*1000</f>
        <v>3950.6057683134436</v>
      </c>
      <c r="AI20" s="73"/>
    </row>
    <row r="21" spans="1:35" ht="12">
      <c r="A21" s="88"/>
      <c r="B21" s="22"/>
      <c r="C21" s="26"/>
      <c r="D21" s="26"/>
      <c r="E21" s="52"/>
      <c r="AI21" s="73"/>
    </row>
    <row r="22" spans="1:36" ht="12">
      <c r="A22" s="88"/>
      <c r="B22" s="22"/>
      <c r="C22" s="60"/>
      <c r="D22" s="60"/>
      <c r="E22" s="52"/>
      <c r="AJ22" s="134"/>
    </row>
    <row r="23" spans="1:36" ht="12">
      <c r="A23" s="88"/>
      <c r="B23" s="64"/>
      <c r="C23" s="24"/>
      <c r="D23" s="24"/>
      <c r="E23" s="22"/>
      <c r="AJ23" s="134"/>
    </row>
    <row r="24" spans="1:36" ht="12">
      <c r="A24" s="47" t="s">
        <v>193</v>
      </c>
      <c r="B24" s="53"/>
      <c r="C24" s="53"/>
      <c r="D24" s="53"/>
      <c r="E24" s="54"/>
      <c r="AJ24" s="134"/>
    </row>
    <row r="25" ht="12">
      <c r="AJ25" s="134"/>
    </row>
    <row r="26" ht="12">
      <c r="AJ26" s="134"/>
    </row>
    <row r="27" ht="12">
      <c r="AJ27" s="134"/>
    </row>
    <row r="28" ht="12"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139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A10" sqref="A10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453125" style="10" customWidth="1"/>
    <col min="17" max="17" width="4.722656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7" t="s">
        <v>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4.25" customHeight="1">
      <c r="A4" s="271" t="s">
        <v>286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</row>
    <row r="5" spans="1:17" ht="12">
      <c r="A5" s="268" t="s">
        <v>200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70"/>
    </row>
    <row r="6" spans="1:17" ht="18" customHeight="1">
      <c r="A6" s="254" t="s">
        <v>150</v>
      </c>
      <c r="B6" s="254">
        <v>2003</v>
      </c>
      <c r="C6" s="254">
        <v>2004</v>
      </c>
      <c r="D6" s="254">
        <v>2005</v>
      </c>
      <c r="E6" s="256">
        <v>2006</v>
      </c>
      <c r="F6" s="256">
        <v>2007</v>
      </c>
      <c r="G6" s="256">
        <v>2008</v>
      </c>
      <c r="H6" s="256">
        <v>2009</v>
      </c>
      <c r="I6" s="256">
        <v>2010</v>
      </c>
      <c r="J6" s="256">
        <v>2011</v>
      </c>
      <c r="K6" s="252">
        <v>2012</v>
      </c>
      <c r="L6" s="260">
        <v>2013</v>
      </c>
      <c r="M6" s="274">
        <v>2014</v>
      </c>
      <c r="N6" s="266">
        <v>2015</v>
      </c>
      <c r="O6" s="262">
        <v>2016</v>
      </c>
      <c r="P6" s="265" t="s">
        <v>317</v>
      </c>
      <c r="Q6" s="266"/>
    </row>
    <row r="7" spans="1:17" ht="12">
      <c r="A7" s="254"/>
      <c r="B7" s="254"/>
      <c r="C7" s="254"/>
      <c r="D7" s="254"/>
      <c r="E7" s="256"/>
      <c r="F7" s="256"/>
      <c r="G7" s="256"/>
      <c r="H7" s="256"/>
      <c r="I7" s="256"/>
      <c r="J7" s="256"/>
      <c r="K7" s="252"/>
      <c r="L7" s="260"/>
      <c r="M7" s="252"/>
      <c r="N7" s="260"/>
      <c r="O7" s="263"/>
      <c r="P7" s="267"/>
      <c r="Q7" s="260"/>
    </row>
    <row r="8" spans="1:17" ht="12">
      <c r="A8" s="255"/>
      <c r="B8" s="255"/>
      <c r="C8" s="255"/>
      <c r="D8" s="255"/>
      <c r="E8" s="233"/>
      <c r="F8" s="233"/>
      <c r="G8" s="233"/>
      <c r="H8" s="233"/>
      <c r="I8" s="233"/>
      <c r="J8" s="233"/>
      <c r="K8" s="253"/>
      <c r="L8" s="261"/>
      <c r="M8" s="275"/>
      <c r="N8" s="261"/>
      <c r="O8" s="264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77740.68238</v>
      </c>
      <c r="Q11" s="52">
        <v>94939.81106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9980.89365</v>
      </c>
      <c r="Q12" s="52">
        <v>10812.36286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12.838700850621477</v>
      </c>
      <c r="Q13" s="14">
        <f t="shared" si="1"/>
        <v>11.388650071324461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78724.58666</v>
      </c>
      <c r="Q16" s="52">
        <v>139738.80918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21598.06284</v>
      </c>
      <c r="Q17" s="52">
        <v>24209.823519999998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27.434965055172512</v>
      </c>
      <c r="Q18" s="14">
        <f t="shared" si="3"/>
        <v>17.325053549594013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9980.89365</v>
      </c>
      <c r="Q21" s="111">
        <f t="shared" si="5"/>
        <v>10812.36286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21598.06284</v>
      </c>
      <c r="Q22" s="111">
        <f t="shared" si="7"/>
        <v>24209.823519999998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-11617.169189999999</v>
      </c>
      <c r="Q23" s="111">
        <f t="shared" si="9"/>
        <v>-13397.460659999999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K33" sqref="K33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325</v>
      </c>
      <c r="BB9" s="204" t="s">
        <v>326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78724.58666</v>
      </c>
      <c r="BB10" s="31">
        <v>139738.80918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77740.68238</v>
      </c>
      <c r="BB11" s="31">
        <v>94939.81106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-983.9042800000025</v>
      </c>
      <c r="BB12" s="31">
        <f>BB11-BB10</f>
        <v>-44798.998120000004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ene-may 2016</v>
      </c>
      <c r="BB32" s="205" t="str">
        <f>BB9</f>
        <v>ene-may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9981</v>
      </c>
      <c r="BB33" s="31">
        <v>10812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21598</v>
      </c>
      <c r="BB34" s="31">
        <v>24210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-11617</v>
      </c>
      <c r="BB35" s="31">
        <f>BB33-BB34</f>
        <v>-13398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10" sqref="A10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5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 t="shared" si="0"/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323</v>
      </c>
      <c r="B24" s="117">
        <v>897.755</v>
      </c>
      <c r="C24" s="117">
        <v>16803.77489</v>
      </c>
      <c r="D24" s="117">
        <f t="shared" si="0"/>
        <v>-15906.019890000001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324</v>
      </c>
      <c r="B25" s="117">
        <v>1186.51226</v>
      </c>
      <c r="C25" s="117">
        <v>16865.45934</v>
      </c>
      <c r="D25" s="117">
        <f t="shared" si="0"/>
        <v>-15678.947080000002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51" sqref="B5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309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310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309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279</v>
      </c>
      <c r="C28" s="7">
        <v>10</v>
      </c>
    </row>
    <row r="29" spans="1:3" ht="12">
      <c r="A29" s="10" t="s">
        <v>37</v>
      </c>
      <c r="B29" s="12" t="s">
        <v>311</v>
      </c>
      <c r="C29" s="7">
        <v>10</v>
      </c>
    </row>
    <row r="30" spans="1:3" ht="12">
      <c r="A30" s="10" t="s">
        <v>38</v>
      </c>
      <c r="B30" s="12" t="s">
        <v>280</v>
      </c>
      <c r="C30" s="7">
        <v>11</v>
      </c>
    </row>
    <row r="31" spans="1:3" ht="12">
      <c r="A31" s="10" t="s">
        <v>39</v>
      </c>
      <c r="B31" s="12" t="s">
        <v>312</v>
      </c>
      <c r="C31" s="7">
        <v>11</v>
      </c>
    </row>
    <row r="32" spans="1:3" ht="12">
      <c r="A32" s="10" t="s">
        <v>41</v>
      </c>
      <c r="B32" s="12" t="s">
        <v>313</v>
      </c>
      <c r="C32" s="7">
        <v>12</v>
      </c>
    </row>
    <row r="33" spans="1:3" ht="12">
      <c r="A33" s="10" t="s">
        <v>43</v>
      </c>
      <c r="B33" s="12" t="s">
        <v>310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281</v>
      </c>
      <c r="C37" s="7">
        <v>19</v>
      </c>
    </row>
    <row r="38" spans="1:3" ht="12">
      <c r="A38" s="10" t="s">
        <v>48</v>
      </c>
      <c r="B38" s="12" t="s">
        <v>314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282</v>
      </c>
      <c r="C40" s="7">
        <v>21</v>
      </c>
    </row>
    <row r="41" spans="1:3" ht="12">
      <c r="A41" s="10" t="s">
        <v>53</v>
      </c>
      <c r="B41" s="12" t="s">
        <v>315</v>
      </c>
      <c r="C41" s="7">
        <v>21</v>
      </c>
    </row>
    <row r="42" spans="1:3" ht="12">
      <c r="A42" s="10" t="s">
        <v>55</v>
      </c>
      <c r="B42" s="12" t="s">
        <v>316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218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219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298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D39" sqref="D39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317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12427.08428</v>
      </c>
      <c r="C7" s="175">
        <v>41416.9528</v>
      </c>
      <c r="D7" s="123">
        <f>(C7/B7-1)*100</f>
        <v>233.27972891159953</v>
      </c>
      <c r="E7" s="123">
        <f aca="true" t="shared" si="0" ref="E7:E12">C7/$C$46*100</f>
        <v>29.638833365647255</v>
      </c>
    </row>
    <row r="8" spans="1:5" ht="15" customHeight="1">
      <c r="A8" s="176" t="s">
        <v>85</v>
      </c>
      <c r="B8" s="177">
        <v>23082.37497</v>
      </c>
      <c r="C8" s="177">
        <v>29078.823439999996</v>
      </c>
      <c r="D8" s="55">
        <f>(C8/B8-1)*100</f>
        <v>25.97847265627362</v>
      </c>
      <c r="E8" s="55">
        <f t="shared" si="0"/>
        <v>20.809411222721273</v>
      </c>
    </row>
    <row r="9" spans="1:5" ht="15" customHeight="1">
      <c r="A9" s="176" t="s">
        <v>84</v>
      </c>
      <c r="B9" s="177">
        <v>16803.77489</v>
      </c>
      <c r="C9" s="177">
        <v>16865.459339999998</v>
      </c>
      <c r="D9" s="55">
        <f>(C9/B9-1)*100</f>
        <v>0.3670868623496304</v>
      </c>
      <c r="E9" s="55">
        <f t="shared" si="0"/>
        <v>12.069273696382584</v>
      </c>
    </row>
    <row r="10" spans="1:5" ht="15" customHeight="1">
      <c r="A10" s="176" t="s">
        <v>221</v>
      </c>
      <c r="B10" s="177">
        <v>2278.5216599999994</v>
      </c>
      <c r="C10" s="177">
        <v>12879.89594</v>
      </c>
      <c r="D10" s="55">
        <f>(C10/B10-1)*100</f>
        <v>465.2742375071389</v>
      </c>
      <c r="E10" s="55">
        <f t="shared" si="0"/>
        <v>9.217121582458297</v>
      </c>
    </row>
    <row r="11" spans="1:5" ht="15" customHeight="1">
      <c r="A11" s="176" t="s">
        <v>249</v>
      </c>
      <c r="B11" s="177">
        <v>3316.2391</v>
      </c>
      <c r="C11" s="177">
        <v>11048.26042</v>
      </c>
      <c r="D11" s="55">
        <f aca="true" t="shared" si="1" ref="D11:D39">(C11/B11-1)*100</f>
        <v>233.1563282032348</v>
      </c>
      <c r="E11" s="55">
        <f t="shared" si="0"/>
        <v>7.906365085570853</v>
      </c>
    </row>
    <row r="12" spans="1:5" ht="15" customHeight="1">
      <c r="A12" s="176" t="s">
        <v>94</v>
      </c>
      <c r="B12" s="177">
        <v>3558.15195</v>
      </c>
      <c r="C12" s="177">
        <v>6440.11823</v>
      </c>
      <c r="D12" s="55">
        <f t="shared" si="1"/>
        <v>80.99615532158487</v>
      </c>
      <c r="E12" s="55">
        <f t="shared" si="0"/>
        <v>4.6086826328284864</v>
      </c>
    </row>
    <row r="13" spans="1:5" ht="15" customHeight="1">
      <c r="A13" s="176" t="s">
        <v>88</v>
      </c>
      <c r="B13" s="177">
        <v>2517.7741199999996</v>
      </c>
      <c r="C13" s="177">
        <v>4015.07334</v>
      </c>
      <c r="D13" s="55">
        <f t="shared" si="1"/>
        <v>59.46916397726738</v>
      </c>
      <c r="E13" s="55">
        <f aca="true" t="shared" si="2" ref="E13:E36">C13/$C$46*100</f>
        <v>2.8732700411294565</v>
      </c>
    </row>
    <row r="14" spans="1:5" ht="15" customHeight="1">
      <c r="A14" s="176" t="s">
        <v>90</v>
      </c>
      <c r="B14" s="177">
        <v>5169.143470000001</v>
      </c>
      <c r="C14" s="177">
        <v>3928.0651599999997</v>
      </c>
      <c r="D14" s="55">
        <f t="shared" si="1"/>
        <v>-24.009360877731666</v>
      </c>
      <c r="E14" s="55">
        <f t="shared" si="2"/>
        <v>2.81100517676531</v>
      </c>
    </row>
    <row r="15" spans="1:5" ht="15" customHeight="1">
      <c r="A15" s="176" t="s">
        <v>87</v>
      </c>
      <c r="B15" s="177">
        <v>2276.51383</v>
      </c>
      <c r="C15" s="177">
        <v>3329.2908399999997</v>
      </c>
      <c r="D15" s="55">
        <f t="shared" si="1"/>
        <v>46.24514009651326</v>
      </c>
      <c r="E15" s="55">
        <f t="shared" si="2"/>
        <v>2.3825098120819685</v>
      </c>
    </row>
    <row r="16" spans="1:5" ht="15" customHeight="1">
      <c r="A16" s="176" t="s">
        <v>223</v>
      </c>
      <c r="B16" s="177">
        <v>2201.51155</v>
      </c>
      <c r="C16" s="177">
        <v>2648.2858699999997</v>
      </c>
      <c r="D16" s="55">
        <f t="shared" si="1"/>
        <v>20.293980288225132</v>
      </c>
      <c r="E16" s="55">
        <f t="shared" si="2"/>
        <v>1.8951684829292454</v>
      </c>
    </row>
    <row r="17" spans="1:5" ht="15" customHeight="1">
      <c r="A17" s="176" t="s">
        <v>227</v>
      </c>
      <c r="B17" s="177">
        <v>1211.76956</v>
      </c>
      <c r="C17" s="177">
        <v>2316.23212</v>
      </c>
      <c r="D17" s="55">
        <f t="shared" si="1"/>
        <v>91.14460343433618</v>
      </c>
      <c r="E17" s="55">
        <f t="shared" si="2"/>
        <v>1.6575439089483155</v>
      </c>
    </row>
    <row r="18" spans="1:5" ht="15" customHeight="1">
      <c r="A18" s="176" t="s">
        <v>89</v>
      </c>
      <c r="B18" s="177">
        <v>1400.66573</v>
      </c>
      <c r="C18" s="177">
        <v>1490.1937699999999</v>
      </c>
      <c r="D18" s="55">
        <f t="shared" si="1"/>
        <v>6.3918205523597615</v>
      </c>
      <c r="E18" s="55">
        <f t="shared" si="2"/>
        <v>1.0664136747297273</v>
      </c>
    </row>
    <row r="19" spans="1:5" ht="15" customHeight="1">
      <c r="A19" s="176" t="s">
        <v>225</v>
      </c>
      <c r="B19" s="177">
        <v>657.49002</v>
      </c>
      <c r="C19" s="177">
        <v>1412.72265</v>
      </c>
      <c r="D19" s="55">
        <f t="shared" si="1"/>
        <v>114.86602184471182</v>
      </c>
      <c r="E19" s="55">
        <f t="shared" si="2"/>
        <v>1.0109737289805059</v>
      </c>
    </row>
    <row r="20" spans="1:5" ht="15" customHeight="1">
      <c r="A20" s="176" t="s">
        <v>222</v>
      </c>
      <c r="B20" s="177">
        <v>582.37897</v>
      </c>
      <c r="C20" s="177">
        <v>610.26018</v>
      </c>
      <c r="D20" s="55">
        <f t="shared" si="1"/>
        <v>4.787468544751894</v>
      </c>
      <c r="E20" s="55">
        <f t="shared" si="2"/>
        <v>0.4367148851353907</v>
      </c>
    </row>
    <row r="21" spans="1:5" ht="15" customHeight="1">
      <c r="A21" s="176" t="s">
        <v>91</v>
      </c>
      <c r="B21" s="177">
        <v>115</v>
      </c>
      <c r="C21" s="177">
        <v>461.23877000000005</v>
      </c>
      <c r="D21" s="55">
        <f t="shared" si="1"/>
        <v>301.0771913043478</v>
      </c>
      <c r="E21" s="55">
        <f t="shared" si="2"/>
        <v>0.3300720628053086</v>
      </c>
    </row>
    <row r="22" spans="1:5" ht="15" customHeight="1">
      <c r="A22" s="176" t="s">
        <v>93</v>
      </c>
      <c r="B22" s="177">
        <v>310.86771</v>
      </c>
      <c r="C22" s="177">
        <v>430.32865</v>
      </c>
      <c r="D22" s="55">
        <f t="shared" si="1"/>
        <v>38.42822401850614</v>
      </c>
      <c r="E22" s="55">
        <f t="shared" si="2"/>
        <v>0.30795213765253</v>
      </c>
    </row>
    <row r="23" spans="1:5" ht="15" customHeight="1">
      <c r="A23" s="176" t="s">
        <v>287</v>
      </c>
      <c r="B23" s="177">
        <v>0</v>
      </c>
      <c r="C23" s="177">
        <v>392.74076</v>
      </c>
      <c r="D23" s="55"/>
      <c r="E23" s="55">
        <f t="shared" si="2"/>
        <v>0.2810534613144611</v>
      </c>
    </row>
    <row r="24" spans="1:5" ht="15" customHeight="1">
      <c r="A24" s="176" t="s">
        <v>264</v>
      </c>
      <c r="B24" s="177">
        <v>0</v>
      </c>
      <c r="C24" s="177">
        <v>255.744</v>
      </c>
      <c r="D24" s="55"/>
      <c r="E24" s="55">
        <f t="shared" si="2"/>
        <v>0.18301572877336575</v>
      </c>
    </row>
    <row r="25" spans="1:5" ht="15" customHeight="1">
      <c r="A25" s="176" t="s">
        <v>220</v>
      </c>
      <c r="B25" s="177">
        <v>212.38927999999999</v>
      </c>
      <c r="C25" s="177">
        <v>247.56443</v>
      </c>
      <c r="D25" s="55">
        <f t="shared" si="1"/>
        <v>16.561640964176718</v>
      </c>
      <c r="E25" s="55">
        <f t="shared" si="2"/>
        <v>0.17716225825361648</v>
      </c>
    </row>
    <row r="26" spans="1:5" ht="15" customHeight="1">
      <c r="A26" s="176" t="s">
        <v>224</v>
      </c>
      <c r="B26" s="177">
        <v>187.36263000000002</v>
      </c>
      <c r="C26" s="177">
        <v>228.468</v>
      </c>
      <c r="D26" s="55">
        <f t="shared" si="1"/>
        <v>21.938937343054988</v>
      </c>
      <c r="E26" s="55">
        <f t="shared" si="2"/>
        <v>0.16349645552346614</v>
      </c>
    </row>
    <row r="27" spans="1:5" ht="15" customHeight="1">
      <c r="A27" s="176" t="s">
        <v>238</v>
      </c>
      <c r="B27" s="177">
        <v>279.62125</v>
      </c>
      <c r="C27" s="177">
        <v>120.08374</v>
      </c>
      <c r="D27" s="55">
        <f t="shared" si="1"/>
        <v>-57.054859028060264</v>
      </c>
      <c r="E27" s="55">
        <f t="shared" si="2"/>
        <v>0.08593442344661605</v>
      </c>
    </row>
    <row r="28" spans="1:5" ht="15" customHeight="1">
      <c r="A28" s="176" t="s">
        <v>226</v>
      </c>
      <c r="B28" s="177">
        <v>59.571529999999996</v>
      </c>
      <c r="C28" s="177">
        <v>81.1167</v>
      </c>
      <c r="D28" s="55">
        <f t="shared" si="1"/>
        <v>36.166890459251256</v>
      </c>
      <c r="E28" s="55">
        <f t="shared" si="2"/>
        <v>0.05804879866659815</v>
      </c>
    </row>
    <row r="29" spans="1:5" ht="15" customHeight="1">
      <c r="A29" s="176" t="s">
        <v>253</v>
      </c>
      <c r="B29" s="177">
        <v>52.86398</v>
      </c>
      <c r="C29" s="177">
        <v>10.67364</v>
      </c>
      <c r="D29" s="55">
        <f t="shared" si="1"/>
        <v>-79.8092387292822</v>
      </c>
      <c r="E29" s="55">
        <f t="shared" si="2"/>
        <v>0.007638278916668808</v>
      </c>
    </row>
    <row r="30" spans="1:5" ht="15" customHeight="1">
      <c r="A30" s="176" t="s">
        <v>256</v>
      </c>
      <c r="B30" s="177">
        <v>0</v>
      </c>
      <c r="C30" s="177">
        <v>8.01653</v>
      </c>
      <c r="D30" s="55"/>
      <c r="E30" s="55">
        <f t="shared" si="2"/>
        <v>0.005736795702669661</v>
      </c>
    </row>
    <row r="31" spans="1:5" ht="15" customHeight="1">
      <c r="A31" s="176" t="s">
        <v>231</v>
      </c>
      <c r="B31" s="177">
        <v>0</v>
      </c>
      <c r="C31" s="177">
        <v>5.96688</v>
      </c>
      <c r="D31" s="55"/>
      <c r="E31" s="55">
        <f t="shared" si="2"/>
        <v>0.004270023506722428</v>
      </c>
    </row>
    <row r="32" spans="1:5" ht="15" customHeight="1">
      <c r="A32" s="176" t="s">
        <v>95</v>
      </c>
      <c r="B32" s="177">
        <v>4.96288</v>
      </c>
      <c r="C32" s="177">
        <v>4.81615</v>
      </c>
      <c r="D32" s="55">
        <f t="shared" si="1"/>
        <v>-2.956549422915722</v>
      </c>
      <c r="E32" s="55">
        <f t="shared" si="2"/>
        <v>0.0034465371704980193</v>
      </c>
    </row>
    <row r="33" spans="1:5" ht="15" customHeight="1">
      <c r="A33" s="176" t="s">
        <v>288</v>
      </c>
      <c r="B33" s="177">
        <v>0</v>
      </c>
      <c r="C33" s="177">
        <v>3.82</v>
      </c>
      <c r="D33" s="55"/>
      <c r="E33" s="55">
        <f t="shared" si="2"/>
        <v>0.0027336714992893564</v>
      </c>
    </row>
    <row r="34" spans="1:5" ht="15" customHeight="1">
      <c r="A34" s="176" t="s">
        <v>276</v>
      </c>
      <c r="B34" s="177">
        <v>0</v>
      </c>
      <c r="C34" s="177">
        <v>2.92417</v>
      </c>
      <c r="D34" s="55"/>
      <c r="E34" s="55">
        <f t="shared" si="2"/>
        <v>0.0020925969078735493</v>
      </c>
    </row>
    <row r="35" spans="1:5" ht="15" customHeight="1">
      <c r="A35" s="176" t="s">
        <v>255</v>
      </c>
      <c r="B35" s="177">
        <v>0.51724</v>
      </c>
      <c r="C35" s="177">
        <v>2.72605</v>
      </c>
      <c r="D35" s="55">
        <f t="shared" si="1"/>
        <v>427.0377387673033</v>
      </c>
      <c r="E35" s="55">
        <f t="shared" si="2"/>
        <v>0.0019508181127323952</v>
      </c>
    </row>
    <row r="36" spans="1:5" ht="15" customHeight="1">
      <c r="A36" s="176" t="s">
        <v>92</v>
      </c>
      <c r="B36" s="177">
        <v>0.46088999999999997</v>
      </c>
      <c r="C36" s="177">
        <v>1.56981</v>
      </c>
      <c r="D36" s="55">
        <f t="shared" si="1"/>
        <v>240.6040486884072</v>
      </c>
      <c r="E36" s="55">
        <f t="shared" si="2"/>
        <v>0.0011233887058375457</v>
      </c>
    </row>
    <row r="37" spans="1:5" ht="15" customHeight="1">
      <c r="A37" s="176" t="s">
        <v>291</v>
      </c>
      <c r="B37" s="177">
        <v>1.80734</v>
      </c>
      <c r="C37" s="177">
        <v>1.06929</v>
      </c>
      <c r="D37" s="55">
        <f t="shared" si="1"/>
        <v>-40.83625659809444</v>
      </c>
      <c r="E37" s="55">
        <f>C37/$C$46*100</f>
        <v>0.0007652061773495069</v>
      </c>
    </row>
    <row r="38" spans="1:5" ht="15" customHeight="1">
      <c r="A38" s="176" t="s">
        <v>289</v>
      </c>
      <c r="B38" s="177">
        <v>0</v>
      </c>
      <c r="C38" s="177">
        <v>0.15955000000000003</v>
      </c>
      <c r="D38" s="55"/>
      <c r="E38" s="55">
        <f>C38/$C$46*100</f>
        <v>0.00011417730044806725</v>
      </c>
    </row>
    <row r="39" spans="1:5" ht="15" customHeight="1">
      <c r="A39" s="176" t="s">
        <v>96</v>
      </c>
      <c r="B39" s="177">
        <v>0.06872</v>
      </c>
      <c r="C39" s="177">
        <v>0.07625</v>
      </c>
      <c r="D39" s="55">
        <f t="shared" si="1"/>
        <v>10.957508731082655</v>
      </c>
      <c r="E39" s="55">
        <f>C39/$C$46*100</f>
        <v>5.456608686408728E-05</v>
      </c>
    </row>
    <row r="40" spans="1:5" ht="15" customHeight="1">
      <c r="A40" s="176" t="s">
        <v>300</v>
      </c>
      <c r="B40" s="177">
        <v>0</v>
      </c>
      <c r="C40" s="177">
        <v>0.07171</v>
      </c>
      <c r="D40" s="55"/>
      <c r="E40" s="55">
        <f>C40/$C$46*100</f>
        <v>5.131716838063868E-05</v>
      </c>
    </row>
    <row r="41" spans="1:5" ht="15" customHeight="1">
      <c r="A41" s="176" t="s">
        <v>229</v>
      </c>
      <c r="B41" s="177">
        <v>0.07055</v>
      </c>
      <c r="C41" s="177">
        <v>0</v>
      </c>
      <c r="D41" s="55"/>
      <c r="E41" s="55"/>
    </row>
    <row r="42" spans="1:5" ht="15" customHeight="1">
      <c r="A42" s="176" t="s">
        <v>295</v>
      </c>
      <c r="B42" s="177">
        <v>0.35416000000000003</v>
      </c>
      <c r="C42" s="177">
        <v>0</v>
      </c>
      <c r="D42" s="55"/>
      <c r="E42" s="55"/>
    </row>
    <row r="43" spans="1:5" ht="15" customHeight="1">
      <c r="A43" s="176" t="s">
        <v>327</v>
      </c>
      <c r="B43" s="177">
        <v>0</v>
      </c>
      <c r="C43" s="177">
        <v>0</v>
      </c>
      <c r="D43" s="55"/>
      <c r="E43" s="55"/>
    </row>
    <row r="44" spans="1:5" ht="15" customHeight="1">
      <c r="A44" s="176" t="s">
        <v>290</v>
      </c>
      <c r="B44" s="177">
        <v>0.30949</v>
      </c>
      <c r="C44" s="177">
        <v>0</v>
      </c>
      <c r="D44" s="55"/>
      <c r="E44" s="55"/>
    </row>
    <row r="45" spans="1:5" ht="15" customHeight="1">
      <c r="A45" s="176" t="s">
        <v>299</v>
      </c>
      <c r="B45" s="177">
        <v>14.96491</v>
      </c>
      <c r="C45" s="177">
        <v>0</v>
      </c>
      <c r="D45" s="55"/>
      <c r="E45" s="55"/>
    </row>
    <row r="46" spans="1:5" ht="15" customHeight="1">
      <c r="A46" s="24" t="s">
        <v>77</v>
      </c>
      <c r="B46" s="28">
        <f>SUM(B7:B45)</f>
        <v>78724.58666</v>
      </c>
      <c r="C46" s="28">
        <f>SUM(C7:C45)</f>
        <v>139738.80918000004</v>
      </c>
      <c r="D46" s="55">
        <f>(C46/B46-1)*100</f>
        <v>77.50338885043826</v>
      </c>
      <c r="E46" s="55">
        <f>C46/$C$46*100</f>
        <v>100</v>
      </c>
    </row>
    <row r="47" spans="1:5" ht="15" customHeight="1">
      <c r="A47" s="47" t="s">
        <v>193</v>
      </c>
      <c r="B47" s="53"/>
      <c r="C47" s="53"/>
      <c r="D47" s="53"/>
      <c r="E47" s="54"/>
    </row>
    <row r="48" spans="1:5" ht="15" customHeight="1">
      <c r="A48" s="47" t="s">
        <v>212</v>
      </c>
      <c r="B48" s="53"/>
      <c r="C48" s="53"/>
      <c r="D48" s="53"/>
      <c r="E48" s="54"/>
    </row>
    <row r="49" ht="15" customHeight="1"/>
    <row r="50" ht="15" customHeight="1"/>
    <row r="51" ht="15" customHeight="1">
      <c r="B51" s="29"/>
    </row>
    <row r="52" ht="15" customHeight="1">
      <c r="C52" s="145"/>
    </row>
    <row r="53" ht="15" customHeight="1"/>
    <row r="54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7" r:id="rId1"/>
  <ignoredErrors>
    <ignoredError sqref="B46:C4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K23" sqref="K23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317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2.11344</v>
      </c>
      <c r="D7" s="158">
        <v>276.38509999999997</v>
      </c>
      <c r="E7" s="118"/>
      <c r="F7" s="158">
        <v>3.774</v>
      </c>
      <c r="G7" s="158">
        <v>217.18342</v>
      </c>
      <c r="H7" s="118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259</v>
      </c>
      <c r="C8" s="144">
        <v>0</v>
      </c>
      <c r="D8" s="144">
        <v>237.8435585</v>
      </c>
      <c r="E8" s="60"/>
      <c r="F8" s="144">
        <v>0</v>
      </c>
      <c r="G8" s="144">
        <v>133.80571999999998</v>
      </c>
      <c r="H8" s="60"/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21.966333000000002</v>
      </c>
      <c r="D9" s="144">
        <v>31.7152011</v>
      </c>
      <c r="E9" s="60">
        <f aca="true" t="shared" si="0" ref="E9:E41">(D9/C9-1)*100</f>
        <v>44.380953798706415</v>
      </c>
      <c r="F9" s="144">
        <v>9.49621</v>
      </c>
      <c r="G9" s="144">
        <v>84.76357</v>
      </c>
      <c r="H9" s="60">
        <f aca="true" t="shared" si="1" ref="H9:H41">(G9/F9-1)*100</f>
        <v>792.6042073627268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245</v>
      </c>
      <c r="C10" s="144">
        <v>5317.28132</v>
      </c>
      <c r="D10" s="144">
        <v>6655.5848000000005</v>
      </c>
      <c r="E10" s="60">
        <f t="shared" si="0"/>
        <v>25.16894253772528</v>
      </c>
      <c r="F10" s="144">
        <v>11450.903879999998</v>
      </c>
      <c r="G10" s="144">
        <v>15251.105749999999</v>
      </c>
      <c r="H10" s="60">
        <f t="shared" si="1"/>
        <v>33.1869161580981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296</v>
      </c>
      <c r="C11" s="144">
        <v>38.075</v>
      </c>
      <c r="D11" s="144">
        <v>0</v>
      </c>
      <c r="E11" s="60"/>
      <c r="F11" s="144">
        <v>73.48125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257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301</v>
      </c>
      <c r="C13" s="144">
        <v>0.3</v>
      </c>
      <c r="D13" s="144">
        <v>0</v>
      </c>
      <c r="E13" s="60"/>
      <c r="F13" s="144">
        <v>1.41656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258</v>
      </c>
      <c r="C14" s="144">
        <v>0.22673079999999998</v>
      </c>
      <c r="D14" s="144">
        <v>1.2257769</v>
      </c>
      <c r="E14" s="60">
        <f t="shared" si="0"/>
        <v>440.63095971081134</v>
      </c>
      <c r="F14" s="144">
        <v>6.32083</v>
      </c>
      <c r="G14" s="144">
        <v>18.27185</v>
      </c>
      <c r="H14" s="60">
        <f t="shared" si="1"/>
        <v>189.07358685489092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1730.0397523000001</v>
      </c>
      <c r="D15" s="144">
        <v>5709.1833</v>
      </c>
      <c r="E15" s="60">
        <f t="shared" si="0"/>
        <v>230.00301249783018</v>
      </c>
      <c r="F15" s="144">
        <v>4520.77231</v>
      </c>
      <c r="G15" s="144">
        <v>15953.194940000001</v>
      </c>
      <c r="H15" s="60">
        <f t="shared" si="1"/>
        <v>252.88649474142616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4022916</v>
      </c>
      <c r="B17" s="165" t="s">
        <v>240</v>
      </c>
      <c r="C17" s="144">
        <v>0.054</v>
      </c>
      <c r="D17" s="144">
        <v>0</v>
      </c>
      <c r="E17" s="60"/>
      <c r="F17" s="144">
        <v>0.5767100000000001</v>
      </c>
      <c r="G17" s="144">
        <v>0</v>
      </c>
      <c r="H17" s="60"/>
      <c r="J17" s="29"/>
      <c r="K17" s="29"/>
      <c r="L17" s="29"/>
      <c r="M17" s="29"/>
      <c r="N17" s="29"/>
    </row>
    <row r="18" spans="1:8" ht="15" customHeight="1">
      <c r="A18" s="164">
        <v>4022917</v>
      </c>
      <c r="B18" s="165" t="s">
        <v>251</v>
      </c>
      <c r="C18" s="144">
        <v>0.054</v>
      </c>
      <c r="D18" s="144">
        <v>0</v>
      </c>
      <c r="E18" s="60"/>
      <c r="F18" s="144">
        <v>0.65413</v>
      </c>
      <c r="G18" s="144">
        <v>0</v>
      </c>
      <c r="H18" s="60"/>
    </row>
    <row r="19" spans="1:8" ht="15" customHeight="1">
      <c r="A19" s="164">
        <v>4022918</v>
      </c>
      <c r="B19" s="208" t="s">
        <v>302</v>
      </c>
      <c r="C19" s="144">
        <v>0.400128</v>
      </c>
      <c r="D19" s="144">
        <v>0.0231923</v>
      </c>
      <c r="E19" s="60">
        <f t="shared" si="0"/>
        <v>-94.20377979046705</v>
      </c>
      <c r="F19" s="144">
        <v>0.38097000000000003</v>
      </c>
      <c r="G19" s="144">
        <v>2.45002</v>
      </c>
      <c r="H19" s="60">
        <f t="shared" si="1"/>
        <v>543.1005066015696</v>
      </c>
    </row>
    <row r="20" spans="1:14" ht="15" customHeight="1">
      <c r="A20" s="59">
        <v>4029110</v>
      </c>
      <c r="B20" s="10" t="s">
        <v>246</v>
      </c>
      <c r="C20" s="144">
        <v>865.0807853</v>
      </c>
      <c r="D20" s="144">
        <v>1070.9288348999999</v>
      </c>
      <c r="E20" s="60">
        <f t="shared" si="0"/>
        <v>23.795240062882005</v>
      </c>
      <c r="F20" s="144">
        <v>1014.67277</v>
      </c>
      <c r="G20" s="144">
        <v>1092.73232</v>
      </c>
      <c r="H20" s="60">
        <f t="shared" si="1"/>
        <v>7.693076261423681</v>
      </c>
      <c r="J20" s="29"/>
      <c r="K20" s="29"/>
      <c r="L20" s="29"/>
      <c r="M20" s="29"/>
      <c r="N20" s="29"/>
    </row>
    <row r="21" spans="1:8" ht="15" customHeight="1">
      <c r="A21" s="59">
        <v>4029910</v>
      </c>
      <c r="B21" s="10" t="s">
        <v>81</v>
      </c>
      <c r="C21" s="144">
        <v>88.4671377</v>
      </c>
      <c r="D21" s="144">
        <v>499.6255661</v>
      </c>
      <c r="E21" s="60">
        <f t="shared" si="0"/>
        <v>464.7583714014521</v>
      </c>
      <c r="F21" s="144">
        <v>115.26735</v>
      </c>
      <c r="G21" s="144">
        <v>759.42246</v>
      </c>
      <c r="H21" s="60">
        <f t="shared" si="1"/>
        <v>558.8357067287484</v>
      </c>
    </row>
    <row r="22" spans="1:10" ht="15" customHeight="1">
      <c r="A22" s="59">
        <v>4029990</v>
      </c>
      <c r="B22" s="10" t="s">
        <v>188</v>
      </c>
      <c r="C22" s="144">
        <v>55.7645735</v>
      </c>
      <c r="D22" s="144">
        <v>29.9014414</v>
      </c>
      <c r="E22" s="60">
        <f t="shared" si="0"/>
        <v>-46.37914445808502</v>
      </c>
      <c r="F22" s="144">
        <v>73.05268</v>
      </c>
      <c r="G22" s="144">
        <v>61.27899</v>
      </c>
      <c r="H22" s="60">
        <f t="shared" si="1"/>
        <v>-16.116711939931562</v>
      </c>
      <c r="J22" s="29"/>
    </row>
    <row r="23" spans="1:10" ht="15" customHeight="1">
      <c r="A23" s="59">
        <v>4031000</v>
      </c>
      <c r="B23" s="10" t="s">
        <v>79</v>
      </c>
      <c r="C23" s="144">
        <v>44.9515573</v>
      </c>
      <c r="D23" s="144">
        <v>66.41667220000001</v>
      </c>
      <c r="E23" s="60">
        <f t="shared" si="0"/>
        <v>47.75166020777664</v>
      </c>
      <c r="F23" s="144">
        <v>34.986369999999994</v>
      </c>
      <c r="G23" s="144">
        <v>63.48211</v>
      </c>
      <c r="H23" s="60">
        <f t="shared" si="1"/>
        <v>81.44811822432567</v>
      </c>
      <c r="J23" s="29"/>
    </row>
    <row r="24" spans="1:14" ht="15" customHeight="1">
      <c r="A24" s="59">
        <v>4039000</v>
      </c>
      <c r="B24" s="10" t="s">
        <v>182</v>
      </c>
      <c r="C24" s="144">
        <v>40.1744</v>
      </c>
      <c r="D24" s="144">
        <v>2.1897292999999998</v>
      </c>
      <c r="E24" s="60">
        <f t="shared" si="0"/>
        <v>-94.54944118642717</v>
      </c>
      <c r="F24" s="144">
        <v>88.08610999999999</v>
      </c>
      <c r="G24" s="144">
        <v>13.64491</v>
      </c>
      <c r="H24" s="60">
        <f t="shared" si="1"/>
        <v>-84.5095781843471</v>
      </c>
      <c r="J24" s="29"/>
      <c r="K24" s="29"/>
      <c r="L24" s="29"/>
      <c r="M24" s="29"/>
      <c r="N24" s="29"/>
    </row>
    <row r="25" spans="1:14" ht="15" customHeight="1">
      <c r="A25" s="59">
        <v>4041000</v>
      </c>
      <c r="B25" s="10" t="s">
        <v>102</v>
      </c>
      <c r="C25" s="144">
        <v>1103.2819923</v>
      </c>
      <c r="D25" s="144">
        <v>1786.7780000000002</v>
      </c>
      <c r="E25" s="60">
        <f t="shared" si="0"/>
        <v>61.9511613957483</v>
      </c>
      <c r="F25" s="144">
        <v>1182.1919100000002</v>
      </c>
      <c r="G25" s="144">
        <v>2688.19679</v>
      </c>
      <c r="H25" s="60">
        <f t="shared" si="1"/>
        <v>127.39089713445928</v>
      </c>
      <c r="J25" s="29"/>
      <c r="K25" s="29"/>
      <c r="L25" s="29"/>
      <c r="M25" s="29"/>
      <c r="N25" s="29"/>
    </row>
    <row r="26" spans="1:10" ht="15" customHeight="1">
      <c r="A26" s="137">
        <v>4049000</v>
      </c>
      <c r="B26" s="10" t="s">
        <v>176</v>
      </c>
      <c r="C26" s="144">
        <v>368.04332130000006</v>
      </c>
      <c r="D26" s="144">
        <v>348.85175000000004</v>
      </c>
      <c r="E26" s="60">
        <f t="shared" si="0"/>
        <v>-5.214487042506755</v>
      </c>
      <c r="F26" s="144">
        <v>1654.86866</v>
      </c>
      <c r="G26" s="144">
        <v>1770.20502</v>
      </c>
      <c r="H26" s="60">
        <f t="shared" si="1"/>
        <v>6.969517447988904</v>
      </c>
      <c r="J26" s="29"/>
    </row>
    <row r="27" spans="1:8" ht="15" customHeight="1">
      <c r="A27" s="59">
        <v>4051000</v>
      </c>
      <c r="B27" s="10" t="s">
        <v>103</v>
      </c>
      <c r="C27" s="144">
        <v>3003.9739438</v>
      </c>
      <c r="D27" s="144">
        <v>2882.9732666</v>
      </c>
      <c r="E27" s="60">
        <f t="shared" si="0"/>
        <v>-4.02802019803592</v>
      </c>
      <c r="F27" s="144">
        <v>9391.35327</v>
      </c>
      <c r="G27" s="144">
        <v>12548.297080000002</v>
      </c>
      <c r="H27" s="60">
        <f t="shared" si="1"/>
        <v>33.615430271211636</v>
      </c>
    </row>
    <row r="28" spans="1:8" ht="15" customHeight="1">
      <c r="A28" s="59">
        <v>4052000</v>
      </c>
      <c r="B28" s="10" t="s">
        <v>263</v>
      </c>
      <c r="C28" s="144">
        <v>1.728</v>
      </c>
      <c r="D28" s="144">
        <v>28.32635</v>
      </c>
      <c r="E28" s="60">
        <f t="shared" si="0"/>
        <v>1539.2563657407409</v>
      </c>
      <c r="F28" s="144">
        <v>8.64</v>
      </c>
      <c r="G28" s="144">
        <v>148.13084</v>
      </c>
      <c r="H28" s="60">
        <f t="shared" si="1"/>
        <v>1614.4773148148147</v>
      </c>
    </row>
    <row r="29" spans="1:8" ht="15" customHeight="1">
      <c r="A29" s="59">
        <v>4059000</v>
      </c>
      <c r="B29" s="10" t="s">
        <v>292</v>
      </c>
      <c r="C29" s="144">
        <v>0</v>
      </c>
      <c r="D29" s="144">
        <v>0.543</v>
      </c>
      <c r="E29" s="60"/>
      <c r="F29" s="144">
        <v>0</v>
      </c>
      <c r="G29" s="144">
        <v>3.82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190</v>
      </c>
      <c r="C31" s="178">
        <v>4049.7611048</v>
      </c>
      <c r="D31" s="178">
        <v>5115.9308015</v>
      </c>
      <c r="E31" s="60">
        <f t="shared" si="0"/>
        <v>26.326730617179294</v>
      </c>
      <c r="F31" s="178">
        <v>15520.258279999998</v>
      </c>
      <c r="G31" s="178">
        <v>20414.22954</v>
      </c>
      <c r="H31" s="60">
        <f t="shared" si="1"/>
        <v>31.532795213250807</v>
      </c>
    </row>
    <row r="32" spans="1:8" ht="15" customHeight="1">
      <c r="A32" s="59">
        <v>4062000</v>
      </c>
      <c r="B32" s="10" t="s">
        <v>104</v>
      </c>
      <c r="C32" s="178">
        <v>548.9549837</v>
      </c>
      <c r="D32" s="178">
        <v>420.5921425000001</v>
      </c>
      <c r="E32" s="60">
        <f t="shared" si="0"/>
        <v>-23.38312703435611</v>
      </c>
      <c r="F32" s="178">
        <v>2862.06035</v>
      </c>
      <c r="G32" s="178">
        <v>2311.4411600000003</v>
      </c>
      <c r="H32" s="60">
        <f t="shared" si="1"/>
        <v>-19.238559731977688</v>
      </c>
    </row>
    <row r="33" spans="1:8" ht="15" customHeight="1">
      <c r="A33" s="59">
        <v>4063000</v>
      </c>
      <c r="B33" s="10" t="s">
        <v>183</v>
      </c>
      <c r="C33" s="178">
        <v>1015.093114</v>
      </c>
      <c r="D33" s="178">
        <v>934.0212960000001</v>
      </c>
      <c r="E33" s="60">
        <f t="shared" si="0"/>
        <v>-7.986638553830239</v>
      </c>
      <c r="F33" s="178">
        <v>4330.12652</v>
      </c>
      <c r="G33" s="178">
        <v>4247.1692</v>
      </c>
      <c r="H33" s="60">
        <f t="shared" si="1"/>
        <v>-1.9158174620726665</v>
      </c>
    </row>
    <row r="34" spans="1:8" ht="15" customHeight="1">
      <c r="A34" s="59">
        <v>4064000</v>
      </c>
      <c r="B34" s="10" t="s">
        <v>105</v>
      </c>
      <c r="C34" s="178">
        <v>97.5100806</v>
      </c>
      <c r="D34" s="178">
        <v>121.656811</v>
      </c>
      <c r="E34" s="60">
        <f t="shared" si="0"/>
        <v>24.763317034936392</v>
      </c>
      <c r="F34" s="178">
        <v>737.6865100000002</v>
      </c>
      <c r="G34" s="178">
        <v>1029.8606800000002</v>
      </c>
      <c r="H34" s="60">
        <f t="shared" si="1"/>
        <v>39.606820246719685</v>
      </c>
    </row>
    <row r="35" spans="1:8" ht="15" customHeight="1">
      <c r="A35" s="59">
        <v>4069000</v>
      </c>
      <c r="B35" s="10" t="s">
        <v>189</v>
      </c>
      <c r="C35" s="178">
        <v>5432.2646236</v>
      </c>
      <c r="D35" s="178">
        <v>13301.538249</v>
      </c>
      <c r="E35" s="60">
        <f t="shared" si="0"/>
        <v>144.86175049743758</v>
      </c>
      <c r="F35" s="178">
        <v>17209.218159999997</v>
      </c>
      <c r="G35" s="178">
        <v>49748.99179</v>
      </c>
      <c r="H35" s="60">
        <f t="shared" si="1"/>
        <v>189.08339314120246</v>
      </c>
    </row>
    <row r="36" spans="1:8" ht="15" customHeight="1">
      <c r="A36" s="59"/>
      <c r="B36" s="10" t="s">
        <v>164</v>
      </c>
      <c r="C36" s="26">
        <f>SUM(C31:C35)</f>
        <v>11143.5839067</v>
      </c>
      <c r="D36" s="26">
        <f>SUM(D31:D35)</f>
        <v>19893.739299999997</v>
      </c>
      <c r="E36" s="60">
        <f t="shared" si="0"/>
        <v>78.52191419350314</v>
      </c>
      <c r="F36" s="26">
        <f>SUM(F31:F35)</f>
        <v>40659.349819999996</v>
      </c>
      <c r="G36" s="26">
        <f>SUM(G31:G35)</f>
        <v>77751.69237</v>
      </c>
      <c r="H36" s="60">
        <f t="shared" si="1"/>
        <v>91.2270922043977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186</v>
      </c>
      <c r="C38" s="178">
        <v>1349.3188401000002</v>
      </c>
      <c r="D38" s="178">
        <v>1530.6326889000002</v>
      </c>
      <c r="E38" s="60">
        <f t="shared" si="0"/>
        <v>13.437435497940765</v>
      </c>
      <c r="F38" s="178">
        <v>7477.5943800000005</v>
      </c>
      <c r="G38" s="178">
        <v>10352.24272</v>
      </c>
      <c r="H38" s="60">
        <f t="shared" si="1"/>
        <v>38.44349123414206</v>
      </c>
    </row>
    <row r="39" spans="1:8" ht="15" customHeight="1">
      <c r="A39" s="59">
        <v>19019011</v>
      </c>
      <c r="B39" s="10" t="s">
        <v>106</v>
      </c>
      <c r="C39" s="178">
        <v>470.69945609999996</v>
      </c>
      <c r="D39" s="178">
        <v>341.50523219999997</v>
      </c>
      <c r="E39" s="60">
        <f t="shared" si="0"/>
        <v>-27.44728557165631</v>
      </c>
      <c r="F39" s="178">
        <v>857.7393500000002</v>
      </c>
      <c r="G39" s="178">
        <v>661.74295</v>
      </c>
      <c r="H39" s="60">
        <f t="shared" si="1"/>
        <v>-22.850344921216468</v>
      </c>
    </row>
    <row r="40" spans="1:8" ht="15" customHeight="1">
      <c r="A40" s="59">
        <v>22029931</v>
      </c>
      <c r="B40" s="10" t="s">
        <v>284</v>
      </c>
      <c r="C40" s="178">
        <v>11.5464056</v>
      </c>
      <c r="D40" s="178">
        <v>6.9716700000000005</v>
      </c>
      <c r="E40" s="60">
        <f t="shared" si="0"/>
        <v>-39.62043044806948</v>
      </c>
      <c r="F40" s="178">
        <v>28.12505</v>
      </c>
      <c r="G40" s="178">
        <v>29.124880000000005</v>
      </c>
      <c r="H40" s="60">
        <f t="shared" si="1"/>
        <v>3.55494479120928</v>
      </c>
    </row>
    <row r="41" spans="1:11" ht="15" customHeight="1">
      <c r="A41" s="59">
        <v>22029932</v>
      </c>
      <c r="B41" s="10" t="s">
        <v>285</v>
      </c>
      <c r="C41" s="178">
        <v>17.9481706</v>
      </c>
      <c r="D41" s="178">
        <v>21.71948</v>
      </c>
      <c r="E41" s="60">
        <f t="shared" si="0"/>
        <v>21.01222171356003</v>
      </c>
      <c r="F41" s="178">
        <v>68.13152</v>
      </c>
      <c r="G41" s="178">
        <v>81.19686</v>
      </c>
      <c r="H41" s="60">
        <f t="shared" si="1"/>
        <v>19.176645405826864</v>
      </c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78724.58666</v>
      </c>
      <c r="G42" s="28">
        <f>SUM(G7:G41)-G36</f>
        <v>139738.80918</v>
      </c>
      <c r="H42" s="69">
        <f>(G42/F42-1)*100</f>
        <v>77.50338885043821</v>
      </c>
    </row>
    <row r="43" spans="1:8" ht="12">
      <c r="A43" s="47" t="s">
        <v>193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4"/>
      <c r="G44" s="224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11"/>
      <c r="G46" s="11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10" sqref="A10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318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331</v>
      </c>
      <c r="B8" s="183">
        <v>5709.2064923</v>
      </c>
      <c r="C8" s="183">
        <v>15955.644960000001</v>
      </c>
      <c r="D8" s="52">
        <f aca="true" t="shared" si="0" ref="D8:D13">C8/B8*1000</f>
        <v>2794.721995345476</v>
      </c>
      <c r="G8" s="29"/>
      <c r="H8" s="29"/>
      <c r="I8" s="29"/>
    </row>
    <row r="9" spans="1:33" ht="15" customHeight="1">
      <c r="A9" s="21" t="s">
        <v>332</v>
      </c>
      <c r="B9" s="178">
        <v>6675.910576900001</v>
      </c>
      <c r="C9" s="178">
        <v>15315.408599999999</v>
      </c>
      <c r="D9" s="52">
        <f t="shared" si="0"/>
        <v>2294.1302798444317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2137.8194793000002</v>
      </c>
      <c r="C10" s="178">
        <v>4472.04672</v>
      </c>
      <c r="D10" s="52">
        <f t="shared" si="0"/>
        <v>2091.8729403028506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19893.739299999997</v>
      </c>
      <c r="C11" s="178">
        <v>77751.69237</v>
      </c>
      <c r="D11" s="52">
        <f t="shared" si="0"/>
        <v>3908.349817874612</v>
      </c>
      <c r="G11" s="29"/>
      <c r="I11" s="29"/>
    </row>
    <row r="12" spans="1:4" ht="26.25" customHeight="1">
      <c r="A12" s="139" t="s">
        <v>186</v>
      </c>
      <c r="B12" s="182">
        <v>1530.6326889000002</v>
      </c>
      <c r="C12" s="182">
        <v>10352.24272</v>
      </c>
      <c r="D12" s="141">
        <f t="shared" si="0"/>
        <v>6763.3749070390695</v>
      </c>
    </row>
    <row r="13" spans="1:7" ht="15" customHeight="1">
      <c r="A13" s="21" t="s">
        <v>113</v>
      </c>
      <c r="B13" s="178">
        <v>5495.902293</v>
      </c>
      <c r="C13" s="178">
        <v>15891.77381</v>
      </c>
      <c r="D13" s="52">
        <f t="shared" si="0"/>
        <v>2891.5677467994606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41443.2108304</v>
      </c>
      <c r="C15" s="26">
        <f>SUM(C8:C13)</f>
        <v>139738.80918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15955.644960000001</v>
      </c>
      <c r="AH21" s="66">
        <f aca="true" t="shared" si="2" ref="AH21:AH27">AG21/$AG$27*100</f>
        <v>11.418191591605204</v>
      </c>
    </row>
    <row r="22" spans="32:34" ht="17.25" customHeight="1">
      <c r="AF22" s="11" t="str">
        <f>A9</f>
        <v>Leche descremada en polvo</v>
      </c>
      <c r="AG22" s="44">
        <f t="shared" si="1"/>
        <v>15315.408599999999</v>
      </c>
      <c r="AH22" s="66">
        <f t="shared" si="2"/>
        <v>10.960025128217568</v>
      </c>
    </row>
    <row r="23" spans="32:34" ht="17.25" customHeight="1">
      <c r="AF23" s="11" t="str">
        <f>A10</f>
        <v>Suero y lactosuero</v>
      </c>
      <c r="AG23" s="44">
        <f t="shared" si="1"/>
        <v>4472.04672</v>
      </c>
      <c r="AH23" s="66">
        <f t="shared" si="2"/>
        <v>3.2002897020823173</v>
      </c>
    </row>
    <row r="24" spans="32:34" ht="17.25" customHeight="1">
      <c r="AF24" s="11" t="str">
        <f>A11</f>
        <v>Quesos</v>
      </c>
      <c r="AG24" s="44">
        <f t="shared" si="1"/>
        <v>77751.69237</v>
      </c>
      <c r="AH24" s="66">
        <f>AG24/$AG$27*100</f>
        <v>55.640729176278214</v>
      </c>
    </row>
    <row r="25" spans="32:34" ht="17.25" customHeight="1">
      <c r="AF25" s="11" t="str">
        <f>A12</f>
        <v>Preparaciones para la alimentación infantil</v>
      </c>
      <c r="AG25" s="44">
        <f t="shared" si="1"/>
        <v>10352.24272</v>
      </c>
      <c r="AH25" s="66">
        <f t="shared" si="2"/>
        <v>7.408280334395218</v>
      </c>
    </row>
    <row r="26" spans="32:34" ht="17.25" customHeight="1">
      <c r="AF26" s="11" t="str">
        <f>A13</f>
        <v>Otros productos</v>
      </c>
      <c r="AG26" s="44">
        <f t="shared" si="1"/>
        <v>15891.77381</v>
      </c>
      <c r="AH26" s="66">
        <f t="shared" si="2"/>
        <v>11.372484067421476</v>
      </c>
    </row>
    <row r="27" spans="32:34" ht="17.25" customHeight="1">
      <c r="AF27" s="11"/>
      <c r="AG27" s="44">
        <f>SUM(AG21:AG26)</f>
        <v>139738.80918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E34" sqref="E34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30" t="s">
        <v>178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283</v>
      </c>
      <c r="I4" s="229"/>
      <c r="J4" s="229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>+(C7/B7-1)*100</f>
        <v>1656.7378304977406</v>
      </c>
      <c r="I7" s="60">
        <f>+(E7/D7-1)*100</f>
        <v>1433.0502223812236</v>
      </c>
      <c r="J7" s="45">
        <f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0" ref="F8:G20">D8/B8*1000</f>
        <v>3011.375</v>
      </c>
      <c r="G8" s="52">
        <f>E8/C8*1000</f>
        <v>2997.476994501631</v>
      </c>
      <c r="H8" s="60">
        <f>+(C8/B8-1)*100</f>
        <v>12187.28</v>
      </c>
      <c r="I8" s="60">
        <f>+(E8/D8-1)*100</f>
        <v>12130.572122369349</v>
      </c>
      <c r="J8" s="45">
        <f>+(G8/F8-1)*100</f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0"/>
        <v>2587.1562858951215</v>
      </c>
      <c r="G9" s="52">
        <f>E9/C9*1000</f>
        <v>3086.5547650816184</v>
      </c>
      <c r="H9" s="60">
        <f>+(C9/B9-1)*100</f>
        <v>158.04197238566306</v>
      </c>
      <c r="I9" s="60">
        <f>+(E9/D9-1)*100</f>
        <v>207.85178452505542</v>
      </c>
      <c r="J9" s="45">
        <f>+(G9/F9-1)*100</f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0"/>
        <v>2532.9206984161306</v>
      </c>
      <c r="G10" s="52">
        <f>E10/C10*1000</f>
        <v>3579.350293798855</v>
      </c>
      <c r="H10" s="60">
        <f>+(C10/B10-1)*100</f>
        <v>79.76966813930974</v>
      </c>
      <c r="I10" s="60">
        <f>+(E10/D10-1)*100</f>
        <v>154.0381998034618</v>
      </c>
      <c r="J10" s="45">
        <f>+(G10/F10-1)*100</f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0"/>
        <v>2630.357170194746</v>
      </c>
      <c r="G11" s="52">
        <f>E11/C11*1000</f>
        <v>3188.726121602445</v>
      </c>
      <c r="H11" s="60">
        <f>+(C11/B11-1)*100</f>
        <v>-71.72454066653661</v>
      </c>
      <c r="I11" s="60">
        <f>+(E11/D11-1)*100</f>
        <v>-65.72226129645851</v>
      </c>
      <c r="J11" s="45">
        <f>+(G11/F11-1)*100</f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/>
      <c r="D12" s="26">
        <v>2729.609</v>
      </c>
      <c r="E12" s="26"/>
      <c r="F12" s="52">
        <f t="shared" si="0"/>
        <v>2301.030554138865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0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0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0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0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0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0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319</v>
      </c>
      <c r="B19" s="26">
        <f>SUM(B7:B11)</f>
        <v>1730.4499999999998</v>
      </c>
      <c r="C19" s="26">
        <f>SUM(C7:C11)</f>
        <v>5709.205399999999</v>
      </c>
      <c r="D19" s="26">
        <f>SUM(D7:D11)</f>
        <v>4521.21544</v>
      </c>
      <c r="E19" s="26">
        <f>SUM(E7:E11)</f>
        <v>15955.647420000001</v>
      </c>
      <c r="F19" s="52">
        <f t="shared" si="0"/>
        <v>2612.739715103008</v>
      </c>
      <c r="G19" s="52">
        <f t="shared" si="0"/>
        <v>2794.7229609220235</v>
      </c>
      <c r="H19" s="60">
        <f>+(C19/B19-1)*100</f>
        <v>229.92605391661124</v>
      </c>
      <c r="I19" s="45">
        <f>+(E19/D19-1)*100</f>
        <v>252.9061517139294</v>
      </c>
      <c r="J19" s="45">
        <f>+(G19/F19-1)*100</f>
        <v>6.965226760517185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0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10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283</v>
      </c>
      <c r="I27" s="229"/>
      <c r="J27" s="229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>+(C30/B30-1)*100</f>
        <v>-30.064802444679906</v>
      </c>
      <c r="I30" s="60">
        <f>+(E30/D30-1)*100</f>
        <v>-21.864305378808226</v>
      </c>
      <c r="J30" s="45">
        <f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1" ref="F31:G45">D31/B31*1000</f>
        <v>2374.829989971946</v>
      </c>
      <c r="G31" s="52">
        <f>E31/C31*1000</f>
        <v>2344.8184960277426</v>
      </c>
      <c r="H31" s="60">
        <f>+(C31/B31-1)*100</f>
        <v>76.39293191343664</v>
      </c>
      <c r="I31" s="60">
        <f>+(E31/D31-1)*100</f>
        <v>74.16379743632702</v>
      </c>
      <c r="J31" s="45">
        <f>+(G31/F31-1)*100</f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1"/>
        <v>2162.436853902512</v>
      </c>
      <c r="G32" s="52">
        <f>E32/C32*1000</f>
        <v>2383.508173283085</v>
      </c>
      <c r="H32" s="60">
        <f>+(C32/B32-1)*100</f>
        <v>4.13675019236559</v>
      </c>
      <c r="I32" s="60">
        <f>+(E32/D32-1)*100</f>
        <v>14.782910203690115</v>
      </c>
      <c r="J32" s="45">
        <f>+(G32/F32-1)*100</f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1"/>
        <v>2138.9233286869335</v>
      </c>
      <c r="G33" s="52">
        <f>E33/C33*1000</f>
        <v>2492.767841898005</v>
      </c>
      <c r="H33" s="60">
        <f>+(C33/B33-1)*100</f>
        <v>-47.35675937115228</v>
      </c>
      <c r="I33" s="60">
        <f>+(E33/D33-1)*100</f>
        <v>-38.6479283418497</v>
      </c>
      <c r="J33" s="45">
        <f>+(G33/F33-1)*100</f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1"/>
        <v>2097.8940566879824</v>
      </c>
      <c r="G34" s="52">
        <f>E34/C34*1000</f>
        <v>2163.426892573957</v>
      </c>
      <c r="H34" s="60">
        <f>+(C34/B34-1)*100</f>
        <v>169.5372786770192</v>
      </c>
      <c r="I34" s="60">
        <f>+(E34/D34-1)*100</f>
        <v>177.95693275458467</v>
      </c>
      <c r="J34" s="45">
        <f>+(G34/F34-1)*100</f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/>
      <c r="D35" s="26">
        <v>1247.503</v>
      </c>
      <c r="E35" s="26"/>
      <c r="F35" s="52">
        <f t="shared" si="1"/>
        <v>2093.6668199501214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1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1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1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1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1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1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320</v>
      </c>
      <c r="B42" s="26">
        <f>SUM(B30:B34)</f>
        <v>5355.9918</v>
      </c>
      <c r="C42" s="26">
        <f>SUM(C30:C34)</f>
        <v>6675.9128</v>
      </c>
      <c r="D42" s="26">
        <f>SUM(D30:D34)</f>
        <v>11533.40865</v>
      </c>
      <c r="E42" s="26">
        <f>SUM(E30:E34)</f>
        <v>15315.411039999999</v>
      </c>
      <c r="F42" s="52">
        <f t="shared" si="1"/>
        <v>2153.3656287524564</v>
      </c>
      <c r="G42" s="52">
        <f t="shared" si="1"/>
        <v>2294.1298813849094</v>
      </c>
      <c r="H42" s="60">
        <f>+(C42/B42-1)*100</f>
        <v>24.643820403160444</v>
      </c>
      <c r="I42" s="60">
        <f>+(E42/D42-1)*100</f>
        <v>32.79171409572832</v>
      </c>
      <c r="J42" s="45">
        <f>+(G42/F42-1)*100</f>
        <v>6.536941555717335</v>
      </c>
      <c r="AK42" s="11"/>
      <c r="AM42" s="44"/>
      <c r="AN42" s="44"/>
    </row>
    <row r="43" spans="1:40" ht="14.25" customHeight="1">
      <c r="A43" s="21" t="s">
        <v>321</v>
      </c>
      <c r="B43" s="26">
        <f>B19+B42</f>
        <v>7086.4418</v>
      </c>
      <c r="C43" s="26">
        <f>C19+C42</f>
        <v>12385.118199999999</v>
      </c>
      <c r="D43" s="26">
        <f>D19+D42</f>
        <v>16054.62409</v>
      </c>
      <c r="E43" s="26">
        <f>E19+E42</f>
        <v>31271.05846</v>
      </c>
      <c r="F43" s="52">
        <f>D43/B43*1000</f>
        <v>2265.5409503257333</v>
      </c>
      <c r="G43" s="52">
        <f>E43/C43*1000</f>
        <v>2524.8897874870504</v>
      </c>
      <c r="H43" s="60">
        <f>+(C43/B43-1)*100</f>
        <v>74.77203016046784</v>
      </c>
      <c r="I43" s="60">
        <f>+(E43/D43-1)*100</f>
        <v>94.77913830120703</v>
      </c>
      <c r="J43" s="45">
        <f>+(G43/F43-1)*100</f>
        <v>11.447545767117063</v>
      </c>
      <c r="AK43" s="11"/>
      <c r="AM43" s="44"/>
      <c r="AN43" s="44"/>
    </row>
    <row r="44" spans="1:10" ht="14.25" customHeight="1">
      <c r="A44" s="21" t="s">
        <v>252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1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1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1" sqref="A3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/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/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2017-06-08T16:15:56Z</cp:lastPrinted>
  <dcterms:created xsi:type="dcterms:W3CDTF">2008-12-10T19:16:04Z</dcterms:created>
  <dcterms:modified xsi:type="dcterms:W3CDTF">2017-11-30T19:09:04Z</dcterms:modified>
  <cp:category/>
  <cp:version/>
  <cp:contentType/>
  <cp:contentStatus/>
</cp:coreProperties>
</file>