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'c1'!$A$1:$E$47</definedName>
    <definedName name="_xlnm.Print_Area" localSheetId="13">'c10'!$A$1:$H$41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'c18'!$A$1:$E$44</definedName>
    <definedName name="_xlnm.Print_Area" localSheetId="22">'c19'!$A$1:$Q$25</definedName>
    <definedName name="_xlnm.Print_Area" localSheetId="5">'c2'!$A$1:$H$43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<sst xmlns="http://schemas.openxmlformats.org/spreadsheetml/2006/main" count="850" uniqueCount="333">
  <si>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</si>
  <si>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</si>
  <si>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</si>
  <si>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</si>
  <si>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</si>
  <si>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</si>
  <si>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</si>
  <si>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</si>
  <si>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</si>
  <si>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</si>
  <si>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</si>
  <si>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</si>
  <si>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</si>
  <si>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</si>
  <si>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</si>
  <si>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</si>
  <si>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</si>
  <si>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</si>
  <si>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</si>
  <si>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</si>
  <si>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</si>
  <si>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</si>
  <si>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</si>
  <si>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</si>
  <si>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</si>
  <si>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</si>
  <si>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</si>
  <si>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</si>
  <si>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</si>
  <si>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</si>
  <si>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</si>
  <si>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</si>
  <si>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</si>
  <si>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</si>
  <si>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</si>
  <si>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</si>
  <si>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</si>
  <si>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</si>
  <si>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</si>
  <si>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</si>
  <si>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</si>
  <si>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</si>
  <si>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</si>
  <si>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</si>
  <si>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</si>
  <si>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</si>
  <si>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</si>
  <si>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</si>
  <si>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</si>
  <si>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</si>
  <si>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</si>
  <si>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</si>
  <si>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</si>
  <si>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</si>
  <si>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</si>
  <si>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</si>
  <si>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</si>
  <si>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</si>
  <si>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</si>
  <si>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</si>
  <si>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</si>
  <si>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</si>
  <si>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</si>
  <si>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</si>
  <si>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</si>
  <si>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</si>
  <si>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</si>
  <si>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</si>
  <si>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</si>
  <si>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</si>
  <si>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</si>
  <si>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</si>
  <si>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</si>
  <si>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</si>
  <si>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</si>
  <si>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</si>
  <si>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</si>
  <si>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</si>
  <si>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</si>
  <si>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</si>
  <si>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</si>
  <si>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</si>
  <si>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</si>
  <si>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</si>
  <si>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</si>
  <si>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</si>
  <si>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</si>
  <si>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</si>
  <si>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</si>
  <si>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</si>
  <si>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</si>
  <si>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</si>
  <si>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</si>
  <si>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</si>
  <si>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</si>
  <si>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</si>
  <si>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</si>
  <si>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</si>
  <si>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</si>
  <si>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</si>
  <si>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</si>
  <si>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</si>
  <si>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</si>
  <si>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</si>
  <si>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</si>
  <si>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</si>
  <si>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</si>
  <si>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</si>
  <si>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</si>
  <si>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</si>
  <si>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</si>
  <si>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</si>
  <si>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</si>
  <si>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</si>
  <si>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</si>
  <si>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</si>
  <si>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</si>
  <si>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</si>
  <si>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</si>
  <si>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</si>
  <si>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</si>
  <si>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</si>
  <si>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</si>
  <si>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</si>
  <si>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</si>
  <si>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</si>
  <si>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</si>
  <si>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</si>
  <si>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</si>
  <si>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</si>
  <si>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</si>
  <si>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</si>
  <si>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</si>
  <si>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</si>
  <si>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</si>
  <si>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</si>
  <si>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</si>
  <si>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</si>
  <si>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</si>
  <si>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</si>
  <si>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</si>
  <si>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</si>
  <si>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</si>
  <si>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</si>
  <si>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</si>
  <si>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</si>
  <si>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</si>
  <si>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</si>
  <si>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</si>
  <si>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</si>
  <si>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</si>
  <si>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</si>
  <si>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</si>
  <si>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</si>
  <si>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</si>
  <si>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</si>
  <si>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</si>
  <si>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</si>
  <si>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</si>
  <si>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</si>
  <si>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</si>
  <si>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</si>
  <si>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</si>
  <si>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</si>
  <si>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</si>
  <si>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</si>
  <si>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</si>
  <si>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</si>
  <si>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</si>
  <si>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</si>
  <si>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</si>
  <si>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</si>
  <si>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</si>
  <si>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</si>
  <si>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</si>
  <si>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</si>
  <si>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</si>
  <si>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</si>
  <si>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</si>
  <si>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</si>
  <si>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</si>
  <si>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</si>
  <si>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</si>
  <si>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</si>
  <si>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</si>
  <si>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</si>
  <si>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</si>
  <si>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</si>
  <si>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</si>
  <si>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</si>
  <si>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</si>
  <si>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</si>
  <si>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</si>
  <si>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</si>
  <si>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</si>
  <si>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</si>
  <si>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</si>
  <si>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</si>
  <si>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</si>
  <si>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</si>
  <si>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</si>
  <si>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</si>
  <si>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</si>
  <si>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</si>
  <si>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</si>
  <si>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</si>
  <si>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</si>
  <si>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</si>
  <si>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</si>
  <si>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</si>
  <si>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</si>
  <si>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</si>
  <si>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</si>
  <si>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</si>
  <si>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</si>
  <si>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</si>
  <si>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</si>
  <si>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</si>
  <si>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</si>
  <si>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</si>
  <si>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</si>
  <si>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</si>
  <si>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</si>
  <si>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</si>
  <si>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</si>
  <si>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</si>
  <si>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</si>
  <si>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</si>
  <si>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</si>
  <si>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</si>
  <si>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</si>
  <si>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</si>
  <si>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</si>
  <si>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</si>
  <si>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</si>
  <si>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</si>
  <si>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</si>
  <si>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</si>
  <si>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</si>
  <si>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</si>
  <si>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</si>
  <si>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</si>
  <si>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</si>
  <si>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</si>
  <si>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</si>
  <si>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</si>
  <si>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</si>
  <si>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</si>
  <si>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</si>
  <si>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</si>
  <si>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</si>
  <si>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</si>
  <si>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</si>
  <si>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</si>
  <si>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</si>
  <si>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</si>
  <si>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</si>
  <si>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</si>
  <si>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</si>
  <si>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</si>
  <si>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</si>
  <si>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</si>
  <si>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</si>
  <si>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</si>
  <si>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</si>
  <si>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</si>
  <si>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</si>
  <si>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</si>
  <si>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</si>
  <si>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</si>
  <si>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</si>
  <si>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</si>
  <si>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</si>
  <si>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</si>
  <si>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</si>
  <si>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</si>
  <si>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</si>
  <si>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</si>
  <si>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</si>
  <si>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</si>
  <si>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</si>
  <si>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</si>
  <si>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</si>
  <si>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</si>
  <si>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</si>
  <si>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</si>
  <si>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</si>
  <si>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</si>
  <si>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</si>
  <si>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</si>
  <si>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</si>
  <si>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</si>
  <si>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</si>
  <si>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</si>
  <si>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</si>
  <si>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</si>
  <si>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</si>
  <si>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</si>
  <si>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</si>
  <si>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</si>
  <si>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</si>
  <si>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</si>
  <si>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</si>
  <si>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</si>
  <si>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</si>
  <si>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</si>
  <si>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</si>
  <si>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</si>
  <si>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Julio 2017</t>
  </si>
  <si>
    <t>con información a junio 2017</t>
  </si>
  <si>
    <t>Importaciones de productos lácteos, junio 2017</t>
  </si>
  <si>
    <t>Exportaciones de productos lácteos, junio 2017</t>
  </si>
  <si>
    <t>Importaciones de leche en polvo por país de origen, junio 2017</t>
  </si>
  <si>
    <t>Importaciones de quesos por país de origen, junio 2017</t>
  </si>
  <si>
    <t>Importaciones de quesos por variedades, junio 2017</t>
  </si>
  <si>
    <t>Exportaciones de leche en polvo por país de destino, junio 2017</t>
  </si>
  <si>
    <t>Exportaciones de quesos por país de destino, junio 2017</t>
  </si>
  <si>
    <t>Exportaciones de quesos por variedades, junio 2017</t>
  </si>
  <si>
    <t>Enero - junio</t>
  </si>
  <si>
    <t xml:space="preserve"> Enero - junio 2017</t>
  </si>
  <si>
    <t>Subtotal ene-jun (A)</t>
  </si>
  <si>
    <t>Subtotal ene-jun (B)</t>
  </si>
  <si>
    <t>Subtotal ene-jun (A+B)</t>
  </si>
  <si>
    <t>Subtotal ene-jun</t>
  </si>
  <si>
    <t>ene-jun 2016</t>
  </si>
  <si>
    <t>ene-jun 2017</t>
  </si>
  <si>
    <t>Ene-jun 2016</t>
  </si>
  <si>
    <t>Ene-jun 2017</t>
  </si>
  <si>
    <t>Haití</t>
  </si>
  <si>
    <t>República Checa</t>
  </si>
  <si>
    <t>Origen no precisado</t>
  </si>
  <si>
    <t>República Dominicana</t>
  </si>
  <si>
    <t>Territorio Británico en América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</si>
</sst>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b/>
      <sz val="8.75"/>
      <color indexed="8"/>
      <name val="Arial"/>
      <family val="0"/>
    </font>
    <font>
      <sz val="6"/>
      <color indexed="8"/>
      <name val="Arial"/>
      <family val="0"/>
    </font>
    <font>
      <b/>
      <sz val="9.6"/>
      <color indexed="8"/>
      <name val="Arial"/>
      <family val="0"/>
    </font>
    <font>
      <sz val="8.25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junio 2017
Valor miles USD 170.413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50694157"/>
        <c:axId val="53594230"/>
      </c:line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9415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8602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34913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junio 2017
Toneladas 2.959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9500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junio 2017
Toneladas 4.543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junio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4.543,4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375"/>
          <c:w val="0.352"/>
          <c:h val="0.3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725"/>
          <c:w val="0.9242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55349557"/>
        <c:axId val="28383966"/>
      </c:bar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65"/>
          <c:w val="0.933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54129103"/>
        <c:axId val="17399880"/>
      </c:bar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129103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2381193"/>
        <c:axId val="104146"/>
      </c:bar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22995475"/>
        <c:axId val="5632684"/>
      </c:lineChart>
      <c:catAx>
        <c:axId val="2299547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junio 2017 
Toneladas 14.313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'c6'!$AM$16:$AM$21</c:f>
              <c:strCache/>
            </c:strRef>
          </c:cat>
          <c:val>
            <c:numRef>
              <c:f>'c6'!$AN$16:$AN$21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junio 2017
Toneladas 24.655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junio 2017
Toneladas 24.655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junio 2017
Valor miles dólares FOB 109.573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0.878</cdr:y>
    </cdr:from>
    <cdr:to>
      <cdr:x>0.34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752850"/>
          <a:ext cx="2038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0.865</cdr:y>
    </cdr:from>
    <cdr:to>
      <cdr:x>0.20425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847975"/>
          <a:ext cx="1323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123825</xdr:rowOff>
    </xdr:from>
    <xdr:to>
      <xdr:col>4</xdr:col>
      <xdr:colOff>1343025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14300" y="37814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0.94425</cdr:y>
    </cdr:from>
    <cdr:to>
      <cdr:x>0.6495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3733800"/>
          <a:ext cx="432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0.17325</cdr:x>
      <cdr:y>0.98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95675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9" sqref="A19:E19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236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308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M1" sqref="AM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30" t="s">
        <v>12</v>
      </c>
      <c r="B3" s="230"/>
      <c r="C3" s="230"/>
      <c r="D3" s="230"/>
      <c r="E3" s="230"/>
      <c r="F3" s="230"/>
      <c r="G3" s="230"/>
      <c r="H3" s="230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3996.14688</v>
      </c>
      <c r="F8" s="178">
        <v>6527.0801923</v>
      </c>
      <c r="G8" s="60">
        <f>(F8/E8-1)*100</f>
        <v>63.33434151199169</v>
      </c>
      <c r="H8" s="55">
        <f aca="true" t="shared" si="2" ref="H8:H13">F8/$F$16*100</f>
        <v>45.60362330352067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905.525</v>
      </c>
      <c r="F9" s="178">
        <v>4611.076599999999</v>
      </c>
      <c r="G9" s="60">
        <f>(F9/E9-1)*100</f>
        <v>409.2158250738521</v>
      </c>
      <c r="H9" s="55">
        <f t="shared" si="2"/>
        <v>32.21682499598341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1893.1814000000002</v>
      </c>
      <c r="F10" s="178">
        <v>1355.5033</v>
      </c>
      <c r="G10" s="60">
        <f>(F10/E10-1)*100</f>
        <v>-28.400770258993667</v>
      </c>
      <c r="H10" s="55">
        <f t="shared" si="2"/>
        <v>9.470676023377708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1424</v>
      </c>
      <c r="F11" s="178">
        <v>923</v>
      </c>
      <c r="G11" s="60">
        <f>(F11/E11-1)*100</f>
        <v>-35.18258426966292</v>
      </c>
      <c r="H11" s="55">
        <f t="shared" si="2"/>
        <v>6.448847427798682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625</v>
      </c>
      <c r="F12" s="178">
        <v>746</v>
      </c>
      <c r="G12" s="60">
        <f>(F12/E12-1)*100</f>
        <v>19.36</v>
      </c>
      <c r="H12" s="55">
        <f t="shared" si="2"/>
        <v>5.212177877722445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</v>
      </c>
      <c r="F13" s="178">
        <v>149.975</v>
      </c>
      <c r="G13" s="60"/>
      <c r="H13" s="55">
        <f t="shared" si="2"/>
        <v>1.0478503715970824</v>
      </c>
      <c r="AG13" s="29"/>
      <c r="AO13" s="72"/>
    </row>
    <row r="14" spans="1:41" ht="13.5" customHeight="1">
      <c r="A14" s="21" t="s">
        <v>220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/>
      <c r="F15" s="178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8868.85328</v>
      </c>
      <c r="F16" s="52">
        <f>SUM(F8:F15)</f>
        <v>14312.6350923</v>
      </c>
      <c r="G16" s="55">
        <f>(F16/E16-1)*100</f>
        <v>61.38089830143183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6527.0801923</v>
      </c>
      <c r="AO16" s="72">
        <f aca="true" t="shared" si="5" ref="AO16:AO23">AN16/$AN$23*100</f>
        <v>45.60362330352067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4611.076599999999</v>
      </c>
      <c r="AO17" s="72">
        <f t="shared" si="5"/>
        <v>32.21682499598341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1355.5033</v>
      </c>
      <c r="AO18" s="72">
        <f t="shared" si="5"/>
        <v>9.470676023377708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923</v>
      </c>
      <c r="AO19" s="72">
        <f t="shared" si="5"/>
        <v>6.448847427798682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746</v>
      </c>
      <c r="AO20" s="72">
        <f t="shared" si="5"/>
        <v>5.212177877722445</v>
      </c>
      <c r="AP20" s="73">
        <f>SUM(AO16:AO18)</f>
        <v>87.29112432288179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149.975</v>
      </c>
      <c r="AO21" s="72">
        <f t="shared" si="5"/>
        <v>1.0478503715970824</v>
      </c>
    </row>
    <row r="22" spans="39:41" ht="12" customHeight="1">
      <c r="AM22" s="29" t="s">
        <v>125</v>
      </c>
      <c r="AN22" s="29"/>
      <c r="AO22" s="72">
        <f t="shared" si="5"/>
        <v>0</v>
      </c>
    </row>
    <row r="23" spans="22:41" ht="12" customHeight="1">
      <c r="V23" s="145"/>
      <c r="AK23" s="73"/>
      <c r="AN23" s="29">
        <f>SUM(AN16:AN22)</f>
        <v>14312.6350923</v>
      </c>
      <c r="AO23" s="72">
        <f t="shared" si="5"/>
        <v>100</v>
      </c>
    </row>
    <row r="24" ht="12" customHeight="1">
      <c r="AO24" s="72">
        <f>SUM(AO16:AO22)</f>
        <v>99.99999999999999</v>
      </c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I24" sqref="I2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2242.45925</v>
      </c>
      <c r="F7" s="183">
        <v>5569.941463</v>
      </c>
      <c r="G7" s="99">
        <f>(F7/E7-1)*100</f>
        <v>148.38540379273337</v>
      </c>
      <c r="H7" s="99">
        <f>F7/$F$17*100</f>
        <v>22.59173083162269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3977.2708629000003</v>
      </c>
      <c r="F8" s="178">
        <v>4594.6508645</v>
      </c>
      <c r="G8" s="55">
        <f aca="true" t="shared" si="1" ref="G8:G16">(F8/E8-1)*100</f>
        <v>15.522704459455428</v>
      </c>
      <c r="H8" s="55">
        <f aca="true" t="shared" si="2" ref="H8:H17">F8/$F$17*100</f>
        <v>18.63594371423765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221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1785.1973768999999</v>
      </c>
      <c r="F9" s="178">
        <v>4535.415737</v>
      </c>
      <c r="G9" s="55">
        <f t="shared" si="1"/>
        <v>154.05682283018822</v>
      </c>
      <c r="H9" s="55">
        <f t="shared" si="2"/>
        <v>18.395685523887465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249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1106.2134899999999</v>
      </c>
      <c r="F10" s="178">
        <v>4005.3694168999996</v>
      </c>
      <c r="G10" s="55">
        <f t="shared" si="1"/>
        <v>262.0792417655294</v>
      </c>
      <c r="H10" s="55">
        <f t="shared" si="2"/>
        <v>16.24581305726701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221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3259.0857615</v>
      </c>
      <c r="F11" s="178">
        <v>2763.265192</v>
      </c>
      <c r="G11" s="55">
        <f t="shared" si="1"/>
        <v>-15.21348641257596</v>
      </c>
      <c r="H11" s="55">
        <f t="shared" si="2"/>
        <v>11.207827559543636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249</v>
      </c>
      <c r="BC11" s="52">
        <v>1386.7872</v>
      </c>
      <c r="BD11" s="76">
        <v>4.073841286248284</v>
      </c>
    </row>
    <row r="12" spans="1:56" ht="13.5" customHeight="1">
      <c r="A12" s="21" t="s">
        <v>227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462.3521144</v>
      </c>
      <c r="F12" s="178">
        <v>651.538052</v>
      </c>
      <c r="G12" s="55">
        <f t="shared" si="1"/>
        <v>40.918151276437634</v>
      </c>
      <c r="H12" s="55">
        <f t="shared" si="2"/>
        <v>2.642643983805147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537.9569</v>
      </c>
      <c r="F13" s="178">
        <v>501.03302</v>
      </c>
      <c r="G13" s="55">
        <f t="shared" si="1"/>
        <v>-6.863724584627507</v>
      </c>
      <c r="H13" s="55">
        <f t="shared" si="2"/>
        <v>2.0321942700450655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452.2465662000001</v>
      </c>
      <c r="F14" s="178">
        <v>498.3302801</v>
      </c>
      <c r="G14" s="55">
        <f t="shared" si="1"/>
        <v>10.189953300744348</v>
      </c>
      <c r="H14" s="55">
        <f t="shared" si="2"/>
        <v>2.021231933594262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405.15354</v>
      </c>
      <c r="F15" s="178">
        <v>443.3554</v>
      </c>
      <c r="G15" s="55">
        <f t="shared" si="1"/>
        <v>9.428983392320834</v>
      </c>
      <c r="H15" s="55">
        <f t="shared" si="2"/>
        <v>1.798253343609046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272.3184262</v>
      </c>
      <c r="F16" s="26">
        <v>1091.880257</v>
      </c>
      <c r="G16" s="55">
        <f t="shared" si="1"/>
        <v>300.95717070503554</v>
      </c>
      <c r="H16" s="55">
        <f t="shared" si="2"/>
        <v>4.428675782388022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14500.254288099999</v>
      </c>
      <c r="F17" s="77">
        <f>SUM(F7:F16)</f>
        <v>24654.7796825</v>
      </c>
      <c r="G17" s="55">
        <f>(F17/E17-1)*100</f>
        <v>70.02998149303885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5569.941463</v>
      </c>
      <c r="BD19" s="80">
        <f aca="true" t="shared" si="5" ref="BD19:BD26">BC19/$BC$26</f>
        <v>0.22591730831622692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4594.6508645</v>
      </c>
      <c r="BD20" s="80">
        <f t="shared" si="5"/>
        <v>0.18635943714237652</v>
      </c>
    </row>
    <row r="21" spans="54:56" ht="11.25" customHeight="1">
      <c r="BB21" s="10" t="str">
        <f t="shared" si="3"/>
        <v>Alemania</v>
      </c>
      <c r="BC21" s="29">
        <f t="shared" si="4"/>
        <v>4535.415737</v>
      </c>
      <c r="BD21" s="80">
        <f t="shared" si="5"/>
        <v>0.18395685523887464</v>
      </c>
    </row>
    <row r="22" spans="54:56" ht="11.25" customHeight="1">
      <c r="BB22" s="10" t="str">
        <f t="shared" si="3"/>
        <v>Países Bajos</v>
      </c>
      <c r="BC22" s="29">
        <f t="shared" si="4"/>
        <v>4005.3694168999996</v>
      </c>
      <c r="BD22" s="80">
        <f t="shared" si="5"/>
        <v>0.1624581305726701</v>
      </c>
    </row>
    <row r="23" spans="54:56" ht="11.25" customHeight="1">
      <c r="BB23" s="10" t="str">
        <f t="shared" si="3"/>
        <v>Argentina</v>
      </c>
      <c r="BC23" s="29">
        <f t="shared" si="4"/>
        <v>2763.265192</v>
      </c>
      <c r="BD23" s="80">
        <f t="shared" si="5"/>
        <v>0.11207827559543636</v>
      </c>
    </row>
    <row r="24" spans="11:56" ht="11.25" customHeight="1">
      <c r="K24" s="73"/>
      <c r="BB24" s="10" t="str">
        <f t="shared" si="3"/>
        <v>España</v>
      </c>
      <c r="BC24" s="29">
        <f t="shared" si="4"/>
        <v>651.538052</v>
      </c>
      <c r="BD24" s="80">
        <f t="shared" si="5"/>
        <v>0.02642643983805147</v>
      </c>
    </row>
    <row r="25" spans="54:56" ht="11.25" customHeight="1">
      <c r="BB25" s="10" t="s">
        <v>125</v>
      </c>
      <c r="BC25" s="29">
        <f>SUM(F13:F16)</f>
        <v>2534.5989571</v>
      </c>
      <c r="BD25" s="80">
        <f t="shared" si="5"/>
        <v>0.10280355329636395</v>
      </c>
    </row>
    <row r="26" spans="55:56" ht="11.25" customHeight="1">
      <c r="BC26" s="29">
        <f>SUM(BC19:BC25)</f>
        <v>24654.7796825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2" sqref="A2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319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212.111</v>
      </c>
      <c r="D7" s="179">
        <v>842.865</v>
      </c>
      <c r="E7" s="42">
        <f>D7/C7*1000</f>
        <v>3973.697733733753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212.111</v>
      </c>
      <c r="AS7" s="76">
        <f>AR7/$AR$19*100</f>
        <v>0.8603240426400073</v>
      </c>
    </row>
    <row r="8" spans="1:45" ht="12.75" customHeight="1">
      <c r="A8" s="87">
        <v>4061020</v>
      </c>
      <c r="B8" s="22" t="s">
        <v>80</v>
      </c>
      <c r="C8" s="178">
        <v>3779.102</v>
      </c>
      <c r="D8" s="178">
        <v>14461.876</v>
      </c>
      <c r="E8" s="52">
        <f aca="true" t="shared" si="1" ref="E8:E26">D8/C8*1000</f>
        <v>3826.802240320584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3779.102</v>
      </c>
      <c r="AS8" s="76">
        <f aca="true" t="shared" si="2" ref="AS8:AS18">AR8/$AR$19*100</f>
        <v>15.328070256558767</v>
      </c>
    </row>
    <row r="9" spans="1:45" ht="12.75" customHeight="1">
      <c r="A9" s="87">
        <v>4061030</v>
      </c>
      <c r="B9" s="22" t="s">
        <v>170</v>
      </c>
      <c r="C9" s="178">
        <v>2426.371</v>
      </c>
      <c r="D9" s="178">
        <v>10253.821</v>
      </c>
      <c r="E9" s="52">
        <f t="shared" si="1"/>
        <v>4225.9905842923445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2426.371</v>
      </c>
      <c r="AS9" s="76">
        <f t="shared" si="2"/>
        <v>9.841381671221566</v>
      </c>
    </row>
    <row r="10" spans="1:45" ht="12.75" customHeight="1">
      <c r="A10" s="87">
        <v>4061090</v>
      </c>
      <c r="B10" s="22" t="s">
        <v>292</v>
      </c>
      <c r="C10" s="178">
        <v>2.842</v>
      </c>
      <c r="D10" s="178">
        <v>25.261</v>
      </c>
      <c r="E10" s="52">
        <f t="shared" si="1"/>
        <v>8888.458831808584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292</v>
      </c>
      <c r="AR10" s="73">
        <f t="shared" si="0"/>
        <v>2.842</v>
      </c>
      <c r="AS10" s="76">
        <f t="shared" si="2"/>
        <v>0.011527176474501091</v>
      </c>
    </row>
    <row r="11" spans="1:45" ht="12.75" customHeight="1">
      <c r="A11" s="87"/>
      <c r="B11" s="22" t="s">
        <v>77</v>
      </c>
      <c r="C11" s="26">
        <f>SUM(C7:C10)</f>
        <v>6420.4259999999995</v>
      </c>
      <c r="D11" s="26">
        <f>SUM(D7:D10)</f>
        <v>25583.822999999997</v>
      </c>
      <c r="E11" s="52">
        <f t="shared" si="1"/>
        <v>3984.754749918463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482.614</v>
      </c>
      <c r="AS11" s="76">
        <f t="shared" si="2"/>
        <v>1.957486540135422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1073.505</v>
      </c>
      <c r="AS12" s="76">
        <f t="shared" si="2"/>
        <v>4.354145524721779</v>
      </c>
    </row>
    <row r="13" spans="1:45" ht="12.75" customHeight="1">
      <c r="A13" s="87">
        <v>4062000</v>
      </c>
      <c r="B13" s="22" t="s">
        <v>131</v>
      </c>
      <c r="C13" s="178">
        <v>482.614</v>
      </c>
      <c r="D13" s="178">
        <v>2865.658</v>
      </c>
      <c r="E13" s="52">
        <f>D13/C13*1000</f>
        <v>5937.78464777234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152.229</v>
      </c>
      <c r="AS13" s="76">
        <f t="shared" si="2"/>
        <v>0.617442134953141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14438.093</v>
      </c>
      <c r="AS14" s="76">
        <f t="shared" si="2"/>
        <v>58.56102954477793</v>
      </c>
    </row>
    <row r="15" spans="1:45" ht="12.75" customHeight="1">
      <c r="A15" s="87">
        <v>4063000</v>
      </c>
      <c r="B15" s="22" t="s">
        <v>133</v>
      </c>
      <c r="C15" s="178">
        <v>1073.505</v>
      </c>
      <c r="D15" s="178">
        <v>4862.61</v>
      </c>
      <c r="E15" s="52">
        <f t="shared" si="1"/>
        <v>4529.657523719032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201.329</v>
      </c>
      <c r="AS15" s="76">
        <f t="shared" si="2"/>
        <v>0.8165921577884695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18.988</v>
      </c>
      <c r="AS16" s="76">
        <f t="shared" si="2"/>
        <v>0.07701549151929159</v>
      </c>
    </row>
    <row r="17" spans="1:45" ht="12.75" customHeight="1">
      <c r="A17" s="87">
        <v>4064000</v>
      </c>
      <c r="B17" s="22" t="s">
        <v>132</v>
      </c>
      <c r="C17" s="178">
        <v>152.229</v>
      </c>
      <c r="D17" s="178">
        <v>1279.229</v>
      </c>
      <c r="E17" s="52">
        <f t="shared" si="1"/>
        <v>8403.319998160665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166.907</v>
      </c>
      <c r="AS17" s="76">
        <f t="shared" si="2"/>
        <v>0.6769762293559303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1700.689</v>
      </c>
      <c r="AS18" s="76">
        <f t="shared" si="2"/>
        <v>6.898009229853197</v>
      </c>
    </row>
    <row r="19" spans="1:45" ht="12.75" customHeight="1">
      <c r="A19" s="87">
        <v>4069010</v>
      </c>
      <c r="B19" s="22" t="s">
        <v>138</v>
      </c>
      <c r="C19" s="178">
        <v>14438.093</v>
      </c>
      <c r="D19" s="178">
        <v>50561.728</v>
      </c>
      <c r="E19" s="52">
        <f t="shared" si="1"/>
        <v>3501.967191927632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24654.78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201.329</v>
      </c>
      <c r="D20" s="178">
        <v>922.521</v>
      </c>
      <c r="E20" s="52">
        <f t="shared" si="1"/>
        <v>4582.156569595041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18.988</v>
      </c>
      <c r="D21" s="178">
        <v>138.045</v>
      </c>
      <c r="E21" s="52">
        <f t="shared" si="1"/>
        <v>7270.117969243733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166.907</v>
      </c>
      <c r="D22" s="178">
        <v>1089.801</v>
      </c>
      <c r="E22" s="52">
        <f t="shared" si="1"/>
        <v>6529.3906187277935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1700.689</v>
      </c>
      <c r="D23" s="178">
        <v>8984</v>
      </c>
      <c r="E23" s="52">
        <f t="shared" si="1"/>
        <v>5282.564889876985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16526.005999999998</v>
      </c>
      <c r="D24" s="26">
        <f>SUM(D19:D23)</f>
        <v>61696.095</v>
      </c>
      <c r="E24" s="52">
        <f t="shared" si="1"/>
        <v>3733.273181674992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24654.78</v>
      </c>
      <c r="D26" s="28">
        <f>D24+D15+D13+D11+D17</f>
        <v>96287.415</v>
      </c>
      <c r="E26" s="52">
        <f t="shared" si="1"/>
        <v>3905.4258444001525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21" sqref="B2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318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21864.95673</v>
      </c>
      <c r="C7" s="179">
        <v>28353.54392</v>
      </c>
      <c r="D7" s="118">
        <f aca="true" t="shared" si="0" ref="D7:D15">(C7/B7-1)*100</f>
        <v>29.675737620359776</v>
      </c>
      <c r="E7" s="118">
        <f aca="true" t="shared" si="1" ref="E7:E15">C7/$C$47*100</f>
        <v>25.87632313447686</v>
      </c>
    </row>
    <row r="8" spans="1:5" ht="12.75" customHeight="1">
      <c r="A8" s="180" t="s">
        <v>94</v>
      </c>
      <c r="B8" s="178">
        <v>10965.16369</v>
      </c>
      <c r="C8" s="178">
        <v>13096.379789999999</v>
      </c>
      <c r="D8" s="60">
        <f t="shared" si="0"/>
        <v>19.436245187507993</v>
      </c>
      <c r="E8" s="60">
        <f t="shared" si="1"/>
        <v>11.952162180997378</v>
      </c>
    </row>
    <row r="9" spans="1:5" ht="12.75" customHeight="1">
      <c r="A9" s="180" t="s">
        <v>89</v>
      </c>
      <c r="B9" s="178">
        <v>10186.87436</v>
      </c>
      <c r="C9" s="178">
        <v>11135.733460000001</v>
      </c>
      <c r="D9" s="60">
        <f t="shared" si="0"/>
        <v>9.314526384322663</v>
      </c>
      <c r="E9" s="60">
        <f t="shared" si="1"/>
        <v>10.162815560671756</v>
      </c>
    </row>
    <row r="10" spans="1:8" ht="12.75" customHeight="1">
      <c r="A10" s="180" t="s">
        <v>87</v>
      </c>
      <c r="B10" s="178">
        <v>10276.053179999999</v>
      </c>
      <c r="C10" s="178">
        <v>9250.982</v>
      </c>
      <c r="D10" s="60">
        <f t="shared" si="0"/>
        <v>-9.975339384142801</v>
      </c>
      <c r="E10" s="60">
        <f t="shared" si="1"/>
        <v>8.442732951430962</v>
      </c>
      <c r="H10" s="29"/>
    </row>
    <row r="11" spans="1:5" ht="12.75" customHeight="1">
      <c r="A11" s="180" t="s">
        <v>230</v>
      </c>
      <c r="B11" s="178">
        <v>5971.834900000001</v>
      </c>
      <c r="C11" s="178">
        <v>5736.82937</v>
      </c>
      <c r="D11" s="60">
        <f t="shared" si="0"/>
        <v>-3.9352315316017905</v>
      </c>
      <c r="E11" s="60">
        <f t="shared" si="1"/>
        <v>5.235608323401335</v>
      </c>
    </row>
    <row r="12" spans="1:5" ht="12.75" customHeight="1">
      <c r="A12" s="180" t="s">
        <v>228</v>
      </c>
      <c r="B12" s="178">
        <v>4731.12914</v>
      </c>
      <c r="C12" s="178">
        <v>5606.141019999999</v>
      </c>
      <c r="D12" s="60">
        <f t="shared" si="0"/>
        <v>18.494779028585118</v>
      </c>
      <c r="E12" s="60">
        <f t="shared" si="1"/>
        <v>5.116338083883719</v>
      </c>
    </row>
    <row r="13" spans="1:5" ht="12.75" customHeight="1">
      <c r="A13" s="180" t="s">
        <v>229</v>
      </c>
      <c r="B13" s="178">
        <v>4790.07691</v>
      </c>
      <c r="C13" s="178">
        <v>5396.44387</v>
      </c>
      <c r="D13" s="60">
        <f t="shared" si="0"/>
        <v>12.658814699490929</v>
      </c>
      <c r="E13" s="60">
        <f t="shared" si="1"/>
        <v>4.924961964232189</v>
      </c>
    </row>
    <row r="14" spans="1:5" ht="12.75" customHeight="1">
      <c r="A14" s="180" t="s">
        <v>92</v>
      </c>
      <c r="B14" s="178">
        <v>2909.89494</v>
      </c>
      <c r="C14" s="178">
        <v>5175.2388</v>
      </c>
      <c r="D14" s="60">
        <f t="shared" si="0"/>
        <v>77.84967865540877</v>
      </c>
      <c r="E14" s="60">
        <f t="shared" si="1"/>
        <v>4.723083360045888</v>
      </c>
    </row>
    <row r="15" spans="1:5" ht="12.75" customHeight="1">
      <c r="A15" s="180" t="s">
        <v>167</v>
      </c>
      <c r="B15" s="178">
        <v>623.78913</v>
      </c>
      <c r="C15" s="178">
        <v>4967.83239</v>
      </c>
      <c r="D15" s="60">
        <f t="shared" si="0"/>
        <v>696.396113859823</v>
      </c>
      <c r="E15" s="60">
        <f t="shared" si="1"/>
        <v>4.53379784073075</v>
      </c>
    </row>
    <row r="16" spans="1:5" ht="12.75" customHeight="1">
      <c r="A16" s="180" t="s">
        <v>142</v>
      </c>
      <c r="B16" s="178">
        <v>2955.3991800000003</v>
      </c>
      <c r="C16" s="178">
        <v>3771.4490299999998</v>
      </c>
      <c r="D16" s="60">
        <f aca="true" t="shared" si="2" ref="D16:D37">(C16/B16-1)*100</f>
        <v>27.612170143459245</v>
      </c>
      <c r="E16" s="60">
        <f aca="true" t="shared" si="3" ref="E16:E38">C16/$C$47*100</f>
        <v>3.441941298796532</v>
      </c>
    </row>
    <row r="17" spans="1:5" ht="12.75" customHeight="1">
      <c r="A17" s="180" t="s">
        <v>95</v>
      </c>
      <c r="B17" s="178">
        <v>1666.74046</v>
      </c>
      <c r="C17" s="178">
        <v>3206.03427</v>
      </c>
      <c r="D17" s="60">
        <f t="shared" si="2"/>
        <v>92.35353955468268</v>
      </c>
      <c r="E17" s="60">
        <f t="shared" si="3"/>
        <v>2.9259262610981094</v>
      </c>
    </row>
    <row r="18" spans="1:5" ht="12.75" customHeight="1">
      <c r="A18" s="180" t="s">
        <v>231</v>
      </c>
      <c r="B18" s="178">
        <v>2205.79778</v>
      </c>
      <c r="C18" s="178">
        <v>3110.27976</v>
      </c>
      <c r="D18" s="60">
        <f t="shared" si="2"/>
        <v>41.00475520471329</v>
      </c>
      <c r="E18" s="60">
        <f t="shared" si="3"/>
        <v>2.8385377269051855</v>
      </c>
    </row>
    <row r="19" spans="1:5" ht="12.75" customHeight="1">
      <c r="A19" s="180" t="s">
        <v>232</v>
      </c>
      <c r="B19" s="178">
        <v>2152.3119300000003</v>
      </c>
      <c r="C19" s="178">
        <v>2391.70378</v>
      </c>
      <c r="D19" s="60">
        <f t="shared" si="2"/>
        <v>11.122544398106804</v>
      </c>
      <c r="E19" s="60">
        <f t="shared" si="3"/>
        <v>2.1827430118735487</v>
      </c>
    </row>
    <row r="20" spans="1:5" ht="12.75" customHeight="1">
      <c r="A20" s="180" t="s">
        <v>169</v>
      </c>
      <c r="B20" s="178">
        <v>2133.26219</v>
      </c>
      <c r="C20" s="178">
        <v>2284.79502</v>
      </c>
      <c r="D20" s="60">
        <f t="shared" si="2"/>
        <v>7.103338291483063</v>
      </c>
      <c r="E20" s="60">
        <f t="shared" si="3"/>
        <v>2.085174763351541</v>
      </c>
    </row>
    <row r="21" spans="1:5" ht="12.75" customHeight="1">
      <c r="A21" s="180" t="s">
        <v>84</v>
      </c>
      <c r="B21" s="178">
        <v>1294.9406000000001</v>
      </c>
      <c r="C21" s="178">
        <v>1418.0656299999998</v>
      </c>
      <c r="D21" s="60">
        <f t="shared" si="2"/>
        <v>9.508160451529557</v>
      </c>
      <c r="E21" s="60">
        <f t="shared" si="3"/>
        <v>1.294170653633604</v>
      </c>
    </row>
    <row r="22" spans="1:5" ht="12.75" customHeight="1">
      <c r="A22" s="180" t="s">
        <v>143</v>
      </c>
      <c r="B22" s="178">
        <v>1026.34244</v>
      </c>
      <c r="C22" s="178">
        <v>1307.4801</v>
      </c>
      <c r="D22" s="60">
        <f t="shared" si="2"/>
        <v>27.39218890724231</v>
      </c>
      <c r="E22" s="60">
        <f t="shared" si="3"/>
        <v>1.1932468708306048</v>
      </c>
    </row>
    <row r="23" spans="1:5" ht="12.75" customHeight="1">
      <c r="A23" s="180" t="s">
        <v>93</v>
      </c>
      <c r="B23" s="178">
        <v>351.78285999999997</v>
      </c>
      <c r="C23" s="178">
        <v>1106.38567</v>
      </c>
      <c r="D23" s="60">
        <f t="shared" si="2"/>
        <v>214.5081229938264</v>
      </c>
      <c r="E23" s="60">
        <f t="shared" si="3"/>
        <v>1.0097218601333373</v>
      </c>
    </row>
    <row r="24" spans="1:5" ht="12.75" customHeight="1">
      <c r="A24" s="180" t="s">
        <v>140</v>
      </c>
      <c r="B24" s="178">
        <v>23.2167</v>
      </c>
      <c r="C24" s="178">
        <v>537.4559399999999</v>
      </c>
      <c r="D24" s="60">
        <f t="shared" si="2"/>
        <v>2214.954063238961</v>
      </c>
      <c r="E24" s="60">
        <f t="shared" si="3"/>
        <v>0.4904989518496849</v>
      </c>
    </row>
    <row r="25" spans="1:5" ht="12.75" customHeight="1">
      <c r="A25" s="180" t="s">
        <v>331</v>
      </c>
      <c r="B25" s="178">
        <v>441.42528000000004</v>
      </c>
      <c r="C25" s="178">
        <v>341.56942</v>
      </c>
      <c r="D25" s="60">
        <f t="shared" si="2"/>
        <v>-22.621237279387362</v>
      </c>
      <c r="E25" s="60">
        <f t="shared" si="3"/>
        <v>0.3117268412623829</v>
      </c>
    </row>
    <row r="26" spans="1:5" ht="12.75" customHeight="1">
      <c r="A26" s="180" t="s">
        <v>235</v>
      </c>
      <c r="B26" s="178">
        <v>45.871199999999995</v>
      </c>
      <c r="C26" s="178">
        <v>294.78809</v>
      </c>
      <c r="D26" s="60">
        <f t="shared" si="2"/>
        <v>542.6430745217043</v>
      </c>
      <c r="E26" s="60">
        <f t="shared" si="3"/>
        <v>0.26903274929433396</v>
      </c>
    </row>
    <row r="27" spans="1:5" ht="12.75" customHeight="1">
      <c r="A27" s="180" t="s">
        <v>141</v>
      </c>
      <c r="B27" s="178">
        <v>4314.715440000001</v>
      </c>
      <c r="C27" s="178">
        <v>280.22514</v>
      </c>
      <c r="D27" s="60">
        <f t="shared" si="2"/>
        <v>-93.50536219834696</v>
      </c>
      <c r="E27" s="60">
        <f t="shared" si="3"/>
        <v>0.2557421496763646</v>
      </c>
    </row>
    <row r="28" spans="1:5" ht="12.75" customHeight="1">
      <c r="A28" s="180" t="s">
        <v>234</v>
      </c>
      <c r="B28" s="178">
        <v>192.19056</v>
      </c>
      <c r="C28" s="178">
        <v>214.14817000000002</v>
      </c>
      <c r="D28" s="60">
        <f t="shared" si="2"/>
        <v>11.424915979223972</v>
      </c>
      <c r="E28" s="60">
        <f t="shared" si="3"/>
        <v>0.19543825848408738</v>
      </c>
    </row>
    <row r="29" spans="1:5" ht="12.75" customHeight="1">
      <c r="A29" s="180" t="s">
        <v>254</v>
      </c>
      <c r="B29" s="178">
        <v>127.351</v>
      </c>
      <c r="C29" s="178">
        <v>180.22582</v>
      </c>
      <c r="D29" s="60">
        <f t="shared" si="2"/>
        <v>41.518967263704255</v>
      </c>
      <c r="E29" s="60">
        <f t="shared" si="3"/>
        <v>0.164479670289345</v>
      </c>
    </row>
    <row r="30" spans="1:5" ht="12.75" customHeight="1">
      <c r="A30" s="180" t="s">
        <v>97</v>
      </c>
      <c r="B30" s="178">
        <v>40.000449999999994</v>
      </c>
      <c r="C30" s="178">
        <v>125.03139</v>
      </c>
      <c r="D30" s="60">
        <f t="shared" si="2"/>
        <v>212.57495853171656</v>
      </c>
      <c r="E30" s="60">
        <f t="shared" si="3"/>
        <v>0.11410752245720679</v>
      </c>
    </row>
    <row r="31" spans="1:5" ht="12.75" customHeight="1">
      <c r="A31" s="180" t="s">
        <v>247</v>
      </c>
      <c r="B31" s="178">
        <v>139.6404</v>
      </c>
      <c r="C31" s="178">
        <v>100.36882000000001</v>
      </c>
      <c r="D31" s="60">
        <f t="shared" si="2"/>
        <v>-28.123365444384284</v>
      </c>
      <c r="E31" s="60">
        <f t="shared" si="3"/>
        <v>0.0915996965414313</v>
      </c>
    </row>
    <row r="32" spans="1:5" ht="12.75" customHeight="1">
      <c r="A32" s="180" t="s">
        <v>88</v>
      </c>
      <c r="B32" s="178">
        <v>11.934610000000001</v>
      </c>
      <c r="C32" s="178">
        <v>96.35752000000001</v>
      </c>
      <c r="D32" s="60">
        <f t="shared" si="2"/>
        <v>707.378875388471</v>
      </c>
      <c r="E32" s="60">
        <f t="shared" si="3"/>
        <v>0.08793885981209001</v>
      </c>
    </row>
    <row r="33" spans="1:5" ht="12.75" customHeight="1">
      <c r="A33" s="180" t="s">
        <v>275</v>
      </c>
      <c r="B33" s="178">
        <v>0</v>
      </c>
      <c r="C33" s="178">
        <v>45.25</v>
      </c>
      <c r="D33" s="60"/>
      <c r="E33" s="60">
        <f t="shared" si="3"/>
        <v>0.04129655273918499</v>
      </c>
    </row>
    <row r="34" spans="1:5" ht="12.75" customHeight="1">
      <c r="A34" s="180" t="s">
        <v>233</v>
      </c>
      <c r="B34" s="178">
        <v>83.29728</v>
      </c>
      <c r="C34" s="178">
        <v>28.258560000000003</v>
      </c>
      <c r="D34" s="60">
        <f t="shared" si="2"/>
        <v>-66.07505070993915</v>
      </c>
      <c r="E34" s="60">
        <f t="shared" si="3"/>
        <v>0.025789637864606044</v>
      </c>
    </row>
    <row r="35" spans="1:5" ht="12.75" customHeight="1">
      <c r="A35" s="180" t="s">
        <v>296</v>
      </c>
      <c r="B35" s="178">
        <v>0</v>
      </c>
      <c r="C35" s="178">
        <v>7.4022</v>
      </c>
      <c r="D35" s="60"/>
      <c r="E35" s="60">
        <f t="shared" si="3"/>
        <v>0.006755477186430832</v>
      </c>
    </row>
    <row r="36" spans="1:5" ht="12.75" customHeight="1">
      <c r="A36" s="180" t="s">
        <v>332</v>
      </c>
      <c r="B36" s="178">
        <v>34.54056</v>
      </c>
      <c r="C36" s="178">
        <v>6.48935</v>
      </c>
      <c r="D36" s="60">
        <f t="shared" si="2"/>
        <v>-81.21237756423173</v>
      </c>
      <c r="E36" s="60">
        <f t="shared" si="3"/>
        <v>0.005922381978299008</v>
      </c>
    </row>
    <row r="37" spans="1:5" ht="12.75" customHeight="1">
      <c r="A37" s="180" t="s">
        <v>96</v>
      </c>
      <c r="B37" s="178">
        <v>4.3568999999999996</v>
      </c>
      <c r="C37" s="178">
        <v>0.297</v>
      </c>
      <c r="D37" s="60">
        <f t="shared" si="2"/>
        <v>-93.18322660607312</v>
      </c>
      <c r="E37" s="60">
        <f t="shared" si="3"/>
        <v>0.00027105140692901524</v>
      </c>
    </row>
    <row r="38" spans="1:5" ht="12.75" customHeight="1">
      <c r="A38" s="180" t="s">
        <v>227</v>
      </c>
      <c r="B38" s="178">
        <v>0</v>
      </c>
      <c r="C38" s="178">
        <v>0.1253</v>
      </c>
      <c r="D38" s="60"/>
      <c r="E38" s="60">
        <f t="shared" si="3"/>
        <v>0.00011435266427005257</v>
      </c>
    </row>
    <row r="39" spans="1:5" ht="12.75" customHeight="1">
      <c r="A39" s="180" t="s">
        <v>91</v>
      </c>
      <c r="B39" s="178">
        <v>0.17652</v>
      </c>
      <c r="C39" s="178">
        <v>0</v>
      </c>
      <c r="D39" s="60"/>
      <c r="E39" s="60"/>
    </row>
    <row r="40" spans="1:5" ht="12.75" customHeight="1">
      <c r="A40" s="180" t="s">
        <v>293</v>
      </c>
      <c r="B40" s="178">
        <v>32.4</v>
      </c>
      <c r="C40" s="178">
        <v>0</v>
      </c>
      <c r="D40" s="60"/>
      <c r="E40" s="60"/>
    </row>
    <row r="41" spans="1:5" ht="12.75" customHeight="1">
      <c r="A41" s="180" t="s">
        <v>328</v>
      </c>
      <c r="B41" s="178">
        <v>4.016</v>
      </c>
      <c r="C41" s="178">
        <v>0</v>
      </c>
      <c r="D41" s="60"/>
      <c r="E41" s="60"/>
    </row>
    <row r="42" spans="1:5" ht="12.75" customHeight="1">
      <c r="A42" s="180" t="s">
        <v>86</v>
      </c>
      <c r="B42" s="178">
        <v>0.16</v>
      </c>
      <c r="C42" s="178">
        <v>0</v>
      </c>
      <c r="D42" s="60"/>
      <c r="E42" s="60"/>
    </row>
    <row r="43" spans="1:5" ht="12.75" customHeight="1">
      <c r="A43" s="180" t="s">
        <v>303</v>
      </c>
      <c r="B43" s="178">
        <v>7.5</v>
      </c>
      <c r="C43" s="178">
        <v>0</v>
      </c>
      <c r="D43" s="60"/>
      <c r="E43" s="60"/>
    </row>
    <row r="44" spans="1:5" ht="12.75" customHeight="1">
      <c r="A44" s="180" t="s">
        <v>289</v>
      </c>
      <c r="B44" s="178">
        <v>0.32080000000000003</v>
      </c>
      <c r="C44" s="178">
        <v>0</v>
      </c>
      <c r="D44" s="60"/>
      <c r="E44" s="60"/>
    </row>
    <row r="45" spans="1:5" ht="12.75" customHeight="1">
      <c r="A45" s="180" t="s">
        <v>253</v>
      </c>
      <c r="B45" s="178">
        <v>0.048</v>
      </c>
      <c r="C45" s="178">
        <v>0</v>
      </c>
      <c r="D45" s="60"/>
      <c r="E45" s="60"/>
    </row>
    <row r="46" spans="1:5" ht="12.75" customHeight="1">
      <c r="A46" s="180" t="s">
        <v>304</v>
      </c>
      <c r="B46" s="178">
        <v>0.00414</v>
      </c>
      <c r="C46" s="178">
        <v>0</v>
      </c>
      <c r="D46" s="60"/>
      <c r="E46" s="60">
        <f>C46/$C$47*100</f>
        <v>0</v>
      </c>
    </row>
    <row r="47" spans="1:5" ht="12.75" customHeight="1">
      <c r="A47" s="21" t="s">
        <v>77</v>
      </c>
      <c r="B47" s="26">
        <f>SUM(B7:B46)</f>
        <v>91609.51625999996</v>
      </c>
      <c r="C47" s="26">
        <f>SUM(C7:C46)</f>
        <v>109573.31060000006</v>
      </c>
      <c r="D47" s="60">
        <f>(C47/B47-1)*100</f>
        <v>19.609092017270857</v>
      </c>
      <c r="E47" s="60">
        <f>C47/$C$47*100</f>
        <v>100</v>
      </c>
    </row>
    <row r="48" spans="1:5" ht="12.75" customHeight="1">
      <c r="A48" s="47" t="s">
        <v>193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7:C4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="106" zoomScaleNormal="106" zoomScalePageLayoutView="0" workbookViewId="0" topLeftCell="A1">
      <selection activeCell="E34" sqref="E3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3.363281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318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277</v>
      </c>
      <c r="C7" s="179">
        <v>11.652</v>
      </c>
      <c r="D7" s="179">
        <v>331.342</v>
      </c>
      <c r="E7" s="118">
        <f>(D7/C7-1)*100</f>
        <v>2743.649158942671</v>
      </c>
      <c r="F7" s="179">
        <v>20.144</v>
      </c>
      <c r="G7" s="179">
        <v>893.83885</v>
      </c>
      <c r="H7" s="118">
        <f>(G7/F7-1)*100</f>
        <v>4337.246078236696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273</v>
      </c>
      <c r="C8" s="178">
        <v>632.4460300000001</v>
      </c>
      <c r="D8" s="178">
        <v>519.8324</v>
      </c>
      <c r="E8" s="60">
        <f>(D8/C8-1)*100</f>
        <v>-17.806045837618754</v>
      </c>
      <c r="F8" s="178">
        <v>687.04951</v>
      </c>
      <c r="G8" s="178">
        <v>518.80613</v>
      </c>
      <c r="H8" s="60">
        <f>(G8/F8-1)*100</f>
        <v>-24.48781020162579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23.14308</v>
      </c>
      <c r="D9" s="178">
        <v>229.54364</v>
      </c>
      <c r="E9" s="60">
        <f aca="true" t="shared" si="0" ref="E9:E28">(D9/C9-1)*100</f>
        <v>891.8456834613197</v>
      </c>
      <c r="F9" s="178">
        <v>16.84592</v>
      </c>
      <c r="G9" s="178">
        <v>619.77428</v>
      </c>
      <c r="H9" s="60">
        <f aca="true" t="shared" si="1" ref="H9:H28">(G9/F9-1)*100</f>
        <v>3579.076476678032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276</v>
      </c>
      <c r="C10" s="178">
        <v>1564.0728000000001</v>
      </c>
      <c r="D10" s="178">
        <v>510.9856</v>
      </c>
      <c r="E10" s="60">
        <f t="shared" si="0"/>
        <v>-67.32980715475648</v>
      </c>
      <c r="F10" s="178">
        <v>3299.452</v>
      </c>
      <c r="G10" s="178">
        <v>1413.32501</v>
      </c>
      <c r="H10" s="60">
        <f t="shared" si="1"/>
        <v>-57.16485616399329</v>
      </c>
      <c r="I10" s="62"/>
      <c r="J10" s="62"/>
      <c r="K10" s="62"/>
      <c r="L10" s="62"/>
      <c r="M10" s="62"/>
      <c r="N10" s="62"/>
    </row>
    <row r="11" spans="1:14" ht="15" customHeight="1">
      <c r="A11" s="59">
        <v>4022116</v>
      </c>
      <c r="B11" s="10" t="s">
        <v>301</v>
      </c>
      <c r="C11" s="178">
        <v>11</v>
      </c>
      <c r="D11" s="178">
        <v>11.725</v>
      </c>
      <c r="E11" s="60">
        <f t="shared" si="0"/>
        <v>6.590909090909092</v>
      </c>
      <c r="F11" s="178">
        <v>50.49</v>
      </c>
      <c r="G11" s="178">
        <v>42.32725</v>
      </c>
      <c r="H11" s="60">
        <f t="shared" si="1"/>
        <v>-16.167062784709852</v>
      </c>
      <c r="I11" s="62"/>
      <c r="J11" s="62"/>
      <c r="K11" s="62"/>
      <c r="L11" s="62"/>
      <c r="M11" s="62"/>
      <c r="N11" s="62"/>
    </row>
    <row r="12" spans="1:10" ht="15" customHeight="1">
      <c r="A12" s="59">
        <v>4022117</v>
      </c>
      <c r="B12" s="10" t="s">
        <v>267</v>
      </c>
      <c r="C12" s="178">
        <v>33.78576</v>
      </c>
      <c r="D12" s="178">
        <v>58.46592</v>
      </c>
      <c r="E12" s="60">
        <f t="shared" si="0"/>
        <v>73.04900052566524</v>
      </c>
      <c r="F12" s="178">
        <v>9.861</v>
      </c>
      <c r="G12" s="178">
        <v>20.459</v>
      </c>
      <c r="H12" s="60">
        <f t="shared" si="1"/>
        <v>107.47388702971298</v>
      </c>
      <c r="I12" s="62"/>
      <c r="J12" s="62"/>
    </row>
    <row r="13" spans="1:14" ht="15" customHeight="1">
      <c r="A13" s="59">
        <v>4022118</v>
      </c>
      <c r="B13" s="10" t="s">
        <v>268</v>
      </c>
      <c r="C13" s="178">
        <v>4978.9224</v>
      </c>
      <c r="D13" s="178">
        <v>2347.4924</v>
      </c>
      <c r="E13" s="60">
        <f t="shared" si="0"/>
        <v>-52.85139611736066</v>
      </c>
      <c r="F13" s="178">
        <v>11212.18272</v>
      </c>
      <c r="G13" s="178">
        <v>6867.83202</v>
      </c>
      <c r="H13" s="60">
        <f t="shared" si="1"/>
        <v>-38.746699090540694</v>
      </c>
      <c r="I13" s="62"/>
      <c r="J13" s="62"/>
      <c r="K13" s="62"/>
      <c r="L13" s="62"/>
      <c r="M13" s="62"/>
      <c r="N13" s="62"/>
    </row>
    <row r="14" spans="1:10" ht="15" customHeight="1">
      <c r="A14" s="59">
        <v>4022120</v>
      </c>
      <c r="B14" s="10" t="s">
        <v>192</v>
      </c>
      <c r="C14" s="178">
        <v>10.9824</v>
      </c>
      <c r="D14" s="178">
        <v>17.988</v>
      </c>
      <c r="E14" s="60">
        <f t="shared" si="0"/>
        <v>63.78933566433567</v>
      </c>
      <c r="F14" s="178">
        <v>34.3091</v>
      </c>
      <c r="G14" s="178">
        <v>6.998</v>
      </c>
      <c r="H14" s="60">
        <f t="shared" si="1"/>
        <v>-79.60307906648674</v>
      </c>
      <c r="I14" s="62"/>
      <c r="J14" s="62"/>
    </row>
    <row r="15" spans="1:15" ht="15" customHeight="1">
      <c r="A15" s="59">
        <v>4022911</v>
      </c>
      <c r="B15" s="10" t="s">
        <v>269</v>
      </c>
      <c r="C15" s="178">
        <v>8.510127500000001</v>
      </c>
      <c r="D15" s="178">
        <v>11.0477212</v>
      </c>
      <c r="E15" s="60">
        <f t="shared" si="0"/>
        <v>29.81851564503586</v>
      </c>
      <c r="F15" s="178">
        <v>16.7013</v>
      </c>
      <c r="G15" s="178">
        <v>22.4344</v>
      </c>
      <c r="H15" s="60">
        <f t="shared" si="1"/>
        <v>34.327267937226445</v>
      </c>
      <c r="I15" s="62"/>
      <c r="J15" s="62"/>
      <c r="K15" s="62"/>
      <c r="L15" s="62"/>
      <c r="M15" s="62"/>
      <c r="N15" s="62"/>
      <c r="O15" s="62"/>
    </row>
    <row r="16" spans="1:10" ht="15" customHeight="1">
      <c r="A16" s="59">
        <v>4022916</v>
      </c>
      <c r="B16" s="10" t="s">
        <v>240</v>
      </c>
      <c r="C16" s="178">
        <v>14.9184</v>
      </c>
      <c r="D16" s="178">
        <v>0</v>
      </c>
      <c r="E16" s="60"/>
      <c r="F16" s="178">
        <v>37.925</v>
      </c>
      <c r="G16" s="178">
        <v>0</v>
      </c>
      <c r="H16" s="60"/>
      <c r="I16" s="62"/>
      <c r="J16" s="62"/>
    </row>
    <row r="17" spans="1:10" ht="15" customHeight="1">
      <c r="A17" s="59">
        <v>4022918</v>
      </c>
      <c r="B17" s="10" t="s">
        <v>260</v>
      </c>
      <c r="C17" s="178">
        <v>42.225199999999994</v>
      </c>
      <c r="D17" s="178">
        <v>19.692</v>
      </c>
      <c r="E17" s="60">
        <f t="shared" si="0"/>
        <v>-53.36434167274518</v>
      </c>
      <c r="F17" s="178">
        <v>163.46389000000002</v>
      </c>
      <c r="G17" s="178">
        <v>97.72252999999999</v>
      </c>
      <c r="H17" s="60">
        <f t="shared" si="1"/>
        <v>-40.21766519810585</v>
      </c>
      <c r="I17" s="62"/>
      <c r="J17" s="62"/>
    </row>
    <row r="18" spans="1:10" ht="15" customHeight="1">
      <c r="A18" s="59">
        <v>4022920</v>
      </c>
      <c r="B18" s="10" t="s">
        <v>239</v>
      </c>
      <c r="C18" s="178">
        <v>0.081</v>
      </c>
      <c r="D18" s="178">
        <v>0</v>
      </c>
      <c r="E18" s="60"/>
      <c r="F18" s="178">
        <v>0.9979199999999999</v>
      </c>
      <c r="G18" s="178">
        <v>0</v>
      </c>
      <c r="H18" s="60"/>
      <c r="I18" s="62"/>
      <c r="J18" s="62"/>
    </row>
    <row r="19" spans="1:10" ht="15" customHeight="1">
      <c r="A19" s="59">
        <v>4029110</v>
      </c>
      <c r="B19" s="10" t="s">
        <v>246</v>
      </c>
      <c r="C19" s="178">
        <v>2.53003</v>
      </c>
      <c r="D19" s="178">
        <v>0.228</v>
      </c>
      <c r="E19" s="60">
        <f t="shared" si="0"/>
        <v>-90.98824915119583</v>
      </c>
      <c r="F19" s="178">
        <v>3.6143400000000003</v>
      </c>
      <c r="G19" s="178">
        <v>0.37806</v>
      </c>
      <c r="H19" s="60">
        <f t="shared" si="1"/>
        <v>-89.53999900396752</v>
      </c>
      <c r="I19" s="62"/>
      <c r="J19" s="62"/>
    </row>
    <row r="20" spans="1:10" ht="14.25" customHeight="1">
      <c r="A20" s="59">
        <v>4029120</v>
      </c>
      <c r="B20" s="10" t="s">
        <v>168</v>
      </c>
      <c r="C20" s="178">
        <v>105.1272</v>
      </c>
      <c r="D20" s="178">
        <v>107.39312</v>
      </c>
      <c r="E20" s="60">
        <f t="shared" si="0"/>
        <v>2.155407924875763</v>
      </c>
      <c r="F20" s="178">
        <v>45.584</v>
      </c>
      <c r="G20" s="178">
        <v>84.21128</v>
      </c>
      <c r="H20" s="60">
        <f t="shared" si="1"/>
        <v>84.73868023868023</v>
      </c>
      <c r="I20" s="62"/>
      <c r="J20" s="62"/>
    </row>
    <row r="21" spans="1:10" ht="15" customHeight="1">
      <c r="A21" s="59">
        <v>4029910</v>
      </c>
      <c r="B21" s="10" t="s">
        <v>81</v>
      </c>
      <c r="C21" s="178">
        <v>17125.099186</v>
      </c>
      <c r="D21" s="178">
        <v>16244.010736</v>
      </c>
      <c r="E21" s="60">
        <f t="shared" si="0"/>
        <v>-5.145012244485569</v>
      </c>
      <c r="F21" s="178">
        <v>24796.44357</v>
      </c>
      <c r="G21" s="178">
        <v>25856.18756</v>
      </c>
      <c r="H21" s="60">
        <f t="shared" si="1"/>
        <v>4.27377412816623</v>
      </c>
      <c r="I21" s="62"/>
      <c r="J21" s="62"/>
    </row>
    <row r="22" spans="1:10" ht="15" customHeight="1">
      <c r="A22" s="59">
        <v>4029990</v>
      </c>
      <c r="B22" s="10" t="s">
        <v>270</v>
      </c>
      <c r="C22" s="178">
        <v>56.6068423</v>
      </c>
      <c r="D22" s="178">
        <v>16.73423</v>
      </c>
      <c r="E22" s="60">
        <f t="shared" si="0"/>
        <v>-70.43779635098988</v>
      </c>
      <c r="F22" s="178">
        <v>124.52243</v>
      </c>
      <c r="G22" s="178">
        <v>38.667629999999996</v>
      </c>
      <c r="H22" s="60">
        <f t="shared" si="1"/>
        <v>-68.94725713271094</v>
      </c>
      <c r="I22" s="62"/>
      <c r="J22" s="62"/>
    </row>
    <row r="23" spans="1:10" ht="15" customHeight="1">
      <c r="A23" s="59">
        <v>4031000</v>
      </c>
      <c r="B23" s="10" t="s">
        <v>79</v>
      </c>
      <c r="C23" s="178">
        <v>219.86284</v>
      </c>
      <c r="D23" s="178">
        <v>170.90308</v>
      </c>
      <c r="E23" s="60">
        <f t="shared" si="0"/>
        <v>-22.26831964874101</v>
      </c>
      <c r="F23" s="178">
        <v>733.05482</v>
      </c>
      <c r="G23" s="178">
        <v>526.94867</v>
      </c>
      <c r="H23" s="60">
        <f t="shared" si="1"/>
        <v>-28.11606231577605</v>
      </c>
      <c r="I23" s="62"/>
      <c r="J23" s="62"/>
    </row>
    <row r="24" spans="1:10" ht="15" customHeight="1">
      <c r="A24" s="59">
        <v>4039000</v>
      </c>
      <c r="B24" s="10" t="s">
        <v>182</v>
      </c>
      <c r="C24" s="178">
        <v>0.14859999999999998</v>
      </c>
      <c r="D24" s="178">
        <v>2.4</v>
      </c>
      <c r="E24" s="60">
        <f t="shared" si="0"/>
        <v>1515.0740242261104</v>
      </c>
      <c r="F24" s="178">
        <v>0.27072</v>
      </c>
      <c r="G24" s="178">
        <v>0.8</v>
      </c>
      <c r="H24" s="60">
        <f t="shared" si="1"/>
        <v>195.50827423167848</v>
      </c>
      <c r="I24" s="62"/>
      <c r="J24" s="62"/>
    </row>
    <row r="25" spans="1:10" ht="15" customHeight="1">
      <c r="A25" s="59">
        <v>4041000</v>
      </c>
      <c r="B25" s="10" t="s">
        <v>102</v>
      </c>
      <c r="C25" s="178">
        <v>5675.504</v>
      </c>
      <c r="D25" s="178">
        <v>8008.5</v>
      </c>
      <c r="E25" s="60">
        <f t="shared" si="0"/>
        <v>41.106410990107655</v>
      </c>
      <c r="F25" s="178">
        <v>3521.2989300000004</v>
      </c>
      <c r="G25" s="178">
        <v>7246.67596</v>
      </c>
      <c r="H25" s="60">
        <f t="shared" si="1"/>
        <v>105.79553466084172</v>
      </c>
      <c r="I25" s="62"/>
      <c r="J25" s="62"/>
    </row>
    <row r="26" spans="1:10" ht="15" customHeight="1">
      <c r="A26" s="59">
        <v>4049000</v>
      </c>
      <c r="B26" s="10" t="s">
        <v>176</v>
      </c>
      <c r="C26" s="178">
        <v>2.4</v>
      </c>
      <c r="D26" s="178">
        <v>0</v>
      </c>
      <c r="E26" s="60"/>
      <c r="F26" s="178">
        <v>0.8</v>
      </c>
      <c r="G26" s="178">
        <v>0</v>
      </c>
      <c r="H26" s="60"/>
      <c r="I26" s="62"/>
      <c r="J26" s="62"/>
    </row>
    <row r="27" spans="1:10" ht="15" customHeight="1">
      <c r="A27" s="59">
        <v>4051000</v>
      </c>
      <c r="B27" s="10" t="s">
        <v>103</v>
      </c>
      <c r="C27" s="178">
        <v>820.6843</v>
      </c>
      <c r="D27" s="178">
        <v>1654.5</v>
      </c>
      <c r="E27" s="60">
        <f t="shared" si="0"/>
        <v>101.60005497851002</v>
      </c>
      <c r="F27" s="178">
        <v>2944.51769</v>
      </c>
      <c r="G27" s="178">
        <v>6458.5275599999995</v>
      </c>
      <c r="H27" s="60">
        <f t="shared" si="1"/>
        <v>119.34076273116223</v>
      </c>
      <c r="I27" s="62"/>
      <c r="J27" s="62"/>
    </row>
    <row r="28" spans="1:10" ht="15" customHeight="1">
      <c r="A28" s="59">
        <v>4059000</v>
      </c>
      <c r="B28" s="10" t="s">
        <v>271</v>
      </c>
      <c r="C28" s="178">
        <v>1404.4</v>
      </c>
      <c r="D28" s="178">
        <v>929.8</v>
      </c>
      <c r="E28" s="60">
        <f t="shared" si="0"/>
        <v>-33.79379094275136</v>
      </c>
      <c r="F28" s="178">
        <v>4944.78604</v>
      </c>
      <c r="G28" s="178">
        <v>4527.760200000001</v>
      </c>
      <c r="H28" s="60">
        <f t="shared" si="1"/>
        <v>-8.433647818662738</v>
      </c>
      <c r="I28" s="62"/>
      <c r="J28" s="62"/>
    </row>
    <row r="29" spans="1:10" ht="15" customHeight="1">
      <c r="A29" s="59"/>
      <c r="C29" s="26"/>
      <c r="D29" s="26"/>
      <c r="E29" s="60"/>
      <c r="F29" s="26"/>
      <c r="G29" s="26"/>
      <c r="H29" s="60"/>
      <c r="I29" s="62"/>
      <c r="J29" s="62"/>
    </row>
    <row r="30" spans="1:10" ht="15" customHeight="1">
      <c r="A30" s="59">
        <v>4061000</v>
      </c>
      <c r="B30" s="10" t="s">
        <v>266</v>
      </c>
      <c r="C30" s="178">
        <v>318.25892</v>
      </c>
      <c r="D30" s="178">
        <v>997.4153299999999</v>
      </c>
      <c r="E30" s="60">
        <f aca="true" t="shared" si="2" ref="E30:E38">(D30/C30-1)*100</f>
        <v>213.39744695922428</v>
      </c>
      <c r="F30" s="178">
        <v>1150.37058</v>
      </c>
      <c r="G30" s="178">
        <v>4079.01304</v>
      </c>
      <c r="H30" s="60">
        <f aca="true" t="shared" si="3" ref="H30:H38">(G30/F30-1)*100</f>
        <v>254.58252418103388</v>
      </c>
      <c r="I30" s="62"/>
      <c r="J30" s="62"/>
    </row>
    <row r="31" spans="1:10" ht="15" customHeight="1">
      <c r="A31" s="59">
        <v>4062000</v>
      </c>
      <c r="B31" s="10" t="s">
        <v>104</v>
      </c>
      <c r="C31" s="178">
        <v>0.03</v>
      </c>
      <c r="D31" s="178">
        <v>0</v>
      </c>
      <c r="E31" s="60"/>
      <c r="F31" s="178">
        <v>0.54825</v>
      </c>
      <c r="G31" s="178">
        <v>0</v>
      </c>
      <c r="H31" s="60"/>
      <c r="I31" s="62"/>
      <c r="J31" s="62"/>
    </row>
    <row r="32" spans="1:10" ht="15" customHeight="1">
      <c r="A32" s="59">
        <v>4063000</v>
      </c>
      <c r="B32" s="10" t="s">
        <v>261</v>
      </c>
      <c r="C32" s="178">
        <v>0.2665</v>
      </c>
      <c r="D32" s="178">
        <v>0.23964</v>
      </c>
      <c r="E32" s="60">
        <f t="shared" si="2"/>
        <v>-10.078799249530967</v>
      </c>
      <c r="F32" s="178">
        <v>1.89818</v>
      </c>
      <c r="G32" s="178">
        <v>6.64584</v>
      </c>
      <c r="H32" s="60">
        <f t="shared" si="3"/>
        <v>250.11642731458554</v>
      </c>
      <c r="I32" s="62"/>
      <c r="J32" s="62"/>
    </row>
    <row r="33" spans="1:10" ht="15" customHeight="1">
      <c r="A33" s="59">
        <v>4069000</v>
      </c>
      <c r="B33" s="10" t="s">
        <v>274</v>
      </c>
      <c r="C33" s="178">
        <v>2062.25082</v>
      </c>
      <c r="D33" s="178">
        <v>3545.7578399999998</v>
      </c>
      <c r="E33" s="60">
        <f t="shared" si="2"/>
        <v>71.93630404278366</v>
      </c>
      <c r="F33" s="178">
        <v>6487.909519999999</v>
      </c>
      <c r="G33" s="178">
        <v>14003.43083</v>
      </c>
      <c r="H33" s="60">
        <f t="shared" si="3"/>
        <v>115.83887362843495</v>
      </c>
      <c r="I33" s="62"/>
      <c r="J33" s="62"/>
    </row>
    <row r="34" spans="1:10" ht="15" customHeight="1">
      <c r="A34" s="59"/>
      <c r="B34" s="10" t="s">
        <v>164</v>
      </c>
      <c r="C34" s="26">
        <f>SUM(C30:C33)</f>
        <v>2380.8062400000003</v>
      </c>
      <c r="D34" s="26">
        <f>SUM(D30:D33)</f>
        <v>4543.41281</v>
      </c>
      <c r="E34" s="60">
        <f t="shared" si="2"/>
        <v>90.8350513227821</v>
      </c>
      <c r="F34" s="26">
        <f>SUM(F30:F33)</f>
        <v>7640.726529999999</v>
      </c>
      <c r="G34" s="26">
        <f>SUM(G30:G33)</f>
        <v>18089.08971</v>
      </c>
      <c r="H34" s="60">
        <f t="shared" si="3"/>
        <v>136.74567646121477</v>
      </c>
      <c r="I34" s="62"/>
      <c r="J34" s="62"/>
    </row>
    <row r="35" spans="1:10" ht="15" customHeight="1">
      <c r="A35" s="59"/>
      <c r="C35" s="26"/>
      <c r="D35" s="26"/>
      <c r="E35" s="60"/>
      <c r="F35" s="26"/>
      <c r="G35" s="26"/>
      <c r="H35" s="60"/>
      <c r="I35" s="62"/>
      <c r="J35" s="62"/>
    </row>
    <row r="36" spans="1:10" ht="15" customHeight="1">
      <c r="A36" s="59">
        <v>19011010</v>
      </c>
      <c r="B36" s="10" t="s">
        <v>265</v>
      </c>
      <c r="C36" s="178">
        <v>7391.25742</v>
      </c>
      <c r="D36" s="178">
        <v>8161.19282</v>
      </c>
      <c r="E36" s="60">
        <f t="shared" si="2"/>
        <v>10.416839195948334</v>
      </c>
      <c r="F36" s="178">
        <v>28098.76105</v>
      </c>
      <c r="G36" s="178">
        <v>32303.01988</v>
      </c>
      <c r="H36" s="60">
        <f t="shared" si="3"/>
        <v>14.9624349006662</v>
      </c>
      <c r="I36" s="62"/>
      <c r="J36" s="62"/>
    </row>
    <row r="37" spans="1:10" ht="15" customHeight="1">
      <c r="A37" s="59">
        <v>19019011</v>
      </c>
      <c r="B37" s="10" t="s">
        <v>106</v>
      </c>
      <c r="C37" s="178">
        <v>2339.62408</v>
      </c>
      <c r="D37" s="178">
        <v>2697.642508</v>
      </c>
      <c r="E37" s="60">
        <f t="shared" si="2"/>
        <v>15.302391143110473</v>
      </c>
      <c r="F37" s="178">
        <v>3185.69726</v>
      </c>
      <c r="G37" s="178">
        <v>3889.20167</v>
      </c>
      <c r="H37" s="60">
        <f t="shared" si="3"/>
        <v>22.083216093170144</v>
      </c>
      <c r="I37" s="62"/>
      <c r="J37" s="62"/>
    </row>
    <row r="38" spans="1:10" ht="15" customHeight="1">
      <c r="A38" s="59">
        <v>22029931</v>
      </c>
      <c r="B38" s="10" t="s">
        <v>272</v>
      </c>
      <c r="C38" s="178">
        <v>25.639200000000002</v>
      </c>
      <c r="D38" s="178">
        <v>56.478</v>
      </c>
      <c r="E38" s="60">
        <f t="shared" si="2"/>
        <v>120.27988392773565</v>
      </c>
      <c r="F38" s="178">
        <v>18.5095</v>
      </c>
      <c r="G38" s="178">
        <v>48.324949999999994</v>
      </c>
      <c r="H38" s="60">
        <f t="shared" si="3"/>
        <v>161.08187687403762</v>
      </c>
      <c r="I38" s="62"/>
      <c r="J38" s="62"/>
    </row>
    <row r="39" spans="1:10" ht="15" customHeight="1">
      <c r="A39" s="59">
        <v>22029932</v>
      </c>
      <c r="B39" s="10" t="s">
        <v>302</v>
      </c>
      <c r="C39" s="178">
        <v>0.894</v>
      </c>
      <c r="D39" s="178">
        <v>0</v>
      </c>
      <c r="E39" s="60"/>
      <c r="F39" s="178">
        <v>1.50702</v>
      </c>
      <c r="G39" s="178">
        <v>0</v>
      </c>
      <c r="H39" s="60"/>
      <c r="I39" s="62"/>
      <c r="J39" s="62"/>
    </row>
    <row r="40" spans="1:10" ht="15" customHeight="1">
      <c r="A40" s="21"/>
      <c r="B40" s="10" t="s">
        <v>107</v>
      </c>
      <c r="C40" s="28"/>
      <c r="D40" s="28"/>
      <c r="E40" s="69"/>
      <c r="F40" s="28">
        <f>SUM(F7:F39)-F34</f>
        <v>91609.51626</v>
      </c>
      <c r="G40" s="28">
        <f>SUM(G7:G39)-G34</f>
        <v>109573.3106</v>
      </c>
      <c r="H40" s="69">
        <f>(G40/F40-1)*100</f>
        <v>19.609092017270726</v>
      </c>
      <c r="I40" s="62"/>
      <c r="J40" s="62"/>
    </row>
    <row r="41" spans="1:10" ht="12">
      <c r="A41" s="47" t="s">
        <v>197</v>
      </c>
      <c r="B41" s="53"/>
      <c r="C41" s="53"/>
      <c r="D41" s="53"/>
      <c r="E41" s="53"/>
      <c r="F41" s="53"/>
      <c r="G41" s="53"/>
      <c r="H41" s="54"/>
      <c r="I41" s="11"/>
      <c r="J41" s="11"/>
    </row>
    <row r="43" ht="12">
      <c r="D43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G20" sqref="G20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319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1080.718</v>
      </c>
      <c r="C7" s="167">
        <v>2032.419</v>
      </c>
      <c r="D7" s="122">
        <f>C7/B7*1000</f>
        <v>1880.6191809519225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307</v>
      </c>
      <c r="B8" s="26">
        <v>592.224</v>
      </c>
      <c r="C8" s="26">
        <v>1498.546</v>
      </c>
      <c r="D8" s="26">
        <f aca="true" t="shared" si="0" ref="D8:D16">C8/B8*1000</f>
        <v>2530.3702653050195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306</v>
      </c>
      <c r="B9" s="26">
        <v>2367.184</v>
      </c>
      <c r="C9" s="26">
        <v>6965.55</v>
      </c>
      <c r="D9" s="26">
        <f t="shared" si="0"/>
        <v>2942.546924953869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16244.011</v>
      </c>
      <c r="C10" s="26">
        <v>25856.188</v>
      </c>
      <c r="D10" s="26">
        <f>C10/B10*1000</f>
        <v>1591.7366714415546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142.343</v>
      </c>
      <c r="C11" s="26">
        <v>130.255</v>
      </c>
      <c r="D11" s="26">
        <f t="shared" si="0"/>
        <v>915.0783670429877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170.903</v>
      </c>
      <c r="C12" s="26">
        <v>526.949</v>
      </c>
      <c r="D12" s="26">
        <f t="shared" si="0"/>
        <v>3083.322118394645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8010.9</v>
      </c>
      <c r="C13" s="26">
        <v>7247.476</v>
      </c>
      <c r="D13" s="26">
        <f t="shared" si="0"/>
        <v>904.7018437379071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2584.3</v>
      </c>
      <c r="C14" s="140">
        <v>10986.288</v>
      </c>
      <c r="D14" s="140">
        <f>C14/B14*1000</f>
        <v>4251.165886313508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4543.413</v>
      </c>
      <c r="C15" s="26">
        <v>18089.09</v>
      </c>
      <c r="D15" s="26">
        <f>C15/B15*1000</f>
        <v>3981.388000606593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2697.643</v>
      </c>
      <c r="C16" s="26">
        <v>3889</v>
      </c>
      <c r="D16" s="52">
        <f t="shared" si="0"/>
        <v>1441.6288589705903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8161</v>
      </c>
      <c r="C17" s="141">
        <v>32303.02</v>
      </c>
      <c r="D17" s="141">
        <f>C17/B17*1000</f>
        <v>3958.218355593677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56</v>
      </c>
      <c r="C18" s="52">
        <v>48.325</v>
      </c>
      <c r="D18" s="141">
        <f>C18/B18*1000</f>
        <v>862.9464285714287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46650.638999999996</v>
      </c>
      <c r="C19" s="52">
        <f>SUM(C7:C18)</f>
        <v>109573.106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2032.419</v>
      </c>
      <c r="AN26" s="94">
        <f aca="true" t="shared" si="3" ref="AN26:AN37">AM26/$AM$39</f>
        <v>0.0185485204736279</v>
      </c>
    </row>
    <row r="27" spans="38:40" ht="12">
      <c r="AL27" s="11" t="str">
        <f t="shared" si="1"/>
        <v>Leche descremada en polvo</v>
      </c>
      <c r="AM27" s="44">
        <f t="shared" si="2"/>
        <v>1498.546</v>
      </c>
      <c r="AN27" s="94">
        <f t="shared" si="3"/>
        <v>0.013676220878506447</v>
      </c>
    </row>
    <row r="28" spans="38:40" ht="12">
      <c r="AL28" s="11" t="str">
        <f t="shared" si="1"/>
        <v>Leche entera en polvo</v>
      </c>
      <c r="AM28" s="44">
        <f t="shared" si="2"/>
        <v>6965.55</v>
      </c>
      <c r="AN28" s="94">
        <f t="shared" si="3"/>
        <v>0.06356988730428068</v>
      </c>
    </row>
    <row r="29" spans="38:40" ht="12">
      <c r="AL29" s="11" t="str">
        <f t="shared" si="1"/>
        <v>Leche condensada</v>
      </c>
      <c r="AM29" s="44">
        <f t="shared" si="2"/>
        <v>25856.188</v>
      </c>
      <c r="AN29" s="94">
        <f t="shared" si="3"/>
        <v>0.2359720276616052</v>
      </c>
    </row>
    <row r="30" spans="38:40" ht="12">
      <c r="AL30" s="11" t="str">
        <f t="shared" si="1"/>
        <v>Leche crema y nata</v>
      </c>
      <c r="AM30" s="44">
        <f t="shared" si="2"/>
        <v>130.255</v>
      </c>
      <c r="AN30" s="94">
        <f t="shared" si="3"/>
        <v>0.0011887497284233232</v>
      </c>
    </row>
    <row r="31" spans="38:40" ht="12">
      <c r="AL31" s="11" t="str">
        <f t="shared" si="1"/>
        <v>Yogur</v>
      </c>
      <c r="AM31" s="44">
        <f t="shared" si="2"/>
        <v>526.949</v>
      </c>
      <c r="AN31" s="94">
        <f t="shared" si="3"/>
        <v>0.004809108906705628</v>
      </c>
    </row>
    <row r="32" spans="38:40" ht="12">
      <c r="AL32" s="11" t="str">
        <f t="shared" si="1"/>
        <v>Suero y lactosuero</v>
      </c>
      <c r="AM32" s="44">
        <f t="shared" si="2"/>
        <v>7247.476</v>
      </c>
      <c r="AN32" s="94">
        <f t="shared" si="3"/>
        <v>0.0661428361809877</v>
      </c>
    </row>
    <row r="33" spans="38:40" ht="12">
      <c r="AL33" s="11" t="str">
        <f t="shared" si="1"/>
        <v>Mantequilla y demás materias grasas de la leche</v>
      </c>
      <c r="AM33" s="44">
        <f t="shared" si="2"/>
        <v>10986.288</v>
      </c>
      <c r="AN33" s="94">
        <f t="shared" si="3"/>
        <v>0.10026445722913066</v>
      </c>
    </row>
    <row r="34" spans="38:40" ht="12">
      <c r="AL34" s="11" t="str">
        <f t="shared" si="1"/>
        <v>Quesos</v>
      </c>
      <c r="AM34" s="44">
        <f t="shared" si="2"/>
        <v>18089.09</v>
      </c>
      <c r="AN34" s="94">
        <f t="shared" si="3"/>
        <v>0.1650869511721243</v>
      </c>
    </row>
    <row r="35" spans="38:40" ht="12">
      <c r="AL35" s="11" t="str">
        <f t="shared" si="1"/>
        <v>Manjar</v>
      </c>
      <c r="AM35" s="44">
        <f t="shared" si="2"/>
        <v>3889</v>
      </c>
      <c r="AN35" s="94">
        <f t="shared" si="3"/>
        <v>0.035492285853428306</v>
      </c>
    </row>
    <row r="36" spans="38:40" ht="12">
      <c r="AL36" s="11" t="str">
        <f t="shared" si="1"/>
        <v>Preparaciones para la alimentación infantil</v>
      </c>
      <c r="AM36" s="44">
        <f t="shared" si="2"/>
        <v>32303.02</v>
      </c>
      <c r="AN36" s="94">
        <f t="shared" si="3"/>
        <v>0.2948079248570356</v>
      </c>
    </row>
    <row r="37" spans="38:40" ht="12">
      <c r="AL37" s="11" t="s">
        <v>125</v>
      </c>
      <c r="AM37" s="44">
        <f t="shared" si="2"/>
        <v>48.325</v>
      </c>
      <c r="AN37" s="94">
        <f t="shared" si="3"/>
        <v>0.0004410297541442332</v>
      </c>
    </row>
    <row r="39" spans="39:40" ht="12">
      <c r="AM39" s="29">
        <f>SUM(AM26:AM37)</f>
        <v>109573.106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P34" sqref="P34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9" t="s">
        <v>13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23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282</v>
      </c>
      <c r="I4" s="228"/>
      <c r="J4" s="228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2">(C7/B7-1)*100</f>
        <v>-56.59173285072565</v>
      </c>
      <c r="I7" s="60">
        <f aca="true" t="shared" si="1" ref="I7:I12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58.12</v>
      </c>
      <c r="D12" s="26">
        <v>93.044</v>
      </c>
      <c r="E12" s="26">
        <v>104.461</v>
      </c>
      <c r="F12" s="52">
        <f t="shared" si="2"/>
        <v>2461.351251256547</v>
      </c>
      <c r="G12" s="52"/>
      <c r="H12" s="60">
        <f t="shared" si="0"/>
        <v>53.74847891645944</v>
      </c>
      <c r="I12" s="60">
        <f t="shared" si="1"/>
        <v>12.270538669876618</v>
      </c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2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2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2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2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2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320</v>
      </c>
      <c r="B19" s="26">
        <f>SUM(B7:B12)</f>
        <v>5021.1478</v>
      </c>
      <c r="C19" s="26">
        <f>SUM(C7:C12)</f>
        <v>2335.9363999999996</v>
      </c>
      <c r="D19" s="26">
        <f>SUM(D7:D12)</f>
        <v>11375.64675</v>
      </c>
      <c r="E19" s="26">
        <f>SUM(E7:E12)</f>
        <v>6957.372</v>
      </c>
      <c r="F19" s="52">
        <f>D19/B19*1000</f>
        <v>2265.547082680976</v>
      </c>
      <c r="G19" s="52">
        <f>E19/C19*1000</f>
        <v>2978.4081450162776</v>
      </c>
      <c r="H19" s="60">
        <f>(C19/B19-1)*100</f>
        <v>-53.47803942357563</v>
      </c>
      <c r="I19" s="60">
        <f>(E19/D19-1)*100</f>
        <v>-38.83976750596619</v>
      </c>
      <c r="J19" s="60">
        <f>(G19/F19-1)*100</f>
        <v>31.465294532379538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25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282</v>
      </c>
      <c r="I27" s="228"/>
      <c r="J27" s="228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5">(C30/B30-1)*100</f>
        <v>-6.82814021421615</v>
      </c>
      <c r="I30" s="60">
        <f aca="true" t="shared" si="5" ref="I30:I35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5.102</v>
      </c>
      <c r="D35" s="26">
        <v>1316.402</v>
      </c>
      <c r="E35" s="26">
        <v>4.438</v>
      </c>
      <c r="F35" s="52">
        <f t="shared" si="6"/>
        <v>2018.3125865301909</v>
      </c>
      <c r="G35" s="52"/>
      <c r="H35" s="60">
        <f t="shared" si="4"/>
        <v>-99.21775940658878</v>
      </c>
      <c r="I35" s="60">
        <f t="shared" si="5"/>
        <v>-99.66286894125047</v>
      </c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6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6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6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6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6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321</v>
      </c>
      <c r="B42" s="26">
        <f>SUM(B30:B35)</f>
        <v>1632.2864943</v>
      </c>
      <c r="C42" s="26">
        <f>SUM(C30:C35)</f>
        <v>582.5459500000001</v>
      </c>
      <c r="D42" s="26">
        <f>SUM(D30:D35)</f>
        <v>3414.4281800000003</v>
      </c>
      <c r="E42" s="26">
        <f>SUM(E30:E35)</f>
        <v>1494.7977</v>
      </c>
      <c r="F42" s="52">
        <f>D42/B42*1000</f>
        <v>2091.8069174273633</v>
      </c>
      <c r="G42" s="52">
        <f>E42/C42*1000</f>
        <v>2565.9738944198307</v>
      </c>
      <c r="H42" s="60">
        <f>(C42/B42-1)*100</f>
        <v>-64.31104759891903</v>
      </c>
      <c r="I42" s="60">
        <f>(E42/D42-1)*100</f>
        <v>-56.22114095836685</v>
      </c>
      <c r="J42" s="60">
        <f>(G42/F42-1)*100</f>
        <v>22.667817619401887</v>
      </c>
    </row>
    <row r="43" spans="1:10" ht="14.25" customHeight="1">
      <c r="A43" s="21" t="s">
        <v>322</v>
      </c>
      <c r="B43" s="26">
        <f>B42+B19</f>
        <v>6653.434294299999</v>
      </c>
      <c r="C43" s="26">
        <f>C42+C19</f>
        <v>2918.4823499999998</v>
      </c>
      <c r="D43" s="26">
        <f>D42+D19</f>
        <v>14790.07493</v>
      </c>
      <c r="E43" s="26">
        <f>E42+E19</f>
        <v>8452.1697</v>
      </c>
      <c r="F43" s="52">
        <f>D43/B43*1000</f>
        <v>2222.9234220695116</v>
      </c>
      <c r="G43" s="52">
        <f>E43/C43*1000</f>
        <v>2896.083884146156</v>
      </c>
      <c r="H43" s="60">
        <f>(C43/B43-1)*100</f>
        <v>-56.13570043818926</v>
      </c>
      <c r="I43" s="60">
        <f>(E43/D43-1)*100</f>
        <v>-42.852421370389905</v>
      </c>
      <c r="J43" s="60">
        <f>(G43/F43-1)*100</f>
        <v>30.282665403288654</v>
      </c>
    </row>
    <row r="44" spans="1:10" ht="14.25" customHeight="1">
      <c r="A44" s="21" t="s">
        <v>252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250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2" sqref="A32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B20" sqref="B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30" t="s">
        <v>27</v>
      </c>
      <c r="B4" s="230"/>
      <c r="C4" s="230"/>
      <c r="D4" s="230"/>
      <c r="E4" s="230"/>
      <c r="F4" s="230"/>
      <c r="G4" s="230"/>
      <c r="H4" s="230"/>
      <c r="I4" s="230"/>
      <c r="J4" s="2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8" t="s">
        <v>282</v>
      </c>
      <c r="I5" s="228"/>
      <c r="J5" s="22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3">D8/B8*1000</f>
        <v>1102.5380345145409</v>
      </c>
      <c r="G8" s="52"/>
      <c r="H8" s="60">
        <f aca="true" t="shared" si="1" ref="H8:H13">(C8/B8-1)*100</f>
        <v>128.10173057799125</v>
      </c>
      <c r="I8" s="60">
        <f aca="true" t="shared" si="2" ref="I8:I13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/>
      <c r="H10" s="60">
        <f t="shared" si="1"/>
        <v>480.54317778602973</v>
      </c>
      <c r="I10" s="60">
        <f t="shared" si="2"/>
        <v>846.8651409149335</v>
      </c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>E11/C11*1000</f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>(G11/F11-1)*100</f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>E12/C12*1000</f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>(G12/F12-1)*100</f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>E13/C13*1000</f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>(G13/F13-1)*100</f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323</v>
      </c>
      <c r="B20" s="26">
        <f>SUM(B8:B13)</f>
        <v>667.2407999999999</v>
      </c>
      <c r="C20" s="26">
        <f>SUM(C8:C13)</f>
        <v>1080.7179999999998</v>
      </c>
      <c r="D20" s="26">
        <f>SUM(D8:D13)</f>
        <v>724.0439299999999</v>
      </c>
      <c r="E20" s="26">
        <f>SUM(E8:E13)</f>
        <v>2032.41854</v>
      </c>
      <c r="F20" s="52">
        <f>D20/B20*1000</f>
        <v>1085.1313798556682</v>
      </c>
      <c r="G20" s="52">
        <f>E20/C20*1000</f>
        <v>1880.6187553089705</v>
      </c>
      <c r="H20" s="60">
        <f>(C20/B20-1)*100</f>
        <v>61.96821297498594</v>
      </c>
      <c r="I20" s="60">
        <f>(E20/D20-1)*100</f>
        <v>180.7037606129783</v>
      </c>
      <c r="J20" s="60">
        <f>(G20/F20-1)*100</f>
        <v>73.30793212883668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6:H7"/>
    <mergeCell ref="B6:C6"/>
    <mergeCell ref="D6:E6"/>
    <mergeCell ref="F6:G6"/>
    <mergeCell ref="A2:J2"/>
    <mergeCell ref="A4:J4"/>
    <mergeCell ref="B5:C5"/>
    <mergeCell ref="D5:E5"/>
    <mergeCell ref="F5:G5"/>
    <mergeCell ref="H5:J5"/>
    <mergeCell ref="A5:A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M1" sqref="AM1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30" t="s">
        <v>29</v>
      </c>
      <c r="B3" s="230"/>
      <c r="C3" s="230"/>
      <c r="D3" s="230"/>
      <c r="E3" s="230"/>
      <c r="F3" s="230"/>
      <c r="G3" s="230"/>
      <c r="H3" s="230"/>
    </row>
    <row r="4" spans="1:39" ht="18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4740</v>
      </c>
      <c r="F7" s="158">
        <v>2515</v>
      </c>
      <c r="G7" s="55">
        <f>(F7/E7-1)*100</f>
        <v>-46.94092827004219</v>
      </c>
      <c r="H7" s="118">
        <f aca="true" t="shared" si="1" ref="H7:H14">F7/$F$20*100</f>
        <v>84.99733812940583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280.94336</v>
      </c>
      <c r="F8" s="144">
        <v>331.06816</v>
      </c>
      <c r="G8" s="55">
        <f>(F8/E8-1)*100</f>
        <v>17.841603375142956</v>
      </c>
      <c r="H8" s="60">
        <f t="shared" si="1"/>
        <v>11.188831944095519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32.2076</v>
      </c>
      <c r="F9" s="144">
        <v>26.73</v>
      </c>
      <c r="G9" s="55">
        <f>(F9/E9-1)*100</f>
        <v>-17.007166010506836</v>
      </c>
      <c r="H9" s="60">
        <f t="shared" si="1"/>
        <v>0.9033713114111404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275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0.43935005792535814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117.92665</v>
      </c>
      <c r="F11" s="144">
        <v>45.328269999999996</v>
      </c>
      <c r="G11" s="55">
        <f>(F11/E11-1)*100</f>
        <v>-61.562318610763555</v>
      </c>
      <c r="H11" s="60">
        <f t="shared" si="1"/>
        <v>1.5319213884735596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0.7488261</v>
      </c>
      <c r="F12" s="144">
        <v>0.0746077</v>
      </c>
      <c r="G12" s="55">
        <f>(F12/E12-1)*100</f>
        <v>-90.03671212849018</v>
      </c>
      <c r="H12" s="60">
        <f t="shared" si="1"/>
        <v>0.0025214536397444418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6.759231660390126E-05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216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12.5691327</v>
      </c>
      <c r="F19" s="26">
        <v>27.713153500000004</v>
      </c>
      <c r="G19" s="55">
        <f>(F19/E19-1)*100</f>
        <v>120.485805675359</v>
      </c>
      <c r="H19" s="55">
        <f>F19/$F$20*100</f>
        <v>0.9365981227322573</v>
      </c>
      <c r="AM19" s="12" t="str">
        <f>A7</f>
        <v>Brasil</v>
      </c>
      <c r="AN19" s="44">
        <f>F7</f>
        <v>2515</v>
      </c>
      <c r="AO19" s="44">
        <f aca="true" t="shared" si="3" ref="AO19:AO24">AN19/$AN$26*100</f>
        <v>84.99733812940582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6653.0955688</v>
      </c>
      <c r="F20" s="28">
        <f>SUM(F7:F19)</f>
        <v>2958.9161911999995</v>
      </c>
      <c r="G20" s="55">
        <f>(F20/E20-1)*100</f>
        <v>-55.52572241595365</v>
      </c>
      <c r="H20" s="55">
        <f>F20/$F$20*100</f>
        <v>100</v>
      </c>
      <c r="AM20" s="11" t="str">
        <f>A8</f>
        <v>Bolivia</v>
      </c>
      <c r="AN20" s="44">
        <f>F8</f>
        <v>331.06816</v>
      </c>
      <c r="AO20" s="44">
        <f t="shared" si="3"/>
        <v>11.188831944095517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26.73</v>
      </c>
      <c r="AO21" s="44">
        <f t="shared" si="3"/>
        <v>0.9033713114111401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0.43935005792535814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45.328269999999996</v>
      </c>
      <c r="AO23" s="44">
        <f t="shared" si="3"/>
        <v>1.5319213884735594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27.789761200000004</v>
      </c>
      <c r="AO24" s="44">
        <f t="shared" si="3"/>
        <v>0.9391871686886054</v>
      </c>
      <c r="AP24" s="29">
        <f>SUM(AO19:AO24)</f>
        <v>99.99999999999999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2958.9161912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9" sqref="A9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237</v>
      </c>
      <c r="B7" s="2"/>
      <c r="C7" s="2"/>
      <c r="D7" s="2"/>
      <c r="E7" s="2"/>
      <c r="F7" s="2"/>
    </row>
    <row r="10" ht="15">
      <c r="A10" s="3" t="s">
        <v>309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215</v>
      </c>
    </row>
    <row r="28" ht="15">
      <c r="A28" s="4" t="s">
        <v>217</v>
      </c>
    </row>
    <row r="30" ht="15">
      <c r="A30" s="4"/>
    </row>
    <row r="31" ht="15">
      <c r="A31" s="4" t="s">
        <v>214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241</v>
      </c>
    </row>
    <row r="41" ht="15">
      <c r="A41" s="162" t="s">
        <v>242</v>
      </c>
    </row>
    <row r="42" ht="15">
      <c r="A42" s="162" t="s">
        <v>243</v>
      </c>
    </row>
    <row r="43" ht="15">
      <c r="A43" s="163" t="s">
        <v>244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M24" sqref="M24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282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2">(C7/B7-1)*100</f>
        <v>93.05181470730246</v>
      </c>
      <c r="I7" s="60">
        <f aca="true" t="shared" si="1" ref="I7:I12">(E7/D7-1)*100</f>
        <v>126.09120519241182</v>
      </c>
      <c r="J7" s="60">
        <f aca="true" t="shared" si="2" ref="J7:J12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>E9/C9*1000</f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>E10/C10*1000</f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>E11/C11*1000</f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>E12/C12*1000</f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3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3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3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3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3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323</v>
      </c>
      <c r="B19" s="26">
        <f>SUM(B7:B12)</f>
        <v>2380.80332</v>
      </c>
      <c r="C19" s="26">
        <f>SUM(C7:C12)</f>
        <v>4543.413</v>
      </c>
      <c r="D19" s="26">
        <f>SUM(D7:D12)</f>
        <v>7640.722</v>
      </c>
      <c r="E19" s="26">
        <f>SUM(E7:E12)</f>
        <v>18089.091</v>
      </c>
      <c r="F19" s="52">
        <f>D19/B19*1000</f>
        <v>3209.304160412545</v>
      </c>
      <c r="G19" s="52">
        <f>E19/C19*1000</f>
        <v>3981.388220705448</v>
      </c>
      <c r="H19" s="60">
        <f>(C19/B19-1)*100</f>
        <v>90.83529335804184</v>
      </c>
      <c r="I19" s="60">
        <f>(E19/D19-1)*100</f>
        <v>136.7458337052441</v>
      </c>
      <c r="J19" s="60">
        <f>(G19/F19-1)*100</f>
        <v>24.05767797944256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5:H6"/>
    <mergeCell ref="B5:C5"/>
    <mergeCell ref="D5:E5"/>
    <mergeCell ref="F5:G5"/>
    <mergeCell ref="A1:J1"/>
    <mergeCell ref="A3:J3"/>
    <mergeCell ref="B4:C4"/>
    <mergeCell ref="D4:E4"/>
    <mergeCell ref="F4:G4"/>
    <mergeCell ref="H4:J4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pane xSplit="8" topLeftCell="I1" activePane="topRight" state="frozen"/>
      <selection pane="topLeft" activeCell="A1" sqref="A1"/>
      <selection pane="topRight" activeCell="I22" sqref="I22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1533.1466599999999</v>
      </c>
      <c r="F7" s="173">
        <v>1993.8562299999999</v>
      </c>
      <c r="G7" s="60">
        <f>(F7/E7-1)*100</f>
        <v>30.049934687918256</v>
      </c>
      <c r="H7" s="99">
        <f aca="true" t="shared" si="1" ref="H7:H16">F7/$F$16*100</f>
        <v>43.884549200802205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194.95813</v>
      </c>
      <c r="F8" s="26">
        <v>937.18482</v>
      </c>
      <c r="G8" s="60">
        <f>(F8/E8-1)*100</f>
        <v>380.71081724060434</v>
      </c>
      <c r="H8" s="60">
        <f t="shared" si="1"/>
        <v>20.627331461875244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274.19554000000005</v>
      </c>
      <c r="F9" s="144">
        <v>621.8006</v>
      </c>
      <c r="G9" s="60">
        <f>(F9/E9-1)*100</f>
        <v>126.77268930048969</v>
      </c>
      <c r="H9" s="60">
        <f t="shared" si="1"/>
        <v>13.685760594578241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491.10896</v>
      </c>
      <c r="G10" s="60">
        <f>(F10/E10-1)*100</f>
        <v>121.23483182698034</v>
      </c>
      <c r="H10" s="60">
        <f t="shared" si="1"/>
        <v>10.809252439467414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70.80394</v>
      </c>
      <c r="F11" s="144">
        <v>212.03131</v>
      </c>
      <c r="G11" s="60">
        <f>(F11/E11-1)*100</f>
        <v>199.46258640408993</v>
      </c>
      <c r="H11" s="60">
        <f t="shared" si="1"/>
        <v>4.666785054911178</v>
      </c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1.3877783647838948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60.0186</v>
      </c>
      <c r="F13" s="144">
        <v>80.05664999999999</v>
      </c>
      <c r="G13" s="60">
        <f>(F13/E13-1)*100</f>
        <v>33.386400215933044</v>
      </c>
      <c r="H13" s="60">
        <f t="shared" si="1"/>
        <v>1.7620377752995768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24.00084</v>
      </c>
      <c r="G14" s="60">
        <f>(F14/E14-1)*100</f>
        <v>0.0035000000000007248</v>
      </c>
      <c r="H14" s="60">
        <f t="shared" si="1"/>
        <v>0.5282557628744283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1.6880000000000002</v>
      </c>
      <c r="F15" s="26">
        <v>120.32090000000001</v>
      </c>
      <c r="G15" s="60">
        <f>(F15/E15-1)*100</f>
        <v>7028.015402843602</v>
      </c>
      <c r="H15" s="60">
        <f t="shared" si="1"/>
        <v>2.6482493454078195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2380.7962399999997</v>
      </c>
      <c r="F16" s="28">
        <f>SUM(F7:F15)</f>
        <v>4543.41281</v>
      </c>
      <c r="G16" s="55">
        <f>(F16/E16-1)*100</f>
        <v>90.83585288256337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1993.8562299999999</v>
      </c>
      <c r="AL17" s="105">
        <f>AK17/$AK$24</f>
        <v>0.43884549200802203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937.18482</v>
      </c>
      <c r="AL18" s="105">
        <f>AK18/$AK$24</f>
        <v>0.20627331461875242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621.8006</v>
      </c>
      <c r="AL19" s="105">
        <f>AK19/$AK$24</f>
        <v>0.13685760594578242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491.10896</v>
      </c>
      <c r="AL20" s="105">
        <f>AK20/$AK$24</f>
        <v>0.10809252439467415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499.46219999999994</v>
      </c>
      <c r="AL21" s="105">
        <f>AK21/$AK$24</f>
        <v>0.10993106303276896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4543.41281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2"/>
  <sheetViews>
    <sheetView zoomScale="96" zoomScaleNormal="96" zoomScaleSheetLayoutView="75" zoomScalePageLayoutView="0" workbookViewId="0" topLeftCell="A1">
      <selection activeCell="D16" sqref="D16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319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305</v>
      </c>
      <c r="C9" s="210">
        <v>0.05</v>
      </c>
      <c r="D9" s="210">
        <v>0.786</v>
      </c>
      <c r="E9" s="26">
        <f>D9/C9*1000</f>
        <v>15720</v>
      </c>
    </row>
    <row r="10" spans="1:5" ht="12">
      <c r="A10" s="143">
        <v>4061030</v>
      </c>
      <c r="B10" s="197" t="s">
        <v>170</v>
      </c>
      <c r="C10" s="170">
        <v>997.365</v>
      </c>
      <c r="D10" s="170">
        <v>4078.227</v>
      </c>
      <c r="E10" s="26">
        <f>D10/C10*1000</f>
        <v>4089.001519002571</v>
      </c>
    </row>
    <row r="11" spans="1:36" ht="12">
      <c r="A11" s="143"/>
      <c r="B11" s="169" t="s">
        <v>77</v>
      </c>
      <c r="C11" s="171">
        <f>SUM(C8:C10)</f>
        <v>997.415</v>
      </c>
      <c r="D11" s="171">
        <f>SUM(D8:D10)</f>
        <v>4079.013</v>
      </c>
      <c r="E11" s="52">
        <f>D11/C11*1000</f>
        <v>4089.584576129294</v>
      </c>
      <c r="AH11" s="10" t="str">
        <f>B10</f>
        <v>Mozzarella</v>
      </c>
      <c r="AI11" s="58">
        <f>C10</f>
        <v>997.365</v>
      </c>
      <c r="AJ11" s="76">
        <f>AI11/$AI$15*100</f>
        <v>21.952126221891973</v>
      </c>
    </row>
    <row r="12" spans="1:36" ht="12">
      <c r="A12" s="174"/>
      <c r="B12" s="11"/>
      <c r="C12" s="172"/>
      <c r="D12" s="172"/>
      <c r="E12" s="52"/>
      <c r="AH12" s="10" t="str">
        <f>B13</f>
        <v>Queso fundido</v>
      </c>
      <c r="AI12" s="60">
        <f>C13</f>
        <v>0.24</v>
      </c>
      <c r="AJ12" s="76">
        <f>AI12/$AI$15*100</f>
        <v>0.005282429494973329</v>
      </c>
    </row>
    <row r="13" spans="1:36" ht="12">
      <c r="A13" s="174">
        <v>4063000</v>
      </c>
      <c r="B13" s="11" t="s">
        <v>262</v>
      </c>
      <c r="C13" s="172">
        <v>0.24</v>
      </c>
      <c r="D13" s="172">
        <v>6.646</v>
      </c>
      <c r="E13" s="52">
        <f>D13/C13*1000</f>
        <v>27691.666666666668</v>
      </c>
      <c r="AH13" s="10" t="str">
        <f>B15</f>
        <v>Gouda y del tipo gouda</v>
      </c>
      <c r="AI13" s="60">
        <f>C15</f>
        <v>3104.479</v>
      </c>
      <c r="AJ13" s="76">
        <f>AI13/$AI$15*100</f>
        <v>68.32996431718877</v>
      </c>
    </row>
    <row r="14" spans="1:36" ht="12">
      <c r="A14" s="174"/>
      <c r="B14" s="11"/>
      <c r="C14" s="172"/>
      <c r="D14" s="172"/>
      <c r="E14" s="52"/>
      <c r="AH14" s="73" t="s">
        <v>125</v>
      </c>
      <c r="AI14" s="60">
        <f>+C16+C17</f>
        <v>441.28000000000003</v>
      </c>
      <c r="AJ14" s="76">
        <f>AI14/$AI$15*100</f>
        <v>9.712627031424294</v>
      </c>
    </row>
    <row r="15" spans="1:36" ht="12">
      <c r="A15" s="174">
        <v>4069010</v>
      </c>
      <c r="B15" s="11" t="s">
        <v>138</v>
      </c>
      <c r="C15" s="170">
        <v>3104.479</v>
      </c>
      <c r="D15" s="170">
        <v>11646.578</v>
      </c>
      <c r="E15" s="52">
        <f>D15/C15*1000</f>
        <v>3751.5402745517044</v>
      </c>
      <c r="AI15" s="73">
        <f>SUM(AI11:AI14)</f>
        <v>4543.364</v>
      </c>
      <c r="AJ15" s="76">
        <f>AI15/$AI$15*100</f>
        <v>100</v>
      </c>
    </row>
    <row r="16" spans="1:35" ht="12">
      <c r="A16" s="174">
        <v>4069040</v>
      </c>
      <c r="B16" s="11" t="s">
        <v>264</v>
      </c>
      <c r="C16" s="199">
        <v>326.747</v>
      </c>
      <c r="D16" s="199">
        <v>1846.169</v>
      </c>
      <c r="E16" s="52">
        <f>D16/C16*1000</f>
        <v>5650.14827986179</v>
      </c>
      <c r="AI16" s="73"/>
    </row>
    <row r="17" spans="1:35" ht="12">
      <c r="A17" s="174">
        <v>4069090</v>
      </c>
      <c r="B17" s="11" t="s">
        <v>248</v>
      </c>
      <c r="C17" s="199">
        <v>114.533</v>
      </c>
      <c r="D17" s="199">
        <v>510.084</v>
      </c>
      <c r="E17" s="52">
        <f>D17/C17*1000</f>
        <v>4453.598526188958</v>
      </c>
      <c r="AI17" s="73"/>
    </row>
    <row r="18" spans="1:35" ht="12">
      <c r="A18" s="87"/>
      <c r="B18" s="11" t="s">
        <v>77</v>
      </c>
      <c r="C18" s="172">
        <f>SUM(C15:C17)</f>
        <v>3545.7589999999996</v>
      </c>
      <c r="D18" s="172">
        <f>SUM(D15:D17)</f>
        <v>14002.831</v>
      </c>
      <c r="E18" s="52">
        <f>D18/C18*1000</f>
        <v>3949.1773129533062</v>
      </c>
      <c r="AI18" s="73"/>
    </row>
    <row r="19" spans="1:35" ht="12">
      <c r="A19" s="87"/>
      <c r="B19" s="11"/>
      <c r="C19" s="172"/>
      <c r="D19" s="172"/>
      <c r="E19" s="52"/>
      <c r="AI19" s="73"/>
    </row>
    <row r="20" spans="1:35" ht="12">
      <c r="A20" s="88"/>
      <c r="B20" s="11" t="s">
        <v>77</v>
      </c>
      <c r="C20" s="172">
        <f>C18+C11+C13</f>
        <v>4543.413999999999</v>
      </c>
      <c r="D20" s="172">
        <f>D18+D11+D13</f>
        <v>18088.49</v>
      </c>
      <c r="E20" s="52">
        <f>D20/C20*1000</f>
        <v>3981.2550650237918</v>
      </c>
      <c r="AI20" s="73"/>
    </row>
    <row r="21" spans="1:35" ht="12">
      <c r="A21" s="88"/>
      <c r="B21" s="22"/>
      <c r="C21" s="26"/>
      <c r="D21" s="26"/>
      <c r="E21" s="52"/>
      <c r="AI21" s="73"/>
    </row>
    <row r="22" spans="1:36" ht="12">
      <c r="A22" s="88"/>
      <c r="B22" s="22"/>
      <c r="C22" s="60"/>
      <c r="D22" s="60"/>
      <c r="E22" s="52"/>
      <c r="AJ22" s="134"/>
    </row>
    <row r="23" spans="1:36" ht="12">
      <c r="A23" s="88"/>
      <c r="B23" s="64"/>
      <c r="C23" s="24"/>
      <c r="D23" s="24"/>
      <c r="E23" s="22"/>
      <c r="AJ23" s="134"/>
    </row>
    <row r="24" spans="1:36" ht="12">
      <c r="A24" s="47" t="s">
        <v>193</v>
      </c>
      <c r="B24" s="53"/>
      <c r="C24" s="53"/>
      <c r="D24" s="53"/>
      <c r="E24" s="54"/>
      <c r="AJ24" s="134"/>
    </row>
    <row r="25" ht="12">
      <c r="AJ25" s="134"/>
    </row>
    <row r="26" ht="12">
      <c r="AJ26" s="134"/>
    </row>
    <row r="27" ht="12">
      <c r="AJ27" s="134"/>
    </row>
    <row r="28" ht="12">
      <c r="AJ28" s="134"/>
    </row>
    <row r="29" spans="34:35" ht="12">
      <c r="AH29" s="73"/>
      <c r="AI29" s="73"/>
    </row>
    <row r="30" spans="34:35" ht="12">
      <c r="AH30" s="73"/>
      <c r="AI30" s="73"/>
    </row>
    <row r="31" spans="34:35" ht="12">
      <c r="AH31" s="73"/>
      <c r="AI31" s="73"/>
    </row>
    <row r="34" spans="34:35" ht="12">
      <c r="AH34" s="73"/>
      <c r="AI34" s="73"/>
    </row>
    <row r="35" spans="34:35" ht="12.75" customHeight="1">
      <c r="AH35" s="73"/>
      <c r="AI35" s="73"/>
    </row>
    <row r="36" spans="34:35" ht="12">
      <c r="AH36" s="73"/>
      <c r="AI36" s="73"/>
    </row>
    <row r="40" spans="34:35" ht="12">
      <c r="AH40" s="10" t="s">
        <v>139</v>
      </c>
      <c r="AI40" s="73"/>
    </row>
    <row r="41" ht="12">
      <c r="AI41" s="73"/>
    </row>
    <row r="42" ht="12">
      <c r="AI42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Q17" sqref="Q17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6" width="4.453125" style="10" customWidth="1"/>
    <col min="17" max="17" width="4.722656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68" t="s">
        <v>33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 ht="14.25" customHeight="1">
      <c r="A4" s="257" t="s">
        <v>285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">
      <c r="A5" s="252" t="s">
        <v>200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17" ht="18" customHeight="1">
      <c r="A6" s="255" t="s">
        <v>150</v>
      </c>
      <c r="B6" s="255">
        <v>2003</v>
      </c>
      <c r="C6" s="255">
        <v>2004</v>
      </c>
      <c r="D6" s="255">
        <v>2005</v>
      </c>
      <c r="E6" s="263">
        <v>2006</v>
      </c>
      <c r="F6" s="263">
        <v>2007</v>
      </c>
      <c r="G6" s="263">
        <v>2008</v>
      </c>
      <c r="H6" s="263">
        <v>2009</v>
      </c>
      <c r="I6" s="263">
        <v>2010</v>
      </c>
      <c r="J6" s="263">
        <v>2011</v>
      </c>
      <c r="K6" s="261">
        <v>2012</v>
      </c>
      <c r="L6" s="265">
        <v>2013</v>
      </c>
      <c r="M6" s="260">
        <v>2014</v>
      </c>
      <c r="N6" s="264">
        <v>2015</v>
      </c>
      <c r="O6" s="271">
        <v>2016</v>
      </c>
      <c r="P6" s="274" t="s">
        <v>318</v>
      </c>
      <c r="Q6" s="264"/>
    </row>
    <row r="7" spans="1:17" ht="12">
      <c r="A7" s="255"/>
      <c r="B7" s="255"/>
      <c r="C7" s="255"/>
      <c r="D7" s="255"/>
      <c r="E7" s="263"/>
      <c r="F7" s="263"/>
      <c r="G7" s="263"/>
      <c r="H7" s="263"/>
      <c r="I7" s="263"/>
      <c r="J7" s="263"/>
      <c r="K7" s="261"/>
      <c r="L7" s="265"/>
      <c r="M7" s="261"/>
      <c r="N7" s="265"/>
      <c r="O7" s="272"/>
      <c r="P7" s="275"/>
      <c r="Q7" s="265"/>
    </row>
    <row r="8" spans="1:17" ht="12">
      <c r="A8" s="256"/>
      <c r="B8" s="256"/>
      <c r="C8" s="256"/>
      <c r="D8" s="256"/>
      <c r="E8" s="233"/>
      <c r="F8" s="233"/>
      <c r="G8" s="233"/>
      <c r="H8" s="233"/>
      <c r="I8" s="233"/>
      <c r="J8" s="233"/>
      <c r="K8" s="267"/>
      <c r="L8" s="266"/>
      <c r="M8" s="262"/>
      <c r="N8" s="266"/>
      <c r="O8" s="273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91609.516</v>
      </c>
      <c r="Q11" s="52">
        <v>109573.311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11628.8</v>
      </c>
      <c r="Q12" s="52">
        <v>11060.193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12.69387778448693</v>
      </c>
      <c r="Q13" s="14">
        <f t="shared" si="1"/>
        <v>10.093874958291622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96883</v>
      </c>
      <c r="Q16" s="52">
        <v>170412.548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26095.877</v>
      </c>
      <c r="Q17" s="52">
        <v>30982.813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26.935455136608073</v>
      </c>
      <c r="Q18" s="14">
        <f t="shared" si="3"/>
        <v>18.18106316912766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11628.8</v>
      </c>
      <c r="Q21" s="111">
        <f t="shared" si="5"/>
        <v>11060.193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26095.877</v>
      </c>
      <c r="Q22" s="111">
        <f t="shared" si="7"/>
        <v>30982.813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-14467.077000000001</v>
      </c>
      <c r="Q23" s="111">
        <f t="shared" si="9"/>
        <v>-19922.62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I1" sqref="I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324</v>
      </c>
      <c r="BB9" s="204" t="s">
        <v>325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96883</v>
      </c>
      <c r="BB10" s="31">
        <v>170412.548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91609.516</v>
      </c>
      <c r="BB11" s="31">
        <v>109573.311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-5273.483999999997</v>
      </c>
      <c r="BB12" s="31">
        <f>BB11-BB10</f>
        <v>-60839.23700000001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ene-jun 2016</v>
      </c>
      <c r="BB32" s="205" t="str">
        <f>BB9</f>
        <v>ene-jun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11628.8</v>
      </c>
      <c r="BB33" s="31">
        <v>11060.193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26095.877</v>
      </c>
      <c r="BB34" s="31">
        <v>30982.813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-14467.077000000001</v>
      </c>
      <c r="BB35" s="31">
        <f>BB33-BB34</f>
        <v>-19922.62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D26" sqref="D26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326</v>
      </c>
      <c r="B24" s="117">
        <v>1294.95</v>
      </c>
      <c r="C24" s="117">
        <v>20040.411</v>
      </c>
      <c r="D24" s="117">
        <f>B24-C24</f>
        <v>-18745.461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327</v>
      </c>
      <c r="B25" s="117">
        <v>1418.066</v>
      </c>
      <c r="C25" s="117">
        <v>22030.982</v>
      </c>
      <c r="D25" s="117">
        <f>B25-C25</f>
        <v>-20612.916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A1" sqref="A1:B1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310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311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310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278</v>
      </c>
      <c r="C28" s="7">
        <v>10</v>
      </c>
    </row>
    <row r="29" spans="1:3" ht="12">
      <c r="A29" s="10" t="s">
        <v>37</v>
      </c>
      <c r="B29" s="12" t="s">
        <v>312</v>
      </c>
      <c r="C29" s="7">
        <v>10</v>
      </c>
    </row>
    <row r="30" spans="1:3" ht="12">
      <c r="A30" s="10" t="s">
        <v>38</v>
      </c>
      <c r="B30" s="12" t="s">
        <v>279</v>
      </c>
      <c r="C30" s="7">
        <v>11</v>
      </c>
    </row>
    <row r="31" spans="1:3" ht="12">
      <c r="A31" s="10" t="s">
        <v>39</v>
      </c>
      <c r="B31" s="12" t="s">
        <v>313</v>
      </c>
      <c r="C31" s="7">
        <v>11</v>
      </c>
    </row>
    <row r="32" spans="1:3" ht="12">
      <c r="A32" s="10" t="s">
        <v>41</v>
      </c>
      <c r="B32" s="12" t="s">
        <v>314</v>
      </c>
      <c r="C32" s="7">
        <v>12</v>
      </c>
    </row>
    <row r="33" spans="1:3" ht="12">
      <c r="A33" s="10" t="s">
        <v>43</v>
      </c>
      <c r="B33" s="12" t="s">
        <v>311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280</v>
      </c>
      <c r="C37" s="7">
        <v>19</v>
      </c>
    </row>
    <row r="38" spans="1:3" ht="12">
      <c r="A38" s="10" t="s">
        <v>48</v>
      </c>
      <c r="B38" s="12" t="s">
        <v>315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281</v>
      </c>
      <c r="C40" s="7">
        <v>21</v>
      </c>
    </row>
    <row r="41" spans="1:3" ht="12">
      <c r="A41" s="10" t="s">
        <v>53</v>
      </c>
      <c r="B41" s="12" t="s">
        <v>316</v>
      </c>
      <c r="C41" s="7">
        <v>21</v>
      </c>
    </row>
    <row r="42" spans="1:3" ht="12">
      <c r="A42" s="10" t="s">
        <v>55</v>
      </c>
      <c r="B42" s="12" t="s">
        <v>317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218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219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297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3" sqref="A3:E3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318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17624.097420000002</v>
      </c>
      <c r="C7" s="175">
        <v>46472.373759999995</v>
      </c>
      <c r="D7" s="123">
        <f>(C7/B7-1)*100</f>
        <v>163.68654605405598</v>
      </c>
      <c r="E7" s="123">
        <f aca="true" t="shared" si="0" ref="E7:E12">C7/$C$45*100</f>
        <v>27.270511636695595</v>
      </c>
    </row>
    <row r="8" spans="1:5" ht="15" customHeight="1">
      <c r="A8" s="176" t="s">
        <v>85</v>
      </c>
      <c r="B8" s="177">
        <v>25296.71925</v>
      </c>
      <c r="C8" s="177">
        <v>35602.74375</v>
      </c>
      <c r="D8" s="55">
        <f>(C8/B8-1)*100</f>
        <v>40.740557691092704</v>
      </c>
      <c r="E8" s="55">
        <f t="shared" si="0"/>
        <v>20.892090486850705</v>
      </c>
    </row>
    <row r="9" spans="1:5" ht="15" customHeight="1">
      <c r="A9" s="176" t="s">
        <v>84</v>
      </c>
      <c r="B9" s="177">
        <v>20040.41136</v>
      </c>
      <c r="C9" s="177">
        <v>22030.98184</v>
      </c>
      <c r="D9" s="55">
        <f>(C9/B9-1)*100</f>
        <v>9.932782537453866</v>
      </c>
      <c r="E9" s="55">
        <f t="shared" si="0"/>
        <v>12.928027944909292</v>
      </c>
    </row>
    <row r="10" spans="1:5" ht="15" customHeight="1">
      <c r="A10" s="176" t="s">
        <v>221</v>
      </c>
      <c r="B10" s="177">
        <v>4591.94099</v>
      </c>
      <c r="C10" s="177">
        <v>16020.888570000001</v>
      </c>
      <c r="D10" s="55">
        <f>(C10/B10-1)*100</f>
        <v>248.89142967841144</v>
      </c>
      <c r="E10" s="55">
        <f t="shared" si="0"/>
        <v>9.401237613440742</v>
      </c>
    </row>
    <row r="11" spans="1:5" ht="15" customHeight="1">
      <c r="A11" s="176" t="s">
        <v>249</v>
      </c>
      <c r="B11" s="177">
        <v>4071.6511800000003</v>
      </c>
      <c r="C11" s="177">
        <v>15562.43891</v>
      </c>
      <c r="D11" s="55">
        <f aca="true" t="shared" si="1" ref="D11:D40">(C11/B11-1)*100</f>
        <v>282.2144437726613</v>
      </c>
      <c r="E11" s="55">
        <f t="shared" si="0"/>
        <v>9.132214196379355</v>
      </c>
    </row>
    <row r="12" spans="1:5" ht="15" customHeight="1">
      <c r="A12" s="176" t="s">
        <v>94</v>
      </c>
      <c r="B12" s="177">
        <v>3817.5991200000003</v>
      </c>
      <c r="C12" s="177">
        <v>7848.660879999999</v>
      </c>
      <c r="D12" s="55">
        <f t="shared" si="1"/>
        <v>105.59154152361599</v>
      </c>
      <c r="E12" s="55">
        <f t="shared" si="0"/>
        <v>4.605682484950764</v>
      </c>
    </row>
    <row r="13" spans="1:5" ht="15" customHeight="1">
      <c r="A13" s="176" t="s">
        <v>88</v>
      </c>
      <c r="B13" s="177">
        <v>3442.77875</v>
      </c>
      <c r="C13" s="177">
        <v>4664.51672</v>
      </c>
      <c r="D13" s="55">
        <f t="shared" si="1"/>
        <v>35.48697313180522</v>
      </c>
      <c r="E13" s="55">
        <f aca="true" t="shared" si="2" ref="E13:E36">C13/$C$45*100</f>
        <v>2.737190877084243</v>
      </c>
    </row>
    <row r="14" spans="1:5" ht="15" customHeight="1">
      <c r="A14" s="176" t="s">
        <v>87</v>
      </c>
      <c r="B14" s="177">
        <v>2612.68692</v>
      </c>
      <c r="C14" s="177">
        <v>4287.3148200000005</v>
      </c>
      <c r="D14" s="55">
        <f t="shared" si="1"/>
        <v>64.09600351197075</v>
      </c>
      <c r="E14" s="55">
        <f t="shared" si="2"/>
        <v>2.515844559453541</v>
      </c>
    </row>
    <row r="15" spans="1:5" ht="15" customHeight="1">
      <c r="A15" s="176" t="s">
        <v>90</v>
      </c>
      <c r="B15" s="177">
        <v>5635.33234</v>
      </c>
      <c r="C15" s="177">
        <v>4253.9281900000005</v>
      </c>
      <c r="D15" s="55">
        <f t="shared" si="1"/>
        <v>-24.51326854664262</v>
      </c>
      <c r="E15" s="55">
        <f t="shared" si="2"/>
        <v>2.4962529094417074</v>
      </c>
    </row>
    <row r="16" spans="1:5" ht="15" customHeight="1">
      <c r="A16" s="176" t="s">
        <v>223</v>
      </c>
      <c r="B16" s="177">
        <v>2740.4208</v>
      </c>
      <c r="C16" s="177">
        <v>3270.45215</v>
      </c>
      <c r="D16" s="55">
        <f t="shared" si="1"/>
        <v>19.3412394913949</v>
      </c>
      <c r="E16" s="55">
        <f t="shared" si="2"/>
        <v>1.9191381071779177</v>
      </c>
    </row>
    <row r="17" spans="1:5" ht="15" customHeight="1">
      <c r="A17" s="176" t="s">
        <v>227</v>
      </c>
      <c r="B17" s="177">
        <v>1891.9943799999999</v>
      </c>
      <c r="C17" s="177">
        <v>3012.94004</v>
      </c>
      <c r="D17" s="55">
        <f t="shared" si="1"/>
        <v>59.24677535247225</v>
      </c>
      <c r="E17" s="55">
        <f t="shared" si="2"/>
        <v>1.7680271045721185</v>
      </c>
    </row>
    <row r="18" spans="1:5" ht="15" customHeight="1">
      <c r="A18" s="176" t="s">
        <v>89</v>
      </c>
      <c r="B18" s="177">
        <v>1790.11731</v>
      </c>
      <c r="C18" s="177">
        <v>1919.43712</v>
      </c>
      <c r="D18" s="55">
        <f t="shared" si="1"/>
        <v>7.224096950383663</v>
      </c>
      <c r="E18" s="55">
        <f t="shared" si="2"/>
        <v>1.1263472915583963</v>
      </c>
    </row>
    <row r="19" spans="1:5" ht="15" customHeight="1">
      <c r="A19" s="176" t="s">
        <v>225</v>
      </c>
      <c r="B19" s="177">
        <v>880.91322</v>
      </c>
      <c r="C19" s="177">
        <v>1488.4974399999999</v>
      </c>
      <c r="D19" s="55">
        <f t="shared" si="1"/>
        <v>68.97208558182382</v>
      </c>
      <c r="E19" s="55">
        <f t="shared" si="2"/>
        <v>0.8734670401891603</v>
      </c>
    </row>
    <row r="20" spans="1:5" ht="15" customHeight="1">
      <c r="A20" s="176" t="s">
        <v>91</v>
      </c>
      <c r="B20" s="177">
        <v>237.625</v>
      </c>
      <c r="C20" s="177">
        <v>916.45727</v>
      </c>
      <c r="D20" s="55">
        <f t="shared" si="1"/>
        <v>285.67375907417147</v>
      </c>
      <c r="E20" s="55">
        <f t="shared" si="2"/>
        <v>0.5377874342106616</v>
      </c>
    </row>
    <row r="21" spans="1:5" ht="15" customHeight="1">
      <c r="A21" s="176" t="s">
        <v>222</v>
      </c>
      <c r="B21" s="177">
        <v>747.3996999999999</v>
      </c>
      <c r="C21" s="177">
        <v>809.76224</v>
      </c>
      <c r="D21" s="55">
        <f t="shared" si="1"/>
        <v>8.343934309847878</v>
      </c>
      <c r="E21" s="55">
        <f t="shared" si="2"/>
        <v>0.47517759051688035</v>
      </c>
    </row>
    <row r="22" spans="1:5" ht="15" customHeight="1">
      <c r="A22" s="176" t="s">
        <v>286</v>
      </c>
      <c r="B22" s="177">
        <v>0</v>
      </c>
      <c r="C22" s="177">
        <v>589.49354</v>
      </c>
      <c r="D22" s="55"/>
      <c r="E22" s="55">
        <f t="shared" si="2"/>
        <v>0.34592143980740103</v>
      </c>
    </row>
    <row r="23" spans="1:5" ht="15" customHeight="1">
      <c r="A23" s="176" t="s">
        <v>93</v>
      </c>
      <c r="B23" s="177">
        <v>398.09721</v>
      </c>
      <c r="C23" s="177">
        <v>494.45865999999995</v>
      </c>
      <c r="D23" s="55">
        <f t="shared" si="1"/>
        <v>24.205507494011314</v>
      </c>
      <c r="E23" s="55">
        <f t="shared" si="2"/>
        <v>0.2901539032852474</v>
      </c>
    </row>
    <row r="24" spans="1:5" ht="15" customHeight="1">
      <c r="A24" s="176" t="s">
        <v>220</v>
      </c>
      <c r="B24" s="177">
        <v>273.61109999999996</v>
      </c>
      <c r="C24" s="177">
        <v>303.28746</v>
      </c>
      <c r="D24" s="55">
        <f t="shared" si="1"/>
        <v>10.84618277547953</v>
      </c>
      <c r="E24" s="55">
        <f t="shared" si="2"/>
        <v>0.17797249286010758</v>
      </c>
    </row>
    <row r="25" spans="1:5" ht="15" customHeight="1">
      <c r="A25" s="176" t="s">
        <v>224</v>
      </c>
      <c r="B25" s="177">
        <v>263.21967</v>
      </c>
      <c r="C25" s="177">
        <v>260.82482</v>
      </c>
      <c r="D25" s="55">
        <f t="shared" si="1"/>
        <v>-0.9098294211827063</v>
      </c>
      <c r="E25" s="55">
        <f t="shared" si="2"/>
        <v>0.15305493809466716</v>
      </c>
    </row>
    <row r="26" spans="1:5" ht="15" customHeight="1">
      <c r="A26" s="176" t="s">
        <v>329</v>
      </c>
      <c r="B26" s="177">
        <v>21.6</v>
      </c>
      <c r="C26" s="177">
        <v>255.744</v>
      </c>
      <c r="D26" s="55">
        <f t="shared" si="1"/>
        <v>1084</v>
      </c>
      <c r="E26" s="55">
        <f t="shared" si="2"/>
        <v>0.1500734557703617</v>
      </c>
    </row>
    <row r="27" spans="1:5" ht="15" customHeight="1">
      <c r="A27" s="176" t="s">
        <v>238</v>
      </c>
      <c r="B27" s="177">
        <v>331.75718</v>
      </c>
      <c r="C27" s="177">
        <v>207.86793</v>
      </c>
      <c r="D27" s="55">
        <f t="shared" si="1"/>
        <v>-37.34335154404194</v>
      </c>
      <c r="E27" s="55">
        <f t="shared" si="2"/>
        <v>0.12197923939146821</v>
      </c>
    </row>
    <row r="28" spans="1:5" ht="15" customHeight="1">
      <c r="A28" s="176" t="s">
        <v>226</v>
      </c>
      <c r="B28" s="177">
        <v>81.58763</v>
      </c>
      <c r="C28" s="177">
        <v>81.1167</v>
      </c>
      <c r="D28" s="55">
        <f t="shared" si="1"/>
        <v>-0.5772075987499736</v>
      </c>
      <c r="E28" s="55">
        <f t="shared" si="2"/>
        <v>0.04760019194854112</v>
      </c>
    </row>
    <row r="29" spans="1:5" ht="15" customHeight="1">
      <c r="A29" s="176" t="s">
        <v>253</v>
      </c>
      <c r="B29" s="177">
        <v>52.863980000000005</v>
      </c>
      <c r="C29" s="177">
        <v>17.595119999999998</v>
      </c>
      <c r="D29" s="55">
        <f t="shared" si="1"/>
        <v>-66.716240434413</v>
      </c>
      <c r="E29" s="55">
        <f t="shared" si="2"/>
        <v>0.01032501432328503</v>
      </c>
    </row>
    <row r="30" spans="1:5" ht="15" customHeight="1">
      <c r="A30" s="176" t="s">
        <v>256</v>
      </c>
      <c r="B30" s="177">
        <v>0</v>
      </c>
      <c r="C30" s="177">
        <v>8.01653</v>
      </c>
      <c r="D30" s="55"/>
      <c r="E30" s="55">
        <f t="shared" si="2"/>
        <v>0.004704189972733584</v>
      </c>
    </row>
    <row r="31" spans="1:5" ht="15" customHeight="1">
      <c r="A31" s="176" t="s">
        <v>95</v>
      </c>
      <c r="B31" s="177">
        <v>4.96288</v>
      </c>
      <c r="C31" s="177">
        <v>6.68082</v>
      </c>
      <c r="D31" s="55">
        <f t="shared" si="1"/>
        <v>34.61578760719581</v>
      </c>
      <c r="E31" s="55">
        <f t="shared" si="2"/>
        <v>0.003920380320866757</v>
      </c>
    </row>
    <row r="32" spans="1:5" ht="15" customHeight="1">
      <c r="A32" s="176" t="s">
        <v>231</v>
      </c>
      <c r="B32" s="177">
        <v>0</v>
      </c>
      <c r="C32" s="177">
        <v>5.96688</v>
      </c>
      <c r="D32" s="55"/>
      <c r="E32" s="55">
        <f t="shared" si="2"/>
        <v>0.003501432298576138</v>
      </c>
    </row>
    <row r="33" spans="1:5" ht="15" customHeight="1">
      <c r="A33" s="176" t="s">
        <v>298</v>
      </c>
      <c r="B33" s="177">
        <v>29.93311</v>
      </c>
      <c r="C33" s="177">
        <v>5.70718</v>
      </c>
      <c r="D33" s="55">
        <f t="shared" si="1"/>
        <v>-80.93355484946268</v>
      </c>
      <c r="E33" s="55">
        <f t="shared" si="2"/>
        <v>0.0033490374175092793</v>
      </c>
    </row>
    <row r="34" spans="1:5" ht="15" customHeight="1">
      <c r="A34" s="176" t="s">
        <v>287</v>
      </c>
      <c r="B34" s="177">
        <v>0</v>
      </c>
      <c r="C34" s="177">
        <v>3.82</v>
      </c>
      <c r="D34" s="55"/>
      <c r="E34" s="55">
        <f t="shared" si="2"/>
        <v>0.002241618966790156</v>
      </c>
    </row>
    <row r="35" spans="1:5" ht="15" customHeight="1">
      <c r="A35" s="176" t="s">
        <v>290</v>
      </c>
      <c r="B35" s="177">
        <v>1.80734</v>
      </c>
      <c r="C35" s="177">
        <v>3.04722</v>
      </c>
      <c r="D35" s="55">
        <f t="shared" si="1"/>
        <v>68.60247656777364</v>
      </c>
      <c r="E35" s="55">
        <f t="shared" si="2"/>
        <v>0.0017881429706759948</v>
      </c>
    </row>
    <row r="36" spans="1:5" ht="15" customHeight="1">
      <c r="A36" s="176" t="s">
        <v>275</v>
      </c>
      <c r="B36" s="177">
        <v>0</v>
      </c>
      <c r="C36" s="177">
        <v>2.92417</v>
      </c>
      <c r="D36" s="55"/>
      <c r="E36" s="55">
        <f t="shared" si="2"/>
        <v>0.0017159358466279507</v>
      </c>
    </row>
    <row r="37" spans="1:5" ht="15" customHeight="1">
      <c r="A37" s="176" t="s">
        <v>255</v>
      </c>
      <c r="B37" s="177">
        <v>0.51724</v>
      </c>
      <c r="C37" s="177">
        <v>2.7260500000000003</v>
      </c>
      <c r="D37" s="55">
        <f t="shared" si="1"/>
        <v>427.0377387673034</v>
      </c>
      <c r="E37" s="55">
        <f>C37/$C$45*100</f>
        <v>0.001599676802203745</v>
      </c>
    </row>
    <row r="38" spans="1:5" ht="15" customHeight="1">
      <c r="A38" s="176" t="s">
        <v>92</v>
      </c>
      <c r="B38" s="177">
        <v>0.46088999999999997</v>
      </c>
      <c r="C38" s="177">
        <v>1.56981</v>
      </c>
      <c r="D38" s="55">
        <f t="shared" si="1"/>
        <v>240.6040486884072</v>
      </c>
      <c r="E38" s="55">
        <f>C38/$C$45*100</f>
        <v>0.0009211821649887056</v>
      </c>
    </row>
    <row r="39" spans="1:5" ht="15" customHeight="1">
      <c r="A39" s="176" t="s">
        <v>288</v>
      </c>
      <c r="B39" s="177">
        <v>0</v>
      </c>
      <c r="C39" s="177">
        <v>0.15955000000000003</v>
      </c>
      <c r="D39" s="55"/>
      <c r="E39" s="55">
        <f>C39/$C$45*100</f>
        <v>9.362573459459935E-05</v>
      </c>
    </row>
    <row r="40" spans="1:5" ht="15" customHeight="1">
      <c r="A40" s="176" t="s">
        <v>96</v>
      </c>
      <c r="B40" s="177">
        <v>0.06872</v>
      </c>
      <c r="C40" s="177">
        <v>0.07625</v>
      </c>
      <c r="D40" s="55">
        <f t="shared" si="1"/>
        <v>10.957508731082655</v>
      </c>
      <c r="E40" s="55">
        <f>C40/$C$45*100</f>
        <v>4.47443576486255E-05</v>
      </c>
    </row>
    <row r="41" spans="1:5" ht="15" customHeight="1">
      <c r="A41" s="176" t="s">
        <v>330</v>
      </c>
      <c r="B41" s="177">
        <v>0</v>
      </c>
      <c r="C41" s="177">
        <v>0.07171</v>
      </c>
      <c r="D41" s="55"/>
      <c r="E41" s="55">
        <f>C41/$C$45*100</f>
        <v>4.208023458338275E-05</v>
      </c>
    </row>
    <row r="42" spans="1:5" ht="15" customHeight="1">
      <c r="A42" s="176" t="s">
        <v>229</v>
      </c>
      <c r="B42" s="177">
        <v>0.16175</v>
      </c>
      <c r="C42" s="177">
        <v>0</v>
      </c>
      <c r="D42" s="55"/>
      <c r="E42" s="55"/>
    </row>
    <row r="43" spans="1:5" ht="15" customHeight="1">
      <c r="A43" s="176" t="s">
        <v>294</v>
      </c>
      <c r="B43" s="177">
        <v>0.35416000000000003</v>
      </c>
      <c r="C43" s="177">
        <v>0</v>
      </c>
      <c r="D43" s="55"/>
      <c r="E43" s="55"/>
    </row>
    <row r="44" spans="1:5" ht="15" customHeight="1">
      <c r="A44" s="176" t="s">
        <v>289</v>
      </c>
      <c r="B44" s="177">
        <v>0.30949</v>
      </c>
      <c r="C44" s="177">
        <v>0</v>
      </c>
      <c r="D44" s="55"/>
      <c r="E44" s="55"/>
    </row>
    <row r="45" spans="1:5" ht="15" customHeight="1">
      <c r="A45" s="24" t="s">
        <v>77</v>
      </c>
      <c r="B45" s="28">
        <f>SUM(B7:B44)</f>
        <v>96883.00008999999</v>
      </c>
      <c r="C45" s="28">
        <f>SUM(C7:C44)</f>
        <v>170412.54810000007</v>
      </c>
      <c r="D45" s="55">
        <f>(C45/B45-1)*100</f>
        <v>75.89520136834575</v>
      </c>
      <c r="E45" s="55">
        <f>C45/$C$45*100</f>
        <v>100</v>
      </c>
    </row>
    <row r="46" spans="1:5" ht="15" customHeight="1">
      <c r="A46" s="47" t="s">
        <v>193</v>
      </c>
      <c r="B46" s="53"/>
      <c r="C46" s="53"/>
      <c r="D46" s="53"/>
      <c r="E46" s="54"/>
    </row>
    <row r="47" spans="1:5" ht="15" customHeight="1">
      <c r="A47" s="47" t="s">
        <v>212</v>
      </c>
      <c r="B47" s="53"/>
      <c r="C47" s="53"/>
      <c r="D47" s="53"/>
      <c r="E47" s="54"/>
    </row>
    <row r="48" ht="15" customHeight="1"/>
    <row r="49" ht="15" customHeight="1"/>
    <row r="50" ht="15" customHeight="1">
      <c r="B50" s="29"/>
    </row>
    <row r="51" ht="15" customHeight="1">
      <c r="C51" s="145"/>
    </row>
    <row r="52" ht="15" customHeight="1"/>
    <row r="53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8" r:id="rId1"/>
  <ignoredErrors>
    <ignoredError sqref="B45:C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10" sqref="B10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318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25.04544</v>
      </c>
      <c r="D7" s="158">
        <v>366.57914</v>
      </c>
      <c r="E7" s="118">
        <f aca="true" t="shared" si="0" ref="E7:E41">(D7/C7-1)*100</f>
        <v>1363.656218457332</v>
      </c>
      <c r="F7" s="158">
        <v>14.358</v>
      </c>
      <c r="G7" s="158">
        <v>394.77026</v>
      </c>
      <c r="H7" s="118">
        <f aca="true" t="shared" si="1" ref="H7:H41">(G7/F7-1)*100</f>
        <v>2649.4794539629474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259</v>
      </c>
      <c r="C8" s="144">
        <v>23.06111</v>
      </c>
      <c r="D8" s="144">
        <v>237.8443277</v>
      </c>
      <c r="E8" s="60">
        <f t="shared" si="0"/>
        <v>931.3654793719817</v>
      </c>
      <c r="F8" s="144">
        <v>11.38775</v>
      </c>
      <c r="G8" s="144">
        <v>135.51268</v>
      </c>
      <c r="H8" s="60">
        <f t="shared" si="1"/>
        <v>1089.9864327896203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25.059660700000002</v>
      </c>
      <c r="D9" s="144">
        <v>40.943721700000005</v>
      </c>
      <c r="E9" s="60">
        <f t="shared" si="0"/>
        <v>63.384980308213045</v>
      </c>
      <c r="F9" s="144">
        <v>13.08393</v>
      </c>
      <c r="G9" s="144">
        <v>85.94772999999999</v>
      </c>
      <c r="H9" s="60">
        <f t="shared" si="1"/>
        <v>556.8953670647885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245</v>
      </c>
      <c r="C10" s="144">
        <v>5913.0601799999995</v>
      </c>
      <c r="D10" s="144">
        <v>7904.8488</v>
      </c>
      <c r="E10" s="60">
        <f t="shared" si="0"/>
        <v>33.68456534125788</v>
      </c>
      <c r="F10" s="144">
        <v>12696.59974</v>
      </c>
      <c r="G10" s="144">
        <v>17838.237920000003</v>
      </c>
      <c r="H10" s="60">
        <f t="shared" si="1"/>
        <v>40.4961823266865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295</v>
      </c>
      <c r="C11" s="144">
        <v>38.075</v>
      </c>
      <c r="D11" s="144">
        <v>0</v>
      </c>
      <c r="E11" s="60"/>
      <c r="F11" s="144">
        <v>73.48125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257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299</v>
      </c>
      <c r="C13" s="144">
        <v>0.3</v>
      </c>
      <c r="D13" s="144">
        <v>0</v>
      </c>
      <c r="E13" s="60"/>
      <c r="F13" s="144">
        <v>1.41656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258</v>
      </c>
      <c r="C14" s="144">
        <v>0.294177</v>
      </c>
      <c r="D14" s="144">
        <v>1.2257769</v>
      </c>
      <c r="E14" s="60">
        <f t="shared" si="0"/>
        <v>316.6800599638993</v>
      </c>
      <c r="F14" s="144">
        <v>8.12774</v>
      </c>
      <c r="G14" s="144">
        <v>18.271849999999997</v>
      </c>
      <c r="H14" s="60">
        <f t="shared" si="1"/>
        <v>124.80849535049101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184</v>
      </c>
      <c r="C15" s="144">
        <v>2916.2945907999997</v>
      </c>
      <c r="D15" s="144">
        <v>6387.7603</v>
      </c>
      <c r="E15" s="60">
        <f t="shared" si="0"/>
        <v>119.03686685670891</v>
      </c>
      <c r="F15" s="144">
        <v>7250.38106</v>
      </c>
      <c r="G15" s="144">
        <v>18318.083260000003</v>
      </c>
      <c r="H15" s="60">
        <f t="shared" si="1"/>
        <v>152.64993809856392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192</v>
      </c>
      <c r="C16" s="144">
        <v>0.4</v>
      </c>
      <c r="D16" s="144">
        <v>1.04692</v>
      </c>
      <c r="E16" s="60">
        <f t="shared" si="0"/>
        <v>161.73000000000002</v>
      </c>
      <c r="F16" s="144">
        <v>2.69532</v>
      </c>
      <c r="G16" s="144">
        <v>6.79261</v>
      </c>
      <c r="H16" s="60">
        <f t="shared" si="1"/>
        <v>152.01497410326047</v>
      </c>
      <c r="J16" s="29"/>
      <c r="K16" s="29"/>
      <c r="L16" s="29"/>
      <c r="M16" s="29"/>
      <c r="N16" s="29"/>
    </row>
    <row r="17" spans="1:14" ht="15" customHeight="1">
      <c r="A17" s="164">
        <v>4022916</v>
      </c>
      <c r="B17" s="165" t="s">
        <v>240</v>
      </c>
      <c r="C17" s="144">
        <v>0.054</v>
      </c>
      <c r="D17" s="144">
        <v>0</v>
      </c>
      <c r="E17" s="60"/>
      <c r="F17" s="144">
        <v>0.5767100000000001</v>
      </c>
      <c r="G17" s="144">
        <v>0</v>
      </c>
      <c r="H17" s="60"/>
      <c r="J17" s="29"/>
      <c r="K17" s="29"/>
      <c r="L17" s="29"/>
      <c r="M17" s="29"/>
      <c r="N17" s="29"/>
    </row>
    <row r="18" spans="1:8" ht="15" customHeight="1">
      <c r="A18" s="164">
        <v>4022917</v>
      </c>
      <c r="B18" s="165" t="s">
        <v>251</v>
      </c>
      <c r="C18" s="144">
        <v>0.054</v>
      </c>
      <c r="D18" s="144">
        <v>0</v>
      </c>
      <c r="E18" s="60"/>
      <c r="F18" s="144">
        <v>0.65413</v>
      </c>
      <c r="G18" s="144">
        <v>0</v>
      </c>
      <c r="H18" s="60"/>
    </row>
    <row r="19" spans="1:8" ht="15" customHeight="1">
      <c r="A19" s="164">
        <v>4022918</v>
      </c>
      <c r="B19" s="208" t="s">
        <v>300</v>
      </c>
      <c r="C19" s="144">
        <v>0.400128</v>
      </c>
      <c r="D19" s="144">
        <v>0.0231923</v>
      </c>
      <c r="E19" s="60">
        <f t="shared" si="0"/>
        <v>-94.20377979046705</v>
      </c>
      <c r="F19" s="144">
        <v>0.38097000000000003</v>
      </c>
      <c r="G19" s="144">
        <v>2.45002</v>
      </c>
      <c r="H19" s="60">
        <f t="shared" si="1"/>
        <v>543.1005066015696</v>
      </c>
    </row>
    <row r="20" spans="1:14" ht="15" customHeight="1">
      <c r="A20" s="59">
        <v>4029110</v>
      </c>
      <c r="B20" s="10" t="s">
        <v>246</v>
      </c>
      <c r="C20" s="144">
        <v>1153.639714</v>
      </c>
      <c r="D20" s="144">
        <v>1346.6958285</v>
      </c>
      <c r="E20" s="60">
        <f t="shared" si="0"/>
        <v>16.73452397288051</v>
      </c>
      <c r="F20" s="144">
        <v>1294.7402299999999</v>
      </c>
      <c r="G20" s="144">
        <v>1380.66221</v>
      </c>
      <c r="H20" s="60">
        <f t="shared" si="1"/>
        <v>6.636233122994883</v>
      </c>
      <c r="J20" s="29"/>
      <c r="K20" s="29"/>
      <c r="L20" s="29"/>
      <c r="M20" s="29"/>
      <c r="N20" s="29"/>
    </row>
    <row r="21" spans="1:8" ht="15" customHeight="1">
      <c r="A21" s="59">
        <v>4029910</v>
      </c>
      <c r="B21" s="10" t="s">
        <v>81</v>
      </c>
      <c r="C21" s="144">
        <v>141.3290377</v>
      </c>
      <c r="D21" s="144">
        <v>626.3739340999999</v>
      </c>
      <c r="E21" s="60">
        <f t="shared" si="0"/>
        <v>343.2025748520327</v>
      </c>
      <c r="F21" s="144">
        <v>175.11807000000002</v>
      </c>
      <c r="G21" s="144">
        <v>947.39099</v>
      </c>
      <c r="H21" s="60">
        <f t="shared" si="1"/>
        <v>441.0012741689078</v>
      </c>
    </row>
    <row r="22" spans="1:10" ht="15" customHeight="1">
      <c r="A22" s="59">
        <v>4029990</v>
      </c>
      <c r="B22" s="10" t="s">
        <v>188</v>
      </c>
      <c r="C22" s="144">
        <v>55.7645735</v>
      </c>
      <c r="D22" s="144">
        <v>49.1485314</v>
      </c>
      <c r="E22" s="60">
        <f t="shared" si="0"/>
        <v>-11.864238681929473</v>
      </c>
      <c r="F22" s="144">
        <v>73.05268</v>
      </c>
      <c r="G22" s="144">
        <v>96.74163</v>
      </c>
      <c r="H22" s="60">
        <f t="shared" si="1"/>
        <v>32.42721553815686</v>
      </c>
      <c r="J22" s="29"/>
    </row>
    <row r="23" spans="1:10" ht="15" customHeight="1">
      <c r="A23" s="59">
        <v>4031000</v>
      </c>
      <c r="B23" s="10" t="s">
        <v>79</v>
      </c>
      <c r="C23" s="144">
        <v>56.1534465</v>
      </c>
      <c r="D23" s="144">
        <v>84.6622203</v>
      </c>
      <c r="E23" s="60">
        <f t="shared" si="0"/>
        <v>50.769410565030945</v>
      </c>
      <c r="F23" s="144">
        <v>53.93741000000001</v>
      </c>
      <c r="G23" s="144">
        <v>87.85425</v>
      </c>
      <c r="H23" s="60">
        <f t="shared" si="1"/>
        <v>62.881847682341395</v>
      </c>
      <c r="J23" s="29"/>
    </row>
    <row r="24" spans="1:14" ht="15" customHeight="1">
      <c r="A24" s="59">
        <v>4039000</v>
      </c>
      <c r="B24" s="10" t="s">
        <v>182</v>
      </c>
      <c r="C24" s="144">
        <v>40.1744</v>
      </c>
      <c r="D24" s="144">
        <v>2.7628831</v>
      </c>
      <c r="E24" s="60">
        <f t="shared" si="0"/>
        <v>-93.12277694253058</v>
      </c>
      <c r="F24" s="144">
        <v>88.08611</v>
      </c>
      <c r="G24" s="144">
        <v>16.00471</v>
      </c>
      <c r="H24" s="60">
        <f t="shared" si="1"/>
        <v>-81.8306087077747</v>
      </c>
      <c r="J24" s="29"/>
      <c r="K24" s="29"/>
      <c r="L24" s="29"/>
      <c r="M24" s="29"/>
      <c r="N24" s="29"/>
    </row>
    <row r="25" spans="1:14" ht="15" customHeight="1">
      <c r="A25" s="59">
        <v>4041000</v>
      </c>
      <c r="B25" s="10" t="s">
        <v>102</v>
      </c>
      <c r="C25" s="144">
        <v>1380.3829923</v>
      </c>
      <c r="D25" s="144">
        <v>2412.016</v>
      </c>
      <c r="E25" s="60">
        <f t="shared" si="0"/>
        <v>74.7352737214683</v>
      </c>
      <c r="F25" s="144">
        <v>1414.7798300000002</v>
      </c>
      <c r="G25" s="144">
        <v>3669.17036</v>
      </c>
      <c r="H25" s="60">
        <f t="shared" si="1"/>
        <v>159.34567924961155</v>
      </c>
      <c r="J25" s="29"/>
      <c r="K25" s="29"/>
      <c r="L25" s="29"/>
      <c r="M25" s="29"/>
      <c r="N25" s="29"/>
    </row>
    <row r="26" spans="1:10" ht="15" customHeight="1">
      <c r="A26" s="137">
        <v>4049000</v>
      </c>
      <c r="B26" s="10" t="s">
        <v>176</v>
      </c>
      <c r="C26" s="144">
        <v>434.8433213</v>
      </c>
      <c r="D26" s="144">
        <v>419.85175</v>
      </c>
      <c r="E26" s="60">
        <f t="shared" si="0"/>
        <v>-3.447579982413318</v>
      </c>
      <c r="F26" s="144">
        <v>1958.35946</v>
      </c>
      <c r="G26" s="144">
        <v>2112.40871</v>
      </c>
      <c r="H26" s="60">
        <f t="shared" si="1"/>
        <v>7.866239735170999</v>
      </c>
      <c r="J26" s="29"/>
    </row>
    <row r="27" spans="1:8" ht="15" customHeight="1">
      <c r="A27" s="59">
        <v>4051000</v>
      </c>
      <c r="B27" s="10" t="s">
        <v>103</v>
      </c>
      <c r="C27" s="144">
        <v>3567.6997738</v>
      </c>
      <c r="D27" s="144">
        <v>3386.8652666000003</v>
      </c>
      <c r="E27" s="60">
        <f t="shared" si="0"/>
        <v>-5.068658201791198</v>
      </c>
      <c r="F27" s="144">
        <v>11069.71031</v>
      </c>
      <c r="G27" s="144">
        <v>14933.71758</v>
      </c>
      <c r="H27" s="60">
        <f t="shared" si="1"/>
        <v>34.90612818033176</v>
      </c>
    </row>
    <row r="28" spans="1:8" ht="15" customHeight="1">
      <c r="A28" s="59">
        <v>4052000</v>
      </c>
      <c r="B28" s="10" t="s">
        <v>263</v>
      </c>
      <c r="C28" s="144">
        <v>1.728</v>
      </c>
      <c r="D28" s="144">
        <v>43.77435</v>
      </c>
      <c r="E28" s="60">
        <f t="shared" si="0"/>
        <v>2433.237847222222</v>
      </c>
      <c r="F28" s="144">
        <v>8.64</v>
      </c>
      <c r="G28" s="144">
        <v>231.8915</v>
      </c>
      <c r="H28" s="60">
        <f t="shared" si="1"/>
        <v>2583.9293981481483</v>
      </c>
    </row>
    <row r="29" spans="1:8" ht="15" customHeight="1">
      <c r="A29" s="59">
        <v>4059000</v>
      </c>
      <c r="B29" s="10" t="s">
        <v>291</v>
      </c>
      <c r="C29" s="144">
        <v>0</v>
      </c>
      <c r="D29" s="144">
        <v>0.543</v>
      </c>
      <c r="E29" s="60"/>
      <c r="F29" s="144">
        <v>0</v>
      </c>
      <c r="G29" s="144">
        <v>3.82</v>
      </c>
      <c r="H29" s="60"/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4061000</v>
      </c>
      <c r="B31" s="10" t="s">
        <v>190</v>
      </c>
      <c r="C31" s="178">
        <v>4589.1850344</v>
      </c>
      <c r="D31" s="178">
        <v>6420.4250493</v>
      </c>
      <c r="E31" s="60">
        <f t="shared" si="0"/>
        <v>39.903381562809884</v>
      </c>
      <c r="F31" s="178">
        <v>17560.27734</v>
      </c>
      <c r="G31" s="178">
        <v>25583.822519999998</v>
      </c>
      <c r="H31" s="60">
        <f t="shared" si="1"/>
        <v>45.69144908505185</v>
      </c>
    </row>
    <row r="32" spans="1:8" ht="15" customHeight="1">
      <c r="A32" s="59">
        <v>4062000</v>
      </c>
      <c r="B32" s="10" t="s">
        <v>104</v>
      </c>
      <c r="C32" s="178">
        <v>776.2937337</v>
      </c>
      <c r="D32" s="178">
        <v>482.6137425</v>
      </c>
      <c r="E32" s="60">
        <f t="shared" si="0"/>
        <v>-37.831039779266476</v>
      </c>
      <c r="F32" s="178">
        <v>3910.51361</v>
      </c>
      <c r="G32" s="178">
        <v>2865.65772</v>
      </c>
      <c r="H32" s="60">
        <f t="shared" si="1"/>
        <v>-26.719147257999186</v>
      </c>
    </row>
    <row r="33" spans="1:8" ht="15" customHeight="1">
      <c r="A33" s="59">
        <v>4063000</v>
      </c>
      <c r="B33" s="10" t="s">
        <v>183</v>
      </c>
      <c r="C33" s="178">
        <v>1068.3415</v>
      </c>
      <c r="D33" s="178">
        <v>1073.504614</v>
      </c>
      <c r="E33" s="60">
        <f t="shared" si="0"/>
        <v>0.48328310750822556</v>
      </c>
      <c r="F33" s="178">
        <v>4576.032730000001</v>
      </c>
      <c r="G33" s="178">
        <v>4862.60974</v>
      </c>
      <c r="H33" s="60">
        <f t="shared" si="1"/>
        <v>6.262564691052797</v>
      </c>
    </row>
    <row r="34" spans="1:8" ht="15" customHeight="1">
      <c r="A34" s="59">
        <v>4064000</v>
      </c>
      <c r="B34" s="10" t="s">
        <v>105</v>
      </c>
      <c r="C34" s="178">
        <v>123.4897136</v>
      </c>
      <c r="D34" s="178">
        <v>152.22921100000002</v>
      </c>
      <c r="E34" s="60">
        <f t="shared" si="0"/>
        <v>23.27278650357161</v>
      </c>
      <c r="F34" s="178">
        <v>931.30174</v>
      </c>
      <c r="G34" s="178">
        <v>1279.22947</v>
      </c>
      <c r="H34" s="60">
        <f t="shared" si="1"/>
        <v>37.35929130767006</v>
      </c>
    </row>
    <row r="35" spans="1:8" ht="15" customHeight="1">
      <c r="A35" s="59">
        <v>4069000</v>
      </c>
      <c r="B35" s="10" t="s">
        <v>189</v>
      </c>
      <c r="C35" s="178">
        <v>7942.9443064</v>
      </c>
      <c r="D35" s="178">
        <v>16526.0070657</v>
      </c>
      <c r="E35" s="60">
        <f t="shared" si="0"/>
        <v>108.05895683272296</v>
      </c>
      <c r="F35" s="178">
        <v>23970.98787</v>
      </c>
      <c r="G35" s="178">
        <v>61695.67076</v>
      </c>
      <c r="H35" s="60">
        <f t="shared" si="1"/>
        <v>157.37642142488806</v>
      </c>
    </row>
    <row r="36" spans="1:8" ht="15" customHeight="1">
      <c r="A36" s="59"/>
      <c r="B36" s="10" t="s">
        <v>164</v>
      </c>
      <c r="C36" s="26">
        <f>SUM(C31:C35)</f>
        <v>14500.2542881</v>
      </c>
      <c r="D36" s="26">
        <f>SUM(D31:D35)</f>
        <v>24654.779682499997</v>
      </c>
      <c r="E36" s="60">
        <f>(D36/C36-1)*100</f>
        <v>70.0299814930388</v>
      </c>
      <c r="F36" s="26">
        <f>SUM(F31:F35)</f>
        <v>50949.11329</v>
      </c>
      <c r="G36" s="26">
        <f>SUM(G31:G35)</f>
        <v>96286.99020999999</v>
      </c>
      <c r="H36" s="60">
        <f t="shared" si="1"/>
        <v>88.98658679678857</v>
      </c>
    </row>
    <row r="37" spans="1:11" ht="15" customHeight="1">
      <c r="A37" s="59"/>
      <c r="C37" s="26"/>
      <c r="D37" s="26"/>
      <c r="E37" s="60"/>
      <c r="F37" s="26"/>
      <c r="G37" s="26"/>
      <c r="H37" s="60"/>
      <c r="K37" s="29"/>
    </row>
    <row r="38" spans="1:8" ht="15" customHeight="1">
      <c r="A38" s="59">
        <v>19011010</v>
      </c>
      <c r="B38" s="10" t="s">
        <v>186</v>
      </c>
      <c r="C38" s="178">
        <v>1567.1958399</v>
      </c>
      <c r="D38" s="178">
        <v>1905.7800989000002</v>
      </c>
      <c r="E38" s="60">
        <f t="shared" si="0"/>
        <v>21.604463869786983</v>
      </c>
      <c r="F38" s="178">
        <v>8579.18594</v>
      </c>
      <c r="G38" s="178">
        <v>12679.02178</v>
      </c>
      <c r="H38" s="60">
        <f t="shared" si="1"/>
        <v>47.78816858234454</v>
      </c>
    </row>
    <row r="39" spans="1:8" ht="15" customHeight="1">
      <c r="A39" s="59">
        <v>19019011</v>
      </c>
      <c r="B39" s="10" t="s">
        <v>106</v>
      </c>
      <c r="C39" s="178">
        <v>566.1826561</v>
      </c>
      <c r="D39" s="178">
        <v>494.5796322</v>
      </c>
      <c r="E39" s="60">
        <f t="shared" si="0"/>
        <v>-12.64662969247744</v>
      </c>
      <c r="F39" s="178">
        <v>1014.21149</v>
      </c>
      <c r="G39" s="178">
        <v>947.98061</v>
      </c>
      <c r="H39" s="60">
        <f t="shared" si="1"/>
        <v>-6.5302829491706955</v>
      </c>
    </row>
    <row r="40" spans="1:8" ht="15" customHeight="1">
      <c r="A40" s="59">
        <v>22029931</v>
      </c>
      <c r="B40" s="10" t="s">
        <v>283</v>
      </c>
      <c r="C40" s="178">
        <v>17.1494456</v>
      </c>
      <c r="D40" s="178">
        <v>8.40783</v>
      </c>
      <c r="E40" s="60">
        <f t="shared" si="0"/>
        <v>-50.97316731918144</v>
      </c>
      <c r="F40" s="178">
        <v>62.735339999999994</v>
      </c>
      <c r="G40" s="178">
        <v>38.2586</v>
      </c>
      <c r="H40" s="60">
        <f t="shared" si="1"/>
        <v>-39.0158720746552</v>
      </c>
    </row>
    <row r="41" spans="1:11" ht="15" customHeight="1">
      <c r="A41" s="59">
        <v>22029932</v>
      </c>
      <c r="B41" s="10" t="s">
        <v>284</v>
      </c>
      <c r="C41" s="178">
        <v>17.9481706</v>
      </c>
      <c r="D41" s="178">
        <v>40.509029999999996</v>
      </c>
      <c r="E41" s="60">
        <f t="shared" si="0"/>
        <v>125.7000498981216</v>
      </c>
      <c r="F41" s="178">
        <v>68.13152000000001</v>
      </c>
      <c r="G41" s="178">
        <v>134.53763</v>
      </c>
      <c r="H41" s="60">
        <f t="shared" si="1"/>
        <v>97.46753044699427</v>
      </c>
      <c r="J41" s="29"/>
      <c r="K41" s="29"/>
    </row>
    <row r="42" spans="1:8" ht="15" customHeight="1">
      <c r="A42" s="21"/>
      <c r="B42" s="10" t="s">
        <v>107</v>
      </c>
      <c r="C42" s="28"/>
      <c r="D42" s="28"/>
      <c r="E42" s="69"/>
      <c r="F42" s="28">
        <f>SUM(F7:F41)-F36</f>
        <v>96883.00008999999</v>
      </c>
      <c r="G42" s="28">
        <f>SUM(G7:G41)-G36</f>
        <v>170412.54809999999</v>
      </c>
      <c r="H42" s="69">
        <f>(G42/F42-1)*100</f>
        <v>75.89520136834567</v>
      </c>
    </row>
    <row r="43" spans="1:8" ht="12">
      <c r="A43" s="47" t="s">
        <v>193</v>
      </c>
      <c r="B43" s="53"/>
      <c r="C43" s="53"/>
      <c r="D43" s="53"/>
      <c r="E43" s="53"/>
      <c r="F43" s="53"/>
      <c r="G43" s="53"/>
      <c r="H43" s="54"/>
    </row>
    <row r="44" spans="1:8" ht="12">
      <c r="A44" s="11"/>
      <c r="B44" s="11"/>
      <c r="C44" s="11"/>
      <c r="D44" s="34"/>
      <c r="E44" s="11"/>
      <c r="F44" s="224"/>
      <c r="G44" s="224"/>
      <c r="H44" s="34"/>
    </row>
    <row r="45" spans="4:8" ht="12">
      <c r="D45" s="34"/>
      <c r="E45" s="11"/>
      <c r="F45" s="34"/>
      <c r="G45" s="34"/>
      <c r="H45" s="34"/>
    </row>
    <row r="46" spans="4:8" ht="12">
      <c r="D46" s="44"/>
      <c r="E46" s="44"/>
      <c r="F46" s="44"/>
      <c r="G46" s="44"/>
      <c r="H46" s="44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11"/>
      <c r="G78" s="11"/>
      <c r="H78" s="62"/>
    </row>
  </sheetData>
  <sheetProtection/>
  <mergeCells count="7">
    <mergeCell ref="F44:G44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9" sqref="A9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319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306</v>
      </c>
      <c r="B8" s="183">
        <v>6388</v>
      </c>
      <c r="C8" s="183">
        <v>18321</v>
      </c>
      <c r="D8" s="52">
        <f aca="true" t="shared" si="0" ref="D8:D13">C8/B8*1000</f>
        <v>2868.033813400125</v>
      </c>
      <c r="G8" s="29"/>
      <c r="H8" s="29"/>
      <c r="I8" s="29"/>
    </row>
    <row r="9" spans="1:33" ht="15" customHeight="1">
      <c r="A9" s="21" t="s">
        <v>307</v>
      </c>
      <c r="B9" s="178">
        <v>7925</v>
      </c>
      <c r="C9" s="178">
        <v>17903</v>
      </c>
      <c r="D9" s="52">
        <f t="shared" si="0"/>
        <v>2259.0536277602523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2835</v>
      </c>
      <c r="C10" s="178">
        <v>5798</v>
      </c>
      <c r="D10" s="52">
        <f t="shared" si="0"/>
        <v>2045.1499118165787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24655</v>
      </c>
      <c r="C11" s="178">
        <v>96287</v>
      </c>
      <c r="D11" s="52">
        <f t="shared" si="0"/>
        <v>3905.3741634556886</v>
      </c>
      <c r="G11" s="29"/>
      <c r="I11" s="29"/>
    </row>
    <row r="12" spans="1:4" ht="26.25" customHeight="1">
      <c r="A12" s="139" t="s">
        <v>186</v>
      </c>
      <c r="B12" s="182">
        <v>1906</v>
      </c>
      <c r="C12" s="182">
        <v>12679</v>
      </c>
      <c r="D12" s="141">
        <f t="shared" si="0"/>
        <v>6652.151101783841</v>
      </c>
    </row>
    <row r="13" spans="1:7" ht="15" customHeight="1">
      <c r="A13" s="21" t="s">
        <v>113</v>
      </c>
      <c r="B13" s="178">
        <v>6728</v>
      </c>
      <c r="C13" s="178">
        <v>19424.5</v>
      </c>
      <c r="D13" s="52">
        <f t="shared" si="0"/>
        <v>2887.1135552913197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50437</v>
      </c>
      <c r="C15" s="26">
        <f>SUM(C8:C13)</f>
        <v>170412.5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18321</v>
      </c>
      <c r="AH21" s="66">
        <f aca="true" t="shared" si="2" ref="AH21:AH27">AG21/$AG$27*100</f>
        <v>10.75097190640358</v>
      </c>
    </row>
    <row r="22" spans="32:34" ht="17.25" customHeight="1">
      <c r="AF22" s="11" t="str">
        <f>A9</f>
        <v>Leche descremada en polvo</v>
      </c>
      <c r="AG22" s="44">
        <f t="shared" si="1"/>
        <v>17903</v>
      </c>
      <c r="AH22" s="66">
        <f t="shared" si="2"/>
        <v>10.505684735568106</v>
      </c>
    </row>
    <row r="23" spans="32:34" ht="17.25" customHeight="1">
      <c r="AF23" s="11" t="str">
        <f>A10</f>
        <v>Suero y lactosuero</v>
      </c>
      <c r="AG23" s="44">
        <f t="shared" si="1"/>
        <v>5798</v>
      </c>
      <c r="AH23" s="66">
        <f t="shared" si="2"/>
        <v>3.4023325753685913</v>
      </c>
    </row>
    <row r="24" spans="32:34" ht="17.25" customHeight="1">
      <c r="AF24" s="11" t="str">
        <f>A11</f>
        <v>Quesos</v>
      </c>
      <c r="AG24" s="44">
        <f t="shared" si="1"/>
        <v>96287</v>
      </c>
      <c r="AH24" s="66">
        <f>AG24/$AG$27*100</f>
        <v>56.50231056994058</v>
      </c>
    </row>
    <row r="25" spans="32:34" ht="17.25" customHeight="1">
      <c r="AF25" s="11" t="str">
        <f>A12</f>
        <v>Preparaciones para la alimentación infantil</v>
      </c>
      <c r="AG25" s="44">
        <f t="shared" si="1"/>
        <v>12679</v>
      </c>
      <c r="AH25" s="66">
        <f t="shared" si="2"/>
        <v>7.440181911538179</v>
      </c>
    </row>
    <row r="26" spans="32:34" ht="17.25" customHeight="1">
      <c r="AF26" s="11" t="str">
        <f>A13</f>
        <v>Otros productos</v>
      </c>
      <c r="AG26" s="44">
        <f t="shared" si="1"/>
        <v>19424.5</v>
      </c>
      <c r="AH26" s="66">
        <f t="shared" si="2"/>
        <v>11.398518301180959</v>
      </c>
    </row>
    <row r="27" spans="32:34" ht="17.25" customHeight="1">
      <c r="AF27" s="11"/>
      <c r="AG27" s="44">
        <f>SUM(AG21:AG26)</f>
        <v>170412.5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8" sqref="A8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9" t="s">
        <v>178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282</v>
      </c>
      <c r="I4" s="228"/>
      <c r="J4" s="228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2">+(C7/B7-1)*100</f>
        <v>1656.7378304977406</v>
      </c>
      <c r="I7" s="60">
        <f aca="true" t="shared" si="1" ref="I7:I12">+(E7/D7-1)*100</f>
        <v>1433.0502223812236</v>
      </c>
      <c r="J7" s="45">
        <f aca="true" t="shared" si="2" ref="J7:J12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>E9/C9*1000</f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>E10/C10*1000</f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>E11/C11*1000</f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>E12/C12*1000</f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3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3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3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3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3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320</v>
      </c>
      <c r="B19" s="26">
        <f>SUM(B7:B12)</f>
        <v>2916.705</v>
      </c>
      <c r="C19" s="26">
        <f>SUM(C7:C12)</f>
        <v>6387.782399999999</v>
      </c>
      <c r="D19" s="26">
        <f>SUM(D7:D12)</f>
        <v>7250.82444</v>
      </c>
      <c r="E19" s="26">
        <f>SUM(E7:E12)</f>
        <v>18320.53542</v>
      </c>
      <c r="F19" s="52">
        <f t="shared" si="3"/>
        <v>2485.9642781837724</v>
      </c>
      <c r="G19" s="52">
        <f t="shared" si="3"/>
        <v>2868.058783592879</v>
      </c>
      <c r="H19" s="60">
        <f>+(C19/B19-1)*100</f>
        <v>119.00680391057716</v>
      </c>
      <c r="I19" s="45">
        <f>+(E19/D19-1)*100</f>
        <v>152.66830788141382</v>
      </c>
      <c r="J19" s="45">
        <f>+(G19/F19-1)*100</f>
        <v>15.370072239664779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10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282</v>
      </c>
      <c r="I27" s="228"/>
      <c r="J27" s="228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4" ref="H30:H35">+(C30/B30-1)*100</f>
        <v>-30.064802444679906</v>
      </c>
      <c r="I30" s="60">
        <f aca="true" t="shared" si="5" ref="I30:I35">+(E30/D30-1)*100</f>
        <v>-21.864305378808226</v>
      </c>
      <c r="J30" s="45">
        <f aca="true" t="shared" si="6" ref="J30:J35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7" ref="F31:G45">D31/B31*1000</f>
        <v>2374.829989971946</v>
      </c>
      <c r="G31" s="52">
        <f>E31/C31*1000</f>
        <v>2344.8184960277426</v>
      </c>
      <c r="H31" s="60">
        <f t="shared" si="4"/>
        <v>76.39293191343664</v>
      </c>
      <c r="I31" s="60">
        <f t="shared" si="5"/>
        <v>74.16379743632702</v>
      </c>
      <c r="J31" s="45">
        <f t="shared" si="6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7"/>
        <v>2162.436853902512</v>
      </c>
      <c r="G32" s="52">
        <f>E32/C32*1000</f>
        <v>2383.508173283085</v>
      </c>
      <c r="H32" s="60">
        <f t="shared" si="4"/>
        <v>4.13675019236559</v>
      </c>
      <c r="I32" s="60">
        <f t="shared" si="5"/>
        <v>14.782910203690115</v>
      </c>
      <c r="J32" s="45">
        <f t="shared" si="6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7"/>
        <v>2138.9233286869335</v>
      </c>
      <c r="G33" s="52">
        <f>E33/C33*1000</f>
        <v>2492.767841898005</v>
      </c>
      <c r="H33" s="60">
        <f t="shared" si="4"/>
        <v>-47.35675937115228</v>
      </c>
      <c r="I33" s="60">
        <f t="shared" si="5"/>
        <v>-38.6479283418497</v>
      </c>
      <c r="J33" s="45">
        <f t="shared" si="6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7"/>
        <v>2097.8940566879824</v>
      </c>
      <c r="G34" s="52">
        <f>E34/C34*1000</f>
        <v>2163.426892573957</v>
      </c>
      <c r="H34" s="60">
        <f t="shared" si="4"/>
        <v>169.5372786770192</v>
      </c>
      <c r="I34" s="60">
        <f t="shared" si="5"/>
        <v>177.95693275458467</v>
      </c>
      <c r="J34" s="45">
        <f t="shared" si="6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7"/>
        <v>2093.6668199501214</v>
      </c>
      <c r="G35" s="52">
        <f>E35/C35*1000</f>
        <v>2070.9249606168114</v>
      </c>
      <c r="H35" s="60">
        <f t="shared" si="4"/>
        <v>109.66222815962512</v>
      </c>
      <c r="I35" s="60">
        <f t="shared" si="5"/>
        <v>107.38483194028392</v>
      </c>
      <c r="J35" s="45">
        <f t="shared" si="6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7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7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7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7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7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7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321</v>
      </c>
      <c r="B42" s="26">
        <f>SUM(B30:B35)</f>
        <v>5951.837799999999</v>
      </c>
      <c r="C42" s="26">
        <f>SUM(C30:C35)</f>
        <v>7925.1768</v>
      </c>
      <c r="D42" s="26">
        <f>SUM(D30:D35)</f>
        <v>12780.91165</v>
      </c>
      <c r="E42" s="26">
        <f>SUM(E30:E35)</f>
        <v>17902.54304</v>
      </c>
      <c r="F42" s="52">
        <f t="shared" si="7"/>
        <v>2147.38910559693</v>
      </c>
      <c r="G42" s="52">
        <f t="shared" si="7"/>
        <v>2258.94557204074</v>
      </c>
      <c r="H42" s="60">
        <f>+(C42/B42-1)*100</f>
        <v>33.15512059149195</v>
      </c>
      <c r="I42" s="60">
        <f>+(E42/D42-1)*100</f>
        <v>40.07250445237214</v>
      </c>
      <c r="J42" s="45">
        <f>+(G42/F42-1)*100</f>
        <v>5.194981484866923</v>
      </c>
      <c r="AK42" s="11"/>
      <c r="AM42" s="44"/>
      <c r="AN42" s="44"/>
    </row>
    <row r="43" spans="1:40" ht="14.25" customHeight="1">
      <c r="A43" s="21" t="s">
        <v>322</v>
      </c>
      <c r="B43" s="26">
        <f>B19+B42</f>
        <v>8868.5428</v>
      </c>
      <c r="C43" s="26">
        <f>C19+C42</f>
        <v>14312.9592</v>
      </c>
      <c r="D43" s="26">
        <f>D19+D42</f>
        <v>20031.73609</v>
      </c>
      <c r="E43" s="26">
        <f>E19+E42</f>
        <v>36223.078460000004</v>
      </c>
      <c r="F43" s="52">
        <f>D43/B43*1000</f>
        <v>2258.740420128547</v>
      </c>
      <c r="G43" s="52">
        <f>E43/C43*1000</f>
        <v>2530.7889133087174</v>
      </c>
      <c r="H43" s="60">
        <f>+(C43/B43-1)*100</f>
        <v>61.39020268357955</v>
      </c>
      <c r="I43" s="60">
        <f>+(E43/D43-1)*100</f>
        <v>80.8284528972147</v>
      </c>
      <c r="J43" s="45">
        <f>+(G43/F43-1)*100</f>
        <v>12.044256646573292</v>
      </c>
      <c r="AK43" s="11"/>
      <c r="AM43" s="44"/>
      <c r="AN43" s="44"/>
    </row>
    <row r="44" spans="1:10" ht="14.25" customHeight="1">
      <c r="A44" s="21" t="s">
        <v>252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7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7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2" sqref="A32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2017-07-14T12:30:05Z</cp:lastPrinted>
  <dcterms:created xsi:type="dcterms:W3CDTF">2008-12-10T19:16:04Z</dcterms:created>
  <dcterms:modified xsi:type="dcterms:W3CDTF">2017-11-30T19:22:00Z</dcterms:modified>
  <cp:category/>
  <cp:version/>
  <cp:contentType/>
  <cp:contentStatus/>
</cp:coreProperties>
</file>