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3.xml" ContentType="application/vnd.openxmlformats-officedocument.drawing+xml"/>
  <Override PartName="/xl/worksheets/sheet12.xml" ContentType="application/vnd.openxmlformats-officedocument.spreadsheetml.worksheet+xml"/>
  <Override PartName="/xl/drawings/drawing15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7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20.xml" ContentType="application/vnd.openxmlformats-officedocument.drawing+xml"/>
  <Override PartName="/xl/worksheets/sheet18.xml" ContentType="application/vnd.openxmlformats-officedocument.spreadsheetml.worksheet+xml"/>
  <Override PartName="/xl/drawings/drawing22.xml" ContentType="application/vnd.openxmlformats-officedocument.drawing+xml"/>
  <Override PartName="/xl/worksheets/sheet19.xml" ContentType="application/vnd.openxmlformats-officedocument.spreadsheetml.worksheet+xml"/>
  <Override PartName="/xl/drawings/drawing25.xml" ContentType="application/vnd.openxmlformats-officedocument.drawing+xml"/>
  <Override PartName="/xl/worksheets/sheet20.xml" ContentType="application/vnd.openxmlformats-officedocument.spreadsheetml.worksheet+xml"/>
  <Override PartName="/xl/drawings/drawing27.xml" ContentType="application/vnd.openxmlformats-officedocument.drawing+xml"/>
  <Override PartName="/xl/worksheets/sheet21.xml" ContentType="application/vnd.openxmlformats-officedocument.spreadsheetml.worksheet+xml"/>
  <Override PartName="/xl/drawings/drawing30.xml" ContentType="application/vnd.openxmlformats-officedocument.drawing+xml"/>
  <Override PartName="/xl/worksheets/sheet22.xml" ContentType="application/vnd.openxmlformats-officedocument.spreadsheetml.worksheet+xml"/>
  <Override PartName="/xl/drawings/drawing32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35.xml" ContentType="application/vnd.openxmlformats-officedocument.drawing+xml"/>
  <Override PartName="/xl/worksheets/sheet25.xml" ContentType="application/vnd.openxmlformats-officedocument.spreadsheetml.worksheet+xml"/>
  <Override PartName="/xl/drawings/drawing37.xml" ContentType="application/vnd.openxmlformats-officedocument.drawing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4.xml" ContentType="application/vnd.openxmlformats-officedocument.drawingml.chartshapes+xml"/>
  <Override PartName="/xl/drawings/drawing3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5010" tabRatio="959" activeTab="0"/>
  </bookViews>
  <sheets>
    <sheet name="tapa" sheetId="1" r:id="rId1"/>
    <sheet name="part" sheetId="2" r:id="rId2"/>
    <sheet name="cont" sheetId="3" r:id="rId3"/>
    <sheet name="introd" sheetId="4" r:id="rId4"/>
    <sheet name="c1" sheetId="5" r:id="rId5"/>
    <sheet name="c2" sheetId="6" r:id="rId6"/>
    <sheet name="c3" sheetId="7" r:id="rId7"/>
    <sheet name="c4  - 5" sheetId="8" r:id="rId8"/>
    <sheet name="g2 - 3" sheetId="9" r:id="rId9"/>
    <sheet name="c6" sheetId="10" r:id="rId10"/>
    <sheet name="c7" sheetId="11" r:id="rId11"/>
    <sheet name="c8" sheetId="12" r:id="rId12"/>
    <sheet name="c9" sheetId="13" r:id="rId13"/>
    <sheet name="c10" sheetId="14" r:id="rId14"/>
    <sheet name="c11" sheetId="15" r:id="rId15"/>
    <sheet name="c12 - 13" sheetId="16" r:id="rId16"/>
    <sheet name="g10 - 11" sheetId="17" r:id="rId17"/>
    <sheet name="c14" sheetId="18" r:id="rId18"/>
    <sheet name="c15" sheetId="19" r:id="rId19"/>
    <sheet name="c16" sheetId="20" r:id="rId20"/>
    <sheet name="c17" sheetId="21" r:id="rId21"/>
    <sheet name="c18" sheetId="22" r:id="rId22"/>
    <sheet name="c19" sheetId="23" r:id="rId23"/>
    <sheet name="g 19-20" sheetId="24" r:id="rId24"/>
    <sheet name="c20" sheetId="25" r:id="rId25"/>
    <sheet name="Recuperado_Hoja1" sheetId="26" state="hidden" r:id="rId26"/>
  </sheets>
  <definedNames>
    <definedName name="_xlnm.Print_Area" localSheetId="4">'c1'!$A$1:$E$50</definedName>
    <definedName name="_xlnm.Print_Area" localSheetId="13">'c10'!$A$1:$H$43</definedName>
    <definedName name="_xlnm.Print_Area" localSheetId="14">'c11'!$A$1:$D$44</definedName>
    <definedName name="_xlnm.Print_Area" localSheetId="15">'c12 - 13'!$A$1:$J$47</definedName>
    <definedName name="_xlnm.Print_Area" localSheetId="17">'c14'!$A$2:$J$47</definedName>
    <definedName name="_xlnm.Print_Area" localSheetId="18">'c15'!$A$1:$H$52</definedName>
    <definedName name="_xlnm.Print_Area" localSheetId="19">'c16'!$A$1:$J$47</definedName>
    <definedName name="_xlnm.Print_Area" localSheetId="20">'c17'!$A$1:$H$48</definedName>
    <definedName name="_xlnm.Print_Area" localSheetId="21">'c18'!$A$1:$E$46</definedName>
    <definedName name="_xlnm.Print_Area" localSheetId="22">'c19'!$A$1:$Q$25</definedName>
    <definedName name="_xlnm.Print_Area" localSheetId="5">'c2'!$A$1:$H$45</definedName>
    <definedName name="_xlnm.Print_Area" localSheetId="24">'c20'!$A$1:$D$50</definedName>
    <definedName name="_xlnm.Print_Area" localSheetId="6">'c3'!$A$1:$D$39</definedName>
    <definedName name="_xlnm.Print_Area" localSheetId="7">'c4  - 5'!$A$1:$J$47</definedName>
    <definedName name="_xlnm.Print_Area" localSheetId="9">'c6'!$A$1:$H$54</definedName>
    <definedName name="_xlnm.Print_Area" localSheetId="10">'c7'!$A$1:$H$59</definedName>
    <definedName name="_xlnm.Print_Area" localSheetId="11">'c8'!$A$1:$E$51</definedName>
    <definedName name="_xlnm.Print_Area" localSheetId="12">'c9'!$A$1:$E$48</definedName>
    <definedName name="_xlnm.Print_Area" localSheetId="2">'cont'!$A$1:$C$47</definedName>
    <definedName name="_xlnm.Print_Area" localSheetId="23">'g 19-20'!$A$1:$H$55</definedName>
    <definedName name="_xlnm.Print_Area" localSheetId="16">'g10 - 11'!$A$1:$H$44</definedName>
    <definedName name="_xlnm.Print_Area" localSheetId="8">'g2 - 3'!$A$1:$H$44</definedName>
    <definedName name="_xlnm.Print_Area" localSheetId="3">'introd'!$A$1:$E$43</definedName>
    <definedName name="_xlnm.Print_Area" localSheetId="1">'part'!$A$1:$A$45</definedName>
    <definedName name="_xlnm.Print_Area" localSheetId="0">'tapa'!$A$1:$E$32</definedName>
  </definedNames>
  <calcPr fullCalcOnLoad="1"/>
</workbook>
</file>

<file path=xl/sharedStrings.xml><?xml version="1.0" encoding="utf-8"?>
<sst xmlns="http://schemas.openxmlformats.org/spreadsheetml/2006/main" count="858" uniqueCount="340">
  <si>
    <t>Contenido</t>
  </si>
  <si>
    <t>Cuadro Nº 1</t>
  </si>
  <si>
    <t>Cuadro Nº 6</t>
  </si>
  <si>
    <t>Importaciones de productos lácteos por país de origen</t>
  </si>
  <si>
    <t>Cuadro Nº 7</t>
  </si>
  <si>
    <t>Importaciones de productos lácteos</t>
  </si>
  <si>
    <t>Cuadro Nº 8</t>
  </si>
  <si>
    <t>Cuadro Nº 9</t>
  </si>
  <si>
    <t>Importaciones de leche en polvo entera</t>
  </si>
  <si>
    <t>Cuadro Nº 10</t>
  </si>
  <si>
    <t>Importaciones de leche en polvo descremada</t>
  </si>
  <si>
    <t>Cuadro Nº 11</t>
  </si>
  <si>
    <t>Importaciones de leche en polvo por país de origen</t>
  </si>
  <si>
    <t>Cuadro Nº 12</t>
  </si>
  <si>
    <t>Importaciones de quesos por país de origen</t>
  </si>
  <si>
    <t>Cuadro Nº 13</t>
  </si>
  <si>
    <t>Importaciones de quesos por variedades</t>
  </si>
  <si>
    <t>Cuadro Nº 14</t>
  </si>
  <si>
    <t>Exportaciones de productos lácteos por país de destino</t>
  </si>
  <si>
    <t>Cuadro Nº 15</t>
  </si>
  <si>
    <t xml:space="preserve">Exportaciones de productos lácteos </t>
  </si>
  <si>
    <t>Cuadro Nº 16</t>
  </si>
  <si>
    <t>Cuadro Nº 17</t>
  </si>
  <si>
    <t>Exportaciones de leche en polvo entera</t>
  </si>
  <si>
    <t>Cuadro Nº 18</t>
  </si>
  <si>
    <t>Exportaciones de leche en polvo descremada</t>
  </si>
  <si>
    <t>Cuadro Nº 19</t>
  </si>
  <si>
    <t>Exportaciones de leche fluida</t>
  </si>
  <si>
    <t>Cuadro Nº 20</t>
  </si>
  <si>
    <t>Exportaciones de leche en polvo por país de destino</t>
  </si>
  <si>
    <t>Exportaciones de quesos</t>
  </si>
  <si>
    <t>Exportaciones de quesos por país de destino</t>
  </si>
  <si>
    <t>Exportaciones de quesos por variedades</t>
  </si>
  <si>
    <t>Comercio exterior de lácteos total y Mercosur</t>
  </si>
  <si>
    <t>Saldo de la balanza comercial de lácteos Chile - Argentina</t>
  </si>
  <si>
    <t>Gráfico Nº 1</t>
  </si>
  <si>
    <t>Gráfico Nº 4</t>
  </si>
  <si>
    <t>Gráfico Nº 5</t>
  </si>
  <si>
    <t>Gráfico Nº 6</t>
  </si>
  <si>
    <t>Gráfico Nº 7</t>
  </si>
  <si>
    <t>Precio medio de importaciones de leche en polvo entera</t>
  </si>
  <si>
    <t>Gráfico Nº 8</t>
  </si>
  <si>
    <t>Precio medio de importaciones de leche en polvo descremada</t>
  </si>
  <si>
    <t>Gráfico Nº 9</t>
  </si>
  <si>
    <t>Gráfico Nº 10</t>
  </si>
  <si>
    <t>Gráfico Nº 11</t>
  </si>
  <si>
    <t>Gráfico Nº 12</t>
  </si>
  <si>
    <t>Gráfico Nº 13</t>
  </si>
  <si>
    <t>Gráfico Nº 14</t>
  </si>
  <si>
    <t>Gráfico Nº 15</t>
  </si>
  <si>
    <t>Precio medio de las exportaciones de leche en polvo entera</t>
  </si>
  <si>
    <t>Gráfico Nº 16</t>
  </si>
  <si>
    <t>Precio medio de las exportaciones de leche en polvo descremada</t>
  </si>
  <si>
    <t>Gráfico Nº 17</t>
  </si>
  <si>
    <t>Precio medio de las exportaciones de leche fluida</t>
  </si>
  <si>
    <t>Gráfico Nº 18</t>
  </si>
  <si>
    <t>Gráfico Nº 19</t>
  </si>
  <si>
    <t>Gráfico Nº 20</t>
  </si>
  <si>
    <t>Precio medio de las exportaciones de quesos</t>
  </si>
  <si>
    <t>Gráfico Nº 21</t>
  </si>
  <si>
    <t>Chile : Comercio exterior de lácteos</t>
  </si>
  <si>
    <t>Lácteos : Comercio exterior Chile - Mercosur</t>
  </si>
  <si>
    <t>Años</t>
  </si>
  <si>
    <t>Var.</t>
  </si>
  <si>
    <t>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</si>
  <si>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</si>
  <si>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</si>
  <si>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</si>
  <si>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</si>
  <si>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</si>
  <si>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</si>
  <si>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</si>
  <si>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</si>
  <si>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</si>
  <si>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</si>
  <si>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</si>
  <si>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</si>
  <si>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</si>
  <si>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Quesos</t>
  </si>
  <si>
    <t>Yogur</t>
  </si>
  <si>
    <t>Crema</t>
  </si>
  <si>
    <t>Leche condensada</t>
  </si>
  <si>
    <t>Manjar</t>
  </si>
  <si>
    <t>Países</t>
  </si>
  <si>
    <t>Argentina</t>
  </si>
  <si>
    <t>Estados Unidos</t>
  </si>
  <si>
    <t>Nueva Zelanda</t>
  </si>
  <si>
    <t>Brasil</t>
  </si>
  <si>
    <t>Uruguay</t>
  </si>
  <si>
    <t>Perú</t>
  </si>
  <si>
    <t>Francia</t>
  </si>
  <si>
    <t>Canadá</t>
  </si>
  <si>
    <t>China</t>
  </si>
  <si>
    <t>Colombia</t>
  </si>
  <si>
    <t>México</t>
  </si>
  <si>
    <t>Corea del Sur</t>
  </si>
  <si>
    <t>Reino Unido</t>
  </si>
  <si>
    <t>Japón</t>
  </si>
  <si>
    <t>Código</t>
  </si>
  <si>
    <t>Productos</t>
  </si>
  <si>
    <t>Toneladas</t>
  </si>
  <si>
    <t>armonizado</t>
  </si>
  <si>
    <t>Lactosuero, incluso concentrado, azucarado</t>
  </si>
  <si>
    <t>Mantequilla (manteca)</t>
  </si>
  <si>
    <t>Queso de cualquier tipo, rallado o en polvo</t>
  </si>
  <si>
    <t>Queso de pasta azul</t>
  </si>
  <si>
    <t>Dulce de leche (manjar)</t>
  </si>
  <si>
    <t>Total lácteos</t>
  </si>
  <si>
    <t xml:space="preserve">Volumen </t>
  </si>
  <si>
    <t>Valor</t>
  </si>
  <si>
    <t>Precio medio</t>
  </si>
  <si>
    <t>Leche entera</t>
  </si>
  <si>
    <t>Suero y lactosuero</t>
  </si>
  <si>
    <t>Otros productos</t>
  </si>
  <si>
    <t>Volumen</t>
  </si>
  <si>
    <t xml:space="preserve">Valor </t>
  </si>
  <si>
    <t>Valor unitario</t>
  </si>
  <si>
    <t>Meses / año</t>
  </si>
  <si>
    <t>toneladas</t>
  </si>
  <si>
    <t>unitario</t>
  </si>
  <si>
    <t>Nota: incluye la de uso animal y la de uso humano.</t>
  </si>
  <si>
    <t>Volumen (toneladas)</t>
  </si>
  <si>
    <t>Unión Europea</t>
  </si>
  <si>
    <t>Participación</t>
  </si>
  <si>
    <t>Variación</t>
  </si>
  <si>
    <t>Otros</t>
  </si>
  <si>
    <t>Nota: la información incluye leches en polvo tanto para uso humano como para uso animal.</t>
  </si>
  <si>
    <t>Producto / variedad</t>
  </si>
  <si>
    <t>Fresco</t>
  </si>
  <si>
    <t>Cualquier tipo, rallado o polvo</t>
  </si>
  <si>
    <t>Fundido</t>
  </si>
  <si>
    <t>Cualquier tipo, rallado o en polvo</t>
  </si>
  <si>
    <t>Pasta azul</t>
  </si>
  <si>
    <t>Fundido, excepto el rallado o en polvo</t>
  </si>
  <si>
    <t>Cheddar</t>
  </si>
  <si>
    <t>Edam</t>
  </si>
  <si>
    <t>Parmesano</t>
  </si>
  <si>
    <t>Los demás</t>
  </si>
  <si>
    <t>Gouda y del tipo gouda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</si>
  <si>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</si>
  <si>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Venezuela</t>
  </si>
  <si>
    <t>Cuba</t>
  </si>
  <si>
    <t>Guatemala</t>
  </si>
  <si>
    <t>Bolivia</t>
  </si>
  <si>
    <t>Exportaciones de productos lácteos</t>
  </si>
  <si>
    <t>Leche fluida</t>
  </si>
  <si>
    <t>Leche crema y nata</t>
  </si>
  <si>
    <t>Armonizado</t>
  </si>
  <si>
    <t>Importaciones</t>
  </si>
  <si>
    <t>Exportaciones</t>
  </si>
  <si>
    <t xml:space="preserve"> Item / año</t>
  </si>
  <si>
    <t xml:space="preserve">     Totales</t>
  </si>
  <si>
    <t xml:space="preserve">     Mercosur</t>
  </si>
  <si>
    <t>Participación %</t>
  </si>
  <si>
    <t xml:space="preserve">     Exportaciones</t>
  </si>
  <si>
    <t xml:space="preserve">     Importaciones</t>
  </si>
  <si>
    <t xml:space="preserve">     Saldo</t>
  </si>
  <si>
    <t>comex lacteos</t>
  </si>
  <si>
    <t>Imp</t>
  </si>
  <si>
    <t>Exp</t>
  </si>
  <si>
    <t>Saldo</t>
  </si>
  <si>
    <t>lacteos chile - mercosur</t>
  </si>
  <si>
    <t>Saldo de la balanza comercial de lácteos</t>
  </si>
  <si>
    <t>Chile - Argentina</t>
  </si>
  <si>
    <t>Total quesos</t>
  </si>
  <si>
    <t>Argelia</t>
  </si>
  <si>
    <t>Publicación de la Oficina de Estudios y Políticas Agrarias - ODEPA
 Ministerio de Agricultura, República de Chile</t>
  </si>
  <si>
    <t>Rusia</t>
  </si>
  <si>
    <t>Nata sin azucarar ni edulcorar</t>
  </si>
  <si>
    <t>Panamá</t>
  </si>
  <si>
    <t>Mozzarella</t>
  </si>
  <si>
    <t>Total ene-dic (A+B)</t>
  </si>
  <si>
    <t>Total ene - dic</t>
  </si>
  <si>
    <t>Total ene-dic (A)</t>
  </si>
  <si>
    <t>Gouda</t>
  </si>
  <si>
    <t>Cuadro Nº 2</t>
  </si>
  <si>
    <t>Demás productos de componentes naturales de la leche</t>
  </si>
  <si>
    <t>Cuadro Nº 3</t>
  </si>
  <si>
    <t>Cuadro Nº 4</t>
  </si>
  <si>
    <t>Cuadro Nº 5</t>
  </si>
  <si>
    <t>Gráfico Nº 2</t>
  </si>
  <si>
    <t>Gráfico Nº 3</t>
  </si>
  <si>
    <t>Suero de mantequilla, leche y nata cuajadas, kefir</t>
  </si>
  <si>
    <t>Queso fundido, excepto el rallado o en en polvo</t>
  </si>
  <si>
    <t>Leche en polvo sin azúcar, materia grasa &gt; al 26%</t>
  </si>
  <si>
    <t xml:space="preserve">Leche y nata sin concentrar, materia grasa &lt;= al 1% </t>
  </si>
  <si>
    <t>Preparaciones para la alimentación infantil</t>
  </si>
  <si>
    <t>Leche y nata superior a 6% materia grasa</t>
  </si>
  <si>
    <t>Las demás leches y natas concentradas azucaradas</t>
  </si>
  <si>
    <t>Los demás quesos</t>
  </si>
  <si>
    <t>Quesos frescos</t>
  </si>
  <si>
    <t>Mantequilla y demás materias grasas de la leche</t>
  </si>
  <si>
    <t>Nata sin azúcar ni edulcorante</t>
  </si>
  <si>
    <t>Fuente: elaborado por Odepa con información del Servicio Nacional de Aduanas.</t>
  </si>
  <si>
    <t xml:space="preserve"> Fuente: elaborado por Odepa con información del Servicio Nacional de Aduanas.</t>
  </si>
  <si>
    <t xml:space="preserve">Fuente: elaborado por Odepa, con información del Servicio Nacional de Aduanas. </t>
  </si>
  <si>
    <t>Fuente: elaborado por Odepa, con información del Servicio Nacional de Aduanas.</t>
  </si>
  <si>
    <t>Fuente : elaborado por Odepa con información del Servicio Nacional de Aduanas.</t>
  </si>
  <si>
    <t xml:space="preserve">Fuente : elaborado por Odepa, con información del Servicio Nacional de Aduanas. </t>
  </si>
  <si>
    <t>(Miles de dólares de cada año)</t>
  </si>
  <si>
    <t>Valor (miles de dólares de cada año)</t>
  </si>
  <si>
    <t xml:space="preserve"> Mercosur</t>
  </si>
  <si>
    <t>USD/ton</t>
  </si>
  <si>
    <t>USD / ton</t>
  </si>
  <si>
    <t>Miles de dólares CIF</t>
  </si>
  <si>
    <t>Valor (miles de dólares CIF)</t>
  </si>
  <si>
    <t>Valor (miles de dólares FOB)</t>
  </si>
  <si>
    <t>Miles de dólares FOB</t>
  </si>
  <si>
    <t>Miles de USD FOB</t>
  </si>
  <si>
    <t>FOB</t>
  </si>
  <si>
    <t>CIF</t>
  </si>
  <si>
    <t xml:space="preserve"> </t>
  </si>
  <si>
    <t>*Nota: el valor correspondiente a Chile se refiere a reimportaciones.</t>
  </si>
  <si>
    <t>Claudia Carbonell Piccardo</t>
  </si>
  <si>
    <t>Directora Nacional y Representante Legal</t>
  </si>
  <si>
    <t>Emiratos Árabes Unidos</t>
  </si>
  <si>
    <t>En la elaboración de este documento participó</t>
  </si>
  <si>
    <t>Introducción</t>
  </si>
  <si>
    <t>Este boletín contiene información estadísticas sobre el comercio exterior de productos del sector lácteo de Chile, la que es presentada en 20 cuadros y 21 gráficos que se actualizan mensualmente.</t>
  </si>
  <si>
    <t>Australia</t>
  </si>
  <si>
    <t>Alemania</t>
  </si>
  <si>
    <t>Italia</t>
  </si>
  <si>
    <t>Irlanda</t>
  </si>
  <si>
    <t>Polonia</t>
  </si>
  <si>
    <t>Dinamarca</t>
  </si>
  <si>
    <t>Malasia</t>
  </si>
  <si>
    <t>España</t>
  </si>
  <si>
    <t>Nicaragua</t>
  </si>
  <si>
    <t>Costa Rica</t>
  </si>
  <si>
    <t>Honduras</t>
  </si>
  <si>
    <t>Ecuador</t>
  </si>
  <si>
    <t>El Salvador</t>
  </si>
  <si>
    <t>Barbados</t>
  </si>
  <si>
    <t>Trinidad y Tobago</t>
  </si>
  <si>
    <t>Paraguay</t>
  </si>
  <si>
    <t>BOLETÍN SECTOR LÁCTEO:
ESTADÍSTICAS DE COMERCIO EXTERIOR</t>
  </si>
  <si>
    <t>Boletín Sector lácteo: estadísticas de comercio exterior</t>
  </si>
  <si>
    <t>Bélgica</t>
  </si>
  <si>
    <t>Nata edulcorada</t>
  </si>
  <si>
    <t>Leche en polvo edulcorada, materia grasa &gt; 18% y &lt; 24%</t>
  </si>
  <si>
    <t>Teatinos 40, piso 7. Santiago, Chile</t>
  </si>
  <si>
    <t>Teléfono :(56- 2) 23973000</t>
  </si>
  <si>
    <t>Fax :(56- 2) 23973111</t>
  </si>
  <si>
    <t xml:space="preserve">www.odepa.gob.cl  </t>
  </si>
  <si>
    <t xml:space="preserve">Leche en polvo sin azúcar, materia grasa &lt;= al 1,5% </t>
  </si>
  <si>
    <t>Leche en estado líquido o semisólido sin azúcar</t>
  </si>
  <si>
    <t>Belice</t>
  </si>
  <si>
    <t>Quesos, los demás</t>
  </si>
  <si>
    <t>Países Bajos</t>
  </si>
  <si>
    <t>Total ene - dic (A+B)</t>
  </si>
  <si>
    <t>Leche en polvo edulcorada, materia grasa &gt; 24% y &lt; 26%</t>
  </si>
  <si>
    <t>Total ene-dic (B)</t>
  </si>
  <si>
    <t>Suiza</t>
  </si>
  <si>
    <t>Jamaica</t>
  </si>
  <si>
    <t>Portugal</t>
  </si>
  <si>
    <t>Grecia</t>
  </si>
  <si>
    <t>Leche en polvo sin azúcar, materia grasa &gt;= 6% y &lt; 12%</t>
  </si>
  <si>
    <t>Leche en polvo sin azúcar, materia grasa &gt; 18% y &lt; 24%</t>
  </si>
  <si>
    <t xml:space="preserve">Leche y nata sin concentrar, materia grasa &gt; 1% y  &lt;= 6% </t>
  </si>
  <si>
    <t>Leche en polvo edulcorada, materia grasa &gt;= 26%</t>
  </si>
  <si>
    <t>Queso fundido, excepto el rallado o en polvo</t>
  </si>
  <si>
    <t>Queso fundido</t>
  </si>
  <si>
    <t>Pastas lácteas para untar</t>
  </si>
  <si>
    <t>Parmesano y del tipo parmesano</t>
  </si>
  <si>
    <t xml:space="preserve">Preparaciones para la alimentación infantil </t>
  </si>
  <si>
    <t>Quesos frescos (sin madurar)</t>
  </si>
  <si>
    <t>Leche en polvo sin azúcar, materia grasa &gt;= 24% y &lt;  26%</t>
  </si>
  <si>
    <t>Leche en polvo sin azúcar, materia grasa &gt;= 26%</t>
  </si>
  <si>
    <t>Leche en polvo edulcorada, materia grasa &gt; 1,5% y &lt; 6%</t>
  </si>
  <si>
    <t>Demás leches y natas concentradas azucaradas</t>
  </si>
  <si>
    <t>Demás materias grasas de la leche</t>
  </si>
  <si>
    <t>Bebidas con contenido lácteo &gt; al 50 %   (miles de litros)</t>
  </si>
  <si>
    <t>Leche y nata, sin concentrar, materia grasa &gt; 1% y &lt;= 6%</t>
  </si>
  <si>
    <t>Demás quesos</t>
  </si>
  <si>
    <t>Singapur</t>
  </si>
  <si>
    <t xml:space="preserve">Leche en polvo sin azúcar, materia grasa &lt;=  1,5% </t>
  </si>
  <si>
    <t xml:space="preserve">Leche y nata, sin concentrar, materia grasa &lt;=  1% </t>
  </si>
  <si>
    <t>Importaciones de leche en polvo por país de origen, año 2016</t>
  </si>
  <si>
    <t>Importaciones de quesos por país de origen, año 2016</t>
  </si>
  <si>
    <t>Exportaciones de leche en polvo por país de destino, año 2016</t>
  </si>
  <si>
    <t>Exportaciones de quesos por país de destino, año 2016</t>
  </si>
  <si>
    <t>Variación (2017/2016)</t>
  </si>
  <si>
    <t>Bebidas con contenido lácteo &gt; al 50%  (miles de litros)</t>
  </si>
  <si>
    <t>Bebidas con contenido lácteo &lt;= al 50% (miles de litros)</t>
  </si>
  <si>
    <t>Años 2003 - 2017</t>
  </si>
  <si>
    <t>Austria</t>
  </si>
  <si>
    <t>India</t>
  </si>
  <si>
    <t>Finlandia</t>
  </si>
  <si>
    <t>Suecia</t>
  </si>
  <si>
    <t>Taiwán</t>
  </si>
  <si>
    <t>Las demás materias grasas de la leche</t>
  </si>
  <si>
    <t>Demás quesos frescos</t>
  </si>
  <si>
    <t>Filipinas</t>
  </si>
  <si>
    <t>Egipto</t>
  </si>
  <si>
    <t>Leche en polvo sin azúcar, materia grasa &gt; 1,5% y &lt; 6%</t>
  </si>
  <si>
    <t>Aruba</t>
  </si>
  <si>
    <t xml:space="preserve">Los datos entregados corresponden a las importaciones y exportaciones de productos lácteos tanto en volumen, valor y mercado de origen/destino. </t>
  </si>
  <si>
    <t>Tailandia</t>
  </si>
  <si>
    <t>Leche en polvo sin azúcar, materia grasa &gt; 12% y &lt; 18%</t>
  </si>
  <si>
    <t>Leche en polvo edulcorada, materia grasa &gt;= al 26%</t>
  </si>
  <si>
    <t>Leche en polvo sin azúcar, materia grasa &gt; 18% y &lt;  24%</t>
  </si>
  <si>
    <t>Bebidas con contenido lácteo &lt;= al 50 %  (miles de litros)</t>
  </si>
  <si>
    <t>Puerto Rico</t>
  </si>
  <si>
    <t>Turquía</t>
  </si>
  <si>
    <t>Queso de crema frescos</t>
  </si>
  <si>
    <t>Leche entera en polvo</t>
  </si>
  <si>
    <t>Leche descremada en polvo</t>
  </si>
  <si>
    <t>Haití</t>
  </si>
  <si>
    <t>República Checa</t>
  </si>
  <si>
    <t>Ucrania</t>
  </si>
  <si>
    <t>Leche en polvo sin azúcar, materia grasa = 18%</t>
  </si>
  <si>
    <t>Queso rallado o en polvo</t>
  </si>
  <si>
    <t>República Dominicana</t>
  </si>
  <si>
    <t>Territorio Británico en América</t>
  </si>
  <si>
    <t>República Eslovaca</t>
  </si>
  <si>
    <t>Leche en polvo edulcorada, materia grasa &gt; 1,5% y &lt;  6%</t>
  </si>
  <si>
    <t>Raúl Opitz G.</t>
  </si>
  <si>
    <t>Noviembre 2017</t>
  </si>
  <si>
    <t>con información a octubre 2017</t>
  </si>
  <si>
    <t>Importaciones de productos lácteos, octubre 2017</t>
  </si>
  <si>
    <t>Exportaciones de productos lácteos, octubre 2017</t>
  </si>
  <si>
    <t>Importaciones de leche en polvo por país de origen, octubre 2017</t>
  </si>
  <si>
    <t>Importaciones de quesos por país de origen, octubre  2017</t>
  </si>
  <si>
    <t>Importaciones de quesos por variedades, octubre 2017</t>
  </si>
  <si>
    <t>Exportaciones de leche en polvo por país de destino, octubre 2017</t>
  </si>
  <si>
    <t>Exportaciones de quesos por país de destino, octubre 2017</t>
  </si>
  <si>
    <t>Exportaciones de quesos por variedades, octubre 2017</t>
  </si>
  <si>
    <t>Jordania</t>
  </si>
  <si>
    <t>Destino no precisado</t>
  </si>
  <si>
    <t>Enero - octubre</t>
  </si>
  <si>
    <t>Leche en polvo sin azúcar, materia grasa &gt;= 24% y  &lt; 26%</t>
  </si>
  <si>
    <t xml:space="preserve"> Enero - octubre 2017</t>
  </si>
  <si>
    <t>Subtotal ene-oct (A)</t>
  </si>
  <si>
    <t>Subtotal ene-oct (B)</t>
  </si>
  <si>
    <t>Subtotal ene-oct (A+B)</t>
  </si>
  <si>
    <t>Subtotal ene-oct</t>
  </si>
  <si>
    <t>ene-oct 2016</t>
  </si>
  <si>
    <t>ene-oct 2017</t>
  </si>
  <si>
    <t>Ene-oct 2016</t>
  </si>
  <si>
    <t>Ene-oct 2017</t>
  </si>
</sst>
</file>

<file path=xl/styles.xml><?xml version="1.0" encoding="utf-8"?>
<styleSheet xmlns="http://schemas.openxmlformats.org/spreadsheetml/2006/main">
  <numFmts count="2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mm/yy"/>
    <numFmt numFmtId="173" formatCode="0.0"/>
    <numFmt numFmtId="174" formatCode="0.0%"/>
    <numFmt numFmtId="175" formatCode="#,##0.0"/>
    <numFmt numFmtId="176" formatCode="00000000"/>
    <numFmt numFmtId="177" formatCode="_-* #,##0_-;\-* #,##0_-;_-* \-_-;_-@_-"/>
    <numFmt numFmtId="178" formatCode="_-* #,##0.00_-;\-* #,##0.00_-;_-* \-??_-;_-@_-"/>
    <numFmt numFmtId="179" formatCode="0.000"/>
    <numFmt numFmtId="180" formatCode="#,##0_);\(#,##0\)"/>
    <numFmt numFmtId="181" formatCode="#,##0.000"/>
    <numFmt numFmtId="182" formatCode="_-* #,##0_-;\-* #,##0_-;_-* &quot;-&quot;??_-;_-@_-"/>
  </numFmts>
  <fonts count="72">
    <font>
      <sz val="14"/>
      <name val="Arial MT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6"/>
      <name val="Arial"/>
      <family val="2"/>
    </font>
    <font>
      <u val="single"/>
      <sz val="12"/>
      <color indexed="12"/>
      <name val="Arial MT"/>
      <family val="2"/>
    </font>
    <font>
      <u val="single"/>
      <sz val="8.4"/>
      <color indexed="12"/>
      <name val="Arial MT"/>
      <family val="2"/>
    </font>
    <font>
      <sz val="9"/>
      <name val="Arial MT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9"/>
      <color indexed="12"/>
      <name val="Arial"/>
      <family val="2"/>
    </font>
    <font>
      <u val="single"/>
      <sz val="10"/>
      <color indexed="12"/>
      <name val="Arial"/>
      <family val="2"/>
    </font>
    <font>
      <sz val="12"/>
      <name val="Cambria"/>
      <family val="1"/>
    </font>
    <font>
      <sz val="10"/>
      <name val="Verdana"/>
      <family val="2"/>
    </font>
    <font>
      <sz val="8"/>
      <name val="Arial MT"/>
      <family val="2"/>
    </font>
    <font>
      <b/>
      <sz val="9"/>
      <name val="Arial MT"/>
      <family val="0"/>
    </font>
    <font>
      <sz val="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1"/>
      <name val="Arial MT"/>
      <family val="2"/>
    </font>
    <font>
      <b/>
      <sz val="11"/>
      <name val="Arial"/>
      <family val="2"/>
    </font>
    <font>
      <sz val="8"/>
      <color indexed="8"/>
      <name val="Arial MT"/>
      <family val="0"/>
    </font>
    <font>
      <sz val="14"/>
      <color indexed="8"/>
      <name val="Arial MT"/>
      <family val="0"/>
    </font>
    <font>
      <sz val="9"/>
      <color indexed="8"/>
      <name val="Arial MT"/>
      <family val="0"/>
    </font>
    <font>
      <sz val="7"/>
      <name val="Verdana"/>
      <family val="2"/>
    </font>
    <font>
      <b/>
      <sz val="22"/>
      <name val="Cambria"/>
      <family val="1"/>
    </font>
    <font>
      <b/>
      <sz val="15"/>
      <color indexed="56"/>
      <name val="Calibri"/>
      <family val="2"/>
    </font>
    <font>
      <u val="single"/>
      <sz val="14"/>
      <color indexed="20"/>
      <name val="Arial MT"/>
      <family val="2"/>
    </font>
    <font>
      <sz val="20"/>
      <color indexed="12"/>
      <name val="Verdana"/>
      <family val="2"/>
    </font>
    <font>
      <b/>
      <sz val="12"/>
      <color indexed="63"/>
      <name val="Verdana"/>
      <family val="2"/>
    </font>
    <font>
      <sz val="18"/>
      <color indexed="55"/>
      <name val="Verdana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7"/>
      <color indexed="12"/>
      <name val="Verdana"/>
      <family val="2"/>
    </font>
    <font>
      <sz val="18"/>
      <color indexed="12"/>
      <name val="Verdana"/>
      <family val="2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9.25"/>
      <color indexed="8"/>
      <name val="Arial"/>
      <family val="0"/>
    </font>
    <font>
      <b/>
      <sz val="8.75"/>
      <color indexed="8"/>
      <name val="Arial"/>
      <family val="0"/>
    </font>
    <font>
      <sz val="6"/>
      <color indexed="8"/>
      <name val="Arial"/>
      <family val="0"/>
    </font>
    <font>
      <b/>
      <sz val="9.6"/>
      <color indexed="8"/>
      <name val="Arial"/>
      <family val="0"/>
    </font>
    <font>
      <sz val="8.25"/>
      <color indexed="8"/>
      <name val="Arial"/>
      <family val="0"/>
    </font>
    <font>
      <b/>
      <sz val="15"/>
      <color theme="3"/>
      <name val="Calibri"/>
      <family val="2"/>
    </font>
    <font>
      <u val="single"/>
      <sz val="14"/>
      <color theme="11"/>
      <name val="Arial MT"/>
      <family val="2"/>
    </font>
    <font>
      <sz val="11"/>
      <color theme="1"/>
      <name val="Calibri"/>
      <family val="2"/>
    </font>
    <font>
      <sz val="20"/>
      <color rgb="FF0066CC"/>
      <name val="Verdana"/>
      <family val="2"/>
    </font>
    <font>
      <b/>
      <sz val="12"/>
      <color rgb="FF333333"/>
      <name val="Verdana"/>
      <family val="2"/>
    </font>
    <font>
      <sz val="18"/>
      <color rgb="FF999999"/>
      <name val="Verdana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7"/>
      <color rgb="FF0066CC"/>
      <name val="Verdana"/>
      <family val="2"/>
    </font>
    <font>
      <sz val="18"/>
      <color rgb="FF0066CC"/>
      <name val="Verdana"/>
      <family val="2"/>
    </font>
  </fonts>
  <fills count="1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/>
      <bottom/>
    </border>
    <border>
      <left/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/>
      <top/>
      <bottom/>
    </border>
    <border>
      <left style="thin">
        <color indexed="8"/>
      </left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/>
      <top/>
      <bottom style="thin">
        <color indexed="8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14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11" borderId="1" applyNumberFormat="0" applyAlignment="0" applyProtection="0"/>
    <xf numFmtId="0" fontId="5" fillId="11" borderId="1" applyNumberFormat="0" applyAlignment="0" applyProtection="0"/>
    <xf numFmtId="0" fontId="5" fillId="11" borderId="1" applyNumberFormat="0" applyAlignment="0" applyProtection="0"/>
    <xf numFmtId="0" fontId="5" fillId="11" borderId="1" applyNumberFormat="0" applyAlignment="0" applyProtection="0"/>
    <xf numFmtId="0" fontId="6" fillId="12" borderId="2" applyNumberFormat="0" applyAlignment="0" applyProtection="0"/>
    <xf numFmtId="0" fontId="6" fillId="12" borderId="2" applyNumberForma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62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178" fontId="0" fillId="0" borderId="0" applyFill="0" applyBorder="0" applyAlignment="0" applyProtection="0"/>
    <xf numFmtId="177" fontId="0" fillId="0" borderId="0" applyFill="0" applyBorder="0" applyAlignment="0" applyProtection="0"/>
    <xf numFmtId="177" fontId="0" fillId="0" borderId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2" fillId="0" borderId="0">
      <alignment/>
      <protection/>
    </xf>
    <xf numFmtId="0" fontId="6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4" borderId="5" applyNumberFormat="0" applyAlignment="0" applyProtection="0"/>
    <xf numFmtId="0" fontId="0" fillId="4" borderId="5" applyNumberFormat="0" applyAlignment="0" applyProtection="0"/>
    <xf numFmtId="0" fontId="0" fillId="4" borderId="5" applyNumberFormat="0" applyAlignment="0" applyProtection="0"/>
    <xf numFmtId="0" fontId="0" fillId="4" borderId="5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13" fillId="11" borderId="6" applyNumberFormat="0" applyAlignment="0" applyProtection="0"/>
    <xf numFmtId="0" fontId="13" fillId="11" borderId="6" applyNumberFormat="0" applyAlignment="0" applyProtection="0"/>
    <xf numFmtId="0" fontId="13" fillId="11" borderId="6" applyNumberFormat="0" applyAlignment="0" applyProtection="0"/>
    <xf numFmtId="0" fontId="13" fillId="11" borderId="6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</cellStyleXfs>
  <cellXfs count="276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80" applyNumberFormat="1" applyFont="1" applyFill="1" applyBorder="1" applyAlignment="1" applyProtection="1">
      <alignment horizontal="center"/>
      <protection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left"/>
    </xf>
    <xf numFmtId="0" fontId="25" fillId="0" borderId="10" xfId="0" applyFont="1" applyBorder="1" applyAlignment="1" applyProtection="1">
      <alignment/>
      <protection/>
    </xf>
    <xf numFmtId="173" fontId="25" fillId="0" borderId="11" xfId="0" applyNumberFormat="1" applyFont="1" applyBorder="1" applyAlignment="1" applyProtection="1">
      <alignment/>
      <protection/>
    </xf>
    <xf numFmtId="173" fontId="25" fillId="0" borderId="12" xfId="0" applyNumberFormat="1" applyFont="1" applyBorder="1" applyAlignment="1" applyProtection="1">
      <alignment/>
      <protection/>
    </xf>
    <xf numFmtId="0" fontId="25" fillId="0" borderId="11" xfId="0" applyFont="1" applyBorder="1" applyAlignment="1" applyProtection="1">
      <alignment/>
      <protection/>
    </xf>
    <xf numFmtId="0" fontId="25" fillId="0" borderId="13" xfId="0" applyFont="1" applyBorder="1" applyAlignment="1" applyProtection="1">
      <alignment/>
      <protection/>
    </xf>
    <xf numFmtId="0" fontId="25" fillId="0" borderId="14" xfId="0" applyFont="1" applyBorder="1" applyAlignment="1" applyProtection="1">
      <alignment/>
      <protection/>
    </xf>
    <xf numFmtId="0" fontId="25" fillId="0" borderId="0" xfId="0" applyFont="1" applyBorder="1" applyAlignment="1">
      <alignment horizontal="center" vertical="center"/>
    </xf>
    <xf numFmtId="0" fontId="25" fillId="0" borderId="13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11" xfId="0" applyFont="1" applyBorder="1" applyAlignment="1">
      <alignment/>
    </xf>
    <xf numFmtId="0" fontId="25" fillId="0" borderId="11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25" fillId="0" borderId="14" xfId="0" applyFont="1" applyBorder="1" applyAlignment="1">
      <alignment horizontal="center"/>
    </xf>
    <xf numFmtId="3" fontId="25" fillId="0" borderId="12" xfId="0" applyNumberFormat="1" applyFont="1" applyBorder="1" applyAlignment="1">
      <alignment/>
    </xf>
    <xf numFmtId="3" fontId="25" fillId="0" borderId="11" xfId="0" applyNumberFormat="1" applyFont="1" applyBorder="1" applyAlignment="1">
      <alignment horizontal="right"/>
    </xf>
    <xf numFmtId="3" fontId="25" fillId="0" borderId="10" xfId="0" applyNumberFormat="1" applyFont="1" applyBorder="1" applyAlignment="1">
      <alignment/>
    </xf>
    <xf numFmtId="3" fontId="25" fillId="0" borderId="0" xfId="0" applyNumberFormat="1" applyFont="1" applyAlignment="1">
      <alignment/>
    </xf>
    <xf numFmtId="0" fontId="26" fillId="0" borderId="0" xfId="0" applyFont="1" applyAlignment="1">
      <alignment/>
    </xf>
    <xf numFmtId="3" fontId="26" fillId="0" borderId="0" xfId="0" applyNumberFormat="1" applyFont="1" applyAlignment="1">
      <alignment/>
    </xf>
    <xf numFmtId="3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5" xfId="0" applyFont="1" applyBorder="1" applyAlignment="1">
      <alignment/>
    </xf>
    <xf numFmtId="0" fontId="25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3" fontId="25" fillId="0" borderId="18" xfId="0" applyNumberFormat="1" applyFont="1" applyBorder="1" applyAlignment="1">
      <alignment/>
    </xf>
    <xf numFmtId="173" fontId="25" fillId="0" borderId="0" xfId="0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173" fontId="25" fillId="0" borderId="11" xfId="0" applyNumberFormat="1" applyFont="1" applyBorder="1" applyAlignment="1">
      <alignment/>
    </xf>
    <xf numFmtId="3" fontId="25" fillId="0" borderId="0" xfId="0" applyNumberFormat="1" applyFont="1" applyBorder="1" applyAlignment="1">
      <alignment horizontal="center"/>
    </xf>
    <xf numFmtId="0" fontId="25" fillId="0" borderId="19" xfId="0" applyFont="1" applyBorder="1" applyAlignment="1">
      <alignment/>
    </xf>
    <xf numFmtId="3" fontId="25" fillId="0" borderId="20" xfId="0" applyNumberFormat="1" applyFont="1" applyBorder="1" applyAlignment="1">
      <alignment/>
    </xf>
    <xf numFmtId="0" fontId="25" fillId="0" borderId="13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8" xfId="0" applyFont="1" applyBorder="1" applyAlignment="1">
      <alignment/>
    </xf>
    <xf numFmtId="3" fontId="25" fillId="0" borderId="11" xfId="0" applyNumberFormat="1" applyFont="1" applyBorder="1" applyAlignment="1">
      <alignment/>
    </xf>
    <xf numFmtId="0" fontId="25" fillId="0" borderId="20" xfId="0" applyFont="1" applyBorder="1" applyAlignment="1">
      <alignment/>
    </xf>
    <xf numFmtId="0" fontId="25" fillId="0" borderId="17" xfId="0" applyFont="1" applyBorder="1" applyAlignment="1">
      <alignment/>
    </xf>
    <xf numFmtId="175" fontId="25" fillId="0" borderId="11" xfId="0" applyNumberFormat="1" applyFont="1" applyBorder="1" applyAlignment="1">
      <alignment/>
    </xf>
    <xf numFmtId="176" fontId="25" fillId="0" borderId="15" xfId="0" applyNumberFormat="1" applyFont="1" applyBorder="1" applyAlignment="1">
      <alignment/>
    </xf>
    <xf numFmtId="0" fontId="25" fillId="0" borderId="21" xfId="0" applyFont="1" applyBorder="1" applyAlignment="1">
      <alignment/>
    </xf>
    <xf numFmtId="175" fontId="25" fillId="0" borderId="15" xfId="0" applyNumberFormat="1" applyFont="1" applyBorder="1" applyAlignment="1">
      <alignment/>
    </xf>
    <xf numFmtId="176" fontId="25" fillId="0" borderId="12" xfId="0" applyNumberFormat="1" applyFont="1" applyBorder="1" applyAlignment="1">
      <alignment/>
    </xf>
    <xf numFmtId="175" fontId="25" fillId="0" borderId="12" xfId="0" applyNumberFormat="1" applyFont="1" applyBorder="1" applyAlignment="1">
      <alignment/>
    </xf>
    <xf numFmtId="0" fontId="25" fillId="0" borderId="21" xfId="0" applyFont="1" applyBorder="1" applyAlignment="1">
      <alignment horizontal="center"/>
    </xf>
    <xf numFmtId="175" fontId="25" fillId="0" borderId="0" xfId="0" applyNumberFormat="1" applyFont="1" applyBorder="1" applyAlignment="1">
      <alignment/>
    </xf>
    <xf numFmtId="0" fontId="25" fillId="0" borderId="22" xfId="0" applyFont="1" applyBorder="1" applyAlignment="1">
      <alignment/>
    </xf>
    <xf numFmtId="0" fontId="25" fillId="0" borderId="14" xfId="0" applyFont="1" applyBorder="1" applyAlignment="1">
      <alignment/>
    </xf>
    <xf numFmtId="0" fontId="27" fillId="0" borderId="0" xfId="80" applyNumberFormat="1" applyFont="1" applyFill="1" applyBorder="1" applyAlignment="1" applyProtection="1">
      <alignment/>
      <protection/>
    </xf>
    <xf numFmtId="173" fontId="25" fillId="0" borderId="0" xfId="86" applyNumberFormat="1" applyFont="1" applyFill="1" applyBorder="1" applyAlignment="1" applyProtection="1">
      <alignment/>
      <protection/>
    </xf>
    <xf numFmtId="16" fontId="25" fillId="0" borderId="10" xfId="0" applyNumberFormat="1" applyFont="1" applyBorder="1" applyAlignment="1">
      <alignment horizontal="center"/>
    </xf>
    <xf numFmtId="0" fontId="25" fillId="0" borderId="0" xfId="0" applyNumberFormat="1" applyFont="1" applyBorder="1" applyAlignment="1">
      <alignment/>
    </xf>
    <xf numFmtId="175" fontId="25" fillId="0" borderId="10" xfId="0" applyNumberFormat="1" applyFont="1" applyBorder="1" applyAlignment="1">
      <alignment/>
    </xf>
    <xf numFmtId="0" fontId="25" fillId="0" borderId="20" xfId="0" applyFont="1" applyBorder="1" applyAlignment="1">
      <alignment horizontal="left"/>
    </xf>
    <xf numFmtId="0" fontId="26" fillId="0" borderId="0" xfId="0" applyNumberFormat="1" applyFont="1" applyBorder="1" applyAlignment="1">
      <alignment/>
    </xf>
    <xf numFmtId="175" fontId="25" fillId="0" borderId="0" xfId="124" applyNumberFormat="1" applyFont="1" applyFill="1" applyBorder="1" applyAlignment="1" applyProtection="1">
      <alignment/>
      <protection/>
    </xf>
    <xf numFmtId="175" fontId="25" fillId="0" borderId="0" xfId="0" applyNumberFormat="1" applyFont="1" applyAlignment="1">
      <alignment/>
    </xf>
    <xf numFmtId="175" fontId="25" fillId="0" borderId="0" xfId="86" applyNumberFormat="1" applyFont="1" applyFill="1" applyBorder="1" applyAlignment="1" applyProtection="1">
      <alignment/>
      <protection/>
    </xf>
    <xf numFmtId="175" fontId="25" fillId="0" borderId="11" xfId="85" applyNumberFormat="1" applyFont="1" applyFill="1" applyBorder="1" applyAlignment="1" applyProtection="1">
      <alignment/>
      <protection/>
    </xf>
    <xf numFmtId="173" fontId="25" fillId="0" borderId="0" xfId="0" applyNumberFormat="1" applyFont="1" applyAlignment="1">
      <alignment/>
    </xf>
    <xf numFmtId="3" fontId="25" fillId="0" borderId="11" xfId="85" applyNumberFormat="1" applyFont="1" applyFill="1" applyBorder="1" applyAlignment="1" applyProtection="1">
      <alignment/>
      <protection/>
    </xf>
    <xf numFmtId="175" fontId="24" fillId="0" borderId="0" xfId="0" applyNumberFormat="1" applyFont="1" applyBorder="1" applyAlignment="1">
      <alignment/>
    </xf>
    <xf numFmtId="3" fontId="24" fillId="0" borderId="0" xfId="85" applyNumberFormat="1" applyFont="1" applyFill="1" applyBorder="1" applyAlignment="1" applyProtection="1">
      <alignment/>
      <protection/>
    </xf>
    <xf numFmtId="9" fontId="25" fillId="0" borderId="0" xfId="0" applyNumberFormat="1" applyFont="1" applyAlignment="1">
      <alignment/>
    </xf>
    <xf numFmtId="2" fontId="25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0" fontId="25" fillId="0" borderId="0" xfId="0" applyNumberFormat="1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176" fontId="25" fillId="0" borderId="23" xfId="0" applyNumberFormat="1" applyFont="1" applyBorder="1" applyAlignment="1">
      <alignment/>
    </xf>
    <xf numFmtId="176" fontId="25" fillId="0" borderId="24" xfId="0" applyNumberFormat="1" applyFont="1" applyBorder="1" applyAlignment="1">
      <alignment/>
    </xf>
    <xf numFmtId="0" fontId="25" fillId="0" borderId="24" xfId="0" applyFont="1" applyBorder="1" applyAlignment="1">
      <alignment/>
    </xf>
    <xf numFmtId="175" fontId="25" fillId="0" borderId="13" xfId="0" applyNumberFormat="1" applyFont="1" applyBorder="1" applyAlignment="1">
      <alignment horizontal="center"/>
    </xf>
    <xf numFmtId="175" fontId="25" fillId="0" borderId="15" xfId="0" applyNumberFormat="1" applyFont="1" applyBorder="1" applyAlignment="1">
      <alignment horizontal="center"/>
    </xf>
    <xf numFmtId="175" fontId="25" fillId="0" borderId="12" xfId="0" applyNumberFormat="1" applyFont="1" applyBorder="1" applyAlignment="1">
      <alignment horizontal="center"/>
    </xf>
    <xf numFmtId="175" fontId="25" fillId="0" borderId="20" xfId="0" applyNumberFormat="1" applyFont="1" applyBorder="1" applyAlignment="1">
      <alignment/>
    </xf>
    <xf numFmtId="178" fontId="25" fillId="0" borderId="0" xfId="85" applyFont="1" applyFill="1" applyBorder="1" applyAlignment="1" applyProtection="1">
      <alignment/>
      <protection/>
    </xf>
    <xf numFmtId="174" fontId="25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6" fontId="25" fillId="0" borderId="0" xfId="0" applyNumberFormat="1" applyFont="1" applyBorder="1" applyAlignment="1">
      <alignment horizontal="center"/>
    </xf>
    <xf numFmtId="9" fontId="25" fillId="0" borderId="0" xfId="0" applyNumberFormat="1" applyFont="1" applyBorder="1" applyAlignment="1">
      <alignment/>
    </xf>
    <xf numFmtId="175" fontId="25" fillId="0" borderId="18" xfId="0" applyNumberFormat="1" applyFont="1" applyBorder="1" applyAlignment="1">
      <alignment/>
    </xf>
    <xf numFmtId="177" fontId="25" fillId="0" borderId="0" xfId="86" applyFont="1" applyFill="1" applyBorder="1" applyAlignment="1" applyProtection="1">
      <alignment/>
      <protection/>
    </xf>
    <xf numFmtId="174" fontId="25" fillId="0" borderId="0" xfId="0" applyNumberFormat="1" applyFont="1" applyBorder="1" applyAlignment="1">
      <alignment/>
    </xf>
    <xf numFmtId="175" fontId="23" fillId="0" borderId="0" xfId="0" applyNumberFormat="1" applyFont="1" applyAlignment="1">
      <alignment/>
    </xf>
    <xf numFmtId="0" fontId="23" fillId="0" borderId="0" xfId="0" applyFont="1" applyBorder="1" applyAlignment="1">
      <alignment/>
    </xf>
    <xf numFmtId="3" fontId="23" fillId="0" borderId="0" xfId="0" applyNumberFormat="1" applyFont="1" applyBorder="1" applyAlignment="1">
      <alignment/>
    </xf>
    <xf numFmtId="174" fontId="23" fillId="0" borderId="0" xfId="0" applyNumberFormat="1" applyFont="1" applyAlignment="1">
      <alignment/>
    </xf>
    <xf numFmtId="10" fontId="23" fillId="0" borderId="0" xfId="0" applyNumberFormat="1" applyFont="1" applyAlignment="1">
      <alignment/>
    </xf>
    <xf numFmtId="0" fontId="25" fillId="0" borderId="12" xfId="0" applyFont="1" applyBorder="1" applyAlignment="1" applyProtection="1">
      <alignment/>
      <protection/>
    </xf>
    <xf numFmtId="0" fontId="25" fillId="0" borderId="15" xfId="0" applyFont="1" applyBorder="1" applyAlignment="1" applyProtection="1">
      <alignment/>
      <protection/>
    </xf>
    <xf numFmtId="0" fontId="25" fillId="0" borderId="12" xfId="0" applyFont="1" applyBorder="1" applyAlignment="1" applyProtection="1">
      <alignment horizontal="center" vertical="center"/>
      <protection/>
    </xf>
    <xf numFmtId="3" fontId="25" fillId="0" borderId="11" xfId="0" applyNumberFormat="1" applyFont="1" applyBorder="1" applyAlignment="1" applyProtection="1">
      <alignment/>
      <protection/>
    </xf>
    <xf numFmtId="3" fontId="25" fillId="0" borderId="12" xfId="0" applyNumberFormat="1" applyFont="1" applyBorder="1" applyAlignment="1" applyProtection="1">
      <alignment/>
      <protection/>
    </xf>
    <xf numFmtId="37" fontId="25" fillId="0" borderId="12" xfId="0" applyNumberFormat="1" applyFont="1" applyBorder="1" applyAlignment="1" applyProtection="1">
      <alignment/>
      <protection/>
    </xf>
    <xf numFmtId="37" fontId="25" fillId="0" borderId="11" xfId="0" applyNumberFormat="1" applyFont="1" applyBorder="1" applyAlignment="1" applyProtection="1">
      <alignment/>
      <protection/>
    </xf>
    <xf numFmtId="0" fontId="26" fillId="0" borderId="19" xfId="0" applyFont="1" applyBorder="1" applyAlignment="1" applyProtection="1">
      <alignment/>
      <protection/>
    </xf>
    <xf numFmtId="0" fontId="25" fillId="0" borderId="20" xfId="0" applyFont="1" applyBorder="1" applyAlignment="1" applyProtection="1">
      <alignment/>
      <protection/>
    </xf>
    <xf numFmtId="0" fontId="25" fillId="0" borderId="0" xfId="0" applyFont="1" applyBorder="1" applyAlignment="1">
      <alignment horizontal="right"/>
    </xf>
    <xf numFmtId="3" fontId="25" fillId="0" borderId="11" xfId="0" applyNumberFormat="1" applyFont="1" applyBorder="1" applyAlignment="1">
      <alignment horizontal="center"/>
    </xf>
    <xf numFmtId="175" fontId="25" fillId="0" borderId="25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3" fillId="0" borderId="12" xfId="0" applyNumberFormat="1" applyFont="1" applyBorder="1" applyAlignment="1">
      <alignment/>
    </xf>
    <xf numFmtId="0" fontId="19" fillId="0" borderId="0" xfId="0" applyFont="1" applyAlignment="1">
      <alignment horizontal="center" wrapText="1"/>
    </xf>
    <xf numFmtId="3" fontId="25" fillId="0" borderId="25" xfId="0" applyNumberFormat="1" applyFont="1" applyBorder="1" applyAlignment="1">
      <alignment/>
    </xf>
    <xf numFmtId="175" fontId="25" fillId="0" borderId="26" xfId="0" applyNumberFormat="1" applyFont="1" applyBorder="1" applyAlignment="1">
      <alignment/>
    </xf>
    <xf numFmtId="0" fontId="29" fillId="0" borderId="0" xfId="0" applyFont="1" applyAlignment="1">
      <alignment horizontal="left" indent="5"/>
    </xf>
    <xf numFmtId="0" fontId="65" fillId="0" borderId="0" xfId="0" applyFont="1" applyAlignment="1">
      <alignment horizontal="left" indent="15"/>
    </xf>
    <xf numFmtId="0" fontId="66" fillId="0" borderId="0" xfId="0" applyFont="1" applyAlignment="1">
      <alignment horizontal="left" indent="15"/>
    </xf>
    <xf numFmtId="0" fontId="67" fillId="0" borderId="0" xfId="0" applyFont="1" applyAlignment="1">
      <alignment horizontal="left" indent="5"/>
    </xf>
    <xf numFmtId="0" fontId="65" fillId="0" borderId="0" xfId="0" applyFont="1" applyAlignment="1">
      <alignment/>
    </xf>
    <xf numFmtId="49" fontId="66" fillId="0" borderId="0" xfId="0" applyNumberFormat="1" applyFont="1" applyAlignment="1">
      <alignment/>
    </xf>
    <xf numFmtId="0" fontId="25" fillId="0" borderId="27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3" fontId="25" fillId="0" borderId="26" xfId="0" applyNumberFormat="1" applyFont="1" applyBorder="1" applyAlignment="1">
      <alignment horizontal="center"/>
    </xf>
    <xf numFmtId="1" fontId="25" fillId="0" borderId="11" xfId="0" applyNumberFormat="1" applyFont="1" applyBorder="1" applyAlignment="1">
      <alignment horizontal="center"/>
    </xf>
    <xf numFmtId="179" fontId="25" fillId="0" borderId="0" xfId="0" applyNumberFormat="1" applyFont="1" applyAlignment="1">
      <alignment/>
    </xf>
    <xf numFmtId="0" fontId="25" fillId="0" borderId="0" xfId="0" applyNumberFormat="1" applyFont="1" applyAlignment="1">
      <alignment/>
    </xf>
    <xf numFmtId="3" fontId="31" fillId="0" borderId="0" xfId="0" applyNumberFormat="1" applyFont="1" applyAlignment="1">
      <alignment/>
    </xf>
    <xf numFmtId="176" fontId="25" fillId="0" borderId="28" xfId="0" applyNumberFormat="1" applyFont="1" applyBorder="1" applyAlignment="1">
      <alignment/>
    </xf>
    <xf numFmtId="49" fontId="30" fillId="0" borderId="0" xfId="0" applyNumberFormat="1" applyFont="1" applyAlignment="1">
      <alignment horizontal="left" vertical="center"/>
    </xf>
    <xf numFmtId="0" fontId="25" fillId="0" borderId="12" xfId="0" applyFont="1" applyBorder="1" applyAlignment="1">
      <alignment horizontal="left" vertical="center" wrapText="1"/>
    </xf>
    <xf numFmtId="3" fontId="25" fillId="0" borderId="12" xfId="0" applyNumberFormat="1" applyFont="1" applyBorder="1" applyAlignment="1">
      <alignment vertical="center"/>
    </xf>
    <xf numFmtId="3" fontId="25" fillId="0" borderId="11" xfId="0" applyNumberFormat="1" applyFont="1" applyBorder="1" applyAlignment="1">
      <alignment vertical="center"/>
    </xf>
    <xf numFmtId="0" fontId="25" fillId="0" borderId="12" xfId="0" applyFont="1" applyBorder="1" applyAlignment="1">
      <alignment wrapText="1"/>
    </xf>
    <xf numFmtId="176" fontId="25" fillId="0" borderId="24" xfId="0" applyNumberFormat="1" applyFont="1" applyBorder="1" applyAlignment="1">
      <alignment horizontal="right"/>
    </xf>
    <xf numFmtId="3" fontId="68" fillId="0" borderId="12" xfId="104" applyNumberFormat="1" applyFont="1" applyBorder="1">
      <alignment/>
      <protection/>
    </xf>
    <xf numFmtId="1" fontId="25" fillId="0" borderId="0" xfId="0" applyNumberFormat="1" applyFont="1" applyAlignment="1">
      <alignment/>
    </xf>
    <xf numFmtId="0" fontId="32" fillId="0" borderId="0" xfId="0" applyFont="1" applyAlignment="1">
      <alignment/>
    </xf>
    <xf numFmtId="175" fontId="23" fillId="0" borderId="12" xfId="0" applyNumberFormat="1" applyFont="1" applyBorder="1" applyAlignment="1">
      <alignment/>
    </xf>
    <xf numFmtId="3" fontId="23" fillId="0" borderId="0" xfId="0" applyNumberFormat="1" applyFont="1" applyAlignment="1">
      <alignment/>
    </xf>
    <xf numFmtId="0" fontId="33" fillId="0" borderId="0" xfId="0" applyFont="1" applyAlignment="1">
      <alignment/>
    </xf>
    <xf numFmtId="3" fontId="33" fillId="0" borderId="0" xfId="0" applyNumberFormat="1" applyFont="1" applyAlignment="1">
      <alignment/>
    </xf>
    <xf numFmtId="0" fontId="25" fillId="0" borderId="12" xfId="0" applyFont="1" applyBorder="1" applyAlignment="1">
      <alignment horizontal="left" vertical="center"/>
    </xf>
    <xf numFmtId="0" fontId="34" fillId="0" borderId="0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horizontal="justify" vertical="center" wrapText="1"/>
    </xf>
    <xf numFmtId="0" fontId="25" fillId="0" borderId="0" xfId="0" applyFont="1" applyBorder="1" applyAlignment="1">
      <alignment horizontal="justify"/>
    </xf>
    <xf numFmtId="3" fontId="68" fillId="0" borderId="25" xfId="104" applyNumberFormat="1" applyFont="1" applyBorder="1">
      <alignment/>
      <protection/>
    </xf>
    <xf numFmtId="175" fontId="23" fillId="0" borderId="15" xfId="0" applyNumberFormat="1" applyFont="1" applyBorder="1" applyAlignment="1">
      <alignment/>
    </xf>
    <xf numFmtId="0" fontId="69" fillId="0" borderId="0" xfId="0" applyFont="1" applyBorder="1" applyAlignment="1">
      <alignment/>
    </xf>
    <xf numFmtId="3" fontId="69" fillId="0" borderId="11" xfId="0" applyNumberFormat="1" applyFont="1" applyBorder="1" applyAlignment="1">
      <alignment/>
    </xf>
    <xf numFmtId="0" fontId="42" fillId="0" borderId="0" xfId="101" applyFont="1">
      <alignment/>
      <protection/>
    </xf>
    <xf numFmtId="0" fontId="70" fillId="0" borderId="0" xfId="101" applyFont="1">
      <alignment/>
      <protection/>
    </xf>
    <xf numFmtId="176" fontId="68" fillId="0" borderId="12" xfId="104" applyNumberFormat="1" applyFont="1" applyBorder="1">
      <alignment/>
      <protection/>
    </xf>
    <xf numFmtId="0" fontId="68" fillId="0" borderId="24" xfId="104" applyFont="1" applyBorder="1">
      <alignment/>
      <protection/>
    </xf>
    <xf numFmtId="3" fontId="25" fillId="0" borderId="12" xfId="0" applyNumberFormat="1" applyFont="1" applyBorder="1" applyAlignment="1">
      <alignment horizontal="center"/>
    </xf>
    <xf numFmtId="3" fontId="68" fillId="0" borderId="26" xfId="104" applyNumberFormat="1" applyFont="1" applyBorder="1">
      <alignment/>
      <protection/>
    </xf>
    <xf numFmtId="3" fontId="68" fillId="0" borderId="29" xfId="104" applyNumberFormat="1" applyFont="1" applyBorder="1">
      <alignment/>
      <protection/>
    </xf>
    <xf numFmtId="0" fontId="25" fillId="0" borderId="0" xfId="0" applyFont="1" applyBorder="1" applyAlignment="1">
      <alignment vertical="center"/>
    </xf>
    <xf numFmtId="175" fontId="68" fillId="0" borderId="28" xfId="104" applyNumberFormat="1" applyFont="1" applyBorder="1">
      <alignment/>
      <protection/>
    </xf>
    <xf numFmtId="175" fontId="25" fillId="0" borderId="28" xfId="0" applyNumberFormat="1" applyFont="1" applyBorder="1" applyAlignment="1">
      <alignment horizontal="right"/>
    </xf>
    <xf numFmtId="175" fontId="25" fillId="0" borderId="28" xfId="0" applyNumberFormat="1" applyFont="1" applyBorder="1" applyAlignment="1">
      <alignment/>
    </xf>
    <xf numFmtId="3" fontId="68" fillId="0" borderId="15" xfId="104" applyNumberFormat="1" applyFont="1" applyBorder="1">
      <alignment/>
      <protection/>
    </xf>
    <xf numFmtId="176" fontId="25" fillId="0" borderId="30" xfId="0" applyNumberFormat="1" applyFont="1" applyBorder="1" applyAlignment="1">
      <alignment/>
    </xf>
    <xf numFmtId="3" fontId="68" fillId="0" borderId="31" xfId="104" applyNumberFormat="1" applyFont="1" applyBorder="1">
      <alignment/>
      <protection/>
    </xf>
    <xf numFmtId="0" fontId="68" fillId="0" borderId="28" xfId="104" applyFont="1" applyBorder="1">
      <alignment/>
      <protection/>
    </xf>
    <xf numFmtId="3" fontId="68" fillId="0" borderId="28" xfId="104" applyNumberFormat="1" applyFont="1" applyBorder="1">
      <alignment/>
      <protection/>
    </xf>
    <xf numFmtId="3" fontId="68" fillId="0" borderId="12" xfId="102" applyNumberFormat="1" applyFont="1" applyBorder="1">
      <alignment/>
      <protection/>
    </xf>
    <xf numFmtId="3" fontId="68" fillId="0" borderId="25" xfId="102" applyNumberFormat="1" applyFont="1" applyBorder="1">
      <alignment/>
      <protection/>
    </xf>
    <xf numFmtId="0" fontId="68" fillId="0" borderId="12" xfId="102" applyFont="1" applyBorder="1">
      <alignment/>
      <protection/>
    </xf>
    <xf numFmtId="0" fontId="68" fillId="0" borderId="25" xfId="102" applyFont="1" applyBorder="1">
      <alignment/>
      <protection/>
    </xf>
    <xf numFmtId="3" fontId="68" fillId="0" borderId="12" xfId="102" applyNumberFormat="1" applyFont="1" applyBorder="1" applyAlignment="1">
      <alignment vertical="center"/>
      <protection/>
    </xf>
    <xf numFmtId="3" fontId="68" fillId="0" borderId="15" xfId="102" applyNumberFormat="1" applyFont="1" applyBorder="1">
      <alignment/>
      <protection/>
    </xf>
    <xf numFmtId="0" fontId="33" fillId="0" borderId="0" xfId="0" applyFont="1" applyBorder="1" applyAlignment="1">
      <alignment/>
    </xf>
    <xf numFmtId="0" fontId="33" fillId="0" borderId="0" xfId="0" applyFont="1" applyBorder="1" applyAlignment="1" applyProtection="1">
      <alignment horizontal="center"/>
      <protection/>
    </xf>
    <xf numFmtId="0" fontId="33" fillId="0" borderId="0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NumberFormat="1" applyFont="1" applyAlignment="1">
      <alignment/>
    </xf>
    <xf numFmtId="0" fontId="33" fillId="0" borderId="0" xfId="0" applyFont="1" applyBorder="1" applyAlignment="1" applyProtection="1">
      <alignment/>
      <protection/>
    </xf>
    <xf numFmtId="37" fontId="33" fillId="0" borderId="0" xfId="0" applyNumberFormat="1" applyFont="1" applyBorder="1" applyAlignment="1" applyProtection="1">
      <alignment horizontal="right"/>
      <protection/>
    </xf>
    <xf numFmtId="0" fontId="33" fillId="0" borderId="11" xfId="0" applyFont="1" applyBorder="1" applyAlignment="1" applyProtection="1">
      <alignment horizontal="left"/>
      <protection/>
    </xf>
    <xf numFmtId="0" fontId="33" fillId="0" borderId="0" xfId="0" applyFont="1" applyBorder="1" applyAlignment="1" applyProtection="1">
      <alignment horizontal="left"/>
      <protection/>
    </xf>
    <xf numFmtId="0" fontId="33" fillId="0" borderId="0" xfId="0" applyFont="1" applyAlignment="1">
      <alignment horizontal="left"/>
    </xf>
    <xf numFmtId="3" fontId="33" fillId="0" borderId="12" xfId="0" applyNumberFormat="1" applyFont="1" applyBorder="1" applyAlignment="1" applyProtection="1">
      <alignment/>
      <protection/>
    </xf>
    <xf numFmtId="3" fontId="33" fillId="0" borderId="11" xfId="0" applyNumberFormat="1" applyFont="1" applyBorder="1" applyAlignment="1" applyProtection="1">
      <alignment/>
      <protection/>
    </xf>
    <xf numFmtId="0" fontId="25" fillId="0" borderId="18" xfId="0" applyFont="1" applyBorder="1" applyAlignment="1">
      <alignment vertical="center"/>
    </xf>
    <xf numFmtId="1" fontId="25" fillId="0" borderId="0" xfId="0" applyNumberFormat="1" applyFont="1" applyBorder="1" applyAlignment="1">
      <alignment vertical="center"/>
    </xf>
    <xf numFmtId="176" fontId="25" fillId="0" borderId="23" xfId="0" applyNumberFormat="1" applyFont="1" applyBorder="1" applyAlignment="1">
      <alignment horizontal="right"/>
    </xf>
    <xf numFmtId="175" fontId="68" fillId="0" borderId="28" xfId="104" applyNumberFormat="1" applyFont="1" applyBorder="1">
      <alignment/>
      <protection/>
    </xf>
    <xf numFmtId="175" fontId="25" fillId="0" borderId="15" xfId="0" applyNumberFormat="1" applyFont="1" applyBorder="1" applyAlignment="1">
      <alignment horizontal="right"/>
    </xf>
    <xf numFmtId="0" fontId="26" fillId="0" borderId="0" xfId="0" applyFont="1" applyAlignment="1">
      <alignment horizontal="center"/>
    </xf>
    <xf numFmtId="0" fontId="25" fillId="0" borderId="32" xfId="0" applyFont="1" applyBorder="1" applyAlignment="1">
      <alignment horizontal="center" vertical="center"/>
    </xf>
    <xf numFmtId="0" fontId="25" fillId="0" borderId="32" xfId="0" applyFont="1" applyBorder="1" applyAlignment="1">
      <alignment vertical="center" wrapText="1"/>
    </xf>
    <xf numFmtId="17" fontId="26" fillId="0" borderId="0" xfId="0" applyNumberFormat="1" applyFont="1" applyAlignment="1">
      <alignment/>
    </xf>
    <xf numFmtId="17" fontId="26" fillId="0" borderId="0" xfId="0" applyNumberFormat="1" applyFont="1" applyAlignment="1">
      <alignment horizontal="center"/>
    </xf>
    <xf numFmtId="17" fontId="25" fillId="0" borderId="12" xfId="0" applyNumberFormat="1" applyFont="1" applyBorder="1" applyAlignment="1">
      <alignment horizontal="center"/>
    </xf>
    <xf numFmtId="175" fontId="25" fillId="0" borderId="24" xfId="0" applyNumberFormat="1" applyFont="1" applyBorder="1" applyAlignment="1">
      <alignment/>
    </xf>
    <xf numFmtId="0" fontId="68" fillId="0" borderId="0" xfId="104" applyFont="1" applyBorder="1">
      <alignment/>
      <protection/>
    </xf>
    <xf numFmtId="0" fontId="25" fillId="0" borderId="11" xfId="0" applyFont="1" applyBorder="1" applyAlignment="1">
      <alignment vertical="center"/>
    </xf>
    <xf numFmtId="175" fontId="25" fillId="0" borderId="12" xfId="0" applyNumberFormat="1" applyFont="1" applyBorder="1" applyAlignment="1">
      <alignment horizontal="right"/>
    </xf>
    <xf numFmtId="0" fontId="25" fillId="0" borderId="0" xfId="0" applyFont="1" applyAlignment="1">
      <alignment vertical="center" wrapText="1"/>
    </xf>
    <xf numFmtId="0" fontId="71" fillId="0" borderId="0" xfId="0" applyFont="1" applyAlignment="1">
      <alignment horizontal="left" vertical="justify" wrapText="1"/>
    </xf>
    <xf numFmtId="0" fontId="71" fillId="0" borderId="0" xfId="0" applyFont="1" applyAlignment="1">
      <alignment horizontal="left" vertical="justify"/>
    </xf>
    <xf numFmtId="0" fontId="43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6" fillId="0" borderId="0" xfId="0" applyFont="1" applyAlignment="1">
      <alignment horizontal="justify" vertical="center" wrapText="1"/>
    </xf>
    <xf numFmtId="0" fontId="25" fillId="0" borderId="0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172" fontId="25" fillId="0" borderId="12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5" xfId="0" applyFont="1" applyBorder="1" applyAlignment="1">
      <alignment horizontal="left" vertical="center"/>
    </xf>
    <xf numFmtId="0" fontId="25" fillId="0" borderId="27" xfId="0" applyFont="1" applyBorder="1" applyAlignment="1">
      <alignment horizontal="left" vertical="center"/>
    </xf>
    <xf numFmtId="0" fontId="25" fillId="0" borderId="21" xfId="0" applyFont="1" applyBorder="1" applyAlignment="1">
      <alignment horizontal="center"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/>
    </xf>
    <xf numFmtId="172" fontId="25" fillId="0" borderId="10" xfId="0" applyNumberFormat="1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5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8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49" fontId="25" fillId="0" borderId="12" xfId="0" applyNumberFormat="1" applyFont="1" applyBorder="1" applyAlignment="1">
      <alignment horizontal="center"/>
    </xf>
    <xf numFmtId="49" fontId="25" fillId="0" borderId="10" xfId="0" applyNumberFormat="1" applyFont="1" applyBorder="1" applyAlignment="1">
      <alignment horizontal="center"/>
    </xf>
    <xf numFmtId="172" fontId="25" fillId="0" borderId="22" xfId="0" applyNumberFormat="1" applyFont="1" applyBorder="1" applyAlignment="1">
      <alignment horizontal="center"/>
    </xf>
    <xf numFmtId="172" fontId="25" fillId="0" borderId="13" xfId="0" applyNumberFormat="1" applyFont="1" applyBorder="1" applyAlignment="1">
      <alignment horizontal="center"/>
    </xf>
    <xf numFmtId="172" fontId="25" fillId="0" borderId="14" xfId="0" applyNumberFormat="1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18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/>
    </xf>
    <xf numFmtId="0" fontId="25" fillId="0" borderId="34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25" fillId="0" borderId="22" xfId="0" applyNumberFormat="1" applyFont="1" applyBorder="1" applyAlignment="1">
      <alignment horizontal="center"/>
    </xf>
    <xf numFmtId="0" fontId="25" fillId="0" borderId="13" xfId="0" applyNumberFormat="1" applyFont="1" applyBorder="1" applyAlignment="1">
      <alignment horizontal="center"/>
    </xf>
    <xf numFmtId="0" fontId="25" fillId="0" borderId="14" xfId="0" applyNumberFormat="1" applyFont="1" applyBorder="1" applyAlignment="1">
      <alignment horizontal="center"/>
    </xf>
    <xf numFmtId="0" fontId="25" fillId="0" borderId="18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5" fillId="11" borderId="35" xfId="0" applyFont="1" applyFill="1" applyBorder="1" applyAlignment="1" applyProtection="1">
      <alignment horizontal="center" vertical="center"/>
      <protection/>
    </xf>
    <xf numFmtId="0" fontId="25" fillId="11" borderId="36" xfId="0" applyFont="1" applyFill="1" applyBorder="1" applyAlignment="1" applyProtection="1">
      <alignment horizontal="center" vertical="center"/>
      <protection/>
    </xf>
    <xf numFmtId="0" fontId="25" fillId="11" borderId="37" xfId="0" applyFont="1" applyFill="1" applyBorder="1" applyAlignment="1" applyProtection="1">
      <alignment horizontal="center" vertical="center"/>
      <protection/>
    </xf>
    <xf numFmtId="0" fontId="25" fillId="0" borderId="12" xfId="0" applyFont="1" applyBorder="1" applyAlignment="1" applyProtection="1">
      <alignment horizontal="center" vertical="center"/>
      <protection/>
    </xf>
    <xf numFmtId="0" fontId="25" fillId="0" borderId="10" xfId="0" applyFont="1" applyBorder="1" applyAlignment="1" applyProtection="1">
      <alignment horizontal="center" vertical="center"/>
      <protection/>
    </xf>
    <xf numFmtId="0" fontId="25" fillId="11" borderId="30" xfId="0" applyFont="1" applyFill="1" applyBorder="1" applyAlignment="1" applyProtection="1">
      <alignment horizontal="center" vertical="center"/>
      <protection/>
    </xf>
    <xf numFmtId="0" fontId="25" fillId="11" borderId="0" xfId="0" applyFont="1" applyFill="1" applyBorder="1" applyAlignment="1" applyProtection="1">
      <alignment horizontal="center" vertical="center"/>
      <protection/>
    </xf>
    <xf numFmtId="0" fontId="25" fillId="11" borderId="38" xfId="0" applyFont="1" applyFill="1" applyBorder="1" applyAlignment="1" applyProtection="1">
      <alignment horizontal="center" vertical="center"/>
      <protection/>
    </xf>
    <xf numFmtId="0" fontId="25" fillId="0" borderId="29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25" fillId="11" borderId="42" xfId="0" applyFont="1" applyFill="1" applyBorder="1" applyAlignment="1" applyProtection="1">
      <alignment horizontal="center" vertical="center"/>
      <protection/>
    </xf>
    <xf numFmtId="0" fontId="25" fillId="11" borderId="34" xfId="0" applyFont="1" applyFill="1" applyBorder="1" applyAlignment="1" applyProtection="1">
      <alignment horizontal="center" vertical="center"/>
      <protection/>
    </xf>
    <xf numFmtId="0" fontId="25" fillId="11" borderId="43" xfId="0" applyFont="1" applyFill="1" applyBorder="1" applyAlignment="1" applyProtection="1">
      <alignment horizontal="center" vertical="center"/>
      <protection/>
    </xf>
    <xf numFmtId="0" fontId="25" fillId="0" borderId="25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</cellXfs>
  <cellStyles count="130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álculo 2 2" xfId="55"/>
    <cellStyle name="Cálculo 3" xfId="56"/>
    <cellStyle name="Celda de comprobación" xfId="57"/>
    <cellStyle name="Celda de comprobación 2" xfId="58"/>
    <cellStyle name="Celda vinculada" xfId="59"/>
    <cellStyle name="Celda vinculada 2" xfId="60"/>
    <cellStyle name="Encabezado 1" xfId="61"/>
    <cellStyle name="Encabezado 4" xfId="62"/>
    <cellStyle name="Encabezado 4 2" xfId="63"/>
    <cellStyle name="Énfasis1" xfId="64"/>
    <cellStyle name="Énfasis1 2" xfId="65"/>
    <cellStyle name="Énfasis2" xfId="66"/>
    <cellStyle name="Énfasis2 2" xfId="67"/>
    <cellStyle name="Énfasis3" xfId="68"/>
    <cellStyle name="Énfasis3 2" xfId="69"/>
    <cellStyle name="Énfasis4" xfId="70"/>
    <cellStyle name="Énfasis4 2" xfId="71"/>
    <cellStyle name="Énfasis5" xfId="72"/>
    <cellStyle name="Énfasis5 2" xfId="73"/>
    <cellStyle name="Énfasis6" xfId="74"/>
    <cellStyle name="Énfasis6 2" xfId="75"/>
    <cellStyle name="Entrada" xfId="76"/>
    <cellStyle name="Entrada 2" xfId="77"/>
    <cellStyle name="Entrada 2 2" xfId="78"/>
    <cellStyle name="Entrada 3" xfId="79"/>
    <cellStyle name="Hyperlink" xfId="80"/>
    <cellStyle name="Hipervínculo 2" xfId="81"/>
    <cellStyle name="Followed Hyperlink" xfId="82"/>
    <cellStyle name="Incorrecto" xfId="83"/>
    <cellStyle name="Incorrecto 2" xfId="84"/>
    <cellStyle name="Comma" xfId="85"/>
    <cellStyle name="Comma [0]" xfId="86"/>
    <cellStyle name="Millares [0] 2" xfId="87"/>
    <cellStyle name="Millares 2" xfId="88"/>
    <cellStyle name="Millares 2 2" xfId="89"/>
    <cellStyle name="Millares 3" xfId="90"/>
    <cellStyle name="Millares 4" xfId="91"/>
    <cellStyle name="Millares 5" xfId="92"/>
    <cellStyle name="Millares 6" xfId="93"/>
    <cellStyle name="Millares 7" xfId="94"/>
    <cellStyle name="Millares 8" xfId="95"/>
    <cellStyle name="Currency" xfId="96"/>
    <cellStyle name="Currency [0]" xfId="97"/>
    <cellStyle name="Neutral" xfId="98"/>
    <cellStyle name="Neutral 2" xfId="99"/>
    <cellStyle name="No-definido" xfId="100"/>
    <cellStyle name="Normal 10" xfId="101"/>
    <cellStyle name="Normal 10 2" xfId="102"/>
    <cellStyle name="Normal 14" xfId="103"/>
    <cellStyle name="Normal 15" xfId="104"/>
    <cellStyle name="Normal 2" xfId="105"/>
    <cellStyle name="Normal 2 2" xfId="106"/>
    <cellStyle name="Normal 3" xfId="107"/>
    <cellStyle name="Normal 3 2" xfId="108"/>
    <cellStyle name="Normal 4" xfId="109"/>
    <cellStyle name="Normal 4 2" xfId="110"/>
    <cellStyle name="Normal 5" xfId="111"/>
    <cellStyle name="Normal 5 2" xfId="112"/>
    <cellStyle name="Normal 6" xfId="113"/>
    <cellStyle name="Normal 6 2" xfId="114"/>
    <cellStyle name="Normal 7" xfId="115"/>
    <cellStyle name="Normal 7 2" xfId="116"/>
    <cellStyle name="Normal 8" xfId="117"/>
    <cellStyle name="Normal 8 2" xfId="118"/>
    <cellStyle name="Normal 9" xfId="119"/>
    <cellStyle name="Notas" xfId="120"/>
    <cellStyle name="Notas 2" xfId="121"/>
    <cellStyle name="Notas 2 2" xfId="122"/>
    <cellStyle name="Notas 3" xfId="123"/>
    <cellStyle name="Percent" xfId="124"/>
    <cellStyle name="Porcentaje 2" xfId="125"/>
    <cellStyle name="Salida" xfId="126"/>
    <cellStyle name="Salida 2" xfId="127"/>
    <cellStyle name="Salida 2 2" xfId="128"/>
    <cellStyle name="Salida 3" xfId="129"/>
    <cellStyle name="Texto de advertencia" xfId="130"/>
    <cellStyle name="Texto de advertencia 2" xfId="131"/>
    <cellStyle name="Texto explicativo" xfId="132"/>
    <cellStyle name="Texto explicativo 2" xfId="133"/>
    <cellStyle name="Título" xfId="134"/>
    <cellStyle name="Título 2" xfId="135"/>
    <cellStyle name="Título 2 2" xfId="136"/>
    <cellStyle name="Título 3" xfId="137"/>
    <cellStyle name="Título 3 2" xfId="138"/>
    <cellStyle name="Título 4" xfId="139"/>
    <cellStyle name="Total" xfId="140"/>
    <cellStyle name="Total 2" xfId="141"/>
    <cellStyle name="Total 2 2" xfId="142"/>
    <cellStyle name="Total 3" xfId="1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77933C"/>
      <rgbColor rgb="00800080"/>
      <rgbColor rgb="0050794B"/>
      <rgbColor rgb="00C0C0C0"/>
      <rgbColor rgb="00808080"/>
      <rgbColor rgb="009999FF"/>
      <rgbColor rgb="00993366"/>
      <rgbColor rgb="00FFFFCC"/>
      <rgbColor rgb="00CCFFFF"/>
      <rgbColor rgb="00695185"/>
      <rgbColor rgb="00FF8080"/>
      <rgbColor rgb="008064A2"/>
      <rgbColor rgb="00C6D9F1"/>
      <rgbColor rgb="00FDEADA"/>
      <rgbColor rgb="00F79646"/>
      <rgbColor rgb="00C3D69B"/>
      <rgbColor rgb="008EB4E3"/>
      <rgbColor rgb="00A6A6A6"/>
      <rgbColor rgb="00E46C0A"/>
      <rgbColor rgb="007F7F7F"/>
      <rgbColor rgb="002A34FE"/>
      <rgbColor rgb="004BACC6"/>
      <rgbColor rgb="00E3E3E3"/>
      <rgbColor rgb="00CCFFCC"/>
      <rgbColor rgb="00FFFF99"/>
      <rgbColor rgb="0099CCFF"/>
      <rgbColor rgb="00FF99CC"/>
      <rgbColor rgb="00D99694"/>
      <rgbColor rgb="00D9D9D9"/>
      <rgbColor rgb="004F81BD"/>
      <rgbColor rgb="002FCCCF"/>
      <rgbColor rgb="0099CC00"/>
      <rgbColor rgb="00FFCC00"/>
      <rgbColor rgb="00FF9900"/>
      <rgbColor rgb="00FF6600"/>
      <rgbColor rgb="00666699"/>
      <rgbColor rgb="00969696"/>
      <rgbColor rgb="0017375E"/>
      <rgbColor rgb="00299867"/>
      <rgbColor rgb="0092D050"/>
      <rgbColor rgb="00595959"/>
      <rgbColor rgb="00993300"/>
      <rgbColor rgb="007030A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Gráfico Nº 1. Importaciones de productos lácteos
Enero - octubre 2017
Valor miles USD 285.341</a:t>
            </a:r>
          </a:p>
        </c:rich>
      </c:tx>
      <c:layout>
        <c:manualLayout>
          <c:xMode val="factor"/>
          <c:yMode val="factor"/>
          <c:x val="0.024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8"/>
          <c:y val="0.2895"/>
          <c:w val="0.516"/>
          <c:h val="0.41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299867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'c3'!$AF$21:$AF$26</c:f>
              <c:strCache/>
            </c:strRef>
          </c:cat>
          <c:val>
            <c:numRef>
              <c:f>'c3'!$AG$21:$AG$26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10. Precio medio de las exportaciones de leche en polvo entera</a:t>
            </a:r>
          </a:p>
        </c:rich>
      </c:tx>
      <c:layout>
        <c:manualLayout>
          <c:xMode val="factor"/>
          <c:yMode val="factor"/>
          <c:x val="0.017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04875"/>
          <c:w val="0.9825"/>
          <c:h val="0.9155"/>
        </c:manualLayout>
      </c:layout>
      <c:lineChart>
        <c:grouping val="standard"/>
        <c:varyColors val="0"/>
        <c:ser>
          <c:idx val="0"/>
          <c:order val="0"/>
          <c:tx>
            <c:strRef>
              <c:f>'g10 - 11'!$AV$4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'g10 - 11'!$AL$5:$AL$16</c:f>
              <c:strCache/>
            </c:strRef>
          </c:cat>
          <c:val>
            <c:numRef>
              <c:f>'g10 - 11'!$AV$5:$AV$16</c:f>
              <c:numCache/>
            </c:numRef>
          </c:val>
          <c:smooth val="0"/>
        </c:ser>
        <c:ser>
          <c:idx val="1"/>
          <c:order val="1"/>
          <c:tx>
            <c:strRef>
              <c:f>'g10 - 11'!$AW$4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'g10 - 11'!$AL$5:$AL$16</c:f>
              <c:strCache/>
            </c:strRef>
          </c:cat>
          <c:val>
            <c:numRef>
              <c:f>'g10 - 11'!$AW$5:$AW$16</c:f>
              <c:numCache/>
            </c:numRef>
          </c:val>
          <c:smooth val="0"/>
        </c:ser>
        <c:ser>
          <c:idx val="2"/>
          <c:order val="2"/>
          <c:tx>
            <c:strRef>
              <c:f>'g10 - 11'!$AX$4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'g10 - 11'!$AL$5:$AL$16</c:f>
              <c:strCache/>
            </c:strRef>
          </c:cat>
          <c:val>
            <c:numRef>
              <c:f>'g10 - 11'!$AX$5:$AX$16</c:f>
              <c:numCache/>
            </c:numRef>
          </c:val>
          <c:smooth val="0"/>
        </c:ser>
        <c:ser>
          <c:idx val="3"/>
          <c:order val="3"/>
          <c:tx>
            <c:strRef>
              <c:f>'g10 - 11'!$AY$4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E46C0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FF00"/>
              </a:solidFill>
              <a:ln>
                <a:solidFill>
                  <a:srgbClr val="8064A2"/>
                </a:solidFill>
              </a:ln>
            </c:spPr>
          </c:marker>
          <c:cat>
            <c:strRef>
              <c:f>'g10 - 11'!$AL$5:$AL$16</c:f>
              <c:strCache/>
            </c:strRef>
          </c:cat>
          <c:val>
            <c:numRef>
              <c:f>'g10 - 11'!$AY$5:$AY$16</c:f>
              <c:numCache/>
            </c:numRef>
          </c:val>
          <c:smooth val="0"/>
        </c:ser>
        <c:ser>
          <c:idx val="4"/>
          <c:order val="4"/>
          <c:tx>
            <c:strRef>
              <c:f>'g10 - 11'!$AZ$4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4BACC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4BACC6"/>
              </a:solidFill>
              <a:ln>
                <a:solidFill>
                  <a:srgbClr val="4BACC6"/>
                </a:solidFill>
              </a:ln>
            </c:spPr>
          </c:marker>
          <c:cat>
            <c:strRef>
              <c:f>'g10 - 11'!$AL$5:$AL$16</c:f>
              <c:strCache/>
            </c:strRef>
          </c:cat>
          <c:val>
            <c:numRef>
              <c:f>'g10 - 11'!$AZ$5:$AZ$16</c:f>
              <c:numCache/>
            </c:numRef>
          </c:val>
          <c:smooth val="0"/>
        </c:ser>
        <c:marker val="1"/>
        <c:axId val="6405139"/>
        <c:axId val="57646252"/>
      </c:lineChart>
      <c:catAx>
        <c:axId val="6405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646252"/>
        <c:crosses val="autoZero"/>
        <c:auto val="1"/>
        <c:lblOffset val="100"/>
        <c:tickLblSkip val="1"/>
        <c:noMultiLvlLbl val="0"/>
      </c:catAx>
      <c:valAx>
        <c:axId val="57646252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FOB por  toneladas</a:t>
                </a:r>
              </a:p>
            </c:rich>
          </c:tx>
          <c:layout>
            <c:manualLayout>
              <c:xMode val="factor"/>
              <c:yMode val="factor"/>
              <c:x val="-0.0095"/>
              <c:y val="0.0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05139"/>
        <c:crossesAt val="1"/>
        <c:crossBetween val="between"/>
        <c:dispUnits/>
        <c:majorUnit val="500"/>
        <c:minorUnit val="1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11. Precio medio de las exportaciones de leche en polvo descremada</a:t>
            </a:r>
          </a:p>
        </c:rich>
      </c:tx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04025"/>
          <c:w val="0.98275"/>
          <c:h val="0.91475"/>
        </c:manualLayout>
      </c:layout>
      <c:lineChart>
        <c:grouping val="standard"/>
        <c:varyColors val="0"/>
        <c:ser>
          <c:idx val="0"/>
          <c:order val="0"/>
          <c:tx>
            <c:strRef>
              <c:f>'g10 - 11'!$AV$26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'g10 - 11'!$AL$27:$AL$38</c:f>
              <c:strCache/>
            </c:strRef>
          </c:cat>
          <c:val>
            <c:numRef>
              <c:f>'g10 - 11'!$AV$27:$AV$38</c:f>
              <c:numCache/>
            </c:numRef>
          </c:val>
          <c:smooth val="0"/>
        </c:ser>
        <c:ser>
          <c:idx val="1"/>
          <c:order val="1"/>
          <c:tx>
            <c:strRef>
              <c:f>'g10 - 11'!$AW$26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'g10 - 11'!$AL$27:$AL$38</c:f>
              <c:strCache/>
            </c:strRef>
          </c:cat>
          <c:val>
            <c:numRef>
              <c:f>'g10 - 11'!$AW$27:$AW$38</c:f>
              <c:numCache/>
            </c:numRef>
          </c:val>
          <c:smooth val="0"/>
        </c:ser>
        <c:ser>
          <c:idx val="2"/>
          <c:order val="2"/>
          <c:tx>
            <c:strRef>
              <c:f>'g10 - 11'!$AX$26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6"/>
            <c:spPr>
              <a:solidFill>
                <a:srgbClr val="800080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'g10 - 11'!$AL$27:$AL$38</c:f>
              <c:strCache/>
            </c:strRef>
          </c:cat>
          <c:val>
            <c:numRef>
              <c:f>'g10 - 11'!$AX$27:$AX$38</c:f>
              <c:numCache/>
            </c:numRef>
          </c:val>
          <c:smooth val="0"/>
        </c:ser>
        <c:ser>
          <c:idx val="3"/>
          <c:order val="3"/>
          <c:tx>
            <c:strRef>
              <c:f>'g10 - 11'!$AY$26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E46C0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FF00"/>
              </a:solidFill>
              <a:ln>
                <a:solidFill>
                  <a:srgbClr val="8064A2"/>
                </a:solidFill>
              </a:ln>
            </c:spPr>
          </c:marker>
          <c:cat>
            <c:strRef>
              <c:f>'g10 - 11'!$AL$27:$AL$38</c:f>
              <c:strCache/>
            </c:strRef>
          </c:cat>
          <c:val>
            <c:numRef>
              <c:f>'g10 - 11'!$AY$27:$AY$38</c:f>
              <c:numCache/>
            </c:numRef>
          </c:val>
          <c:smooth val="0"/>
        </c:ser>
        <c:ser>
          <c:idx val="4"/>
          <c:order val="4"/>
          <c:tx>
            <c:strRef>
              <c:f>'g10 - 11'!$AZ$26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4BACC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4BACC6"/>
              </a:solidFill>
              <a:ln>
                <a:solidFill>
                  <a:srgbClr val="4BACC6"/>
                </a:solidFill>
              </a:ln>
            </c:spPr>
          </c:marker>
          <c:cat>
            <c:strRef>
              <c:f>'g10 - 11'!$AL$27:$AL$38</c:f>
              <c:strCache/>
            </c:strRef>
          </c:cat>
          <c:val>
            <c:numRef>
              <c:f>'g10 - 11'!$AZ$27:$AZ$38</c:f>
              <c:numCache/>
            </c:numRef>
          </c:val>
          <c:smooth val="0"/>
        </c:ser>
        <c:marker val="1"/>
        <c:axId val="49054221"/>
        <c:axId val="38834806"/>
      </c:lineChart>
      <c:catAx>
        <c:axId val="49054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8834806"/>
        <c:crosses val="autoZero"/>
        <c:auto val="1"/>
        <c:lblOffset val="100"/>
        <c:tickLblSkip val="1"/>
        <c:noMultiLvlLbl val="0"/>
      </c:catAx>
      <c:valAx>
        <c:axId val="38834806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FOB por  toneladas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054221"/>
        <c:crossesAt val="1"/>
        <c:crossBetween val="between"/>
        <c:dispUnits/>
        <c:majorUnit val="500"/>
        <c:minorUnit val="1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12. Precio medio de las exportaciones de leche fluida</a:t>
            </a:r>
          </a:p>
        </c:rich>
      </c:tx>
      <c:layout>
        <c:manualLayout>
          <c:xMode val="factor"/>
          <c:yMode val="factor"/>
          <c:x val="0.019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06075"/>
          <c:w val="0.98"/>
          <c:h val="0.8735"/>
        </c:manualLayout>
      </c:layout>
      <c:lineChart>
        <c:grouping val="standard"/>
        <c:varyColors val="0"/>
        <c:ser>
          <c:idx val="0"/>
          <c:order val="0"/>
          <c:tx>
            <c:strRef>
              <c:f>'c14'!$AR$26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'c14'!$AH$27:$AH$38</c:f>
              <c:strCache/>
            </c:strRef>
          </c:cat>
          <c:val>
            <c:numRef>
              <c:f>'c14'!$AR$27:$AR$38</c:f>
              <c:numCache/>
            </c:numRef>
          </c:val>
          <c:smooth val="0"/>
        </c:ser>
        <c:ser>
          <c:idx val="1"/>
          <c:order val="1"/>
          <c:tx>
            <c:strRef>
              <c:f>'c14'!$AS$26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'c14'!$AH$27:$AH$38</c:f>
              <c:strCache/>
            </c:strRef>
          </c:cat>
          <c:val>
            <c:numRef>
              <c:f>'c14'!$AS$27:$AS$38</c:f>
              <c:numCache/>
            </c:numRef>
          </c:val>
          <c:smooth val="0"/>
        </c:ser>
        <c:ser>
          <c:idx val="2"/>
          <c:order val="2"/>
          <c:tx>
            <c:strRef>
              <c:f>'c14'!$AT$26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'c14'!$AH$27:$AH$38</c:f>
              <c:strCache/>
            </c:strRef>
          </c:cat>
          <c:val>
            <c:numRef>
              <c:f>'c14'!$AT$27:$AT$38</c:f>
              <c:numCache/>
            </c:numRef>
          </c:val>
          <c:smooth val="0"/>
        </c:ser>
        <c:ser>
          <c:idx val="3"/>
          <c:order val="3"/>
          <c:tx>
            <c:strRef>
              <c:f>'c14'!$AU$26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E46C0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92D050"/>
                </a:solidFill>
              </a:ln>
            </c:spPr>
          </c:marker>
          <c:cat>
            <c:strRef>
              <c:f>'c14'!$AH$27:$AH$38</c:f>
              <c:strCache/>
            </c:strRef>
          </c:cat>
          <c:val>
            <c:numRef>
              <c:f>'c14'!$AU$27:$AU$38</c:f>
              <c:numCache/>
            </c:numRef>
          </c:val>
          <c:smooth val="0"/>
        </c:ser>
        <c:ser>
          <c:idx val="4"/>
          <c:order val="4"/>
          <c:tx>
            <c:strRef>
              <c:f>'c14'!$AV$26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779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4BACC6"/>
              </a:solidFill>
              <a:ln>
                <a:solidFill>
                  <a:srgbClr val="4BACC6"/>
                </a:solidFill>
              </a:ln>
            </c:spPr>
          </c:marker>
          <c:cat>
            <c:strRef>
              <c:f>'c14'!$AH$27:$AH$38</c:f>
              <c:strCache/>
            </c:strRef>
          </c:cat>
          <c:val>
            <c:numRef>
              <c:f>'c14'!$AV$27:$AV$38</c:f>
              <c:numCache/>
            </c:numRef>
          </c:val>
          <c:smooth val="0"/>
        </c:ser>
        <c:marker val="1"/>
        <c:axId val="13968935"/>
        <c:axId val="58611552"/>
      </c:lineChart>
      <c:catAx>
        <c:axId val="13968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611552"/>
        <c:crosses val="autoZero"/>
        <c:auto val="1"/>
        <c:lblOffset val="100"/>
        <c:tickLblSkip val="1"/>
        <c:noMultiLvlLbl val="0"/>
      </c:catAx>
      <c:valAx>
        <c:axId val="58611552"/>
        <c:scaling>
          <c:orientation val="minMax"/>
          <c:max val="2000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 FOB por  toneladas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968935"/>
        <c:crossesAt val="1"/>
        <c:crossBetween val="between"/>
        <c:dispUnits/>
        <c:majorUnit val="2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13. Exportaciones de leche en polvo por país de destino
Año 2016
Toneladas 8.402</a:t>
            </a:r>
          </a:p>
        </c:rich>
      </c:tx>
      <c:layout>
        <c:manualLayout>
          <c:xMode val="factor"/>
          <c:yMode val="factor"/>
          <c:x val="0.02625"/>
          <c:y val="-0.004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8"/>
          <c:y val="0.4895"/>
          <c:w val="0.34425"/>
          <c:h val="0.40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D9D9D9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299867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99CC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336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'c15'!$AM$5:$AM$11</c:f>
              <c:strCache/>
            </c:strRef>
          </c:cat>
          <c:val>
            <c:numRef>
              <c:f>'c15'!$AN$5:$AN$11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14. Exportaciones de leche en polvo por país de destino
Enero - octubre 2017
Toneladas 4.156</a:t>
            </a:r>
          </a:p>
        </c:rich>
      </c:tx>
      <c:layout>
        <c:manualLayout>
          <c:xMode val="factor"/>
          <c:yMode val="factor"/>
          <c:x val="0.0205"/>
          <c:y val="-0.00425"/>
        </c:manualLayout>
      </c:layout>
      <c:spPr>
        <a:noFill/>
        <a:ln w="3175">
          <a:noFill/>
        </a:ln>
      </c:spPr>
    </c:title>
    <c:view3D>
      <c:rotX val="15"/>
      <c:hPercent val="100"/>
      <c:rotY val="27"/>
      <c:depthPercent val="100"/>
      <c:rAngAx val="1"/>
    </c:view3D>
    <c:plotArea>
      <c:layout>
        <c:manualLayout>
          <c:xMode val="edge"/>
          <c:yMode val="edge"/>
          <c:x val="0.32125"/>
          <c:y val="0.45275"/>
          <c:w val="0.35375"/>
          <c:h val="0.37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0"/>
            <c:spPr>
              <a:solidFill>
                <a:srgbClr val="BFBFB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84807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2DCDB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504D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'c15'!$AM$19:$AM$24</c:f>
              <c:strCache/>
            </c:strRef>
          </c:cat>
          <c:val>
            <c:numRef>
              <c:f>'c15'!$AN$19:$AN$24</c:f>
              <c:numCache/>
            </c:numRef>
          </c:val>
        </c:ser>
        <c:firstSliceAng val="27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15. Precio medio de las exportaciones de quesos</a:t>
            </a:r>
          </a:p>
        </c:rich>
      </c:tx>
      <c:layout>
        <c:manualLayout>
          <c:xMode val="factor"/>
          <c:yMode val="factor"/>
          <c:x val="0.01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07475"/>
          <c:w val="0.979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'c16'!$BO$25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'c16'!$BE$26:$BE$37</c:f>
              <c:strCache/>
            </c:strRef>
          </c:cat>
          <c:val>
            <c:numRef>
              <c:f>'c16'!$BO$26:$BO$37</c:f>
              <c:numCache/>
            </c:numRef>
          </c:val>
          <c:smooth val="0"/>
        </c:ser>
        <c:ser>
          <c:idx val="1"/>
          <c:order val="1"/>
          <c:tx>
            <c:strRef>
              <c:f>'c16'!$BP$25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'c16'!$BE$26:$BE$37</c:f>
              <c:strCache/>
            </c:strRef>
          </c:cat>
          <c:val>
            <c:numRef>
              <c:f>'c16'!$BP$26:$BP$37</c:f>
              <c:numCache/>
            </c:numRef>
          </c:val>
          <c:smooth val="0"/>
        </c:ser>
        <c:ser>
          <c:idx val="2"/>
          <c:order val="2"/>
          <c:tx>
            <c:strRef>
              <c:f>'c16'!$BQ$25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'c16'!$BE$26:$BE$37</c:f>
              <c:strCache/>
            </c:strRef>
          </c:cat>
          <c:val>
            <c:numRef>
              <c:f>'c16'!$BQ$26:$BQ$37</c:f>
              <c:numCache/>
            </c:numRef>
          </c:val>
          <c:smooth val="0"/>
        </c:ser>
        <c:ser>
          <c:idx val="3"/>
          <c:order val="3"/>
          <c:tx>
            <c:strRef>
              <c:f>'c16'!$BR$25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E46C0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E46C0A"/>
              </a:solidFill>
              <a:ln>
                <a:solidFill>
                  <a:srgbClr val="8064A2"/>
                </a:solidFill>
              </a:ln>
            </c:spPr>
          </c:marker>
          <c:cat>
            <c:strRef>
              <c:f>'c16'!$BE$26:$BE$37</c:f>
              <c:strCache/>
            </c:strRef>
          </c:cat>
          <c:val>
            <c:numRef>
              <c:f>'c16'!$BR$26:$BR$37</c:f>
              <c:numCache/>
            </c:numRef>
          </c:val>
          <c:smooth val="0"/>
        </c:ser>
        <c:ser>
          <c:idx val="4"/>
          <c:order val="4"/>
          <c:tx>
            <c:strRef>
              <c:f>'c16'!$BS$25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4BACC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4BACC6"/>
              </a:solidFill>
              <a:ln>
                <a:solidFill>
                  <a:srgbClr val="4BACC6"/>
                </a:solidFill>
              </a:ln>
            </c:spPr>
          </c:marker>
          <c:cat>
            <c:strRef>
              <c:f>'c16'!$BE$26:$BE$37</c:f>
              <c:strCache/>
            </c:strRef>
          </c:cat>
          <c:val>
            <c:numRef>
              <c:f>'c16'!$BS$26:$BS$37</c:f>
              <c:numCache/>
            </c:numRef>
          </c:val>
          <c:smooth val="0"/>
        </c:ser>
        <c:marker val="1"/>
        <c:axId val="57741921"/>
        <c:axId val="49915242"/>
      </c:lineChart>
      <c:catAx>
        <c:axId val="57741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915242"/>
        <c:crosses val="autoZero"/>
        <c:auto val="1"/>
        <c:lblOffset val="100"/>
        <c:tickLblSkip val="1"/>
        <c:noMultiLvlLbl val="0"/>
      </c:catAx>
      <c:valAx>
        <c:axId val="49915242"/>
        <c:scaling>
          <c:orientation val="minMax"/>
          <c:max val="6000"/>
          <c:min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FOB por  toneladas</a:t>
                </a:r>
              </a:p>
            </c:rich>
          </c:tx>
          <c:layout>
            <c:manualLayout>
              <c:xMode val="factor"/>
              <c:yMode val="factor"/>
              <c:x val="-0.012"/>
              <c:y val="-0.01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741921"/>
        <c:crossesAt val="1"/>
        <c:crossBetween val="between"/>
        <c:dispUnits/>
        <c:majorUnit val="500"/>
        <c:minorUnit val="1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16. Exportaciones de quesos por país de destino
Año 2016
Toneladas  5.013</a:t>
            </a:r>
          </a:p>
        </c:rich>
      </c:tx>
      <c:layout>
        <c:manualLayout>
          <c:xMode val="factor"/>
          <c:yMode val="factor"/>
          <c:x val="0.025"/>
          <c:y val="-0.004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15"/>
          <c:y val="0.45475"/>
          <c:w val="0.316"/>
          <c:h val="0.323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2D05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CD5B5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E46C0A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558ED5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'c17'!$AJ$6:$AJ$11</c:f>
              <c:strCache/>
            </c:strRef>
          </c:cat>
          <c:val>
            <c:numRef>
              <c:f>'c17'!$AK$6:$AK$11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17. Exportaciones de quesos por país de destino 
Enero - octubre 2017
Toneladas 7.409</a:t>
            </a:r>
          </a:p>
        </c:rich>
      </c:tx>
      <c:layout>
        <c:manualLayout>
          <c:xMode val="factor"/>
          <c:yMode val="factor"/>
          <c:x val="0.02925"/>
          <c:y val="-0.004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35"/>
          <c:y val="0.362"/>
          <c:w val="0.35425"/>
          <c:h val="0.38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CD5B5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2D05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558ED5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'c17'!$AJ$17:$AJ$21</c:f>
              <c:strCache/>
            </c:strRef>
          </c:cat>
          <c:val>
            <c:numRef>
              <c:f>'c17'!$AK$17:$AK$21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18. Exportaciones de quesos por variedades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Enero - octubre 2017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Toneladas 7.408,8</a:t>
            </a:r>
          </a:p>
        </c:rich>
      </c:tx>
      <c:layout>
        <c:manualLayout>
          <c:xMode val="factor"/>
          <c:yMode val="factor"/>
          <c:x val="0.01725"/>
          <c:y val="-0.007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35"/>
          <c:y val="0.43825"/>
          <c:w val="0.352"/>
          <c:h val="0.343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CD5B5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MT"/>
                      <a:ea typeface="Arial MT"/>
                      <a:cs typeface="Arial MT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MT"/>
                    <a:ea typeface="Arial MT"/>
                    <a:cs typeface="Arial MT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'c18'!$AH$11:$AH$15</c:f>
              <c:strCache/>
            </c:strRef>
          </c:cat>
          <c:val>
            <c:numRef>
              <c:f>'c18'!$AI$11:$AI$15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Gráfico Nº 20.   Lácteos: comercio exterior Chile - Mercosur
Años 2003  -  2017</a:t>
            </a:r>
          </a:p>
        </c:rich>
      </c:tx>
      <c:layout>
        <c:manualLayout>
          <c:xMode val="factor"/>
          <c:yMode val="factor"/>
          <c:x val="0.0142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25"/>
          <c:y val="0.1365"/>
          <c:w val="0.92425"/>
          <c:h val="0.65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19-20'!$AK$33</c:f>
              <c:strCache>
                <c:ptCount val="1"/>
                <c:pt idx="0">
                  <c:v>Exp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19-20'!$AM$32:$BB$32</c:f>
              <c:strCache/>
            </c:strRef>
          </c:cat>
          <c:val>
            <c:numRef>
              <c:f>'g 19-20'!$AM$33:$BB$33</c:f>
              <c:numCache/>
            </c:numRef>
          </c:val>
        </c:ser>
        <c:ser>
          <c:idx val="1"/>
          <c:order val="1"/>
          <c:tx>
            <c:strRef>
              <c:f>'g 19-20'!$AK$34</c:f>
              <c:strCache>
                <c:ptCount val="1"/>
                <c:pt idx="0">
                  <c:v>Imp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19-20'!$AM$32:$BB$32</c:f>
              <c:strCache/>
            </c:strRef>
          </c:cat>
          <c:val>
            <c:numRef>
              <c:f>'g 19-20'!$AM$34:$BB$34</c:f>
              <c:numCache/>
            </c:numRef>
          </c:val>
        </c:ser>
        <c:ser>
          <c:idx val="2"/>
          <c:order val="2"/>
          <c:tx>
            <c:strRef>
              <c:f>'g 19-20'!$AK$35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7F7F7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19-20'!$AM$32:$BB$32</c:f>
              <c:strCache/>
            </c:strRef>
          </c:cat>
          <c:val>
            <c:numRef>
              <c:f>'g 19-20'!$AM$35:$BB$35</c:f>
              <c:numCache/>
            </c:numRef>
          </c:val>
        </c:ser>
        <c:axId val="46583995"/>
        <c:axId val="16602772"/>
      </c:barChart>
      <c:catAx>
        <c:axId val="46583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602772"/>
        <c:crosses val="autoZero"/>
        <c:auto val="1"/>
        <c:lblOffset val="100"/>
        <c:tickLblSkip val="1"/>
        <c:noMultiLvlLbl val="0"/>
      </c:catAx>
      <c:valAx>
        <c:axId val="166027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Miles de dólares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58399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2. Precio medio de las importaciones de leche en polvo entera</a:t>
            </a:r>
          </a:p>
        </c:rich>
      </c:tx>
      <c:layout>
        <c:manualLayout>
          <c:xMode val="factor"/>
          <c:yMode val="factor"/>
          <c:x val="0.026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07375"/>
          <c:w val="0.95925"/>
          <c:h val="0.8745"/>
        </c:manualLayout>
      </c:layout>
      <c:lineChart>
        <c:grouping val="standard"/>
        <c:varyColors val="0"/>
        <c:ser>
          <c:idx val="2"/>
          <c:order val="0"/>
          <c:tx>
            <c:v>2013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'g2 - 3'!$AT$4:$AT$15</c:f>
              <c:strCache/>
            </c:strRef>
          </c:cat>
          <c:val>
            <c:numRef>
              <c:f>'g2 - 3'!$BF$4:$BF$15</c:f>
              <c:numCache/>
            </c:numRef>
          </c:val>
          <c:smooth val="0"/>
        </c:ser>
        <c:ser>
          <c:idx val="3"/>
          <c:order val="1"/>
          <c:tx>
            <c:v>2014</c:v>
          </c:tx>
          <c:spPr>
            <a:ln w="25400">
              <a:solidFill>
                <a:srgbClr val="779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299867"/>
              </a:solidFill>
              <a:ln>
                <a:solidFill>
                  <a:srgbClr val="299867"/>
                </a:solidFill>
              </a:ln>
            </c:spPr>
          </c:marker>
          <c:dPt>
            <c:idx val="8"/>
            <c:spPr>
              <a:ln w="25400">
                <a:solidFill>
                  <a:srgbClr val="77933C"/>
                </a:solidFill>
              </a:ln>
            </c:spPr>
            <c:marker>
              <c:size val="6"/>
              <c:spPr>
                <a:solidFill>
                  <a:srgbClr val="299867"/>
                </a:solidFill>
                <a:ln>
                  <a:solidFill>
                    <a:srgbClr val="50794B"/>
                  </a:solidFill>
                </a:ln>
              </c:spPr>
            </c:marker>
          </c:dPt>
          <c:cat>
            <c:strRef>
              <c:f>'g2 - 3'!$AT$4:$AT$15</c:f>
              <c:strCache/>
            </c:strRef>
          </c:cat>
          <c:val>
            <c:numRef>
              <c:f>'g2 - 3'!$BG$4:$BG$15</c:f>
              <c:numCache/>
            </c:numRef>
          </c:val>
          <c:smooth val="0"/>
        </c:ser>
        <c:ser>
          <c:idx val="4"/>
          <c:order val="2"/>
          <c:tx>
            <c:v>2015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4BACC6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'g2 - 3'!$AT$4:$AT$15</c:f>
              <c:strCache/>
            </c:strRef>
          </c:cat>
          <c:val>
            <c:numRef>
              <c:f>'g2 - 3'!$BH$4:$BH$15</c:f>
              <c:numCache/>
            </c:numRef>
          </c:val>
          <c:smooth val="0"/>
        </c:ser>
        <c:ser>
          <c:idx val="0"/>
          <c:order val="3"/>
          <c:tx>
            <c:v>2016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'g2 - 3'!$AT$4:$AT$15</c:f>
              <c:strCache/>
            </c:strRef>
          </c:cat>
          <c:val>
            <c:numRef>
              <c:f>'g2 - 3'!$BI$4:$BI$15</c:f>
              <c:numCache/>
            </c:numRef>
          </c:val>
          <c:smooth val="0"/>
        </c:ser>
        <c:ser>
          <c:idx val="1"/>
          <c:order val="4"/>
          <c:tx>
            <c:v>2017</c:v>
          </c:tx>
          <c:spPr>
            <a:ln w="25400">
              <a:solidFill>
                <a:srgbClr val="4F81B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2FCCCF"/>
              </a:solidFill>
              <a:ln>
                <a:solidFill>
                  <a:srgbClr val="4F81BD"/>
                </a:solidFill>
              </a:ln>
            </c:spPr>
          </c:marker>
          <c:cat>
            <c:strRef>
              <c:f>'g2 - 3'!$AT$4:$AT$15</c:f>
              <c:strCache/>
            </c:strRef>
          </c:cat>
          <c:val>
            <c:numRef>
              <c:f>'g2 - 3'!$BJ$4:$BJ$15</c:f>
              <c:numCache/>
            </c:numRef>
          </c:val>
          <c:smooth val="0"/>
        </c:ser>
        <c:marker val="1"/>
        <c:axId val="38388351"/>
        <c:axId val="9950840"/>
      </c:lineChart>
      <c:catAx>
        <c:axId val="38388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950840"/>
        <c:crosses val="autoZero"/>
        <c:auto val="1"/>
        <c:lblOffset val="100"/>
        <c:tickLblSkip val="1"/>
        <c:noMultiLvlLbl val="0"/>
      </c:catAx>
      <c:valAx>
        <c:axId val="9950840"/>
        <c:scaling>
          <c:orientation val="minMax"/>
          <c:max val="60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CIF  por  toneladas</a:t>
                </a:r>
              </a:p>
            </c:rich>
          </c:tx>
          <c:layout>
            <c:manualLayout>
              <c:xMode val="factor"/>
              <c:yMode val="factor"/>
              <c:x val="-0.01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388351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Gráfico Nº 19.  Chile: comercio exterior de lácteos
Años 2003  -  2017</a:t>
            </a:r>
          </a:p>
        </c:rich>
      </c:tx>
      <c:layout>
        <c:manualLayout>
          <c:xMode val="factor"/>
          <c:yMode val="factor"/>
          <c:x val="0.025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102"/>
          <c:w val="0.93375"/>
          <c:h val="0.7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19-20'!$AK$10</c:f>
              <c:strCache>
                <c:ptCount val="1"/>
                <c:pt idx="0">
                  <c:v>Imp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19-20'!$AM$9:$BB$9</c:f>
              <c:strCache/>
            </c:strRef>
          </c:cat>
          <c:val>
            <c:numRef>
              <c:f>'g 19-20'!$AM$10:$BB$10</c:f>
              <c:numCache/>
            </c:numRef>
          </c:val>
        </c:ser>
        <c:ser>
          <c:idx val="1"/>
          <c:order val="1"/>
          <c:tx>
            <c:strRef>
              <c:f>'g 19-20'!$AK$11</c:f>
              <c:strCache>
                <c:ptCount val="1"/>
                <c:pt idx="0">
                  <c:v>Exp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19-20'!$AM$9:$BB$9</c:f>
              <c:strCache/>
            </c:strRef>
          </c:cat>
          <c:val>
            <c:numRef>
              <c:f>'g 19-20'!$AM$11:$BB$11</c:f>
              <c:numCache/>
            </c:numRef>
          </c:val>
        </c:ser>
        <c:ser>
          <c:idx val="2"/>
          <c:order val="2"/>
          <c:tx>
            <c:strRef>
              <c:f>'g 19-20'!$AK$12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92D05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 19-20'!$AM$9:$BB$9</c:f>
              <c:strCache/>
            </c:strRef>
          </c:cat>
          <c:val>
            <c:numRef>
              <c:f>'g 19-20'!$AM$12:$BB$12</c:f>
              <c:numCache/>
            </c:numRef>
          </c:val>
        </c:ser>
        <c:axId val="15207221"/>
        <c:axId val="2647262"/>
      </c:barChart>
      <c:catAx>
        <c:axId val="15207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47262"/>
        <c:crosses val="autoZero"/>
        <c:auto val="1"/>
        <c:lblOffset val="100"/>
        <c:tickLblSkip val="1"/>
        <c:noMultiLvlLbl val="0"/>
      </c:catAx>
      <c:valAx>
        <c:axId val="26472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</a:rPr>
                  <a:t>Miles de dólares</a:t>
                </a:r>
              </a:p>
            </c:rich>
          </c:tx>
          <c:layout>
            <c:manualLayout>
              <c:xMode val="factor"/>
              <c:yMode val="factor"/>
              <c:x val="-0.019"/>
              <c:y val="-0.02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520722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21. Saldo de la balanza comercial de lácteos
 Chile - Argentina</a:t>
            </a:r>
          </a:p>
        </c:rich>
      </c:tx>
      <c:layout>
        <c:manualLayout>
          <c:xMode val="factor"/>
          <c:yMode val="factor"/>
          <c:x val="0.01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21"/>
          <c:w val="0.89"/>
          <c:h val="0.7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'c20'!$B$9</c:f>
              <c:strCache>
                <c:ptCount val="1"/>
                <c:pt idx="0">
                  <c:v>Exportaciones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'c20'!$A$10:$A$25</c:f>
              <c:strCache/>
            </c:strRef>
          </c:cat>
          <c:val>
            <c:numRef>
              <c:f>'c20'!$B$10:$B$25</c:f>
              <c:numCache/>
            </c:numRef>
          </c:val>
        </c:ser>
        <c:ser>
          <c:idx val="1"/>
          <c:order val="1"/>
          <c:tx>
            <c:strRef>
              <c:f>'c20'!$C$9</c:f>
              <c:strCache>
                <c:ptCount val="1"/>
                <c:pt idx="0">
                  <c:v>Importaciones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'c20'!$A$10:$A$25</c:f>
              <c:strCache/>
            </c:strRef>
          </c:cat>
          <c:val>
            <c:numRef>
              <c:f>'c20'!$C$10:$C$25</c:f>
              <c:numCache/>
            </c:numRef>
          </c:val>
        </c:ser>
        <c:ser>
          <c:idx val="2"/>
          <c:order val="2"/>
          <c:tx>
            <c:strRef>
              <c:f>'c20'!$D$9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77933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'c20'!$A$10:$A$25</c:f>
              <c:strCache/>
            </c:strRef>
          </c:cat>
          <c:val>
            <c:numRef>
              <c:f>'c20'!$D$10:$D$25</c:f>
              <c:numCache/>
            </c:numRef>
          </c:val>
        </c:ser>
        <c:axId val="23825359"/>
        <c:axId val="13101640"/>
      </c:barChart>
      <c:catAx>
        <c:axId val="23825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101640"/>
        <c:crosses val="autoZero"/>
        <c:auto val="1"/>
        <c:lblOffset val="100"/>
        <c:tickLblSkip val="1"/>
        <c:noMultiLvlLbl val="0"/>
      </c:catAx>
      <c:valAx>
        <c:axId val="13101640"/>
        <c:scaling>
          <c:orientation val="minMax"/>
          <c:max val="80000"/>
          <c:min val="-8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Miles de dólares</a:t>
                </a:r>
              </a:p>
            </c:rich>
          </c:tx>
          <c:layout>
            <c:manualLayout>
              <c:xMode val="factor"/>
              <c:yMode val="factor"/>
              <c:x val="-0.017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8253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175"/>
          <c:y val="0.917"/>
          <c:w val="0.4445"/>
          <c:h val="0.03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3. Precio medio de las importaciones de leche en polvo descremada</a:t>
            </a:r>
          </a:p>
        </c:rich>
      </c:tx>
      <c:layout>
        <c:manualLayout>
          <c:xMode val="factor"/>
          <c:yMode val="factor"/>
          <c:x val="0.028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"/>
          <c:y val="0.07575"/>
          <c:w val="0.953"/>
          <c:h val="0.885"/>
        </c:manualLayout>
      </c:layout>
      <c:lineChart>
        <c:grouping val="standard"/>
        <c:varyColors val="0"/>
        <c:ser>
          <c:idx val="2"/>
          <c:order val="0"/>
          <c:tx>
            <c:v>2013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'g2 - 3'!$AT$26:$AT$37</c:f>
              <c:strCache/>
            </c:strRef>
          </c:cat>
          <c:val>
            <c:numRef>
              <c:f>'g2 - 3'!$BF$26:$BF$37</c:f>
              <c:numCache/>
            </c:numRef>
          </c:val>
          <c:smooth val="0"/>
        </c:ser>
        <c:ser>
          <c:idx val="3"/>
          <c:order val="1"/>
          <c:tx>
            <c:v>2014</c:v>
          </c:tx>
          <c:spPr>
            <a:ln w="25400">
              <a:solidFill>
                <a:srgbClr val="779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50794B"/>
              </a:solidFill>
              <a:ln>
                <a:solidFill>
                  <a:srgbClr val="50794B"/>
                </a:solidFill>
              </a:ln>
            </c:spPr>
          </c:marker>
          <c:cat>
            <c:strRef>
              <c:f>'g2 - 3'!$AT$26:$AT$37</c:f>
              <c:strCache/>
            </c:strRef>
          </c:cat>
          <c:val>
            <c:numRef>
              <c:f>'g2 - 3'!$BG$26:$BG$37</c:f>
              <c:numCache/>
            </c:numRef>
          </c:val>
          <c:smooth val="0"/>
        </c:ser>
        <c:ser>
          <c:idx val="4"/>
          <c:order val="2"/>
          <c:tx>
            <c:v>2015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4BACC6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'g2 - 3'!$AT$26:$AT$37</c:f>
              <c:strCache/>
            </c:strRef>
          </c:cat>
          <c:val>
            <c:numRef>
              <c:f>'g2 - 3'!$BH$26:$BH$37</c:f>
              <c:numCache/>
            </c:numRef>
          </c:val>
          <c:smooth val="0"/>
        </c:ser>
        <c:ser>
          <c:idx val="0"/>
          <c:order val="3"/>
          <c:tx>
            <c:v>2016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'g2 - 3'!$AT$26:$AT$37</c:f>
              <c:strCache/>
            </c:strRef>
          </c:cat>
          <c:val>
            <c:numRef>
              <c:f>'g2 - 3'!$BI$26:$BI$37</c:f>
              <c:numCache/>
            </c:numRef>
          </c:val>
          <c:smooth val="0"/>
        </c:ser>
        <c:ser>
          <c:idx val="1"/>
          <c:order val="4"/>
          <c:tx>
            <c:v>2017</c:v>
          </c:tx>
          <c:spPr>
            <a:ln w="25400">
              <a:solidFill>
                <a:srgbClr val="4F81B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2FCCCF"/>
              </a:solidFill>
              <a:ln>
                <a:solidFill>
                  <a:srgbClr val="4F81BD"/>
                </a:solidFill>
              </a:ln>
            </c:spPr>
          </c:marker>
          <c:cat>
            <c:strRef>
              <c:f>'g2 - 3'!$AT$26:$AT$37</c:f>
              <c:strCache/>
            </c:strRef>
          </c:cat>
          <c:val>
            <c:numRef>
              <c:f>'g2 - 3'!$BJ$26:$BJ$37</c:f>
              <c:numCache/>
            </c:numRef>
          </c:val>
          <c:smooth val="0"/>
        </c:ser>
        <c:marker val="1"/>
        <c:axId val="22448697"/>
        <c:axId val="711682"/>
      </c:lineChart>
      <c:catAx>
        <c:axId val="22448697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711682"/>
        <c:crosses val="autoZero"/>
        <c:auto val="1"/>
        <c:lblOffset val="100"/>
        <c:tickLblSkip val="1"/>
        <c:noMultiLvlLbl val="0"/>
      </c:catAx>
      <c:valAx>
        <c:axId val="711682"/>
        <c:scaling>
          <c:orientation val="minMax"/>
          <c:max val="60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Dólares CIF  por  toneladas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1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448697"/>
        <c:crossesAt val="1"/>
        <c:crossBetween val="between"/>
        <c:dispUnits/>
        <c:majorUnit val="500"/>
        <c:minorUnit val="10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</a:rPr>
              <a:t>Gráfico Nº 4. Importaciones de leche en polvo por país de origen
Año 2016
Toneladas 18.166</a:t>
            </a:r>
          </a:p>
        </c:rich>
      </c:tx>
      <c:layout>
        <c:manualLayout>
          <c:xMode val="factor"/>
          <c:yMode val="factor"/>
          <c:x val="0.022"/>
          <c:y val="-0.004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425"/>
          <c:y val="0.392"/>
          <c:w val="0.36075"/>
          <c:h val="0.36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3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B3A2C7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D9D9D9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1F497D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'c6'!$AM$4:$AM$9</c:f>
              <c:strCache/>
            </c:strRef>
          </c:cat>
          <c:val>
            <c:numRef>
              <c:f>'c6'!$AN$4:$AN$9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</a:rPr>
              <a:t>Gráfico Nº 5. Importaciones de leche en polvo por país de origen
Enero - octubre 2017 
Toneladas 23.402</a:t>
            </a:r>
          </a:p>
        </c:rich>
      </c:tx>
      <c:layout>
        <c:manualLayout>
          <c:xMode val="factor"/>
          <c:yMode val="factor"/>
          <c:x val="0.01775"/>
          <c:y val="0.02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745"/>
          <c:y val="0.46925"/>
          <c:w val="0.3095"/>
          <c:h val="0.32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3A2C7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3175">
                <a:solidFill>
                  <a:srgbClr val="77933C"/>
                </a:solidFill>
              </a:ln>
            </c:spPr>
          </c:dPt>
          <c:dPt>
            <c:idx val="2"/>
            <c:spPr>
              <a:solidFill>
                <a:srgbClr val="92D050"/>
              </a:solidFill>
              <a:ln w="3175">
                <a:solidFill>
                  <a:srgbClr val="595959"/>
                </a:solidFill>
              </a:ln>
            </c:spPr>
          </c:dPt>
          <c:dPt>
            <c:idx val="3"/>
            <c:spPr>
              <a:solidFill>
                <a:srgbClr val="BFBFB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1F497D"/>
              </a:solidFill>
              <a:ln w="3175">
                <a:solidFill>
                  <a:srgbClr val="333399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'c6'!$AM$16:$AM$22</c:f>
              <c:strCache/>
            </c:strRef>
          </c:cat>
          <c:val>
            <c:numRef>
              <c:f>'c6'!$AN$16:$AN$22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6. Importaciones de quesos por país de origen
Año 2016
Toneladas 34.031</a:t>
            </a:r>
          </a:p>
        </c:rich>
      </c:tx>
      <c:layout>
        <c:manualLayout>
          <c:xMode val="factor"/>
          <c:yMode val="factor"/>
          <c:x val="0.014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925"/>
          <c:y val="0.4445"/>
          <c:w val="0.34075"/>
          <c:h val="0.33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604A7B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BFBFB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CC00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84807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558ED5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'c7'!$BB$7:$BB$13</c:f>
              <c:strCache/>
            </c:strRef>
          </c:cat>
          <c:val>
            <c:numRef>
              <c:f>'c7'!$BC$7:$BC$13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7. Importaciones de quesos por país de origen
Enero - octubre 2017
Toneladas 39.847</a:t>
            </a:r>
          </a:p>
        </c:rich>
      </c:tx>
      <c:layout>
        <c:manualLayout>
          <c:xMode val="factor"/>
          <c:yMode val="factor"/>
          <c:x val="0.02025"/>
          <c:y val="0.014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5"/>
          <c:y val="0.44925"/>
          <c:w val="0.3265"/>
          <c:h val="0.32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FBFB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E46C0A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2D05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4A7B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558ED5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'c7'!$BB$19:$BB$25</c:f>
              <c:strCache/>
            </c:strRef>
          </c:cat>
          <c:val>
            <c:numRef>
              <c:f>'c7'!$BC$19:$BC$25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8: Importaciones de quesos por variedades
Enero - octubre 2017
Toneladas 39.847</a:t>
            </a:r>
          </a:p>
        </c:rich>
      </c:tx>
      <c:layout>
        <c:manualLayout>
          <c:xMode val="factor"/>
          <c:yMode val="factor"/>
          <c:x val="0.01275"/>
          <c:y val="-0.005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275"/>
          <c:y val="0.41025"/>
          <c:w val="0.41725"/>
          <c:h val="0.34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5959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'c8'!$AQ$7:$AQ$18</c:f>
              <c:strCache/>
            </c:strRef>
          </c:cat>
          <c:val>
            <c:numRef>
              <c:f>'c8'!$AR$7:$AR$18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Gráfico Nº 9. Exportaciones de productos lácteos
Enero - octubre 2017
Valor miles dólares FOB 168.355</a:t>
            </a:r>
          </a:p>
        </c:rich>
      </c:tx>
      <c:layout>
        <c:manualLayout>
          <c:xMode val="factor"/>
          <c:yMode val="factor"/>
          <c:x val="0"/>
          <c:y val="-0.003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525"/>
          <c:y val="0.3445"/>
          <c:w val="0.46325"/>
          <c:h val="0.36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explosion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3E3E3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3300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C0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FF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00FF00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'c11'!$AL$26:$AL$37</c:f>
              <c:strCache/>
            </c:strRef>
          </c:cat>
          <c:val>
            <c:numRef>
              <c:f>'c11'!$AM$26:$AM$37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 MT"/>
          <a:ea typeface="Arial MT"/>
          <a:cs typeface="Arial MT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152400</xdr:rowOff>
    </xdr:from>
    <xdr:to>
      <xdr:col>1</xdr:col>
      <xdr:colOff>838200</xdr:colOff>
      <xdr:row>7</xdr:row>
      <xdr:rowOff>114300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52400"/>
          <a:ext cx="182880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1</xdr:col>
      <xdr:colOff>800100</xdr:colOff>
      <xdr:row>31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0" y="7810500"/>
          <a:ext cx="19431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20</xdr:row>
      <xdr:rowOff>0</xdr:rowOff>
    </xdr:from>
    <xdr:to>
      <xdr:col>7</xdr:col>
      <xdr:colOff>523875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152400" y="3343275"/>
        <a:ext cx="655320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36</xdr:row>
      <xdr:rowOff>123825</xdr:rowOff>
    </xdr:from>
    <xdr:to>
      <xdr:col>7</xdr:col>
      <xdr:colOff>523875</xdr:colOff>
      <xdr:row>51</xdr:row>
      <xdr:rowOff>123825</xdr:rowOff>
    </xdr:to>
    <xdr:graphicFrame>
      <xdr:nvGraphicFramePr>
        <xdr:cNvPr id="2" name="Chart 2"/>
        <xdr:cNvGraphicFramePr/>
      </xdr:nvGraphicFramePr>
      <xdr:xfrm>
        <a:off x="152400" y="5905500"/>
        <a:ext cx="6553200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0.7585</cdr:y>
    </cdr:from>
    <cdr:to>
      <cdr:x>0.49125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2000250"/>
          <a:ext cx="329565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0.0025</cdr:x>
      <cdr:y>0.88525</cdr:y>
    </cdr:from>
    <cdr:to>
      <cdr:x>0.4795</cdr:x>
      <cdr:y>0.9755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9525" y="2371725"/>
          <a:ext cx="32004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19</xdr:row>
      <xdr:rowOff>133350</xdr:rowOff>
    </xdr:from>
    <xdr:to>
      <xdr:col>7</xdr:col>
      <xdr:colOff>647700</xdr:colOff>
      <xdr:row>38</xdr:row>
      <xdr:rowOff>66675</xdr:rowOff>
    </xdr:to>
    <xdr:graphicFrame>
      <xdr:nvGraphicFramePr>
        <xdr:cNvPr id="1" name="Chart 1"/>
        <xdr:cNvGraphicFramePr/>
      </xdr:nvGraphicFramePr>
      <xdr:xfrm>
        <a:off x="114300" y="3333750"/>
        <a:ext cx="670560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0</xdr:rowOff>
    </xdr:from>
    <xdr:to>
      <xdr:col>7</xdr:col>
      <xdr:colOff>647700</xdr:colOff>
      <xdr:row>57</xdr:row>
      <xdr:rowOff>114300</xdr:rowOff>
    </xdr:to>
    <xdr:graphicFrame>
      <xdr:nvGraphicFramePr>
        <xdr:cNvPr id="2" name="Chart 2"/>
        <xdr:cNvGraphicFramePr/>
      </xdr:nvGraphicFramePr>
      <xdr:xfrm>
        <a:off x="114300" y="6057900"/>
        <a:ext cx="670560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</cdr:x>
      <cdr:y>0.9195</cdr:y>
    </cdr:from>
    <cdr:to>
      <cdr:x>0.242</cdr:x>
      <cdr:y>0.998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8575" y="3076575"/>
          <a:ext cx="16287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28</xdr:row>
      <xdr:rowOff>19050</xdr:rowOff>
    </xdr:from>
    <xdr:to>
      <xdr:col>4</xdr:col>
      <xdr:colOff>1114425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95250" y="4552950"/>
        <a:ext cx="68580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0.9395</cdr:y>
    </cdr:from>
    <cdr:to>
      <cdr:x>0.27925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3571875"/>
          <a:ext cx="17240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21</xdr:row>
      <xdr:rowOff>104775</xdr:rowOff>
    </xdr:from>
    <xdr:to>
      <xdr:col>3</xdr:col>
      <xdr:colOff>1304925</xdr:colOff>
      <xdr:row>42</xdr:row>
      <xdr:rowOff>142875</xdr:rowOff>
    </xdr:to>
    <xdr:graphicFrame>
      <xdr:nvGraphicFramePr>
        <xdr:cNvPr id="1" name="Chart 1"/>
        <xdr:cNvGraphicFramePr/>
      </xdr:nvGraphicFramePr>
      <xdr:xfrm>
        <a:off x="123825" y="4133850"/>
        <a:ext cx="61817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-0.0045</cdr:x>
      <cdr:y>0.95425</cdr:y>
    </cdr:from>
    <cdr:to>
      <cdr:x>0.2475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28574" y="3781425"/>
          <a:ext cx="17145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-0.00275</cdr:x>
      <cdr:y>0.9565</cdr:y>
    </cdr:from>
    <cdr:to>
      <cdr:x>0.164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9524" y="3657600"/>
          <a:ext cx="11430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2009775</xdr:colOff>
      <xdr:row>38</xdr:row>
      <xdr:rowOff>47625</xdr:rowOff>
    </xdr:from>
    <xdr:to>
      <xdr:col>0</xdr:col>
      <xdr:colOff>6962775</xdr:colOff>
      <xdr:row>44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8382000"/>
          <a:ext cx="49530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7</xdr:col>
      <xdr:colOff>771525</xdr:colOff>
      <xdr:row>21</xdr:row>
      <xdr:rowOff>95250</xdr:rowOff>
    </xdr:to>
    <xdr:graphicFrame>
      <xdr:nvGraphicFramePr>
        <xdr:cNvPr id="1" name="Chart 1"/>
        <xdr:cNvGraphicFramePr/>
      </xdr:nvGraphicFramePr>
      <xdr:xfrm>
        <a:off x="47625" y="66675"/>
        <a:ext cx="680085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22</xdr:row>
      <xdr:rowOff>66675</xdr:rowOff>
    </xdr:from>
    <xdr:to>
      <xdr:col>7</xdr:col>
      <xdr:colOff>781050</xdr:colOff>
      <xdr:row>42</xdr:row>
      <xdr:rowOff>85725</xdr:rowOff>
    </xdr:to>
    <xdr:graphicFrame>
      <xdr:nvGraphicFramePr>
        <xdr:cNvPr id="2" name="Chart 2"/>
        <xdr:cNvGraphicFramePr/>
      </xdr:nvGraphicFramePr>
      <xdr:xfrm>
        <a:off x="28575" y="4200525"/>
        <a:ext cx="682942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-0.0035</cdr:x>
      <cdr:y>0.934</cdr:y>
    </cdr:from>
    <cdr:to>
      <cdr:x>0.22775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19049" y="4010025"/>
          <a:ext cx="15240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Odepa.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23</xdr:row>
      <xdr:rowOff>85725</xdr:rowOff>
    </xdr:from>
    <xdr:to>
      <xdr:col>9</xdr:col>
      <xdr:colOff>400050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171450" y="3667125"/>
        <a:ext cx="65817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</cdr:x>
      <cdr:y>0.9085</cdr:y>
    </cdr:from>
    <cdr:to>
      <cdr:x>0.441</cdr:x>
      <cdr:y>0.956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8575" y="1952625"/>
          <a:ext cx="2886075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
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0.01075</cdr:x>
      <cdr:y>0.857</cdr:y>
    </cdr:from>
    <cdr:to>
      <cdr:x>0.4695</cdr:x>
      <cdr:y>0.999</cdr:y>
    </cdr:to>
    <cdr:sp>
      <cdr:nvSpPr>
        <cdr:cNvPr id="1" name="1 CuadroTexto"/>
        <cdr:cNvSpPr txBox="1">
          <a:spLocks noChangeArrowheads="1"/>
        </cdr:cNvSpPr>
      </cdr:nvSpPr>
      <cdr:spPr>
        <a:xfrm>
          <a:off x="66675" y="2914650"/>
          <a:ext cx="302895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21</xdr:row>
      <xdr:rowOff>66675</xdr:rowOff>
    </xdr:from>
    <xdr:to>
      <xdr:col>7</xdr:col>
      <xdr:colOff>590550</xdr:colOff>
      <xdr:row>35</xdr:row>
      <xdr:rowOff>85725</xdr:rowOff>
    </xdr:to>
    <xdr:graphicFrame>
      <xdr:nvGraphicFramePr>
        <xdr:cNvPr id="1" name="Chart 1"/>
        <xdr:cNvGraphicFramePr/>
      </xdr:nvGraphicFramePr>
      <xdr:xfrm>
        <a:off x="180975" y="3352800"/>
        <a:ext cx="6619875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36</xdr:row>
      <xdr:rowOff>19050</xdr:rowOff>
    </xdr:from>
    <xdr:to>
      <xdr:col>7</xdr:col>
      <xdr:colOff>600075</xdr:colOff>
      <xdr:row>51</xdr:row>
      <xdr:rowOff>142875</xdr:rowOff>
    </xdr:to>
    <xdr:graphicFrame>
      <xdr:nvGraphicFramePr>
        <xdr:cNvPr id="2" name="Chart 2"/>
        <xdr:cNvGraphicFramePr/>
      </xdr:nvGraphicFramePr>
      <xdr:xfrm>
        <a:off x="200025" y="5591175"/>
        <a:ext cx="6610350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0.935</cdr:y>
    </cdr:from>
    <cdr:to>
      <cdr:x>0.21925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3276600"/>
          <a:ext cx="14954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22</xdr:row>
      <xdr:rowOff>28575</xdr:rowOff>
    </xdr:from>
    <xdr:to>
      <xdr:col>9</xdr:col>
      <xdr:colOff>514350</xdr:colOff>
      <xdr:row>45</xdr:row>
      <xdr:rowOff>28575</xdr:rowOff>
    </xdr:to>
    <xdr:graphicFrame>
      <xdr:nvGraphicFramePr>
        <xdr:cNvPr id="1" name="Chart 1"/>
        <xdr:cNvGraphicFramePr/>
      </xdr:nvGraphicFramePr>
      <xdr:xfrm>
        <a:off x="85725" y="3467100"/>
        <a:ext cx="681037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-0.0035</cdr:x>
      <cdr:y>0.904</cdr:y>
    </cdr:from>
    <cdr:to>
      <cdr:x>0.306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19049" y="2181225"/>
          <a:ext cx="20288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-0.0035</cdr:x>
      <cdr:y>0.86325</cdr:y>
    </cdr:from>
    <cdr:to>
      <cdr:x>0.26725</cdr:x>
      <cdr:y>0.99825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19049" y="2143125"/>
          <a:ext cx="17811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0.0165</cdr:x>
      <cdr:y>0.93975</cdr:y>
    </cdr:from>
    <cdr:to>
      <cdr:x>0.3455</cdr:x>
      <cdr:y>0.9915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95250" y="4010025"/>
          <a:ext cx="20669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Odepa.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17</xdr:row>
      <xdr:rowOff>161925</xdr:rowOff>
    </xdr:from>
    <xdr:to>
      <xdr:col>7</xdr:col>
      <xdr:colOff>685800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133350" y="3076575"/>
        <a:ext cx="6562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32</xdr:row>
      <xdr:rowOff>104775</xdr:rowOff>
    </xdr:from>
    <xdr:to>
      <xdr:col>7</xdr:col>
      <xdr:colOff>676275</xdr:colOff>
      <xdr:row>47</xdr:row>
      <xdr:rowOff>19050</xdr:rowOff>
    </xdr:to>
    <xdr:graphicFrame>
      <xdr:nvGraphicFramePr>
        <xdr:cNvPr id="2" name="Chart 2"/>
        <xdr:cNvGraphicFramePr/>
      </xdr:nvGraphicFramePr>
      <xdr:xfrm>
        <a:off x="95250" y="5591175"/>
        <a:ext cx="659130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0.00675</cdr:x>
      <cdr:y>0.77575</cdr:y>
    </cdr:from>
    <cdr:to>
      <cdr:x>0.17425</cdr:x>
      <cdr:y>0.998</cdr:y>
    </cdr:to>
    <cdr:sp>
      <cdr:nvSpPr>
        <cdr:cNvPr id="1" name="1 CuadroTexto"/>
        <cdr:cNvSpPr txBox="1">
          <a:spLocks noChangeArrowheads="1"/>
        </cdr:cNvSpPr>
      </cdr:nvSpPr>
      <cdr:spPr>
        <a:xfrm>
          <a:off x="38100" y="2571750"/>
          <a:ext cx="1123950" cy="742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Odepa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26</xdr:row>
      <xdr:rowOff>57150</xdr:rowOff>
    </xdr:from>
    <xdr:to>
      <xdr:col>4</xdr:col>
      <xdr:colOff>1323975</xdr:colOff>
      <xdr:row>44</xdr:row>
      <xdr:rowOff>171450</xdr:rowOff>
    </xdr:to>
    <xdr:graphicFrame>
      <xdr:nvGraphicFramePr>
        <xdr:cNvPr id="1" name="Chart 1"/>
        <xdr:cNvGraphicFramePr/>
      </xdr:nvGraphicFramePr>
      <xdr:xfrm>
        <a:off x="95250" y="4019550"/>
        <a:ext cx="66865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0.94575</cdr:y>
    </cdr:from>
    <cdr:to>
      <cdr:x>0.21025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3743325"/>
          <a:ext cx="14192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0.03325</cdr:x>
      <cdr:y>0.94425</cdr:y>
    </cdr:from>
    <cdr:to>
      <cdr:x>0.69275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19075" y="3733800"/>
          <a:ext cx="44767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28</xdr:row>
      <xdr:rowOff>19050</xdr:rowOff>
    </xdr:from>
    <xdr:to>
      <xdr:col>7</xdr:col>
      <xdr:colOff>781050</xdr:colOff>
      <xdr:row>54</xdr:row>
      <xdr:rowOff>19050</xdr:rowOff>
    </xdr:to>
    <xdr:graphicFrame>
      <xdr:nvGraphicFramePr>
        <xdr:cNvPr id="1" name="Chart 1"/>
        <xdr:cNvGraphicFramePr/>
      </xdr:nvGraphicFramePr>
      <xdr:xfrm>
        <a:off x="123825" y="4286250"/>
        <a:ext cx="679132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1</xdr:row>
      <xdr:rowOff>104775</xdr:rowOff>
    </xdr:from>
    <xdr:to>
      <xdr:col>7</xdr:col>
      <xdr:colOff>771525</xdr:colOff>
      <xdr:row>27</xdr:row>
      <xdr:rowOff>104775</xdr:rowOff>
    </xdr:to>
    <xdr:graphicFrame>
      <xdr:nvGraphicFramePr>
        <xdr:cNvPr id="2" name="Chart 2"/>
        <xdr:cNvGraphicFramePr/>
      </xdr:nvGraphicFramePr>
      <xdr:xfrm>
        <a:off x="114300" y="257175"/>
        <a:ext cx="6791325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-0.00225</cdr:x>
      <cdr:y>0.9335</cdr:y>
    </cdr:from>
    <cdr:to>
      <cdr:x>0.17325</cdr:x>
      <cdr:y>0.97975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9524" y="3486150"/>
          <a:ext cx="1143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Odepa.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27</xdr:row>
      <xdr:rowOff>0</xdr:rowOff>
    </xdr:from>
    <xdr:to>
      <xdr:col>3</xdr:col>
      <xdr:colOff>1647825</xdr:colOff>
      <xdr:row>49</xdr:row>
      <xdr:rowOff>85725</xdr:rowOff>
    </xdr:to>
    <xdr:graphicFrame>
      <xdr:nvGraphicFramePr>
        <xdr:cNvPr id="1" name="Chart 1"/>
        <xdr:cNvGraphicFramePr/>
      </xdr:nvGraphicFramePr>
      <xdr:xfrm>
        <a:off x="161925" y="4114800"/>
        <a:ext cx="651510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17</xdr:row>
      <xdr:rowOff>114300</xdr:rowOff>
    </xdr:from>
    <xdr:to>
      <xdr:col>3</xdr:col>
      <xdr:colOff>1504950</xdr:colOff>
      <xdr:row>37</xdr:row>
      <xdr:rowOff>28575</xdr:rowOff>
    </xdr:to>
    <xdr:graphicFrame>
      <xdr:nvGraphicFramePr>
        <xdr:cNvPr id="1" name="Chart 1"/>
        <xdr:cNvGraphicFramePr/>
      </xdr:nvGraphicFramePr>
      <xdr:xfrm>
        <a:off x="209550" y="3495675"/>
        <a:ext cx="629602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-0.0015</cdr:x>
      <cdr:y>0.94575</cdr:y>
    </cdr:from>
    <cdr:to>
      <cdr:x>0.1955</cdr:x>
      <cdr:y>0.986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9524" y="3657600"/>
          <a:ext cx="12954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-0.0075</cdr:x>
      <cdr:y>0.95575</cdr:y>
    </cdr:from>
    <cdr:to>
      <cdr:x>-0.0075</cdr:x>
      <cdr:y>0.9565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47624" y="3514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47625</xdr:rowOff>
    </xdr:from>
    <xdr:to>
      <xdr:col>7</xdr:col>
      <xdr:colOff>561975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95250" y="238125"/>
        <a:ext cx="65817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23</xdr:row>
      <xdr:rowOff>38100</xdr:rowOff>
    </xdr:from>
    <xdr:to>
      <xdr:col>7</xdr:col>
      <xdr:colOff>581025</xdr:colOff>
      <xdr:row>42</xdr:row>
      <xdr:rowOff>104775</xdr:rowOff>
    </xdr:to>
    <xdr:graphicFrame>
      <xdr:nvGraphicFramePr>
        <xdr:cNvPr id="2" name="Chart 2"/>
        <xdr:cNvGraphicFramePr/>
      </xdr:nvGraphicFramePr>
      <xdr:xfrm>
        <a:off x="123825" y="4419600"/>
        <a:ext cx="6572250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0.01175</cdr:x>
      <cdr:y>0.90225</cdr:y>
    </cdr:from>
    <cdr:to>
      <cdr:x>0.29025</cdr:x>
      <cdr:y>0.9835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76200" y="2190750"/>
          <a:ext cx="18288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0.00475</cdr:x>
      <cdr:y>0.911</cdr:y>
    </cdr:from>
    <cdr:to>
      <cdr:x>0.231</cdr:x>
      <cdr:y>0.99225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28575" y="2076450"/>
          <a:ext cx="1485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Fuente: Odepa.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tabSelected="1" zoomScale="112" zoomScaleNormal="112" zoomScalePageLayoutView="0" workbookViewId="0" topLeftCell="A1">
      <selection activeCell="G24" sqref="G24"/>
    </sheetView>
  </sheetViews>
  <sheetFormatPr defaultColWidth="10.90625" defaultRowHeight="18"/>
  <cols>
    <col min="2" max="5" width="13.18359375" style="0" customWidth="1"/>
  </cols>
  <sheetData>
    <row r="1" ht="18">
      <c r="A1" s="124"/>
    </row>
    <row r="3" ht="18">
      <c r="A3" s="124"/>
    </row>
    <row r="4" ht="18">
      <c r="A4" s="124"/>
    </row>
    <row r="5" ht="18">
      <c r="A5" s="124"/>
    </row>
    <row r="6" ht="24.75">
      <c r="A6" s="125"/>
    </row>
    <row r="7" ht="18">
      <c r="A7" s="126"/>
    </row>
    <row r="8" ht="18">
      <c r="A8" s="126"/>
    </row>
    <row r="9" ht="18">
      <c r="A9" s="124"/>
    </row>
    <row r="10" ht="18">
      <c r="A10" s="124"/>
    </row>
    <row r="11" ht="18">
      <c r="A11" s="124"/>
    </row>
    <row r="12" ht="18">
      <c r="A12" s="124"/>
    </row>
    <row r="13" ht="18">
      <c r="A13" s="124"/>
    </row>
    <row r="14" ht="18">
      <c r="A14" s="124"/>
    </row>
    <row r="15" spans="1:5" ht="50.25" customHeight="1">
      <c r="A15" s="128"/>
      <c r="B15" s="212" t="s">
        <v>235</v>
      </c>
      <c r="C15" s="213"/>
      <c r="D15" s="213"/>
      <c r="E15" s="213"/>
    </row>
    <row r="16" ht="18">
      <c r="A16" s="124"/>
    </row>
    <row r="17" spans="1:2" ht="18">
      <c r="A17" s="126"/>
      <c r="B17" s="129"/>
    </row>
    <row r="18" ht="18">
      <c r="A18" s="124"/>
    </row>
    <row r="19" spans="1:5" ht="27">
      <c r="A19" s="214"/>
      <c r="B19" s="214"/>
      <c r="C19" s="214"/>
      <c r="D19" s="214"/>
      <c r="E19" s="214"/>
    </row>
    <row r="20" ht="18">
      <c r="A20" s="124"/>
    </row>
    <row r="21" ht="18">
      <c r="A21" s="124"/>
    </row>
    <row r="22" ht="18">
      <c r="A22" s="124"/>
    </row>
    <row r="23" ht="18">
      <c r="A23" s="124"/>
    </row>
    <row r="24" ht="18">
      <c r="A24" s="124"/>
    </row>
    <row r="25" ht="18">
      <c r="A25" s="124"/>
    </row>
    <row r="26" ht="18">
      <c r="A26" s="124"/>
    </row>
    <row r="27" ht="18">
      <c r="A27" s="124"/>
    </row>
    <row r="28" ht="18">
      <c r="A28" s="124"/>
    </row>
    <row r="29" ht="18">
      <c r="A29" s="124"/>
    </row>
    <row r="30" ht="22.5">
      <c r="A30" s="127"/>
    </row>
    <row r="31" ht="22.5">
      <c r="A31" s="127"/>
    </row>
    <row r="32" spans="1:3" ht="18">
      <c r="A32" s="124"/>
      <c r="C32" s="138" t="s">
        <v>317</v>
      </c>
    </row>
    <row r="33" ht="18">
      <c r="A33" s="124"/>
    </row>
  </sheetData>
  <sheetProtection/>
  <mergeCells count="2">
    <mergeCell ref="B15:E15"/>
    <mergeCell ref="A19:E19"/>
  </mergeCells>
  <printOptions/>
  <pageMargins left="0.7086614173228347" right="0.5118110236220472" top="0.9448818897637796" bottom="0.7480314960629921" header="0.31496062992125984" footer="0.31496062992125984"/>
  <pageSetup fitToHeight="1" fitToWidth="1" horizontalDpi="600" verticalDpi="600" orientation="portrait" paperSize="127" scale="2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P46"/>
  <sheetViews>
    <sheetView zoomScaleSheetLayoutView="75" zoomScalePageLayoutView="0" workbookViewId="0" topLeftCell="A1">
      <selection activeCell="A15" sqref="A15"/>
    </sheetView>
  </sheetViews>
  <sheetFormatPr defaultColWidth="10.90625" defaultRowHeight="18"/>
  <cols>
    <col min="1" max="1" width="10.453125" style="10" customWidth="1"/>
    <col min="2" max="8" width="8.0859375" style="10" customWidth="1"/>
    <col min="9" max="9" width="6.99609375" style="10" customWidth="1"/>
    <col min="10" max="10" width="6.0859375" style="10" customWidth="1"/>
    <col min="11" max="11" width="6.18359375" style="10" customWidth="1"/>
    <col min="12" max="14" width="4.72265625" style="10" customWidth="1"/>
    <col min="15" max="15" width="6.2734375" style="10" customWidth="1"/>
    <col min="16" max="34" width="4.72265625" style="10" customWidth="1"/>
    <col min="35" max="35" width="6.0859375" style="10" customWidth="1"/>
    <col min="36" max="38" width="4.72265625" style="10" customWidth="1"/>
    <col min="39" max="39" width="9.453125" style="10" customWidth="1"/>
    <col min="40" max="40" width="4.36328125" style="10" customWidth="1"/>
    <col min="41" max="41" width="4.99609375" style="10" customWidth="1"/>
    <col min="42" max="43" width="4.90625" style="10" customWidth="1"/>
    <col min="44" max="16384" width="10.90625" style="10" customWidth="1"/>
  </cols>
  <sheetData>
    <row r="1" spans="1:8" ht="12" customHeight="1">
      <c r="A1" s="218" t="s">
        <v>2</v>
      </c>
      <c r="B1" s="218"/>
      <c r="C1" s="218"/>
      <c r="D1" s="218"/>
      <c r="E1" s="218"/>
      <c r="F1" s="218"/>
      <c r="G1" s="218"/>
      <c r="H1" s="218"/>
    </row>
    <row r="2" spans="1:8" ht="9.75" customHeight="1">
      <c r="A2" s="34"/>
      <c r="B2" s="34"/>
      <c r="C2" s="34"/>
      <c r="D2" s="34"/>
      <c r="E2" s="34"/>
      <c r="F2" s="34"/>
      <c r="G2" s="34"/>
      <c r="H2" s="34"/>
    </row>
    <row r="3" spans="1:39" ht="13.5" customHeight="1">
      <c r="A3" s="230" t="s">
        <v>12</v>
      </c>
      <c r="B3" s="230"/>
      <c r="C3" s="230"/>
      <c r="D3" s="230"/>
      <c r="E3" s="230"/>
      <c r="F3" s="230"/>
      <c r="G3" s="230"/>
      <c r="H3" s="230"/>
      <c r="AM3" s="10">
        <v>2015</v>
      </c>
    </row>
    <row r="4" spans="1:41" ht="13.5" customHeight="1">
      <c r="A4" s="222" t="s">
        <v>83</v>
      </c>
      <c r="B4" s="231" t="s">
        <v>121</v>
      </c>
      <c r="C4" s="231"/>
      <c r="D4" s="231"/>
      <c r="E4" s="231"/>
      <c r="F4" s="231"/>
      <c r="G4" s="231"/>
      <c r="H4" s="231"/>
      <c r="AM4" s="160" t="s">
        <v>85</v>
      </c>
      <c r="AN4" s="161">
        <v>7463.13165</v>
      </c>
      <c r="AO4" s="72">
        <f aca="true" t="shared" si="0" ref="AO4:AO10">AN4/$AN$10*100</f>
        <v>41.0831458884525</v>
      </c>
    </row>
    <row r="5" spans="1:41" ht="13.5" customHeight="1">
      <c r="A5" s="234"/>
      <c r="B5" s="232">
        <v>2015</v>
      </c>
      <c r="C5" s="232">
        <v>2016</v>
      </c>
      <c r="D5" s="41" t="s">
        <v>123</v>
      </c>
      <c r="E5" s="230" t="s">
        <v>329</v>
      </c>
      <c r="F5" s="230"/>
      <c r="G5" s="41" t="s">
        <v>124</v>
      </c>
      <c r="H5" s="36" t="s">
        <v>123</v>
      </c>
      <c r="AM5" s="160" t="s">
        <v>84</v>
      </c>
      <c r="AN5" s="161">
        <v>4790.1155077</v>
      </c>
      <c r="AO5" s="72">
        <f t="shared" si="0"/>
        <v>26.36869124844901</v>
      </c>
    </row>
    <row r="6" spans="1:41" ht="13.5" customHeight="1">
      <c r="A6" s="225"/>
      <c r="B6" s="233"/>
      <c r="C6" s="233"/>
      <c r="D6" s="37" t="s">
        <v>64</v>
      </c>
      <c r="E6" s="39">
        <v>2016</v>
      </c>
      <c r="F6" s="40">
        <v>2017</v>
      </c>
      <c r="G6" s="23" t="s">
        <v>64</v>
      </c>
      <c r="H6" s="23" t="s">
        <v>64</v>
      </c>
      <c r="AM6" s="160" t="s">
        <v>86</v>
      </c>
      <c r="AN6" s="161">
        <v>2385.9482000000003</v>
      </c>
      <c r="AO6" s="72">
        <f t="shared" si="0"/>
        <v>13.134199231617554</v>
      </c>
    </row>
    <row r="7" spans="1:41" ht="13.5" customHeight="1">
      <c r="A7" s="38"/>
      <c r="B7" s="23"/>
      <c r="C7" s="23"/>
      <c r="D7" s="23"/>
      <c r="E7" s="23"/>
      <c r="F7" s="23"/>
      <c r="G7" s="36"/>
      <c r="H7" s="41"/>
      <c r="AM7" s="160" t="s">
        <v>122</v>
      </c>
      <c r="AN7" s="161">
        <v>2261.6798781999996</v>
      </c>
      <c r="AO7" s="72">
        <f t="shared" si="0"/>
        <v>12.450125328965363</v>
      </c>
    </row>
    <row r="8" spans="1:41" ht="13.5" customHeight="1">
      <c r="A8" s="21" t="s">
        <v>85</v>
      </c>
      <c r="B8" s="178">
        <v>6139.345824399999</v>
      </c>
      <c r="C8" s="178">
        <v>7463.13165</v>
      </c>
      <c r="D8" s="55">
        <f aca="true" t="shared" si="1" ref="D8:D16">(C8/$C$16)*100</f>
        <v>41.0831458884525</v>
      </c>
      <c r="E8" s="178">
        <v>6207.20705</v>
      </c>
      <c r="F8" s="178">
        <v>11355.9239427</v>
      </c>
      <c r="G8" s="60">
        <f>(F8/E8-1)*100</f>
        <v>82.94740051727449</v>
      </c>
      <c r="H8" s="55">
        <f aca="true" t="shared" si="2" ref="H8:H15">F8/$F$16*100</f>
        <v>48.52452779801315</v>
      </c>
      <c r="AM8" s="160" t="s">
        <v>88</v>
      </c>
      <c r="AN8" s="161">
        <v>1240.002</v>
      </c>
      <c r="AO8" s="72">
        <f t="shared" si="0"/>
        <v>6.825979422187048</v>
      </c>
    </row>
    <row r="9" spans="1:41" ht="13.5" customHeight="1">
      <c r="A9" s="21" t="s">
        <v>86</v>
      </c>
      <c r="B9" s="178">
        <v>3280.954</v>
      </c>
      <c r="C9" s="178">
        <v>2385.9482000000003</v>
      </c>
      <c r="D9" s="55">
        <f t="shared" si="1"/>
        <v>13.134199231617554</v>
      </c>
      <c r="E9" s="178">
        <v>2061.9482</v>
      </c>
      <c r="F9" s="178">
        <v>5093.5031</v>
      </c>
      <c r="G9" s="60">
        <f>(F9/E9-1)*100</f>
        <v>147.02381466226942</v>
      </c>
      <c r="H9" s="55">
        <f t="shared" si="2"/>
        <v>21.76483692673017</v>
      </c>
      <c r="AM9" s="11" t="s">
        <v>125</v>
      </c>
      <c r="AN9" s="44">
        <v>25.0433347</v>
      </c>
      <c r="AO9" s="72">
        <f t="shared" si="0"/>
        <v>0.13785888032853402</v>
      </c>
    </row>
    <row r="10" spans="1:41" ht="13.5" customHeight="1">
      <c r="A10" s="21" t="s">
        <v>84</v>
      </c>
      <c r="B10" s="178">
        <v>961.4604499999999</v>
      </c>
      <c r="C10" s="178">
        <v>4790.1155077</v>
      </c>
      <c r="D10" s="55">
        <f t="shared" si="1"/>
        <v>26.36869124844901</v>
      </c>
      <c r="E10" s="178">
        <v>4492.1034</v>
      </c>
      <c r="F10" s="178">
        <v>3469.5046692</v>
      </c>
      <c r="G10" s="60">
        <f>(F10/E10-1)*100</f>
        <v>-22.764363144445877</v>
      </c>
      <c r="H10" s="55">
        <f t="shared" si="2"/>
        <v>14.825396560898707</v>
      </c>
      <c r="AM10" s="29" t="s">
        <v>77</v>
      </c>
      <c r="AN10" s="29">
        <f>SUM(AN4:AN9)</f>
        <v>18165.9205706</v>
      </c>
      <c r="AO10" s="72">
        <f t="shared" si="0"/>
        <v>100</v>
      </c>
    </row>
    <row r="11" spans="1:41" ht="13.5" customHeight="1">
      <c r="A11" s="21" t="s">
        <v>122</v>
      </c>
      <c r="B11" s="178">
        <v>1802.5411108000003</v>
      </c>
      <c r="C11" s="178">
        <v>2261.6798781999996</v>
      </c>
      <c r="D11" s="55">
        <f t="shared" si="1"/>
        <v>12.450125328965363</v>
      </c>
      <c r="E11" s="178">
        <v>2199.8287428000003</v>
      </c>
      <c r="F11" s="178">
        <v>1084.0575538</v>
      </c>
      <c r="G11" s="60">
        <f>(F11/E11-1)*100</f>
        <v>-50.72082054804945</v>
      </c>
      <c r="H11" s="55">
        <f t="shared" si="2"/>
        <v>4.6322413895550625</v>
      </c>
      <c r="AM11" s="29"/>
      <c r="AN11" s="29"/>
      <c r="AO11" s="72"/>
    </row>
    <row r="12" spans="1:41" ht="13.5" customHeight="1">
      <c r="A12" s="21" t="s">
        <v>88</v>
      </c>
      <c r="B12" s="178">
        <v>3500</v>
      </c>
      <c r="C12" s="178">
        <v>1240.002</v>
      </c>
      <c r="D12" s="55">
        <f t="shared" si="1"/>
        <v>6.825979422187048</v>
      </c>
      <c r="E12" s="178">
        <v>895.002</v>
      </c>
      <c r="F12" s="178">
        <v>886</v>
      </c>
      <c r="G12" s="60">
        <f>(F12/E12-1)*100</f>
        <v>-1.0058078082507027</v>
      </c>
      <c r="H12" s="55">
        <f t="shared" si="2"/>
        <v>3.785929867615655</v>
      </c>
      <c r="AO12" s="72"/>
    </row>
    <row r="13" spans="1:41" ht="13.5" customHeight="1">
      <c r="A13" s="21" t="s">
        <v>91</v>
      </c>
      <c r="B13" s="178">
        <v>417.5</v>
      </c>
      <c r="C13" s="178">
        <v>0.00085</v>
      </c>
      <c r="D13" s="55">
        <f t="shared" si="1"/>
        <v>4.679091250545556E-06</v>
      </c>
      <c r="E13" s="178">
        <v>0.00085</v>
      </c>
      <c r="F13" s="178">
        <v>1499.075</v>
      </c>
      <c r="G13" s="60"/>
      <c r="H13" s="55">
        <f t="shared" si="2"/>
        <v>6.40563523283966</v>
      </c>
      <c r="AG13" s="29"/>
      <c r="AO13" s="72"/>
    </row>
    <row r="14" spans="1:41" ht="13.5" customHeight="1">
      <c r="A14" s="21" t="s">
        <v>219</v>
      </c>
      <c r="B14" s="178">
        <v>473.2784615</v>
      </c>
      <c r="C14" s="178">
        <v>25</v>
      </c>
      <c r="D14" s="55">
        <f t="shared" si="1"/>
        <v>0.1376203308983987</v>
      </c>
      <c r="E14" s="178">
        <v>25</v>
      </c>
      <c r="F14" s="178">
        <v>0</v>
      </c>
      <c r="G14" s="60"/>
      <c r="H14" s="55"/>
      <c r="J14" s="73"/>
      <c r="AO14" s="72"/>
    </row>
    <row r="15" spans="1:39" ht="13.5" customHeight="1">
      <c r="A15" s="21" t="s">
        <v>125</v>
      </c>
      <c r="B15" s="178">
        <v>0.0711077</v>
      </c>
      <c r="C15" s="178">
        <v>0.0424847</v>
      </c>
      <c r="D15" s="55">
        <f t="shared" si="1"/>
        <v>0.00023387033888476802</v>
      </c>
      <c r="E15" s="178">
        <v>0.043584700000000004</v>
      </c>
      <c r="F15" s="178">
        <v>14.376639999999998</v>
      </c>
      <c r="G15" s="60"/>
      <c r="H15" s="55">
        <f t="shared" si="2"/>
        <v>0.06143222434758231</v>
      </c>
      <c r="I15" s="73"/>
      <c r="AM15" s="10">
        <v>2016</v>
      </c>
    </row>
    <row r="16" spans="1:41" ht="13.5" customHeight="1">
      <c r="A16" s="21" t="s">
        <v>77</v>
      </c>
      <c r="B16" s="52">
        <f>SUM(B8:B15)</f>
        <v>16575.1509544</v>
      </c>
      <c r="C16" s="52">
        <f>SUM(C8:C15)</f>
        <v>18165.9205706</v>
      </c>
      <c r="D16" s="55">
        <f t="shared" si="1"/>
        <v>100</v>
      </c>
      <c r="E16" s="52">
        <f>SUM(E8:E15)</f>
        <v>15881.133827500002</v>
      </c>
      <c r="F16" s="52">
        <f>SUM(F8:F15)</f>
        <v>23402.4409057</v>
      </c>
      <c r="G16" s="60">
        <f>(F16/E16-1)*100</f>
        <v>47.360013207470075</v>
      </c>
      <c r="H16" s="55">
        <f>F16/$F$16*100</f>
        <v>100</v>
      </c>
      <c r="AM16" s="29" t="str">
        <f aca="true" t="shared" si="3" ref="AM16:AM21">A8</f>
        <v>Estados Unidos</v>
      </c>
      <c r="AN16" s="29">
        <f aca="true" t="shared" si="4" ref="AN16:AN21">F8</f>
        <v>11355.9239427</v>
      </c>
      <c r="AO16" s="72">
        <f aca="true" t="shared" si="5" ref="AO16:AO23">AN16/$AN$23*100</f>
        <v>48.52452779801315</v>
      </c>
    </row>
    <row r="17" spans="1:41" ht="13.5" customHeight="1">
      <c r="A17" s="21"/>
      <c r="B17" s="64"/>
      <c r="C17" s="64"/>
      <c r="D17" s="64"/>
      <c r="E17" s="64"/>
      <c r="F17" s="22"/>
      <c r="G17" s="22"/>
      <c r="H17" s="22"/>
      <c r="AM17" s="29" t="str">
        <f t="shared" si="3"/>
        <v>Nueva Zelanda</v>
      </c>
      <c r="AN17" s="29">
        <f t="shared" si="4"/>
        <v>5093.5031</v>
      </c>
      <c r="AO17" s="72">
        <f t="shared" si="5"/>
        <v>21.76483692673017</v>
      </c>
    </row>
    <row r="18" spans="1:41" ht="13.5" customHeight="1">
      <c r="A18" s="47" t="s">
        <v>195</v>
      </c>
      <c r="B18" s="53"/>
      <c r="C18" s="53"/>
      <c r="D18" s="53"/>
      <c r="E18" s="53"/>
      <c r="F18" s="53"/>
      <c r="G18" s="53"/>
      <c r="H18" s="54"/>
      <c r="AM18" s="29" t="str">
        <f t="shared" si="3"/>
        <v>Argentina</v>
      </c>
      <c r="AN18" s="29">
        <f t="shared" si="4"/>
        <v>3469.5046692</v>
      </c>
      <c r="AO18" s="72">
        <f t="shared" si="5"/>
        <v>14.825396560898707</v>
      </c>
    </row>
    <row r="19" spans="1:41" ht="13.5" customHeight="1">
      <c r="A19" s="11" t="s">
        <v>126</v>
      </c>
      <c r="B19" s="11"/>
      <c r="C19" s="11"/>
      <c r="D19" s="11"/>
      <c r="E19" s="11"/>
      <c r="F19" s="11"/>
      <c r="G19" s="11"/>
      <c r="H19" s="11"/>
      <c r="AM19" s="29" t="str">
        <f t="shared" si="3"/>
        <v>Unión Europea</v>
      </c>
      <c r="AN19" s="29">
        <f t="shared" si="4"/>
        <v>1084.0575538</v>
      </c>
      <c r="AO19" s="72">
        <f t="shared" si="5"/>
        <v>4.6322413895550625</v>
      </c>
    </row>
    <row r="20" spans="1:42" ht="12" customHeight="1">
      <c r="A20" s="11"/>
      <c r="B20" s="11"/>
      <c r="C20" s="11"/>
      <c r="D20" s="11"/>
      <c r="E20" s="11"/>
      <c r="F20" s="11"/>
      <c r="G20" s="11"/>
      <c r="H20" s="11"/>
      <c r="AM20" s="29" t="str">
        <f t="shared" si="3"/>
        <v>Uruguay</v>
      </c>
      <c r="AN20" s="29">
        <f t="shared" si="4"/>
        <v>886</v>
      </c>
      <c r="AO20" s="72">
        <f t="shared" si="5"/>
        <v>3.785929867615655</v>
      </c>
      <c r="AP20" s="73">
        <f>SUM(AO16:AO18)</f>
        <v>85.11476128564203</v>
      </c>
    </row>
    <row r="21" spans="1:41" ht="12" customHeight="1">
      <c r="A21" s="11"/>
      <c r="B21" s="11"/>
      <c r="C21" s="11"/>
      <c r="D21" s="11"/>
      <c r="E21" s="11"/>
      <c r="F21" s="11"/>
      <c r="G21" s="11"/>
      <c r="H21" s="11"/>
      <c r="AM21" s="29" t="str">
        <f t="shared" si="3"/>
        <v>Canadá</v>
      </c>
      <c r="AN21" s="29">
        <f t="shared" si="4"/>
        <v>1499.075</v>
      </c>
      <c r="AO21" s="72">
        <f t="shared" si="5"/>
        <v>6.40563523283966</v>
      </c>
    </row>
    <row r="22" spans="39:41" ht="12" customHeight="1">
      <c r="AM22" s="29" t="s">
        <v>125</v>
      </c>
      <c r="AN22" s="29">
        <f>SUM(F14:F15)</f>
        <v>14.376639999999998</v>
      </c>
      <c r="AO22" s="72">
        <f t="shared" si="5"/>
        <v>0.06143222434758231</v>
      </c>
    </row>
    <row r="23" spans="22:41" ht="12" customHeight="1">
      <c r="V23" s="145"/>
      <c r="AK23" s="73"/>
      <c r="AN23" s="29">
        <f>SUM(AN16:AN22)</f>
        <v>23402.4409057</v>
      </c>
      <c r="AO23" s="72">
        <f t="shared" si="5"/>
        <v>100</v>
      </c>
    </row>
    <row r="24" ht="12" customHeight="1">
      <c r="AO24" s="72">
        <f>SUM(AO16:AO22)</f>
        <v>99.99999999999999</v>
      </c>
    </row>
    <row r="25" ht="12" customHeight="1">
      <c r="AO25" s="72"/>
    </row>
    <row r="26" ht="12" customHeight="1">
      <c r="AO26" s="73"/>
    </row>
    <row r="27" ht="12" customHeight="1"/>
    <row r="28" ht="12" customHeight="1"/>
    <row r="29" ht="12" customHeight="1"/>
    <row r="30" ht="12" customHeight="1"/>
    <row r="31" ht="12" customHeight="1"/>
    <row r="32" ht="12" customHeight="1">
      <c r="AO32" s="74"/>
    </row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>
      <c r="I46" s="10" t="s">
        <v>211</v>
      </c>
    </row>
    <row r="47" ht="12" customHeight="1"/>
    <row r="48" ht="12" customHeight="1"/>
    <row r="49" ht="12" customHeight="1"/>
    <row r="50" ht="12" customHeight="1"/>
    <row r="51" ht="12" customHeight="1"/>
    <row r="52" ht="12" customHeight="1"/>
  </sheetData>
  <sheetProtection/>
  <mergeCells count="7">
    <mergeCell ref="A1:H1"/>
    <mergeCell ref="A3:H3"/>
    <mergeCell ref="B4:H4"/>
    <mergeCell ref="E5:F5"/>
    <mergeCell ref="B5:B6"/>
    <mergeCell ref="C5:C6"/>
    <mergeCell ref="A4:A6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r:id="rId2"/>
  <colBreaks count="1" manualBreakCount="1">
    <brk id="8" max="65535" man="1"/>
  </colBreaks>
  <ignoredErrors>
    <ignoredError sqref="D16" 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D31"/>
  <sheetViews>
    <sheetView zoomScaleSheetLayoutView="75" zoomScalePageLayoutView="0" workbookViewId="0" topLeftCell="A1">
      <selection activeCell="A8" sqref="A8"/>
    </sheetView>
  </sheetViews>
  <sheetFormatPr defaultColWidth="10.90625" defaultRowHeight="18"/>
  <cols>
    <col min="1" max="1" width="10.36328125" style="10" customWidth="1"/>
    <col min="2" max="51" width="8.0859375" style="10" customWidth="1"/>
    <col min="52" max="52" width="4.18359375" style="10" customWidth="1"/>
    <col min="53" max="53" width="5.18359375" style="10" customWidth="1"/>
    <col min="54" max="54" width="5.36328125" style="10" customWidth="1"/>
    <col min="55" max="55" width="4.18359375" style="10" customWidth="1"/>
    <col min="56" max="56" width="4.0859375" style="10" customWidth="1"/>
    <col min="57" max="16384" width="10.90625" style="10" customWidth="1"/>
  </cols>
  <sheetData>
    <row r="1" spans="1:53" ht="13.5" customHeight="1">
      <c r="A1" s="218" t="s">
        <v>4</v>
      </c>
      <c r="B1" s="218"/>
      <c r="C1" s="218"/>
      <c r="D1" s="218"/>
      <c r="E1" s="218"/>
      <c r="F1" s="218"/>
      <c r="G1" s="218"/>
      <c r="H1" s="218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5"/>
    </row>
    <row r="2" spans="1:53" ht="13.5" customHeight="1">
      <c r="A2" s="49"/>
      <c r="B2" s="49"/>
      <c r="C2" s="49"/>
      <c r="D2" s="49"/>
      <c r="E2" s="49"/>
      <c r="F2" s="49"/>
      <c r="G2" s="49"/>
      <c r="H2" s="49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5"/>
    </row>
    <row r="3" spans="1:53" ht="13.5" customHeight="1">
      <c r="A3" s="219" t="s">
        <v>14</v>
      </c>
      <c r="B3" s="219"/>
      <c r="C3" s="219"/>
      <c r="D3" s="219"/>
      <c r="E3" s="219"/>
      <c r="F3" s="219"/>
      <c r="G3" s="219"/>
      <c r="H3" s="219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9"/>
    </row>
    <row r="4" spans="1:53" ht="13.5" customHeight="1">
      <c r="A4" s="222" t="s">
        <v>83</v>
      </c>
      <c r="B4" s="230" t="s">
        <v>121</v>
      </c>
      <c r="C4" s="230"/>
      <c r="D4" s="230"/>
      <c r="E4" s="230"/>
      <c r="F4" s="230"/>
      <c r="G4" s="230"/>
      <c r="H4" s="230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8"/>
    </row>
    <row r="5" spans="1:53" ht="13.5" customHeight="1">
      <c r="A5" s="234"/>
      <c r="B5" s="232">
        <v>2015</v>
      </c>
      <c r="C5" s="232">
        <v>2016</v>
      </c>
      <c r="D5" s="41" t="s">
        <v>123</v>
      </c>
      <c r="E5" s="230" t="s">
        <v>329</v>
      </c>
      <c r="F5" s="230"/>
      <c r="G5" s="41" t="s">
        <v>124</v>
      </c>
      <c r="H5" s="36" t="s">
        <v>123</v>
      </c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8"/>
    </row>
    <row r="6" spans="1:54" ht="13.5" customHeight="1">
      <c r="A6" s="225"/>
      <c r="B6" s="233"/>
      <c r="C6" s="233"/>
      <c r="D6" s="37" t="s">
        <v>64</v>
      </c>
      <c r="E6" s="39">
        <v>2016</v>
      </c>
      <c r="F6" s="40">
        <v>2017</v>
      </c>
      <c r="G6" s="23" t="s">
        <v>64</v>
      </c>
      <c r="H6" s="23" t="s">
        <v>64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8"/>
      <c r="BB6" s="10">
        <v>2016</v>
      </c>
    </row>
    <row r="7" spans="1:56" ht="13.5" customHeight="1">
      <c r="A7" s="21" t="s">
        <v>86</v>
      </c>
      <c r="B7" s="183">
        <v>7000.560780000001</v>
      </c>
      <c r="C7" s="183">
        <v>6839.2127</v>
      </c>
      <c r="D7" s="75">
        <f aca="true" t="shared" si="0" ref="D7:D17">C7/$C$17*100</f>
        <v>20.090946226424357</v>
      </c>
      <c r="E7" s="183">
        <v>4373.43825</v>
      </c>
      <c r="F7" s="183">
        <v>6628.009752999999</v>
      </c>
      <c r="G7" s="99">
        <f>(F7/E7-1)*100</f>
        <v>51.55146532593662</v>
      </c>
      <c r="H7" s="99">
        <f>F7/$F$17*100</f>
        <v>16.63357984571556</v>
      </c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21" t="s">
        <v>85</v>
      </c>
      <c r="BC7" s="52">
        <v>8682.0493843</v>
      </c>
      <c r="BD7" s="76">
        <v>25.504483478797496</v>
      </c>
    </row>
    <row r="8" spans="1:56" ht="13.5" customHeight="1">
      <c r="A8" s="21" t="s">
        <v>85</v>
      </c>
      <c r="B8" s="178">
        <v>8520.946629099999</v>
      </c>
      <c r="C8" s="178">
        <v>8682.0493843</v>
      </c>
      <c r="D8" s="75">
        <f t="shared" si="0"/>
        <v>25.504483478797496</v>
      </c>
      <c r="E8" s="178">
        <v>7223.3858501</v>
      </c>
      <c r="F8" s="178">
        <v>7127.2588773</v>
      </c>
      <c r="G8" s="55">
        <f aca="true" t="shared" si="1" ref="G8:G16">(F8/E8-1)*100</f>
        <v>-1.3307744428282198</v>
      </c>
      <c r="H8" s="55">
        <f aca="true" t="shared" si="2" ref="H8:H17">F8/$F$17*100</f>
        <v>17.886489916976227</v>
      </c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21" t="s">
        <v>84</v>
      </c>
      <c r="BC8" s="52">
        <v>6945.4466015</v>
      </c>
      <c r="BD8" s="76">
        <v>20.40302010043324</v>
      </c>
    </row>
    <row r="9" spans="1:56" ht="13.5" customHeight="1">
      <c r="A9" s="21" t="s">
        <v>220</v>
      </c>
      <c r="B9" s="178">
        <v>1571.2703052</v>
      </c>
      <c r="C9" s="178">
        <v>5714.6249858</v>
      </c>
      <c r="D9" s="75">
        <f t="shared" si="0"/>
        <v>16.787345024945466</v>
      </c>
      <c r="E9" s="178">
        <v>5631.0012869</v>
      </c>
      <c r="F9" s="178">
        <v>7620.618101999999</v>
      </c>
      <c r="G9" s="55">
        <f t="shared" si="1"/>
        <v>35.333268698209274</v>
      </c>
      <c r="H9" s="55">
        <f t="shared" si="2"/>
        <v>19.12461876145377</v>
      </c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21" t="s">
        <v>86</v>
      </c>
      <c r="BC9" s="52">
        <v>6839.2127</v>
      </c>
      <c r="BD9" s="76">
        <v>20.090946226424357</v>
      </c>
    </row>
    <row r="10" spans="1:56" ht="13.5" customHeight="1">
      <c r="A10" s="21" t="s">
        <v>248</v>
      </c>
      <c r="B10" s="178">
        <v>885.6085700000001</v>
      </c>
      <c r="C10" s="178">
        <v>1386.7872</v>
      </c>
      <c r="D10" s="75">
        <f t="shared" si="0"/>
        <v>4.073841286248284</v>
      </c>
      <c r="E10" s="178">
        <v>1348.69474</v>
      </c>
      <c r="F10" s="178">
        <v>8475.7029169</v>
      </c>
      <c r="G10" s="55">
        <f t="shared" si="1"/>
        <v>528.4374562697561</v>
      </c>
      <c r="H10" s="55">
        <f t="shared" si="2"/>
        <v>21.270530139610738</v>
      </c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21" t="s">
        <v>220</v>
      </c>
      <c r="BC10" s="52">
        <v>5714.6249858</v>
      </c>
      <c r="BD10" s="76">
        <v>16.787345024945466</v>
      </c>
    </row>
    <row r="11" spans="1:56" ht="13.5" customHeight="1">
      <c r="A11" s="21" t="s">
        <v>84</v>
      </c>
      <c r="B11" s="178">
        <v>5986.48559</v>
      </c>
      <c r="C11" s="178">
        <v>6945.4466015</v>
      </c>
      <c r="D11" s="75">
        <f t="shared" si="0"/>
        <v>20.40302010043324</v>
      </c>
      <c r="E11" s="178">
        <v>5467.1108015</v>
      </c>
      <c r="F11" s="178">
        <v>4451.662711999999</v>
      </c>
      <c r="G11" s="55">
        <f t="shared" si="1"/>
        <v>-18.57376091996149</v>
      </c>
      <c r="H11" s="55">
        <f t="shared" si="2"/>
        <v>11.171843422941727</v>
      </c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21" t="s">
        <v>248</v>
      </c>
      <c r="BC11" s="52">
        <v>1386.7872</v>
      </c>
      <c r="BD11" s="76">
        <v>4.073841286248284</v>
      </c>
    </row>
    <row r="12" spans="1:56" ht="13.5" customHeight="1">
      <c r="A12" s="21" t="s">
        <v>226</v>
      </c>
      <c r="B12" s="178">
        <v>71.2476024</v>
      </c>
      <c r="C12" s="178">
        <v>939.0993792000002</v>
      </c>
      <c r="D12" s="75">
        <f t="shared" si="0"/>
        <v>2.758708634515154</v>
      </c>
      <c r="E12" s="178">
        <v>740.4961503999999</v>
      </c>
      <c r="F12" s="178">
        <v>989.7241270000001</v>
      </c>
      <c r="G12" s="55">
        <f t="shared" si="1"/>
        <v>33.656890243841595</v>
      </c>
      <c r="H12" s="55">
        <f t="shared" si="2"/>
        <v>2.4838007041607364</v>
      </c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21" t="s">
        <v>88</v>
      </c>
      <c r="BC12" s="52">
        <v>1157.44628</v>
      </c>
      <c r="BD12" s="76">
        <v>3.4001268847004726</v>
      </c>
    </row>
    <row r="13" spans="1:56" ht="13.5" customHeight="1">
      <c r="A13" s="21" t="s">
        <v>88</v>
      </c>
      <c r="B13" s="178">
        <v>1591.60078</v>
      </c>
      <c r="C13" s="178">
        <v>1157.44628</v>
      </c>
      <c r="D13" s="75">
        <f t="shared" si="0"/>
        <v>3.4001268847004726</v>
      </c>
      <c r="E13" s="178">
        <v>926.5191599999999</v>
      </c>
      <c r="F13" s="178">
        <v>914.7267431</v>
      </c>
      <c r="G13" s="55">
        <f t="shared" si="1"/>
        <v>-1.2727655734609877</v>
      </c>
      <c r="H13" s="55">
        <f t="shared" si="2"/>
        <v>2.295588100406526</v>
      </c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21" t="s">
        <v>125</v>
      </c>
      <c r="BC13" s="52">
        <v>3315.7001084000003</v>
      </c>
      <c r="BD13" s="76">
        <v>9.740236998450687</v>
      </c>
    </row>
    <row r="14" spans="1:56" ht="13.5" customHeight="1">
      <c r="A14" s="21" t="s">
        <v>90</v>
      </c>
      <c r="B14" s="178">
        <v>582.6807705</v>
      </c>
      <c r="C14" s="178">
        <v>933.6791492999998</v>
      </c>
      <c r="D14" s="75">
        <f t="shared" si="0"/>
        <v>2.742786107722594</v>
      </c>
      <c r="E14" s="178">
        <v>758.182137</v>
      </c>
      <c r="F14" s="178">
        <v>919.7160196</v>
      </c>
      <c r="G14" s="55">
        <f t="shared" si="1"/>
        <v>21.30541920166604</v>
      </c>
      <c r="H14" s="55">
        <f t="shared" si="2"/>
        <v>2.308109133435715</v>
      </c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11" t="s">
        <v>77</v>
      </c>
      <c r="BC14" s="79">
        <f>SUM(BC7:BC13)</f>
        <v>34041.26726</v>
      </c>
      <c r="BD14" s="76">
        <f>BC14/$BC$14*100</f>
        <v>100</v>
      </c>
    </row>
    <row r="15" spans="1:56" ht="13.5" customHeight="1">
      <c r="A15" s="21" t="s">
        <v>87</v>
      </c>
      <c r="B15" s="178">
        <v>1019.5412999999999</v>
      </c>
      <c r="C15" s="178">
        <v>871.65661</v>
      </c>
      <c r="D15" s="75">
        <f t="shared" si="0"/>
        <v>2.560588016134861</v>
      </c>
      <c r="E15" s="178">
        <v>722.06806</v>
      </c>
      <c r="F15" s="178">
        <v>699.5066700000001</v>
      </c>
      <c r="G15" s="55">
        <f t="shared" si="1"/>
        <v>-3.124551721620239</v>
      </c>
      <c r="H15" s="55">
        <f t="shared" si="2"/>
        <v>1.755474189335522</v>
      </c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78"/>
      <c r="BD15" s="76"/>
    </row>
    <row r="16" spans="1:56" ht="13.5" customHeight="1">
      <c r="A16" s="21" t="s">
        <v>125</v>
      </c>
      <c r="B16" s="26">
        <v>939.3438283000002</v>
      </c>
      <c r="C16" s="26">
        <v>571.2649699000002</v>
      </c>
      <c r="D16" s="75">
        <f t="shared" si="0"/>
        <v>1.678154240078077</v>
      </c>
      <c r="E16" s="26">
        <v>464.6013282000022</v>
      </c>
      <c r="F16" s="26">
        <v>2020.237554899999</v>
      </c>
      <c r="G16" s="55">
        <f t="shared" si="1"/>
        <v>334.83249665406134</v>
      </c>
      <c r="H16" s="55">
        <f t="shared" si="2"/>
        <v>5.069965785963488</v>
      </c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D16" s="76"/>
    </row>
    <row r="17" spans="1:56" ht="13.5" customHeight="1">
      <c r="A17" s="21" t="s">
        <v>77</v>
      </c>
      <c r="B17" s="77">
        <f>SUM(B7:B16)</f>
        <v>28169.286155499998</v>
      </c>
      <c r="C17" s="77">
        <f>SUM(C7:C16)</f>
        <v>34041.26726</v>
      </c>
      <c r="D17" s="75">
        <f t="shared" si="0"/>
        <v>100</v>
      </c>
      <c r="E17" s="77">
        <f>SUM(E7:E16)</f>
        <v>27655.4977641</v>
      </c>
      <c r="F17" s="77">
        <f>SUM(F7:F16)</f>
        <v>39847.16347579999</v>
      </c>
      <c r="G17" s="55">
        <f>(F17/E17-1)*100</f>
        <v>44.084058134459504</v>
      </c>
      <c r="H17" s="55">
        <f t="shared" si="2"/>
        <v>100</v>
      </c>
      <c r="I17" s="11"/>
      <c r="J17" s="44"/>
      <c r="K17" s="44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D17" s="76"/>
    </row>
    <row r="18" spans="1:56" ht="11.25" customHeight="1">
      <c r="A18" s="21"/>
      <c r="B18" s="24"/>
      <c r="C18" s="64"/>
      <c r="D18" s="64"/>
      <c r="E18" s="64"/>
      <c r="F18" s="22"/>
      <c r="G18" s="22"/>
      <c r="H18" s="22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0">
        <v>2017</v>
      </c>
      <c r="BD18" s="76"/>
    </row>
    <row r="19" spans="1:56" ht="11.25" customHeight="1">
      <c r="A19" s="47" t="s">
        <v>196</v>
      </c>
      <c r="B19" s="53"/>
      <c r="C19" s="53"/>
      <c r="D19" s="53"/>
      <c r="E19" s="53"/>
      <c r="F19" s="53"/>
      <c r="G19" s="53"/>
      <c r="H19" s="54"/>
      <c r="AU19" s="29"/>
      <c r="BB19" s="10" t="str">
        <f aca="true" t="shared" si="3" ref="BB19:BB24">A7</f>
        <v>Nueva Zelanda</v>
      </c>
      <c r="BC19" s="29">
        <f aca="true" t="shared" si="4" ref="BC19:BC24">F7</f>
        <v>6628.009752999999</v>
      </c>
      <c r="BD19" s="80">
        <f aca="true" t="shared" si="5" ref="BD19:BD26">BC19/$BC$26</f>
        <v>0.1663357984571556</v>
      </c>
    </row>
    <row r="20" spans="1:56" ht="11.25" customHeight="1">
      <c r="A20" s="11"/>
      <c r="B20" s="11"/>
      <c r="C20" s="11"/>
      <c r="D20" s="11"/>
      <c r="E20" s="11"/>
      <c r="F20" s="11"/>
      <c r="G20" s="11"/>
      <c r="H20" s="11"/>
      <c r="AY20" s="73"/>
      <c r="BB20" s="10" t="str">
        <f t="shared" si="3"/>
        <v>Estados Unidos</v>
      </c>
      <c r="BC20" s="29">
        <f t="shared" si="4"/>
        <v>7127.2588773</v>
      </c>
      <c r="BD20" s="80">
        <f t="shared" si="5"/>
        <v>0.17886489916976228</v>
      </c>
    </row>
    <row r="21" spans="54:56" ht="11.25" customHeight="1">
      <c r="BB21" s="10" t="str">
        <f t="shared" si="3"/>
        <v>Alemania</v>
      </c>
      <c r="BC21" s="29">
        <f t="shared" si="4"/>
        <v>7620.618101999999</v>
      </c>
      <c r="BD21" s="80">
        <f t="shared" si="5"/>
        <v>0.1912461876145377</v>
      </c>
    </row>
    <row r="22" spans="54:56" ht="11.25" customHeight="1">
      <c r="BB22" s="10" t="str">
        <f t="shared" si="3"/>
        <v>Países Bajos</v>
      </c>
      <c r="BC22" s="29">
        <f t="shared" si="4"/>
        <v>8475.7029169</v>
      </c>
      <c r="BD22" s="80">
        <f t="shared" si="5"/>
        <v>0.21270530139610738</v>
      </c>
    </row>
    <row r="23" spans="54:56" ht="11.25" customHeight="1">
      <c r="BB23" s="10" t="str">
        <f t="shared" si="3"/>
        <v>Argentina</v>
      </c>
      <c r="BC23" s="29">
        <f t="shared" si="4"/>
        <v>4451.662711999999</v>
      </c>
      <c r="BD23" s="80">
        <f t="shared" si="5"/>
        <v>0.11171843422941727</v>
      </c>
    </row>
    <row r="24" spans="11:56" ht="11.25" customHeight="1">
      <c r="K24" s="73"/>
      <c r="BB24" s="10" t="str">
        <f t="shared" si="3"/>
        <v>España</v>
      </c>
      <c r="BC24" s="29">
        <f t="shared" si="4"/>
        <v>989.7241270000001</v>
      </c>
      <c r="BD24" s="80">
        <f t="shared" si="5"/>
        <v>0.024838007041607366</v>
      </c>
    </row>
    <row r="25" spans="54:56" ht="11.25" customHeight="1">
      <c r="BB25" s="10" t="s">
        <v>125</v>
      </c>
      <c r="BC25" s="29">
        <f>SUM(F13:F16)</f>
        <v>4554.186987599999</v>
      </c>
      <c r="BD25" s="80">
        <f t="shared" si="5"/>
        <v>0.1142913720914125</v>
      </c>
    </row>
    <row r="26" spans="55:56" ht="11.25" customHeight="1">
      <c r="BC26" s="29">
        <f>SUM(BC19:BC25)</f>
        <v>39847.16347579999</v>
      </c>
      <c r="BD26" s="80">
        <f t="shared" si="5"/>
        <v>1</v>
      </c>
    </row>
    <row r="27" spans="55:56" ht="11.25" customHeight="1">
      <c r="BC27" s="29"/>
      <c r="BD27" s="80"/>
    </row>
    <row r="28" spans="9:56" ht="11.25" customHeight="1">
      <c r="I28" s="73"/>
      <c r="BC28" s="29"/>
      <c r="BD28" s="80"/>
    </row>
    <row r="29" spans="53:56" ht="11.25" customHeight="1">
      <c r="BA29" s="29"/>
      <c r="BC29" s="29"/>
      <c r="BD29" s="81"/>
    </row>
    <row r="30" spans="55:56" ht="11.25" customHeight="1">
      <c r="BC30" s="29"/>
      <c r="BD30" s="81"/>
    </row>
    <row r="31" ht="11.25" customHeight="1">
      <c r="BC31" s="82"/>
    </row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</sheetData>
  <sheetProtection/>
  <mergeCells count="7">
    <mergeCell ref="A1:H1"/>
    <mergeCell ref="A3:H3"/>
    <mergeCell ref="B4:H4"/>
    <mergeCell ref="E5:F5"/>
    <mergeCell ref="A4:A6"/>
    <mergeCell ref="B5:B6"/>
    <mergeCell ref="C5:C6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scale="99" r:id="rId2"/>
  <ignoredErrors>
    <ignoredError sqref="B17:C17 E17:F17" formulaRange="1"/>
    <ignoredError sqref="D17" formula="1" formulaRange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S52"/>
  <sheetViews>
    <sheetView zoomScaleSheetLayoutView="75" zoomScalePageLayoutView="0" workbookViewId="0" topLeftCell="A1">
      <selection activeCell="F30" sqref="F30"/>
    </sheetView>
  </sheetViews>
  <sheetFormatPr defaultColWidth="10.90625" defaultRowHeight="18"/>
  <cols>
    <col min="1" max="1" width="9.36328125" style="10" customWidth="1"/>
    <col min="2" max="2" width="23.99609375" style="10" customWidth="1"/>
    <col min="3" max="40" width="11.18359375" style="10" customWidth="1"/>
    <col min="41" max="41" width="3.72265625" style="10" customWidth="1"/>
    <col min="42" max="42" width="4.90625" style="10" customWidth="1"/>
    <col min="43" max="43" width="15.72265625" style="10" customWidth="1"/>
    <col min="44" max="44" width="5.2734375" style="10" customWidth="1"/>
    <col min="45" max="45" width="3.453125" style="10" customWidth="1"/>
    <col min="46" max="16384" width="10.90625" style="10" customWidth="1"/>
  </cols>
  <sheetData>
    <row r="1" spans="1:45" ht="12.75" customHeight="1">
      <c r="A1" s="218" t="s">
        <v>6</v>
      </c>
      <c r="B1" s="218"/>
      <c r="C1" s="218"/>
      <c r="D1" s="218"/>
      <c r="E1" s="218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S1" s="76"/>
    </row>
    <row r="2" spans="1:45" ht="12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S2" s="76"/>
    </row>
    <row r="3" spans="1:45" ht="12.75" customHeight="1">
      <c r="A3" s="221" t="s">
        <v>16</v>
      </c>
      <c r="B3" s="221"/>
      <c r="C3" s="221"/>
      <c r="D3" s="221"/>
      <c r="E3" s="221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S3" s="76"/>
    </row>
    <row r="4" spans="1:45" ht="12.75" customHeight="1">
      <c r="A4" s="227" t="s">
        <v>331</v>
      </c>
      <c r="B4" s="227"/>
      <c r="C4" s="227"/>
      <c r="D4" s="227"/>
      <c r="E4" s="227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S4" s="76"/>
    </row>
    <row r="5" spans="1:45" ht="12.75" customHeight="1">
      <c r="A5" s="84" t="s">
        <v>98</v>
      </c>
      <c r="B5" s="235" t="s">
        <v>127</v>
      </c>
      <c r="C5" s="36" t="s">
        <v>114</v>
      </c>
      <c r="D5" s="36" t="s">
        <v>109</v>
      </c>
      <c r="E5" s="41" t="s">
        <v>110</v>
      </c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S5" s="76"/>
    </row>
    <row r="6" spans="1:45" ht="12.75" customHeight="1">
      <c r="A6" s="85" t="s">
        <v>101</v>
      </c>
      <c r="B6" s="236"/>
      <c r="C6" s="166" t="s">
        <v>118</v>
      </c>
      <c r="D6" s="166" t="s">
        <v>204</v>
      </c>
      <c r="E6" s="23" t="s">
        <v>203</v>
      </c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S6" s="76"/>
    </row>
    <row r="7" spans="1:45" ht="12.75" customHeight="1">
      <c r="A7" s="86">
        <v>4061010</v>
      </c>
      <c r="B7" s="51" t="s">
        <v>128</v>
      </c>
      <c r="C7" s="179">
        <v>437.505329</v>
      </c>
      <c r="D7" s="179">
        <v>1766.77779</v>
      </c>
      <c r="E7" s="42">
        <f>D7/C7*1000</f>
        <v>4038.3000454835606</v>
      </c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P7" s="10">
        <v>4061010</v>
      </c>
      <c r="AQ7" s="10" t="str">
        <f aca="true" t="shared" si="0" ref="AQ7:AR10">B7</f>
        <v>Fresco</v>
      </c>
      <c r="AR7" s="73">
        <f t="shared" si="0"/>
        <v>437.505329</v>
      </c>
      <c r="AS7" s="76">
        <f>AR7/$AR$19*100</f>
        <v>1.0979585266231209</v>
      </c>
    </row>
    <row r="8" spans="1:45" ht="12.75" customHeight="1">
      <c r="A8" s="87">
        <v>4061020</v>
      </c>
      <c r="B8" s="22" t="s">
        <v>80</v>
      </c>
      <c r="C8" s="178">
        <v>6000.7564206</v>
      </c>
      <c r="D8" s="178">
        <v>23260.08314</v>
      </c>
      <c r="E8" s="52">
        <f aca="true" t="shared" si="1" ref="E8:E26">D8/C8*1000</f>
        <v>3876.191851439003</v>
      </c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P8" s="10">
        <v>4061020</v>
      </c>
      <c r="AQ8" s="10" t="str">
        <f t="shared" si="0"/>
        <v>Crema</v>
      </c>
      <c r="AR8" s="73">
        <f t="shared" si="0"/>
        <v>6000.7564206</v>
      </c>
      <c r="AS8" s="76">
        <f aca="true" t="shared" si="2" ref="AS8:AS18">AR8/$AR$19*100</f>
        <v>15.059431831940515</v>
      </c>
    </row>
    <row r="9" spans="1:45" ht="12.75" customHeight="1">
      <c r="A9" s="87">
        <v>4061030</v>
      </c>
      <c r="B9" s="22" t="s">
        <v>170</v>
      </c>
      <c r="C9" s="178">
        <v>3770.5664153</v>
      </c>
      <c r="D9" s="178">
        <v>16143.15306</v>
      </c>
      <c r="E9" s="52">
        <f t="shared" si="1"/>
        <v>4281.36022070721</v>
      </c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P9" s="10">
        <v>4061030</v>
      </c>
      <c r="AQ9" s="10" t="str">
        <f t="shared" si="0"/>
        <v>Mozzarella</v>
      </c>
      <c r="AR9" s="73">
        <f t="shared" si="0"/>
        <v>3770.5664153</v>
      </c>
      <c r="AS9" s="76">
        <f t="shared" si="2"/>
        <v>9.462571702474989</v>
      </c>
    </row>
    <row r="10" spans="1:45" ht="12.75" customHeight="1">
      <c r="A10" s="87">
        <v>4061090</v>
      </c>
      <c r="B10" s="22" t="s">
        <v>291</v>
      </c>
      <c r="C10" s="178">
        <v>22.474211999999998</v>
      </c>
      <c r="D10" s="178">
        <v>118.4616</v>
      </c>
      <c r="E10" s="52">
        <f t="shared" si="1"/>
        <v>5271.001270255883</v>
      </c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P10" s="10">
        <v>4061090</v>
      </c>
      <c r="AQ10" s="22" t="s">
        <v>291</v>
      </c>
      <c r="AR10" s="73">
        <f t="shared" si="0"/>
        <v>22.474211999999998</v>
      </c>
      <c r="AS10" s="76">
        <f t="shared" si="2"/>
        <v>0.056401033447836375</v>
      </c>
    </row>
    <row r="11" spans="1:45" ht="12.75" customHeight="1">
      <c r="A11" s="87"/>
      <c r="B11" s="22" t="s">
        <v>77</v>
      </c>
      <c r="C11" s="26">
        <f>SUM(C7:C10)</f>
        <v>10231.302376899997</v>
      </c>
      <c r="D11" s="26">
        <f>SUM(D7:D10)</f>
        <v>41288.47559</v>
      </c>
      <c r="E11" s="52">
        <f t="shared" si="1"/>
        <v>4035.5053608053054</v>
      </c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P11" s="10">
        <v>4062000</v>
      </c>
      <c r="AQ11" s="11" t="s">
        <v>129</v>
      </c>
      <c r="AR11" s="73">
        <f>C13</f>
        <v>815.0922737999999</v>
      </c>
      <c r="AS11" s="76">
        <f t="shared" si="2"/>
        <v>2.045546540081886</v>
      </c>
    </row>
    <row r="12" spans="1:45" ht="12.75" customHeight="1">
      <c r="A12" s="87"/>
      <c r="B12" s="22"/>
      <c r="C12" s="26"/>
      <c r="D12" s="26"/>
      <c r="E12" s="52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P12" s="10">
        <v>4063000</v>
      </c>
      <c r="AQ12" s="11" t="s">
        <v>130</v>
      </c>
      <c r="AR12" s="73">
        <f>C15</f>
        <v>1833.0533211</v>
      </c>
      <c r="AS12" s="76">
        <f t="shared" si="2"/>
        <v>4.600210306596229</v>
      </c>
    </row>
    <row r="13" spans="1:45" ht="12.75" customHeight="1">
      <c r="A13" s="87">
        <v>4062000</v>
      </c>
      <c r="B13" s="22" t="s">
        <v>131</v>
      </c>
      <c r="C13" s="178">
        <v>815.0922737999999</v>
      </c>
      <c r="D13" s="178">
        <v>4609.29268</v>
      </c>
      <c r="E13" s="52">
        <f>D13/C13*1000</f>
        <v>5654.933592378753</v>
      </c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P13" s="10">
        <v>4064000</v>
      </c>
      <c r="AQ13" s="11" t="s">
        <v>132</v>
      </c>
      <c r="AR13" s="73">
        <f>C17</f>
        <v>255.2453228</v>
      </c>
      <c r="AS13" s="76">
        <f t="shared" si="2"/>
        <v>0.6405608342862742</v>
      </c>
    </row>
    <row r="14" spans="1:45" ht="12.75" customHeight="1">
      <c r="A14" s="87"/>
      <c r="B14" s="22"/>
      <c r="C14" s="26"/>
      <c r="D14" s="26"/>
      <c r="E14" s="52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P14" s="10">
        <v>4064001</v>
      </c>
      <c r="AQ14" s="11" t="s">
        <v>174</v>
      </c>
      <c r="AR14" s="73">
        <f>C19</f>
        <v>22920.491228100003</v>
      </c>
      <c r="AS14" s="76">
        <f t="shared" si="2"/>
        <v>57.52101085443657</v>
      </c>
    </row>
    <row r="15" spans="1:45" ht="12.75" customHeight="1">
      <c r="A15" s="87">
        <v>4063000</v>
      </c>
      <c r="B15" s="22" t="s">
        <v>133</v>
      </c>
      <c r="C15" s="178">
        <v>1833.0533211</v>
      </c>
      <c r="D15" s="178">
        <v>8655.20891</v>
      </c>
      <c r="E15" s="52">
        <f t="shared" si="1"/>
        <v>4721.7442124411755</v>
      </c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P15" s="10">
        <v>4064002</v>
      </c>
      <c r="AQ15" s="11" t="s">
        <v>134</v>
      </c>
      <c r="AR15" s="73">
        <f>C20</f>
        <v>331.2462112</v>
      </c>
      <c r="AS15" s="76">
        <f t="shared" si="2"/>
        <v>0.8312918218160563</v>
      </c>
    </row>
    <row r="16" spans="1:45" ht="12.75" customHeight="1">
      <c r="A16" s="87"/>
      <c r="B16" s="22"/>
      <c r="C16" s="26"/>
      <c r="D16" s="26"/>
      <c r="E16" s="52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P16" s="10">
        <v>4064003</v>
      </c>
      <c r="AQ16" s="11" t="s">
        <v>135</v>
      </c>
      <c r="AR16" s="73">
        <f>C21</f>
        <v>27.7925507</v>
      </c>
      <c r="AS16" s="76">
        <f t="shared" si="2"/>
        <v>0.06974787732853051</v>
      </c>
    </row>
    <row r="17" spans="1:45" ht="12.75" customHeight="1">
      <c r="A17" s="87">
        <v>4064000</v>
      </c>
      <c r="B17" s="22" t="s">
        <v>132</v>
      </c>
      <c r="C17" s="178">
        <v>255.2453228</v>
      </c>
      <c r="D17" s="178">
        <v>2184.5371800000003</v>
      </c>
      <c r="E17" s="52">
        <f t="shared" si="1"/>
        <v>8558.57868828302</v>
      </c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11"/>
      <c r="AP17" s="10">
        <v>4064004</v>
      </c>
      <c r="AQ17" s="11" t="s">
        <v>136</v>
      </c>
      <c r="AR17" s="73">
        <f>C22</f>
        <v>298.5305482</v>
      </c>
      <c r="AS17" s="76">
        <f t="shared" si="2"/>
        <v>0.7491889564016363</v>
      </c>
    </row>
    <row r="18" spans="1:45" ht="12.75" customHeight="1">
      <c r="A18" s="87"/>
      <c r="B18" s="22"/>
      <c r="C18" s="26"/>
      <c r="D18" s="26"/>
      <c r="E18" s="52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P18" s="10">
        <v>4064005</v>
      </c>
      <c r="AQ18" s="11" t="s">
        <v>137</v>
      </c>
      <c r="AR18" s="73">
        <f>C23</f>
        <v>3134.409643</v>
      </c>
      <c r="AS18" s="76">
        <f t="shared" si="2"/>
        <v>7.866079714566361</v>
      </c>
    </row>
    <row r="19" spans="1:45" ht="12.75" customHeight="1">
      <c r="A19" s="87">
        <v>4069010</v>
      </c>
      <c r="B19" s="22" t="s">
        <v>138</v>
      </c>
      <c r="C19" s="178">
        <v>22920.491228100003</v>
      </c>
      <c r="D19" s="178">
        <v>82766.12078</v>
      </c>
      <c r="E19" s="52">
        <f t="shared" si="1"/>
        <v>3611.009901852828</v>
      </c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R19" s="73">
        <f>SUM(AR7:AR18)</f>
        <v>39847.1634758</v>
      </c>
      <c r="AS19" s="76">
        <f>AR19/$AR$19*100</f>
        <v>100</v>
      </c>
    </row>
    <row r="20" spans="1:45" ht="12.75" customHeight="1">
      <c r="A20" s="87">
        <v>4069020</v>
      </c>
      <c r="B20" s="22" t="s">
        <v>134</v>
      </c>
      <c r="C20" s="178">
        <v>331.2462112</v>
      </c>
      <c r="D20" s="178">
        <v>1578.48133</v>
      </c>
      <c r="E20" s="52">
        <f t="shared" si="1"/>
        <v>4765.281161350232</v>
      </c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R20" s="73"/>
      <c r="AS20" s="76"/>
    </row>
    <row r="21" spans="1:45" ht="12.75" customHeight="1">
      <c r="A21" s="87">
        <v>4069030</v>
      </c>
      <c r="B21" s="22" t="s">
        <v>135</v>
      </c>
      <c r="C21" s="178">
        <v>27.7925507</v>
      </c>
      <c r="D21" s="178">
        <v>201.73067</v>
      </c>
      <c r="E21" s="52">
        <f t="shared" si="1"/>
        <v>7258.44389662299</v>
      </c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S21" s="76"/>
    </row>
    <row r="22" spans="1:45" ht="12.75" customHeight="1">
      <c r="A22" s="87">
        <v>4069040</v>
      </c>
      <c r="B22" s="22" t="s">
        <v>136</v>
      </c>
      <c r="C22" s="178">
        <v>298.5305482</v>
      </c>
      <c r="D22" s="178">
        <v>1889.951</v>
      </c>
      <c r="E22" s="52">
        <f t="shared" si="1"/>
        <v>6330.846244699323</v>
      </c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S22" s="76"/>
    </row>
    <row r="23" spans="1:45" ht="12.75" customHeight="1">
      <c r="A23" s="87">
        <v>4069090</v>
      </c>
      <c r="B23" s="22" t="s">
        <v>137</v>
      </c>
      <c r="C23" s="178">
        <v>3134.409643</v>
      </c>
      <c r="D23" s="178">
        <v>16508.99709</v>
      </c>
      <c r="E23" s="52">
        <f t="shared" si="1"/>
        <v>5267.019621021502</v>
      </c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S23" s="76"/>
    </row>
    <row r="24" spans="1:45" ht="15" customHeight="1">
      <c r="A24" s="88"/>
      <c r="B24" s="22" t="s">
        <v>77</v>
      </c>
      <c r="C24" s="26">
        <f>SUM(C19:C23)</f>
        <v>26712.470181200002</v>
      </c>
      <c r="D24" s="26">
        <f>SUM(D19:D23)</f>
        <v>102945.28087</v>
      </c>
      <c r="E24" s="52">
        <f t="shared" si="1"/>
        <v>3853.828574133588</v>
      </c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S24" s="76"/>
    </row>
    <row r="25" spans="1:45" ht="12.75" customHeight="1">
      <c r="A25" s="88"/>
      <c r="B25" s="22"/>
      <c r="C25" s="26"/>
      <c r="D25" s="26"/>
      <c r="E25" s="52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S25" s="76"/>
    </row>
    <row r="26" spans="1:45" ht="12">
      <c r="A26" s="88"/>
      <c r="B26" s="22" t="s">
        <v>77</v>
      </c>
      <c r="C26" s="28">
        <f>C24+C15+C13+C11+C17</f>
        <v>39847.1634758</v>
      </c>
      <c r="D26" s="28">
        <f>D24+D15+D13+D11+D17</f>
        <v>159682.79523000002</v>
      </c>
      <c r="E26" s="52">
        <f t="shared" si="1"/>
        <v>4007.3817381500357</v>
      </c>
      <c r="F26" s="11"/>
      <c r="G26" s="11"/>
      <c r="H26" s="11"/>
      <c r="I26" s="44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S26" s="76"/>
    </row>
    <row r="27" spans="1:45" ht="12">
      <c r="A27" s="47" t="s">
        <v>193</v>
      </c>
      <c r="B27" s="53"/>
      <c r="C27" s="53"/>
      <c r="D27" s="53"/>
      <c r="E27" s="54"/>
      <c r="F27" s="11"/>
      <c r="G27" s="11"/>
      <c r="H27" s="11"/>
      <c r="I27" s="44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S27" s="76"/>
    </row>
    <row r="28" spans="1:45" ht="12">
      <c r="A28" s="11"/>
      <c r="B28" s="11"/>
      <c r="C28" s="11"/>
      <c r="D28" s="11"/>
      <c r="E28" s="11"/>
      <c r="I28" s="44"/>
      <c r="AS28" s="76"/>
    </row>
    <row r="29" spans="9:45" ht="12">
      <c r="I29" s="44"/>
      <c r="AS29" s="76"/>
    </row>
    <row r="30" spans="9:45" ht="12">
      <c r="I30" s="44"/>
      <c r="AS30" s="76"/>
    </row>
    <row r="31" spans="9:45" ht="12">
      <c r="I31" s="44"/>
      <c r="AS31" s="76"/>
    </row>
    <row r="32" spans="9:45" ht="12">
      <c r="I32" s="44"/>
      <c r="AS32" s="76"/>
    </row>
    <row r="33" spans="9:45" ht="12">
      <c r="I33" s="44"/>
      <c r="AS33" s="76"/>
    </row>
    <row r="34" spans="9:45" ht="12">
      <c r="I34" s="44"/>
      <c r="AS34" s="76"/>
    </row>
    <row r="35" spans="9:45" ht="12">
      <c r="I35" s="44"/>
      <c r="AQ35" s="10" t="s">
        <v>139</v>
      </c>
      <c r="AR35" s="73"/>
      <c r="AS35" s="76"/>
    </row>
    <row r="36" spans="9:45" ht="12">
      <c r="I36" s="44"/>
      <c r="AR36" s="73"/>
      <c r="AS36" s="76"/>
    </row>
    <row r="37" spans="9:45" ht="12">
      <c r="I37" s="44"/>
      <c r="AR37" s="73"/>
      <c r="AS37" s="76"/>
    </row>
    <row r="38" spans="9:45" ht="12">
      <c r="I38" s="44"/>
      <c r="AR38" s="73"/>
      <c r="AS38" s="76"/>
    </row>
    <row r="39" spans="9:45" ht="12">
      <c r="I39" s="44"/>
      <c r="AR39" s="73"/>
      <c r="AS39" s="76"/>
    </row>
    <row r="40" spans="9:45" ht="12">
      <c r="I40" s="44"/>
      <c r="AS40" s="76"/>
    </row>
    <row r="41" spans="9:45" ht="12">
      <c r="I41" s="44"/>
      <c r="AS41" s="76"/>
    </row>
    <row r="42" spans="9:45" ht="12">
      <c r="I42" s="44"/>
      <c r="AS42" s="76"/>
    </row>
    <row r="43" spans="9:45" ht="12">
      <c r="I43" s="44"/>
      <c r="AS43" s="76"/>
    </row>
    <row r="44" ht="12">
      <c r="AS44" s="76"/>
    </row>
    <row r="45" ht="12">
      <c r="AS45" s="76"/>
    </row>
    <row r="46" ht="12">
      <c r="AS46" s="76"/>
    </row>
    <row r="47" ht="12">
      <c r="AS47" s="76"/>
    </row>
    <row r="48" ht="12">
      <c r="AS48" s="76"/>
    </row>
    <row r="49" ht="12">
      <c r="AS49" s="76"/>
    </row>
    <row r="50" ht="12">
      <c r="AS50" s="76"/>
    </row>
    <row r="51" ht="12">
      <c r="AS51" s="76"/>
    </row>
    <row r="52" ht="12">
      <c r="AS52" s="76"/>
    </row>
  </sheetData>
  <sheetProtection/>
  <mergeCells count="4">
    <mergeCell ref="A1:E1"/>
    <mergeCell ref="A3:E3"/>
    <mergeCell ref="A4:E4"/>
    <mergeCell ref="B5:B6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r:id="rId2"/>
  <colBreaks count="1" manualBreakCount="1">
    <brk id="40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A17" sqref="A17"/>
    </sheetView>
  </sheetViews>
  <sheetFormatPr defaultColWidth="10.90625" defaultRowHeight="18"/>
  <cols>
    <col min="1" max="1" width="18.72265625" style="10" customWidth="1"/>
    <col min="2" max="3" width="11.90625" style="10" customWidth="1"/>
    <col min="4" max="4" width="11.90625" style="73" customWidth="1"/>
    <col min="5" max="5" width="11.90625" style="10" customWidth="1"/>
    <col min="6" max="6" width="6.36328125" style="10" customWidth="1"/>
    <col min="7" max="7" width="4.72265625" style="10" customWidth="1"/>
    <col min="8" max="10" width="10.90625" style="10" customWidth="1"/>
    <col min="11" max="16384" width="10.90625" style="10" customWidth="1"/>
  </cols>
  <sheetData>
    <row r="1" spans="1:5" ht="15" customHeight="1">
      <c r="A1" s="218" t="s">
        <v>7</v>
      </c>
      <c r="B1" s="218"/>
      <c r="C1" s="218"/>
      <c r="D1" s="218"/>
      <c r="E1" s="218"/>
    </row>
    <row r="2" spans="1:5" ht="4.5" customHeight="1">
      <c r="A2" s="49"/>
      <c r="B2" s="49"/>
      <c r="C2" s="49"/>
      <c r="D2" s="89"/>
      <c r="E2" s="49"/>
    </row>
    <row r="3" spans="1:5" ht="12.75" customHeight="1">
      <c r="A3" s="219" t="s">
        <v>18</v>
      </c>
      <c r="B3" s="219"/>
      <c r="C3" s="219"/>
      <c r="D3" s="219"/>
      <c r="E3" s="219"/>
    </row>
    <row r="4" spans="1:5" ht="12" customHeight="1">
      <c r="A4" s="237" t="s">
        <v>329</v>
      </c>
      <c r="B4" s="237"/>
      <c r="C4" s="237"/>
      <c r="D4" s="237"/>
      <c r="E4" s="237"/>
    </row>
    <row r="5" spans="1:5" ht="12.75" customHeight="1">
      <c r="A5" s="222" t="s">
        <v>83</v>
      </c>
      <c r="B5" s="221" t="s">
        <v>206</v>
      </c>
      <c r="C5" s="221"/>
      <c r="D5" s="90" t="s">
        <v>124</v>
      </c>
      <c r="E5" s="41" t="s">
        <v>123</v>
      </c>
    </row>
    <row r="6" spans="1:5" ht="12.75" customHeight="1">
      <c r="A6" s="234"/>
      <c r="B6" s="36">
        <v>2016</v>
      </c>
      <c r="C6" s="41">
        <v>2017</v>
      </c>
      <c r="D6" s="91" t="s">
        <v>64</v>
      </c>
      <c r="E6" s="23" t="s">
        <v>64</v>
      </c>
    </row>
    <row r="7" spans="1:5" ht="12.75" customHeight="1">
      <c r="A7" s="181" t="s">
        <v>85</v>
      </c>
      <c r="B7" s="179">
        <v>31906.83375</v>
      </c>
      <c r="C7" s="179">
        <v>36481.44437</v>
      </c>
      <c r="D7" s="118">
        <f aca="true" t="shared" si="0" ref="D7:D15">(C7/B7-1)*100</f>
        <v>14.337400745694474</v>
      </c>
      <c r="E7" s="118">
        <f aca="true" t="shared" si="1" ref="E7:E15">C7/$C$47*100</f>
        <v>21.66937299153365</v>
      </c>
    </row>
    <row r="8" spans="1:5" ht="12.75" customHeight="1">
      <c r="A8" s="180" t="s">
        <v>94</v>
      </c>
      <c r="B8" s="178">
        <v>15536.6924</v>
      </c>
      <c r="C8" s="178">
        <v>21081.5687</v>
      </c>
      <c r="D8" s="60">
        <f t="shared" si="0"/>
        <v>35.68891085209358</v>
      </c>
      <c r="E8" s="60">
        <f t="shared" si="1"/>
        <v>12.522102216506653</v>
      </c>
    </row>
    <row r="9" spans="1:8" ht="12.75" customHeight="1">
      <c r="A9" s="180" t="s">
        <v>89</v>
      </c>
      <c r="B9" s="178">
        <v>17164.21288</v>
      </c>
      <c r="C9" s="178">
        <v>19327.42936</v>
      </c>
      <c r="D9" s="60">
        <f t="shared" si="0"/>
        <v>12.603062518064023</v>
      </c>
      <c r="E9" s="60">
        <f t="shared" si="1"/>
        <v>11.48017253707651</v>
      </c>
      <c r="G9" s="29"/>
      <c r="H9" s="29"/>
    </row>
    <row r="10" spans="1:8" ht="12.75" customHeight="1">
      <c r="A10" s="180" t="s">
        <v>87</v>
      </c>
      <c r="B10" s="178">
        <v>12464.75378</v>
      </c>
      <c r="C10" s="178">
        <v>11334.895</v>
      </c>
      <c r="D10" s="60">
        <f t="shared" si="0"/>
        <v>-9.064429189230228</v>
      </c>
      <c r="E10" s="60">
        <f t="shared" si="1"/>
        <v>6.732739665780668</v>
      </c>
      <c r="H10" s="29"/>
    </row>
    <row r="11" spans="1:5" ht="12.75" customHeight="1">
      <c r="A11" s="180" t="s">
        <v>228</v>
      </c>
      <c r="B11" s="178">
        <v>7255.00188</v>
      </c>
      <c r="C11" s="178">
        <v>9527.00667</v>
      </c>
      <c r="D11" s="60">
        <f t="shared" si="0"/>
        <v>31.31639147142442</v>
      </c>
      <c r="E11" s="60">
        <f t="shared" si="1"/>
        <v>5.65888397759891</v>
      </c>
    </row>
    <row r="12" spans="1:5" ht="12.75" customHeight="1">
      <c r="A12" s="180" t="s">
        <v>229</v>
      </c>
      <c r="B12" s="178">
        <v>10009.34944</v>
      </c>
      <c r="C12" s="178">
        <v>9275.23943</v>
      </c>
      <c r="D12" s="60">
        <f t="shared" si="0"/>
        <v>-7.33424299351867</v>
      </c>
      <c r="E12" s="60">
        <f t="shared" si="1"/>
        <v>5.509338412042976</v>
      </c>
    </row>
    <row r="13" spans="1:5" ht="12.75" customHeight="1">
      <c r="A13" s="180" t="s">
        <v>227</v>
      </c>
      <c r="B13" s="178">
        <v>8233.98834</v>
      </c>
      <c r="C13" s="178">
        <v>9218.80862</v>
      </c>
      <c r="D13" s="60">
        <f t="shared" si="0"/>
        <v>11.960428401578227</v>
      </c>
      <c r="E13" s="60">
        <f t="shared" si="1"/>
        <v>5.475819446683426</v>
      </c>
    </row>
    <row r="14" spans="1:5" ht="12.75" customHeight="1">
      <c r="A14" s="180" t="s">
        <v>167</v>
      </c>
      <c r="B14" s="178">
        <v>805.9543000000001</v>
      </c>
      <c r="C14" s="178">
        <v>8729.86863</v>
      </c>
      <c r="D14" s="60">
        <f t="shared" si="0"/>
        <v>983.1716674258081</v>
      </c>
      <c r="E14" s="60">
        <f t="shared" si="1"/>
        <v>5.185397200614152</v>
      </c>
    </row>
    <row r="15" spans="1:5" ht="12.75" customHeight="1">
      <c r="A15" s="180" t="s">
        <v>92</v>
      </c>
      <c r="B15" s="178">
        <v>4354.74387</v>
      </c>
      <c r="C15" s="178">
        <v>7067.7036</v>
      </c>
      <c r="D15" s="60">
        <f t="shared" si="0"/>
        <v>62.298950546544994</v>
      </c>
      <c r="E15" s="60">
        <f t="shared" si="1"/>
        <v>4.1980987361330495</v>
      </c>
    </row>
    <row r="16" spans="1:5" ht="12.75" customHeight="1">
      <c r="A16" s="180" t="s">
        <v>142</v>
      </c>
      <c r="B16" s="178">
        <v>4645.570070000001</v>
      </c>
      <c r="C16" s="178">
        <v>6812.71034</v>
      </c>
      <c r="D16" s="60">
        <f aca="true" t="shared" si="2" ref="D16:D38">(C16/B16-1)*100</f>
        <v>46.64960892517542</v>
      </c>
      <c r="E16" s="60">
        <f aca="true" t="shared" si="3" ref="E16:E39">C16/$C$47*100</f>
        <v>4.046636968193538</v>
      </c>
    </row>
    <row r="17" spans="1:5" ht="12.75" customHeight="1">
      <c r="A17" s="180" t="s">
        <v>95</v>
      </c>
      <c r="B17" s="178">
        <v>2500.74331</v>
      </c>
      <c r="C17" s="178">
        <v>5150.2262</v>
      </c>
      <c r="D17" s="60">
        <f t="shared" si="2"/>
        <v>105.94781477192079</v>
      </c>
      <c r="E17" s="60">
        <f t="shared" si="3"/>
        <v>3.0591489576641724</v>
      </c>
    </row>
    <row r="18" spans="1:5" ht="12.75" customHeight="1">
      <c r="A18" s="180" t="s">
        <v>230</v>
      </c>
      <c r="B18" s="178">
        <v>3266.10071</v>
      </c>
      <c r="C18" s="178">
        <v>4341.3882300000005</v>
      </c>
      <c r="D18" s="60">
        <f t="shared" si="2"/>
        <v>32.92266881752095</v>
      </c>
      <c r="E18" s="60">
        <f t="shared" si="3"/>
        <v>2.578712616276933</v>
      </c>
    </row>
    <row r="19" spans="1:5" ht="12.75" customHeight="1">
      <c r="A19" s="180" t="s">
        <v>169</v>
      </c>
      <c r="B19" s="178">
        <v>3632.3104500000004</v>
      </c>
      <c r="C19" s="178">
        <v>3945.99833</v>
      </c>
      <c r="D19" s="60">
        <f t="shared" si="2"/>
        <v>8.636042659844767</v>
      </c>
      <c r="E19" s="60">
        <f t="shared" si="3"/>
        <v>2.343857572345864</v>
      </c>
    </row>
    <row r="20" spans="1:5" ht="12.75" customHeight="1">
      <c r="A20" s="180" t="s">
        <v>231</v>
      </c>
      <c r="B20" s="178">
        <v>3633.0205899999996</v>
      </c>
      <c r="C20" s="178">
        <v>3808.8871</v>
      </c>
      <c r="D20" s="60">
        <f t="shared" si="2"/>
        <v>4.8407793361831875</v>
      </c>
      <c r="E20" s="60">
        <f t="shared" si="3"/>
        <v>2.2624157754130314</v>
      </c>
    </row>
    <row r="21" spans="1:5" ht="12.75" customHeight="1">
      <c r="A21" s="180" t="s">
        <v>84</v>
      </c>
      <c r="B21" s="178">
        <v>1919.6632</v>
      </c>
      <c r="C21" s="178">
        <v>2443.55183</v>
      </c>
      <c r="D21" s="60">
        <f t="shared" si="2"/>
        <v>27.290653381280627</v>
      </c>
      <c r="E21" s="60">
        <f t="shared" si="3"/>
        <v>1.4514292661054151</v>
      </c>
    </row>
    <row r="22" spans="1:5" ht="12.75" customHeight="1">
      <c r="A22" s="180" t="s">
        <v>140</v>
      </c>
      <c r="B22" s="178">
        <v>428.58194</v>
      </c>
      <c r="C22" s="178">
        <v>2376.24223</v>
      </c>
      <c r="D22" s="60">
        <f t="shared" si="2"/>
        <v>454.4429216966072</v>
      </c>
      <c r="E22" s="60">
        <f t="shared" si="3"/>
        <v>1.4114484798865896</v>
      </c>
    </row>
    <row r="23" spans="1:5" ht="12.75" customHeight="1">
      <c r="A23" s="180" t="s">
        <v>143</v>
      </c>
      <c r="B23" s="178">
        <v>1829.29725</v>
      </c>
      <c r="C23" s="178">
        <v>2237.2700499999996</v>
      </c>
      <c r="D23" s="60">
        <f t="shared" si="2"/>
        <v>22.302160023473473</v>
      </c>
      <c r="E23" s="60">
        <f t="shared" si="3"/>
        <v>1.3289013095135063</v>
      </c>
    </row>
    <row r="24" spans="1:5" ht="12.75" customHeight="1">
      <c r="A24" s="180" t="s">
        <v>93</v>
      </c>
      <c r="B24" s="178">
        <v>964.1010200000001</v>
      </c>
      <c r="C24" s="178">
        <v>2098.43679</v>
      </c>
      <c r="D24" s="60">
        <f t="shared" si="2"/>
        <v>117.65735607249957</v>
      </c>
      <c r="E24" s="60">
        <f t="shared" si="3"/>
        <v>1.2464366553167416</v>
      </c>
    </row>
    <row r="25" spans="1:5" ht="12.75" customHeight="1">
      <c r="A25" s="180" t="s">
        <v>234</v>
      </c>
      <c r="B25" s="178">
        <v>184.55414000000002</v>
      </c>
      <c r="C25" s="178">
        <v>804.48609</v>
      </c>
      <c r="D25" s="60">
        <f t="shared" si="2"/>
        <v>335.90790756576905</v>
      </c>
      <c r="E25" s="60">
        <f t="shared" si="3"/>
        <v>0.47785139683356537</v>
      </c>
    </row>
    <row r="26" spans="1:5" ht="12.75" customHeight="1">
      <c r="A26" s="180" t="s">
        <v>312</v>
      </c>
      <c r="B26" s="178">
        <v>676.9049100000001</v>
      </c>
      <c r="C26" s="178">
        <v>605.0694</v>
      </c>
      <c r="D26" s="60">
        <f t="shared" si="2"/>
        <v>-10.61234878618329</v>
      </c>
      <c r="E26" s="60">
        <f t="shared" si="3"/>
        <v>0.3594011898592893</v>
      </c>
    </row>
    <row r="27" spans="1:5" ht="12.75" customHeight="1">
      <c r="A27" s="180" t="s">
        <v>141</v>
      </c>
      <c r="B27" s="178">
        <v>4744.60063</v>
      </c>
      <c r="C27" s="178">
        <v>421.58603000000005</v>
      </c>
      <c r="D27" s="60">
        <f t="shared" si="2"/>
        <v>-91.11440429075692</v>
      </c>
      <c r="E27" s="60">
        <f t="shared" si="3"/>
        <v>0.25041511074606326</v>
      </c>
    </row>
    <row r="28" spans="1:5" ht="12.75" customHeight="1">
      <c r="A28" s="180" t="s">
        <v>233</v>
      </c>
      <c r="B28" s="178">
        <v>277.53696</v>
      </c>
      <c r="C28" s="178">
        <v>330.43215999999995</v>
      </c>
      <c r="D28" s="60">
        <f t="shared" si="2"/>
        <v>19.058794907892597</v>
      </c>
      <c r="E28" s="60">
        <f t="shared" si="3"/>
        <v>0.19627122355183563</v>
      </c>
    </row>
    <row r="29" spans="1:5" ht="12.75" customHeight="1">
      <c r="A29" s="180" t="s">
        <v>253</v>
      </c>
      <c r="B29" s="178">
        <v>267.41196</v>
      </c>
      <c r="C29" s="178">
        <v>325.27732000000003</v>
      </c>
      <c r="D29" s="60">
        <f t="shared" si="2"/>
        <v>21.63903215099281</v>
      </c>
      <c r="E29" s="60">
        <f t="shared" si="3"/>
        <v>0.19320933407348118</v>
      </c>
    </row>
    <row r="30" spans="1:5" ht="12.75" customHeight="1">
      <c r="A30" s="180" t="s">
        <v>88</v>
      </c>
      <c r="B30" s="178">
        <v>13.26709</v>
      </c>
      <c r="C30" s="178">
        <v>185.71147</v>
      </c>
      <c r="D30" s="60">
        <f t="shared" si="2"/>
        <v>1299.790534322146</v>
      </c>
      <c r="E30" s="60">
        <f t="shared" si="3"/>
        <v>0.11030953356510462</v>
      </c>
    </row>
    <row r="31" spans="1:5" ht="12.75" customHeight="1">
      <c r="A31" s="180" t="s">
        <v>246</v>
      </c>
      <c r="B31" s="178">
        <v>208.62112</v>
      </c>
      <c r="C31" s="178">
        <v>176.45689000000002</v>
      </c>
      <c r="D31" s="60">
        <f t="shared" si="2"/>
        <v>-15.417532989948468</v>
      </c>
      <c r="E31" s="60">
        <f t="shared" si="3"/>
        <v>0.1048124665118906</v>
      </c>
    </row>
    <row r="32" spans="1:5" ht="12.75" customHeight="1">
      <c r="A32" s="180" t="s">
        <v>97</v>
      </c>
      <c r="B32" s="178">
        <v>40.000449999999994</v>
      </c>
      <c r="C32" s="178">
        <v>125.03139</v>
      </c>
      <c r="D32" s="60">
        <f t="shared" si="2"/>
        <v>212.57495853171656</v>
      </c>
      <c r="E32" s="60">
        <f t="shared" si="3"/>
        <v>0.07426657229032049</v>
      </c>
    </row>
    <row r="33" spans="1:5" ht="12.75" customHeight="1">
      <c r="A33" s="180" t="s">
        <v>232</v>
      </c>
      <c r="B33" s="178">
        <v>165.81948</v>
      </c>
      <c r="C33" s="178">
        <v>58.058879999999995</v>
      </c>
      <c r="D33" s="60">
        <f t="shared" si="2"/>
        <v>-64.98669516995228</v>
      </c>
      <c r="E33" s="60">
        <f t="shared" si="3"/>
        <v>0.034486011941601565</v>
      </c>
    </row>
    <row r="34" spans="1:5" ht="12.75" customHeight="1">
      <c r="A34" s="180" t="s">
        <v>274</v>
      </c>
      <c r="B34" s="178">
        <v>0</v>
      </c>
      <c r="C34" s="178">
        <v>45.25</v>
      </c>
      <c r="D34" s="60"/>
      <c r="E34" s="60">
        <f t="shared" si="3"/>
        <v>0.026877749628609282</v>
      </c>
    </row>
    <row r="35" spans="1:5" ht="12.75" customHeight="1">
      <c r="A35" s="180" t="s">
        <v>313</v>
      </c>
      <c r="B35" s="178">
        <v>75.06514</v>
      </c>
      <c r="C35" s="178">
        <v>8.1245</v>
      </c>
      <c r="D35" s="60">
        <f t="shared" si="2"/>
        <v>-89.17673370088966</v>
      </c>
      <c r="E35" s="60">
        <f t="shared" si="3"/>
        <v>0.0048258182730969304</v>
      </c>
    </row>
    <row r="36" spans="1:5" ht="12.75" customHeight="1">
      <c r="A36" s="180" t="s">
        <v>295</v>
      </c>
      <c r="B36" s="178">
        <v>0</v>
      </c>
      <c r="C36" s="178">
        <v>7.4022</v>
      </c>
      <c r="D36" s="60"/>
      <c r="E36" s="60">
        <f t="shared" si="3"/>
        <v>0.004396784050848433</v>
      </c>
    </row>
    <row r="37" spans="1:5" ht="12.75" customHeight="1">
      <c r="A37" s="180" t="s">
        <v>91</v>
      </c>
      <c r="B37" s="178">
        <v>1.15028</v>
      </c>
      <c r="C37" s="178">
        <v>2.88423</v>
      </c>
      <c r="D37" s="60">
        <f t="shared" si="2"/>
        <v>150.74155857704216</v>
      </c>
      <c r="E37" s="60">
        <f t="shared" si="3"/>
        <v>0.0017131847914104695</v>
      </c>
    </row>
    <row r="38" spans="1:5" ht="12.75" customHeight="1">
      <c r="A38" s="180" t="s">
        <v>96</v>
      </c>
      <c r="B38" s="178">
        <v>4.3568999999999996</v>
      </c>
      <c r="C38" s="178">
        <v>0.297</v>
      </c>
      <c r="D38" s="60">
        <f t="shared" si="2"/>
        <v>-93.18322660607312</v>
      </c>
      <c r="E38" s="60">
        <f t="shared" si="3"/>
        <v>0.00017641307491042998</v>
      </c>
    </row>
    <row r="39" spans="1:5" ht="12.75" customHeight="1">
      <c r="A39" s="180" t="s">
        <v>226</v>
      </c>
      <c r="B39" s="178">
        <v>0</v>
      </c>
      <c r="C39" s="178">
        <v>0.1253</v>
      </c>
      <c r="D39" s="60"/>
      <c r="E39" s="60">
        <f t="shared" si="3"/>
        <v>7.442612217601641E-05</v>
      </c>
    </row>
    <row r="40" spans="1:5" ht="12.75" customHeight="1">
      <c r="A40" s="180" t="s">
        <v>292</v>
      </c>
      <c r="B40" s="178">
        <v>32.4</v>
      </c>
      <c r="C40" s="178">
        <v>0</v>
      </c>
      <c r="D40" s="60"/>
      <c r="E40" s="60"/>
    </row>
    <row r="41" spans="1:5" ht="12.75" customHeight="1">
      <c r="A41" s="180" t="s">
        <v>307</v>
      </c>
      <c r="B41" s="178">
        <v>4.016</v>
      </c>
      <c r="C41" s="178">
        <v>0</v>
      </c>
      <c r="D41" s="60"/>
      <c r="E41" s="60"/>
    </row>
    <row r="42" spans="1:5" ht="12.75" customHeight="1">
      <c r="A42" s="180" t="s">
        <v>86</v>
      </c>
      <c r="B42" s="178">
        <v>0.16</v>
      </c>
      <c r="C42" s="178">
        <v>0</v>
      </c>
      <c r="D42" s="60"/>
      <c r="E42" s="60"/>
    </row>
    <row r="43" spans="1:5" ht="12.75" customHeight="1">
      <c r="A43" s="180" t="s">
        <v>302</v>
      </c>
      <c r="B43" s="178">
        <v>15</v>
      </c>
      <c r="C43" s="178">
        <v>0</v>
      </c>
      <c r="D43" s="60"/>
      <c r="E43" s="60"/>
    </row>
    <row r="44" spans="1:5" ht="12.75" customHeight="1">
      <c r="A44" s="180" t="s">
        <v>288</v>
      </c>
      <c r="B44" s="178">
        <v>0.32080000000000003</v>
      </c>
      <c r="C44" s="178">
        <v>0</v>
      </c>
      <c r="D44" s="60"/>
      <c r="E44" s="60"/>
    </row>
    <row r="45" spans="1:5" ht="12.75" customHeight="1">
      <c r="A45" s="180" t="s">
        <v>252</v>
      </c>
      <c r="B45" s="178">
        <v>0.048</v>
      </c>
      <c r="C45" s="178">
        <v>0</v>
      </c>
      <c r="D45" s="60"/>
      <c r="E45" s="60"/>
    </row>
    <row r="46" spans="1:5" ht="12.75" customHeight="1">
      <c r="A46" s="180" t="s">
        <v>303</v>
      </c>
      <c r="B46" s="178">
        <v>0.00414</v>
      </c>
      <c r="C46" s="178">
        <v>0</v>
      </c>
      <c r="D46" s="60"/>
      <c r="E46" s="60"/>
    </row>
    <row r="47" spans="1:5" ht="12.75" customHeight="1">
      <c r="A47" s="21" t="s">
        <v>77</v>
      </c>
      <c r="B47" s="26">
        <f>SUM(B7:B46)</f>
        <v>137262.15718</v>
      </c>
      <c r="C47" s="26">
        <f>SUM(C7:C46)</f>
        <v>168354.86834000002</v>
      </c>
      <c r="D47" s="60">
        <f>(C47/B47-1)*100</f>
        <v>22.652063612279004</v>
      </c>
      <c r="E47" s="60">
        <f>C47/$C$47*100</f>
        <v>100</v>
      </c>
    </row>
    <row r="48" spans="1:5" ht="12.75" customHeight="1">
      <c r="A48" s="47" t="s">
        <v>193</v>
      </c>
      <c r="B48" s="48"/>
      <c r="C48" s="48"/>
      <c r="D48" s="92"/>
      <c r="E48" s="54"/>
    </row>
    <row r="49" ht="12.75" customHeight="1"/>
    <row r="50" ht="12.75" customHeight="1"/>
  </sheetData>
  <sheetProtection/>
  <mergeCells count="5">
    <mergeCell ref="A1:E1"/>
    <mergeCell ref="A3:E3"/>
    <mergeCell ref="A4:E4"/>
    <mergeCell ref="B5:C5"/>
    <mergeCell ref="A5:A6"/>
  </mergeCells>
  <printOptions horizontalCentered="1"/>
  <pageMargins left="0.5905511811023623" right="0.5905511811023623" top="0.984251968503937" bottom="0.7874015748031497" header="0.5118110236220472" footer="0.1968503937007874"/>
  <pageSetup horizontalDpi="600" verticalDpi="600" orientation="portrait" scale="95" r:id="rId1"/>
  <ignoredErrors>
    <ignoredError sqref="B47:C47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O45"/>
  <sheetViews>
    <sheetView zoomScale="106" zoomScaleNormal="106" zoomScalePageLayoutView="0" workbookViewId="0" topLeftCell="A1">
      <selection activeCell="B7" sqref="B7"/>
    </sheetView>
  </sheetViews>
  <sheetFormatPr defaultColWidth="10.90625" defaultRowHeight="18"/>
  <cols>
    <col min="1" max="1" width="6.36328125" style="10" customWidth="1"/>
    <col min="2" max="2" width="30.6328125" style="10" customWidth="1"/>
    <col min="3" max="4" width="4.36328125" style="10" customWidth="1"/>
    <col min="5" max="5" width="5.2734375" style="10" customWidth="1"/>
    <col min="6" max="6" width="5.6328125" style="10" customWidth="1"/>
    <col min="7" max="7" width="6.2734375" style="10" customWidth="1"/>
    <col min="8" max="8" width="5.6328125" style="10" customWidth="1"/>
    <col min="9" max="10" width="5.36328125" style="10" customWidth="1"/>
    <col min="11" max="11" width="4.36328125" style="10" customWidth="1"/>
    <col min="12" max="12" width="5.90625" style="10" customWidth="1"/>
    <col min="13" max="13" width="6.18359375" style="10" customWidth="1"/>
    <col min="14" max="14" width="5.54296875" style="10" customWidth="1"/>
    <col min="15" max="15" width="4.36328125" style="10" customWidth="1"/>
    <col min="16" max="16384" width="10.90625" style="10" customWidth="1"/>
  </cols>
  <sheetData>
    <row r="1" spans="1:10" ht="13.5" customHeight="1">
      <c r="A1" s="218" t="s">
        <v>9</v>
      </c>
      <c r="B1" s="218"/>
      <c r="C1" s="218"/>
      <c r="D1" s="218"/>
      <c r="E1" s="218"/>
      <c r="F1" s="218"/>
      <c r="G1" s="218"/>
      <c r="H1" s="218"/>
      <c r="I1" s="34"/>
      <c r="J1" s="34"/>
    </row>
    <row r="2" spans="1:10" ht="13.5" customHeight="1">
      <c r="A2" s="34"/>
      <c r="B2" s="34"/>
      <c r="C2" s="34"/>
      <c r="D2" s="34"/>
      <c r="E2" s="34"/>
      <c r="F2" s="34"/>
      <c r="G2" s="34"/>
      <c r="H2" s="34"/>
      <c r="I2" s="34"/>
      <c r="J2" s="34"/>
    </row>
    <row r="3" spans="1:10" ht="13.5" customHeight="1">
      <c r="A3" s="221" t="s">
        <v>144</v>
      </c>
      <c r="B3" s="221"/>
      <c r="C3" s="221"/>
      <c r="D3" s="221"/>
      <c r="E3" s="221"/>
      <c r="F3" s="221"/>
      <c r="G3" s="221"/>
      <c r="H3" s="221"/>
      <c r="I3" s="34"/>
      <c r="J3" s="34"/>
    </row>
    <row r="4" spans="1:10" ht="13.5" customHeight="1">
      <c r="A4" s="238" t="s">
        <v>329</v>
      </c>
      <c r="B4" s="238"/>
      <c r="C4" s="238"/>
      <c r="D4" s="238"/>
      <c r="E4" s="238"/>
      <c r="F4" s="238"/>
      <c r="G4" s="238"/>
      <c r="H4" s="238"/>
      <c r="I4" s="34"/>
      <c r="J4" s="34"/>
    </row>
    <row r="5" spans="1:10" ht="13.5" customHeight="1">
      <c r="A5" s="36" t="s">
        <v>98</v>
      </c>
      <c r="B5" s="222" t="s">
        <v>99</v>
      </c>
      <c r="C5" s="221" t="s">
        <v>100</v>
      </c>
      <c r="D5" s="221"/>
      <c r="E5" s="36" t="s">
        <v>124</v>
      </c>
      <c r="F5" s="221" t="s">
        <v>207</v>
      </c>
      <c r="G5" s="221"/>
      <c r="H5" s="41" t="s">
        <v>124</v>
      </c>
      <c r="I5" s="34"/>
      <c r="J5" s="34"/>
    </row>
    <row r="6" spans="1:15" ht="13.5" customHeight="1">
      <c r="A6" s="50" t="s">
        <v>101</v>
      </c>
      <c r="B6" s="225"/>
      <c r="C6" s="36">
        <v>2016</v>
      </c>
      <c r="D6" s="41">
        <v>2017</v>
      </c>
      <c r="E6" s="50" t="s">
        <v>64</v>
      </c>
      <c r="F6" s="36">
        <v>2016</v>
      </c>
      <c r="G6" s="41">
        <v>2017</v>
      </c>
      <c r="H6" s="23" t="s">
        <v>64</v>
      </c>
      <c r="I6" s="34"/>
      <c r="J6" s="34"/>
      <c r="K6" s="29"/>
      <c r="L6" s="29"/>
      <c r="M6" s="29"/>
      <c r="N6" s="29"/>
      <c r="O6" s="29"/>
    </row>
    <row r="7" spans="1:15" ht="15" customHeight="1">
      <c r="A7" s="56">
        <v>4011000</v>
      </c>
      <c r="B7" s="57" t="s">
        <v>276</v>
      </c>
      <c r="C7" s="179">
        <v>29.8744</v>
      </c>
      <c r="D7" s="179">
        <v>341.206</v>
      </c>
      <c r="E7" s="118">
        <f>(D7/C7-1)*100</f>
        <v>1042.1350721688134</v>
      </c>
      <c r="F7" s="179">
        <v>63.82832</v>
      </c>
      <c r="G7" s="179">
        <v>902.25225</v>
      </c>
      <c r="H7" s="118">
        <f>(G7/F7-1)*100</f>
        <v>1313.561018055935</v>
      </c>
      <c r="I7" s="62"/>
      <c r="J7" s="62"/>
      <c r="K7" s="29"/>
      <c r="L7" s="29"/>
      <c r="M7" s="29"/>
      <c r="N7" s="29"/>
      <c r="O7" s="29"/>
    </row>
    <row r="8" spans="1:14" ht="15" customHeight="1">
      <c r="A8" s="59">
        <v>4012000</v>
      </c>
      <c r="B8" s="10" t="s">
        <v>272</v>
      </c>
      <c r="C8" s="178">
        <v>949.39124</v>
      </c>
      <c r="D8" s="178">
        <v>834.7310799999999</v>
      </c>
      <c r="E8" s="60">
        <f>(D8/C8-1)*100</f>
        <v>-12.077229615053131</v>
      </c>
      <c r="F8" s="178">
        <v>1020.9428</v>
      </c>
      <c r="G8" s="178">
        <v>842.5796700000001</v>
      </c>
      <c r="H8" s="60">
        <f>(G8/F8-1)*100</f>
        <v>-17.470433211341508</v>
      </c>
      <c r="I8" s="62"/>
      <c r="J8" s="62"/>
      <c r="K8" s="62"/>
      <c r="L8" s="62"/>
      <c r="M8" s="62"/>
      <c r="N8" s="62"/>
    </row>
    <row r="9" spans="1:14" ht="15" customHeight="1">
      <c r="A9" s="59">
        <v>4013000</v>
      </c>
      <c r="B9" s="10" t="s">
        <v>187</v>
      </c>
      <c r="C9" s="178">
        <v>42.049080000000004</v>
      </c>
      <c r="D9" s="178">
        <v>237.948</v>
      </c>
      <c r="E9" s="60">
        <f aca="true" t="shared" si="0" ref="E9:E41">(D9/C9-1)*100</f>
        <v>465.88158409173275</v>
      </c>
      <c r="F9" s="178">
        <v>32.97115</v>
      </c>
      <c r="G9" s="178">
        <v>627.73216</v>
      </c>
      <c r="H9" s="60">
        <f aca="true" t="shared" si="1" ref="H9:H35">(G9/F9-1)*100</f>
        <v>1803.883122062773</v>
      </c>
      <c r="I9" s="62"/>
      <c r="J9" s="62"/>
      <c r="K9" s="62"/>
      <c r="L9" s="62"/>
      <c r="M9" s="62"/>
      <c r="N9" s="62"/>
    </row>
    <row r="10" spans="1:15" ht="15" customHeight="1">
      <c r="A10" s="59">
        <v>4021000</v>
      </c>
      <c r="B10" s="10" t="s">
        <v>275</v>
      </c>
      <c r="C10" s="178">
        <v>1678.776</v>
      </c>
      <c r="D10" s="178">
        <v>913.2416</v>
      </c>
      <c r="E10" s="60">
        <f t="shared" si="0"/>
        <v>-45.60074721106331</v>
      </c>
      <c r="F10" s="178">
        <v>3554.6013700000003</v>
      </c>
      <c r="G10" s="178">
        <v>2662.56501</v>
      </c>
      <c r="H10" s="60">
        <f t="shared" si="1"/>
        <v>-25.095257305884633</v>
      </c>
      <c r="I10" s="62"/>
      <c r="J10" s="62"/>
      <c r="K10" s="62"/>
      <c r="L10" s="62"/>
      <c r="M10" s="62"/>
      <c r="N10" s="62"/>
      <c r="O10" s="62"/>
    </row>
    <row r="11" spans="1:14" ht="15" customHeight="1">
      <c r="A11" s="59">
        <v>4022115</v>
      </c>
      <c r="B11" s="10" t="s">
        <v>310</v>
      </c>
      <c r="C11" s="178">
        <v>0.15474000000000002</v>
      </c>
      <c r="D11" s="178">
        <v>0</v>
      </c>
      <c r="E11" s="60"/>
      <c r="F11" s="178">
        <v>0.2137</v>
      </c>
      <c r="G11" s="178">
        <v>0</v>
      </c>
      <c r="H11" s="60"/>
      <c r="I11" s="62"/>
      <c r="J11" s="62"/>
      <c r="K11" s="62"/>
      <c r="L11" s="62"/>
      <c r="M11" s="62"/>
      <c r="N11" s="62"/>
    </row>
    <row r="12" spans="1:14" ht="15" customHeight="1">
      <c r="A12" s="59">
        <v>4022116</v>
      </c>
      <c r="B12" s="10" t="s">
        <v>300</v>
      </c>
      <c r="C12" s="178">
        <v>23</v>
      </c>
      <c r="D12" s="178">
        <v>23.725</v>
      </c>
      <c r="E12" s="60">
        <f t="shared" si="0"/>
        <v>3.1521739130434767</v>
      </c>
      <c r="F12" s="178">
        <v>105.57</v>
      </c>
      <c r="G12" s="178">
        <v>86.60725</v>
      </c>
      <c r="H12" s="60">
        <f t="shared" si="1"/>
        <v>-17.962252533863786</v>
      </c>
      <c r="I12" s="62"/>
      <c r="J12" s="62"/>
      <c r="K12" s="62"/>
      <c r="L12" s="62"/>
      <c r="M12" s="62"/>
      <c r="N12" s="62"/>
    </row>
    <row r="13" spans="1:10" ht="15" customHeight="1">
      <c r="A13" s="59">
        <v>4022117</v>
      </c>
      <c r="B13" s="10" t="s">
        <v>266</v>
      </c>
      <c r="C13" s="178">
        <v>64.78704</v>
      </c>
      <c r="D13" s="178">
        <v>105.41472</v>
      </c>
      <c r="E13" s="60">
        <f t="shared" si="0"/>
        <v>62.709578952827606</v>
      </c>
      <c r="F13" s="178">
        <v>18.818</v>
      </c>
      <c r="G13" s="178">
        <v>37.176</v>
      </c>
      <c r="H13" s="60">
        <f t="shared" si="1"/>
        <v>97.55553193750663</v>
      </c>
      <c r="I13" s="62"/>
      <c r="J13" s="62"/>
    </row>
    <row r="14" spans="1:14" ht="15" customHeight="1">
      <c r="A14" s="59">
        <v>4022118</v>
      </c>
      <c r="B14" s="10" t="s">
        <v>267</v>
      </c>
      <c r="C14" s="178">
        <v>5853.4367999999995</v>
      </c>
      <c r="D14" s="178">
        <v>3065.0794</v>
      </c>
      <c r="E14" s="60">
        <f t="shared" si="0"/>
        <v>-47.636243377565805</v>
      </c>
      <c r="F14" s="178">
        <v>13609.39164</v>
      </c>
      <c r="G14" s="178">
        <v>9900.289359999999</v>
      </c>
      <c r="H14" s="60">
        <f t="shared" si="1"/>
        <v>-27.25399031870319</v>
      </c>
      <c r="I14" s="62"/>
      <c r="J14" s="62"/>
      <c r="K14" s="62"/>
      <c r="L14" s="62"/>
      <c r="M14" s="62"/>
      <c r="N14" s="62"/>
    </row>
    <row r="15" spans="1:10" ht="15" customHeight="1">
      <c r="A15" s="59">
        <v>4022120</v>
      </c>
      <c r="B15" s="10" t="s">
        <v>192</v>
      </c>
      <c r="C15" s="178">
        <v>19.07376</v>
      </c>
      <c r="D15" s="178">
        <v>30.219</v>
      </c>
      <c r="E15" s="60">
        <f t="shared" si="0"/>
        <v>58.43231748748019</v>
      </c>
      <c r="F15" s="178">
        <v>37.9291</v>
      </c>
      <c r="G15" s="178">
        <v>15.3174</v>
      </c>
      <c r="H15" s="60">
        <f t="shared" si="1"/>
        <v>-59.61570403726954</v>
      </c>
      <c r="I15" s="62"/>
      <c r="J15" s="62"/>
    </row>
    <row r="16" spans="1:15" ht="15" customHeight="1">
      <c r="A16" s="59">
        <v>4022911</v>
      </c>
      <c r="B16" s="10" t="s">
        <v>268</v>
      </c>
      <c r="C16" s="178">
        <v>16.7465233</v>
      </c>
      <c r="D16" s="178">
        <v>17.0183112</v>
      </c>
      <c r="E16" s="60">
        <f t="shared" si="0"/>
        <v>1.6229511948907094</v>
      </c>
      <c r="F16" s="178">
        <v>34.59681</v>
      </c>
      <c r="G16" s="178">
        <v>35.63425</v>
      </c>
      <c r="H16" s="60">
        <f t="shared" si="1"/>
        <v>2.9986579687549364</v>
      </c>
      <c r="I16" s="62"/>
      <c r="J16" s="62"/>
      <c r="K16" s="62"/>
      <c r="L16" s="62"/>
      <c r="M16" s="62"/>
      <c r="N16" s="62"/>
      <c r="O16" s="62"/>
    </row>
    <row r="17" spans="1:10" ht="15" customHeight="1">
      <c r="A17" s="59">
        <v>4022916</v>
      </c>
      <c r="B17" s="10" t="s">
        <v>239</v>
      </c>
      <c r="C17" s="178">
        <v>14.9184</v>
      </c>
      <c r="D17" s="178">
        <v>0</v>
      </c>
      <c r="E17" s="60"/>
      <c r="F17" s="178">
        <v>37.925</v>
      </c>
      <c r="G17" s="178">
        <v>0</v>
      </c>
      <c r="H17" s="60"/>
      <c r="I17" s="62"/>
      <c r="J17" s="62"/>
    </row>
    <row r="18" spans="1:10" ht="15" customHeight="1">
      <c r="A18" s="59">
        <v>4022918</v>
      </c>
      <c r="B18" s="10" t="s">
        <v>259</v>
      </c>
      <c r="C18" s="178">
        <v>44.0852</v>
      </c>
      <c r="D18" s="178">
        <v>32.001599999999996</v>
      </c>
      <c r="E18" s="60">
        <f t="shared" si="0"/>
        <v>-27.40965221888526</v>
      </c>
      <c r="F18" s="178">
        <v>169.91389</v>
      </c>
      <c r="G18" s="178">
        <v>158.67982</v>
      </c>
      <c r="H18" s="60">
        <f t="shared" si="1"/>
        <v>-6.61162545333992</v>
      </c>
      <c r="I18" s="62"/>
      <c r="J18" s="62"/>
    </row>
    <row r="19" spans="1:10" ht="15" customHeight="1">
      <c r="A19" s="59">
        <v>4022920</v>
      </c>
      <c r="B19" s="10" t="s">
        <v>238</v>
      </c>
      <c r="C19" s="178">
        <v>0.243</v>
      </c>
      <c r="D19" s="178">
        <v>0</v>
      </c>
      <c r="E19" s="60"/>
      <c r="F19" s="178">
        <v>3.27089</v>
      </c>
      <c r="G19" s="178">
        <v>0</v>
      </c>
      <c r="H19" s="60"/>
      <c r="I19" s="62"/>
      <c r="J19" s="62"/>
    </row>
    <row r="20" spans="1:10" ht="15" customHeight="1">
      <c r="A20" s="59">
        <v>4029110</v>
      </c>
      <c r="B20" s="10" t="s">
        <v>245</v>
      </c>
      <c r="C20" s="178">
        <v>51.13003</v>
      </c>
      <c r="D20" s="178">
        <v>0.228</v>
      </c>
      <c r="E20" s="60">
        <f t="shared" si="0"/>
        <v>-99.55407810243804</v>
      </c>
      <c r="F20" s="178">
        <v>33.63234</v>
      </c>
      <c r="G20" s="178">
        <v>0.37806</v>
      </c>
      <c r="H20" s="60">
        <f t="shared" si="1"/>
        <v>-98.87590337157629</v>
      </c>
      <c r="I20" s="62"/>
      <c r="J20" s="62"/>
    </row>
    <row r="21" spans="1:10" ht="14.25" customHeight="1">
      <c r="A21" s="59">
        <v>4029120</v>
      </c>
      <c r="B21" s="10" t="s">
        <v>168</v>
      </c>
      <c r="C21" s="178">
        <v>218.8091</v>
      </c>
      <c r="D21" s="178">
        <v>179.686408</v>
      </c>
      <c r="E21" s="60">
        <f t="shared" si="0"/>
        <v>-17.879828581169612</v>
      </c>
      <c r="F21" s="178">
        <v>128.88826</v>
      </c>
      <c r="G21" s="178">
        <v>152.212</v>
      </c>
      <c r="H21" s="60">
        <f t="shared" si="1"/>
        <v>18.096093468869846</v>
      </c>
      <c r="I21" s="62"/>
      <c r="J21" s="62"/>
    </row>
    <row r="22" spans="1:10" ht="15" customHeight="1">
      <c r="A22" s="59">
        <v>4029910</v>
      </c>
      <c r="B22" s="10" t="s">
        <v>81</v>
      </c>
      <c r="C22" s="178">
        <v>23487.649322</v>
      </c>
      <c r="D22" s="178">
        <v>24442.023218</v>
      </c>
      <c r="E22" s="60">
        <f t="shared" si="0"/>
        <v>4.0633010264934155</v>
      </c>
      <c r="F22" s="178">
        <v>34228.79043</v>
      </c>
      <c r="G22" s="178">
        <v>38940.460530000004</v>
      </c>
      <c r="H22" s="60">
        <f t="shared" si="1"/>
        <v>13.765225241118761</v>
      </c>
      <c r="I22" s="62"/>
      <c r="J22" s="62"/>
    </row>
    <row r="23" spans="1:10" ht="15" customHeight="1">
      <c r="A23" s="59">
        <v>4029990</v>
      </c>
      <c r="B23" s="10" t="s">
        <v>269</v>
      </c>
      <c r="C23" s="178">
        <v>68.2558949</v>
      </c>
      <c r="D23" s="178">
        <v>24.32725</v>
      </c>
      <c r="E23" s="60">
        <f t="shared" si="0"/>
        <v>-64.35875606694302</v>
      </c>
      <c r="F23" s="178">
        <v>148.18045</v>
      </c>
      <c r="G23" s="178">
        <v>56.54305</v>
      </c>
      <c r="H23" s="60">
        <f t="shared" si="1"/>
        <v>-61.84176117699738</v>
      </c>
      <c r="I23" s="62"/>
      <c r="J23" s="62"/>
    </row>
    <row r="24" spans="1:10" ht="15" customHeight="1">
      <c r="A24" s="59">
        <v>4031000</v>
      </c>
      <c r="B24" s="10" t="s">
        <v>79</v>
      </c>
      <c r="C24" s="178">
        <v>369.44284000000005</v>
      </c>
      <c r="D24" s="178">
        <v>279.77029</v>
      </c>
      <c r="E24" s="60">
        <f t="shared" si="0"/>
        <v>-24.27237458438768</v>
      </c>
      <c r="F24" s="178">
        <v>1236.04718</v>
      </c>
      <c r="G24" s="178">
        <v>872.12101</v>
      </c>
      <c r="H24" s="60">
        <f t="shared" si="1"/>
        <v>-29.442741012523488</v>
      </c>
      <c r="I24" s="62"/>
      <c r="J24" s="62"/>
    </row>
    <row r="25" spans="1:10" ht="15" customHeight="1">
      <c r="A25" s="59">
        <v>4039000</v>
      </c>
      <c r="B25" s="10" t="s">
        <v>182</v>
      </c>
      <c r="C25" s="178">
        <v>1.9906</v>
      </c>
      <c r="D25" s="178">
        <v>2.4</v>
      </c>
      <c r="E25" s="60">
        <f t="shared" si="0"/>
        <v>20.566663317592692</v>
      </c>
      <c r="F25" s="178">
        <v>0.94464</v>
      </c>
      <c r="G25" s="178">
        <v>0.8</v>
      </c>
      <c r="H25" s="60">
        <f t="shared" si="1"/>
        <v>-15.311653116531165</v>
      </c>
      <c r="I25" s="62"/>
      <c r="J25" s="62"/>
    </row>
    <row r="26" spans="1:10" ht="15" customHeight="1">
      <c r="A26" s="59">
        <v>4041000</v>
      </c>
      <c r="B26" s="10" t="s">
        <v>102</v>
      </c>
      <c r="C26" s="178">
        <v>11740.004</v>
      </c>
      <c r="D26" s="178">
        <v>12417.45</v>
      </c>
      <c r="E26" s="60">
        <f t="shared" si="0"/>
        <v>5.770406892535984</v>
      </c>
      <c r="F26" s="178">
        <v>7777.862099999999</v>
      </c>
      <c r="G26" s="178">
        <v>11631.46017</v>
      </c>
      <c r="H26" s="60">
        <f t="shared" si="1"/>
        <v>49.54572375357491</v>
      </c>
      <c r="I26" s="62"/>
      <c r="J26" s="62"/>
    </row>
    <row r="27" spans="1:10" ht="15" customHeight="1">
      <c r="A27" s="59">
        <v>4049000</v>
      </c>
      <c r="B27" s="10" t="s">
        <v>176</v>
      </c>
      <c r="C27" s="178">
        <v>2.4</v>
      </c>
      <c r="D27" s="178">
        <v>0</v>
      </c>
      <c r="E27" s="60"/>
      <c r="F27" s="178">
        <v>0.8</v>
      </c>
      <c r="G27" s="178">
        <v>0</v>
      </c>
      <c r="H27" s="60"/>
      <c r="I27" s="62"/>
      <c r="J27" s="62"/>
    </row>
    <row r="28" spans="1:10" ht="15" customHeight="1">
      <c r="A28" s="59">
        <v>4051000</v>
      </c>
      <c r="B28" s="10" t="s">
        <v>103</v>
      </c>
      <c r="C28" s="178">
        <v>1075.7439</v>
      </c>
      <c r="D28" s="178">
        <v>1697</v>
      </c>
      <c r="E28" s="60">
        <f t="shared" si="0"/>
        <v>57.751301215837714</v>
      </c>
      <c r="F28" s="178">
        <v>3885.86495</v>
      </c>
      <c r="G28" s="178">
        <v>6686.816870000001</v>
      </c>
      <c r="H28" s="60">
        <f t="shared" si="1"/>
        <v>72.08052662766885</v>
      </c>
      <c r="I28" s="62"/>
      <c r="J28" s="62"/>
    </row>
    <row r="29" spans="1:10" ht="15" customHeight="1">
      <c r="A29" s="59">
        <v>4059000</v>
      </c>
      <c r="B29" s="10" t="s">
        <v>270</v>
      </c>
      <c r="C29" s="178">
        <v>2009.2</v>
      </c>
      <c r="D29" s="178">
        <v>1491.4</v>
      </c>
      <c r="E29" s="60">
        <f t="shared" si="0"/>
        <v>-25.77145132391001</v>
      </c>
      <c r="F29" s="178">
        <v>7147.143639999999</v>
      </c>
      <c r="G29" s="178">
        <v>8085.2802</v>
      </c>
      <c r="H29" s="60">
        <f t="shared" si="1"/>
        <v>13.126034780518282</v>
      </c>
      <c r="I29" s="62"/>
      <c r="J29" s="62"/>
    </row>
    <row r="30" spans="1:10" ht="15" customHeight="1">
      <c r="A30" s="59"/>
      <c r="C30" s="26"/>
      <c r="D30" s="26"/>
      <c r="E30" s="60"/>
      <c r="F30" s="26"/>
      <c r="G30" s="26"/>
      <c r="H30" s="60"/>
      <c r="I30" s="62"/>
      <c r="J30" s="62"/>
    </row>
    <row r="31" spans="1:10" ht="15" customHeight="1">
      <c r="A31" s="59">
        <v>4061000</v>
      </c>
      <c r="B31" s="10" t="s">
        <v>265</v>
      </c>
      <c r="C31" s="178">
        <v>389.53408</v>
      </c>
      <c r="D31" s="178">
        <v>1335.7071</v>
      </c>
      <c r="E31" s="60">
        <f t="shared" si="0"/>
        <v>242.89864958670626</v>
      </c>
      <c r="F31" s="178">
        <v>1375.39137</v>
      </c>
      <c r="G31" s="178">
        <v>5488.39037</v>
      </c>
      <c r="H31" s="60">
        <f t="shared" si="1"/>
        <v>299.0420828363929</v>
      </c>
      <c r="I31" s="62"/>
      <c r="J31" s="62"/>
    </row>
    <row r="32" spans="1:10" ht="15" customHeight="1">
      <c r="A32" s="59">
        <v>4062000</v>
      </c>
      <c r="B32" s="10" t="s">
        <v>104</v>
      </c>
      <c r="C32" s="178">
        <v>0.1904</v>
      </c>
      <c r="D32" s="178">
        <v>0.086</v>
      </c>
      <c r="E32" s="60">
        <f t="shared" si="0"/>
        <v>-54.83193277310925</v>
      </c>
      <c r="F32" s="178">
        <v>2.2526100000000002</v>
      </c>
      <c r="G32" s="178">
        <v>1.5815</v>
      </c>
      <c r="H32" s="60">
        <f t="shared" si="1"/>
        <v>-29.792551751079866</v>
      </c>
      <c r="I32" s="62"/>
      <c r="J32" s="62"/>
    </row>
    <row r="33" spans="1:10" ht="15" customHeight="1">
      <c r="A33" s="59">
        <v>4063000</v>
      </c>
      <c r="B33" s="10" t="s">
        <v>260</v>
      </c>
      <c r="C33" s="178">
        <v>0.2665</v>
      </c>
      <c r="D33" s="178">
        <v>0.29963999999999996</v>
      </c>
      <c r="E33" s="60">
        <f t="shared" si="0"/>
        <v>12.435272045028123</v>
      </c>
      <c r="F33" s="178">
        <v>1.89818</v>
      </c>
      <c r="G33" s="178">
        <v>7.31116</v>
      </c>
      <c r="H33" s="60">
        <f t="shared" si="1"/>
        <v>285.1668440295441</v>
      </c>
      <c r="I33" s="62"/>
      <c r="J33" s="62"/>
    </row>
    <row r="34" spans="1:10" ht="15" customHeight="1">
      <c r="A34" s="59">
        <v>4064000</v>
      </c>
      <c r="B34" s="10" t="s">
        <v>105</v>
      </c>
      <c r="C34" s="178">
        <v>0.008400000000000001</v>
      </c>
      <c r="D34" s="178">
        <v>0</v>
      </c>
      <c r="E34" s="60"/>
      <c r="F34" s="178">
        <v>0.22596</v>
      </c>
      <c r="G34" s="178">
        <v>0</v>
      </c>
      <c r="H34" s="60"/>
      <c r="I34" s="62"/>
      <c r="J34" s="62"/>
    </row>
    <row r="35" spans="1:10" ht="15" customHeight="1">
      <c r="A35" s="59">
        <v>4069000</v>
      </c>
      <c r="B35" s="10" t="s">
        <v>273</v>
      </c>
      <c r="C35" s="178">
        <v>3161.91591</v>
      </c>
      <c r="D35" s="178">
        <v>6072.67639</v>
      </c>
      <c r="E35" s="60">
        <f t="shared" si="0"/>
        <v>92.05685928567276</v>
      </c>
      <c r="F35" s="178">
        <v>10303.59537</v>
      </c>
      <c r="G35" s="178">
        <v>24480.84202</v>
      </c>
      <c r="H35" s="60">
        <f t="shared" si="1"/>
        <v>137.59514170440488</v>
      </c>
      <c r="I35" s="62"/>
      <c r="J35" s="62"/>
    </row>
    <row r="36" spans="1:10" ht="15" customHeight="1">
      <c r="A36" s="59"/>
      <c r="B36" s="10" t="s">
        <v>164</v>
      </c>
      <c r="C36" s="26">
        <f>SUM(C31:C35)</f>
        <v>3551.9152900000004</v>
      </c>
      <c r="D36" s="26">
        <f>SUM(D31:D35)</f>
        <v>7408.76913</v>
      </c>
      <c r="E36" s="60">
        <f t="shared" si="0"/>
        <v>108.58518644457872</v>
      </c>
      <c r="F36" s="26">
        <f>SUM(F31:F35)</f>
        <v>11683.36349</v>
      </c>
      <c r="G36" s="26">
        <f>SUM(G31:G35)</f>
        <v>29978.125050000002</v>
      </c>
      <c r="H36" s="60">
        <f aca="true" t="shared" si="2" ref="H36:H41">(G36/F36-1)*100</f>
        <v>156.58813984225364</v>
      </c>
      <c r="I36" s="62"/>
      <c r="J36" s="62"/>
    </row>
    <row r="37" spans="1:10" ht="15" customHeight="1">
      <c r="A37" s="59"/>
      <c r="C37" s="26"/>
      <c r="D37" s="26"/>
      <c r="E37" s="60"/>
      <c r="F37" s="26"/>
      <c r="G37" s="26"/>
      <c r="H37" s="60"/>
      <c r="I37" s="62"/>
      <c r="J37" s="62"/>
    </row>
    <row r="38" spans="1:10" ht="15" customHeight="1">
      <c r="A38" s="59">
        <v>19011010</v>
      </c>
      <c r="B38" s="10" t="s">
        <v>264</v>
      </c>
      <c r="C38" s="178">
        <v>12167.19468</v>
      </c>
      <c r="D38" s="178">
        <v>12522.481300000001</v>
      </c>
      <c r="E38" s="60">
        <f t="shared" si="0"/>
        <v>2.92003727518233</v>
      </c>
      <c r="F38" s="178">
        <v>46828.47773</v>
      </c>
      <c r="G38" s="178">
        <v>49902.06428</v>
      </c>
      <c r="H38" s="60">
        <f t="shared" si="2"/>
        <v>6.563498749033547</v>
      </c>
      <c r="I38" s="62"/>
      <c r="J38" s="62"/>
    </row>
    <row r="39" spans="1:10" ht="15" customHeight="1">
      <c r="A39" s="59">
        <v>19019011</v>
      </c>
      <c r="B39" s="10" t="s">
        <v>106</v>
      </c>
      <c r="C39" s="178">
        <v>4004.3844679999997</v>
      </c>
      <c r="D39" s="178">
        <v>4708.679068</v>
      </c>
      <c r="E39" s="60">
        <f t="shared" si="0"/>
        <v>17.588086399500046</v>
      </c>
      <c r="F39" s="178">
        <v>5423.01548</v>
      </c>
      <c r="G39" s="178">
        <v>6714.577719999999</v>
      </c>
      <c r="H39" s="60">
        <f t="shared" si="2"/>
        <v>23.81631114208067</v>
      </c>
      <c r="I39" s="62"/>
      <c r="J39" s="62"/>
    </row>
    <row r="40" spans="1:10" ht="15" customHeight="1">
      <c r="A40" s="59">
        <v>22029931</v>
      </c>
      <c r="B40" s="10" t="s">
        <v>271</v>
      </c>
      <c r="C40" s="178">
        <v>51.225120000000004</v>
      </c>
      <c r="D40" s="178">
        <v>73.31513000000001</v>
      </c>
      <c r="E40" s="60">
        <f t="shared" si="0"/>
        <v>43.123393366379624</v>
      </c>
      <c r="F40" s="178">
        <v>45.53915</v>
      </c>
      <c r="G40" s="178">
        <v>61.69391</v>
      </c>
      <c r="H40" s="60">
        <f t="shared" si="2"/>
        <v>35.47444341846522</v>
      </c>
      <c r="I40" s="62"/>
      <c r="J40" s="62"/>
    </row>
    <row r="41" spans="1:10" ht="15" customHeight="1">
      <c r="A41" s="59">
        <v>22029932</v>
      </c>
      <c r="B41" s="10" t="s">
        <v>301</v>
      </c>
      <c r="C41" s="178">
        <v>1.938</v>
      </c>
      <c r="D41" s="178">
        <v>1.63152</v>
      </c>
      <c r="E41" s="60">
        <f t="shared" si="0"/>
        <v>-15.814241486068104</v>
      </c>
      <c r="F41" s="178">
        <v>3.6346700000000003</v>
      </c>
      <c r="G41" s="178">
        <v>3.50232</v>
      </c>
      <c r="H41" s="60">
        <f t="shared" si="2"/>
        <v>-3.641320945230242</v>
      </c>
      <c r="I41" s="62"/>
      <c r="J41" s="62"/>
    </row>
    <row r="42" spans="1:10" ht="15" customHeight="1">
      <c r="A42" s="21"/>
      <c r="B42" s="10" t="s">
        <v>107</v>
      </c>
      <c r="C42" s="28"/>
      <c r="D42" s="28"/>
      <c r="E42" s="69"/>
      <c r="F42" s="28">
        <f>SUM(F7:F41)-F36</f>
        <v>137262.15717999998</v>
      </c>
      <c r="G42" s="28">
        <f>SUM(G7:G41)-G36</f>
        <v>168354.86833999996</v>
      </c>
      <c r="H42" s="69">
        <f>(G42/F42-1)*100</f>
        <v>22.652063612279004</v>
      </c>
      <c r="I42" s="62"/>
      <c r="J42" s="62"/>
    </row>
    <row r="43" spans="1:10" ht="12">
      <c r="A43" s="47" t="s">
        <v>197</v>
      </c>
      <c r="B43" s="53"/>
      <c r="C43" s="53"/>
      <c r="D43" s="53"/>
      <c r="E43" s="53"/>
      <c r="F43" s="53"/>
      <c r="G43" s="53"/>
      <c r="H43" s="54"/>
      <c r="I43" s="11"/>
      <c r="J43" s="11"/>
    </row>
    <row r="45" ht="12">
      <c r="D45" s="29"/>
    </row>
  </sheetData>
  <sheetProtection/>
  <mergeCells count="6">
    <mergeCell ref="A1:H1"/>
    <mergeCell ref="A3:H3"/>
    <mergeCell ref="A4:H4"/>
    <mergeCell ref="C5:D5"/>
    <mergeCell ref="F5:G5"/>
    <mergeCell ref="B5:B6"/>
  </mergeCells>
  <printOptions horizontalCentered="1"/>
  <pageMargins left="0.5905511811023623" right="0.2755905511811024" top="0.9448818897637796" bottom="0.7874015748031497" header="0.5118110236220472" footer="0.1968503937007874"/>
  <pageSetup horizontalDpi="600" verticalDpi="600" orientation="portrait" r:id="rId1"/>
  <ignoredErrors>
    <ignoredError sqref="E36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AN39"/>
  <sheetViews>
    <sheetView zoomScaleSheetLayoutView="75" zoomScalePageLayoutView="0" workbookViewId="0" topLeftCell="A1">
      <selection activeCell="A8" sqref="A8"/>
    </sheetView>
  </sheetViews>
  <sheetFormatPr defaultColWidth="10.90625" defaultRowHeight="18"/>
  <cols>
    <col min="1" max="1" width="20.2734375" style="10" customWidth="1"/>
    <col min="2" max="4" width="13.72265625" style="10" customWidth="1"/>
    <col min="5" max="5" width="8.2734375" style="10" customWidth="1"/>
    <col min="6" max="10" width="6.36328125" style="10" customWidth="1"/>
    <col min="11" max="35" width="13.72265625" style="10" customWidth="1"/>
    <col min="36" max="37" width="7.453125" style="10" customWidth="1"/>
    <col min="38" max="38" width="6.72265625" style="10" customWidth="1"/>
    <col min="39" max="39" width="6.0859375" style="10" customWidth="1"/>
    <col min="40" max="40" width="5.453125" style="10" customWidth="1"/>
    <col min="41" max="16384" width="10.90625" style="10" customWidth="1"/>
  </cols>
  <sheetData>
    <row r="1" spans="1:36" ht="14.25" customHeight="1">
      <c r="A1" s="218" t="s">
        <v>11</v>
      </c>
      <c r="B1" s="218"/>
      <c r="C1" s="218"/>
      <c r="D1" s="218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</row>
    <row r="2" spans="1:36" ht="14.2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</row>
    <row r="3" spans="1:36" ht="14.25" customHeight="1">
      <c r="A3" s="242" t="s">
        <v>144</v>
      </c>
      <c r="B3" s="224"/>
      <c r="C3" s="224"/>
      <c r="D3" s="228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</row>
    <row r="4" spans="1:36" ht="14.25" customHeight="1">
      <c r="A4" s="239" t="s">
        <v>331</v>
      </c>
      <c r="B4" s="240"/>
      <c r="C4" s="240"/>
      <c r="D4" s="241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</row>
    <row r="5" spans="1:36" ht="14.25" customHeight="1">
      <c r="A5" s="222" t="s">
        <v>99</v>
      </c>
      <c r="B5" s="36" t="s">
        <v>108</v>
      </c>
      <c r="C5" s="41" t="s">
        <v>109</v>
      </c>
      <c r="D5" s="41" t="s">
        <v>110</v>
      </c>
      <c r="E5" s="34"/>
      <c r="F5" s="46"/>
      <c r="G5" s="46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</row>
    <row r="6" spans="1:36" ht="14.25" customHeight="1">
      <c r="A6" s="225"/>
      <c r="B6" s="50" t="s">
        <v>100</v>
      </c>
      <c r="C6" s="23" t="s">
        <v>207</v>
      </c>
      <c r="D6" s="23" t="s">
        <v>203</v>
      </c>
      <c r="E6" s="34"/>
      <c r="F6" s="46"/>
      <c r="G6" s="46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</row>
    <row r="7" spans="1:36" ht="14.25" customHeight="1">
      <c r="A7" s="38" t="s">
        <v>145</v>
      </c>
      <c r="B7" s="168">
        <v>1413.88508</v>
      </c>
      <c r="C7" s="167">
        <v>2372.56408</v>
      </c>
      <c r="D7" s="122">
        <f>C7/B7*1000</f>
        <v>1678.0459130384204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</row>
    <row r="8" spans="1:38" ht="14.25" customHeight="1">
      <c r="A8" s="21" t="s">
        <v>306</v>
      </c>
      <c r="B8" s="26">
        <v>1059.3996312</v>
      </c>
      <c r="C8" s="26">
        <v>2821.98251</v>
      </c>
      <c r="D8" s="26">
        <f aca="true" t="shared" si="0" ref="D8:D16">C8/B8*1000</f>
        <v>2663.7563643509034</v>
      </c>
      <c r="E8" s="44"/>
      <c r="F8" s="44"/>
      <c r="G8" s="44"/>
      <c r="H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93"/>
      <c r="AL8" s="44"/>
    </row>
    <row r="9" spans="1:38" ht="14.25" customHeight="1">
      <c r="A9" s="21" t="s">
        <v>305</v>
      </c>
      <c r="B9" s="26">
        <v>3097.081</v>
      </c>
      <c r="C9" s="26">
        <v>10058.969179999998</v>
      </c>
      <c r="D9" s="26">
        <f t="shared" si="0"/>
        <v>3247.8870200682504</v>
      </c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</row>
    <row r="10" spans="1:38" ht="14.25" customHeight="1">
      <c r="A10" s="21" t="s">
        <v>81</v>
      </c>
      <c r="B10" s="26">
        <v>24442.023218</v>
      </c>
      <c r="C10" s="26">
        <v>38940.460530000004</v>
      </c>
      <c r="D10" s="26">
        <f>C10/B10*1000</f>
        <v>1593.1766442854382</v>
      </c>
      <c r="E10" s="44"/>
      <c r="F10" s="44"/>
      <c r="G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</row>
    <row r="11" spans="1:38" ht="14.25" customHeight="1">
      <c r="A11" s="21" t="s">
        <v>146</v>
      </c>
      <c r="B11" s="26">
        <v>234.460658</v>
      </c>
      <c r="C11" s="26">
        <v>224.45050999999998</v>
      </c>
      <c r="D11" s="26">
        <f t="shared" si="0"/>
        <v>957.3056388846269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93"/>
      <c r="AL11" s="44"/>
    </row>
    <row r="12" spans="1:38" ht="14.25" customHeight="1">
      <c r="A12" s="21" t="s">
        <v>79</v>
      </c>
      <c r="B12" s="26">
        <v>279.77029</v>
      </c>
      <c r="C12" s="26">
        <v>872.12101</v>
      </c>
      <c r="D12" s="26">
        <f t="shared" si="0"/>
        <v>3117.2752832332553</v>
      </c>
      <c r="E12" s="44"/>
      <c r="F12" s="44"/>
      <c r="G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93"/>
      <c r="AL12" s="44"/>
    </row>
    <row r="13" spans="1:38" ht="14.25" customHeight="1">
      <c r="A13" s="21" t="s">
        <v>112</v>
      </c>
      <c r="B13" s="26">
        <v>12419.85</v>
      </c>
      <c r="C13" s="26">
        <v>11632.26017</v>
      </c>
      <c r="D13" s="26">
        <f t="shared" si="0"/>
        <v>936.5862043422424</v>
      </c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93"/>
      <c r="AL13" s="44"/>
    </row>
    <row r="14" spans="1:38" ht="26.25" customHeight="1">
      <c r="A14" s="142" t="s">
        <v>191</v>
      </c>
      <c r="B14" s="140">
        <v>3188.4</v>
      </c>
      <c r="C14" s="140">
        <v>14772.09707</v>
      </c>
      <c r="D14" s="140">
        <f>C14/B14*1000</f>
        <v>4633.075232091331</v>
      </c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93"/>
      <c r="AL14" s="44"/>
    </row>
    <row r="15" spans="1:38" ht="14.25" customHeight="1">
      <c r="A15" s="21" t="s">
        <v>78</v>
      </c>
      <c r="B15" s="26">
        <v>7408.76913</v>
      </c>
      <c r="C15" s="26">
        <v>29978.125050000002</v>
      </c>
      <c r="D15" s="26">
        <f>C15/B15*1000</f>
        <v>4046.303039544168</v>
      </c>
      <c r="E15" s="44"/>
      <c r="F15" s="44"/>
      <c r="G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93"/>
      <c r="AL15" s="44"/>
    </row>
    <row r="16" spans="1:38" ht="14.25" customHeight="1">
      <c r="A16" s="21" t="s">
        <v>82</v>
      </c>
      <c r="B16" s="26">
        <v>4708.679068</v>
      </c>
      <c r="C16" s="26">
        <v>6714.577719999999</v>
      </c>
      <c r="D16" s="52">
        <f t="shared" si="0"/>
        <v>1426.0002907465087</v>
      </c>
      <c r="E16" s="44"/>
      <c r="F16" s="44"/>
      <c r="G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93"/>
      <c r="AL16" s="93"/>
    </row>
    <row r="17" spans="1:38" ht="23.25" customHeight="1">
      <c r="A17" s="139" t="s">
        <v>186</v>
      </c>
      <c r="B17" s="140">
        <v>12522.481300000001</v>
      </c>
      <c r="C17" s="141">
        <v>49902.06428</v>
      </c>
      <c r="D17" s="141">
        <f>C17/B17*1000</f>
        <v>3984.998107363913</v>
      </c>
      <c r="E17" s="44"/>
      <c r="F17" s="44"/>
      <c r="G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93"/>
      <c r="AL17" s="93"/>
    </row>
    <row r="18" spans="1:37" ht="14.25" customHeight="1">
      <c r="A18" s="21" t="s">
        <v>125</v>
      </c>
      <c r="B18" s="26">
        <v>74.94665</v>
      </c>
      <c r="C18" s="52">
        <v>65.19623</v>
      </c>
      <c r="D18" s="141">
        <f>C18/B18*1000</f>
        <v>869.9018568541755</v>
      </c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93"/>
    </row>
    <row r="19" spans="1:37" ht="14.25" customHeight="1">
      <c r="A19" s="21" t="s">
        <v>107</v>
      </c>
      <c r="B19" s="52">
        <f>SUM(B7:B18)</f>
        <v>70849.7460252</v>
      </c>
      <c r="C19" s="52">
        <f>SUM(C7:C18)</f>
        <v>168354.86834000002</v>
      </c>
      <c r="D19" s="52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93"/>
    </row>
    <row r="20" spans="1:36" ht="14.25" customHeight="1">
      <c r="A20" s="21"/>
      <c r="B20" s="24"/>
      <c r="C20" s="22"/>
      <c r="D20" s="22"/>
      <c r="E20" s="11"/>
      <c r="F20" s="11"/>
      <c r="G20" s="44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</row>
    <row r="21" spans="1:36" ht="14.25" customHeight="1">
      <c r="A21" s="47" t="s">
        <v>197</v>
      </c>
      <c r="B21" s="53"/>
      <c r="C21" s="53"/>
      <c r="D21" s="54"/>
      <c r="E21" s="11"/>
      <c r="F21" s="11"/>
      <c r="G21" s="44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</row>
    <row r="26" spans="38:40" ht="12">
      <c r="AL26" s="11" t="str">
        <f aca="true" t="shared" si="1" ref="AL26:AL36">A7</f>
        <v>Leche fluida</v>
      </c>
      <c r="AM26" s="44">
        <f aca="true" t="shared" si="2" ref="AM26:AM37">C7</f>
        <v>2372.56408</v>
      </c>
      <c r="AN26" s="94">
        <f aca="true" t="shared" si="3" ref="AN26:AN37">AM26/$AM$39</f>
        <v>0.014092637197805907</v>
      </c>
    </row>
    <row r="27" spans="38:40" ht="12">
      <c r="AL27" s="11" t="str">
        <f t="shared" si="1"/>
        <v>Leche descremada en polvo</v>
      </c>
      <c r="AM27" s="44">
        <f t="shared" si="2"/>
        <v>2821.98251</v>
      </c>
      <c r="AN27" s="94">
        <f t="shared" si="3"/>
        <v>0.01676210814587721</v>
      </c>
    </row>
    <row r="28" spans="38:40" ht="12">
      <c r="AL28" s="11" t="str">
        <f t="shared" si="1"/>
        <v>Leche entera en polvo</v>
      </c>
      <c r="AM28" s="44">
        <f t="shared" si="2"/>
        <v>10058.969179999998</v>
      </c>
      <c r="AN28" s="94">
        <f t="shared" si="3"/>
        <v>0.05974860887114634</v>
      </c>
    </row>
    <row r="29" spans="38:40" ht="12">
      <c r="AL29" s="11" t="str">
        <f t="shared" si="1"/>
        <v>Leche condensada</v>
      </c>
      <c r="AM29" s="44">
        <f t="shared" si="2"/>
        <v>38940.460530000004</v>
      </c>
      <c r="AN29" s="94">
        <f t="shared" si="3"/>
        <v>0.23129987813217281</v>
      </c>
    </row>
    <row r="30" spans="38:40" ht="12">
      <c r="AL30" s="11" t="str">
        <f t="shared" si="1"/>
        <v>Leche crema y nata</v>
      </c>
      <c r="AM30" s="44">
        <f t="shared" si="2"/>
        <v>224.45050999999998</v>
      </c>
      <c r="AN30" s="94">
        <f t="shared" si="3"/>
        <v>0.0013331988092361688</v>
      </c>
    </row>
    <row r="31" spans="38:40" ht="12">
      <c r="AL31" s="11" t="str">
        <f t="shared" si="1"/>
        <v>Yogur</v>
      </c>
      <c r="AM31" s="44">
        <f t="shared" si="2"/>
        <v>872.12101</v>
      </c>
      <c r="AN31" s="94">
        <f t="shared" si="3"/>
        <v>0.005180254177376763</v>
      </c>
    </row>
    <row r="32" spans="38:40" ht="12">
      <c r="AL32" s="11" t="str">
        <f t="shared" si="1"/>
        <v>Suero y lactosuero</v>
      </c>
      <c r="AM32" s="44">
        <f t="shared" si="2"/>
        <v>11632.26017</v>
      </c>
      <c r="AN32" s="94">
        <f t="shared" si="3"/>
        <v>0.06909369645615558</v>
      </c>
    </row>
    <row r="33" spans="38:40" ht="12">
      <c r="AL33" s="11" t="str">
        <f t="shared" si="1"/>
        <v>Mantequilla y demás materias grasas de la leche</v>
      </c>
      <c r="AM33" s="44">
        <f t="shared" si="2"/>
        <v>14772.09707</v>
      </c>
      <c r="AN33" s="94">
        <f t="shared" si="3"/>
        <v>0.08774380696949674</v>
      </c>
    </row>
    <row r="34" spans="38:40" ht="12">
      <c r="AL34" s="11" t="str">
        <f t="shared" si="1"/>
        <v>Quesos</v>
      </c>
      <c r="AM34" s="44">
        <f t="shared" si="2"/>
        <v>29978.125050000002</v>
      </c>
      <c r="AN34" s="94">
        <f t="shared" si="3"/>
        <v>0.17806509158652822</v>
      </c>
    </row>
    <row r="35" spans="38:40" ht="12">
      <c r="AL35" s="11" t="str">
        <f t="shared" si="1"/>
        <v>Manjar</v>
      </c>
      <c r="AM35" s="44">
        <f t="shared" si="2"/>
        <v>6714.577719999999</v>
      </c>
      <c r="AN35" s="94">
        <f t="shared" si="3"/>
        <v>0.03988347819226478</v>
      </c>
    </row>
    <row r="36" spans="38:40" ht="12">
      <c r="AL36" s="11" t="str">
        <f t="shared" si="1"/>
        <v>Preparaciones para la alimentación infantil</v>
      </c>
      <c r="AM36" s="44">
        <f t="shared" si="2"/>
        <v>49902.06428</v>
      </c>
      <c r="AN36" s="94">
        <f t="shared" si="3"/>
        <v>0.29640998666709534</v>
      </c>
    </row>
    <row r="37" spans="38:40" ht="12">
      <c r="AL37" s="11" t="s">
        <v>125</v>
      </c>
      <c r="AM37" s="44">
        <f t="shared" si="2"/>
        <v>65.19623</v>
      </c>
      <c r="AN37" s="94">
        <f t="shared" si="3"/>
        <v>0.0003872547948440277</v>
      </c>
    </row>
    <row r="39" spans="39:40" ht="12">
      <c r="AM39" s="29">
        <f>SUM(AM26:AM37)</f>
        <v>168354.86834000002</v>
      </c>
      <c r="AN39" s="94">
        <f>AM39/$AM$39</f>
        <v>1</v>
      </c>
    </row>
  </sheetData>
  <sheetProtection/>
  <mergeCells count="4">
    <mergeCell ref="A5:A6"/>
    <mergeCell ref="A4:D4"/>
    <mergeCell ref="A3:D3"/>
    <mergeCell ref="A1:D1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r:id="rId2"/>
  <colBreaks count="1" manualBreakCount="1">
    <brk id="36" max="65535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1">
      <selection activeCell="A1" sqref="A1:J1"/>
    </sheetView>
  </sheetViews>
  <sheetFormatPr defaultColWidth="10.90625" defaultRowHeight="18"/>
  <cols>
    <col min="1" max="1" width="12.99609375" style="10" customWidth="1"/>
    <col min="2" max="8" width="6.0859375" style="10" customWidth="1"/>
    <col min="9" max="9" width="6.8125" style="10" customWidth="1"/>
    <col min="10" max="17" width="6.0859375" style="10" customWidth="1"/>
    <col min="18" max="16384" width="10.90625" style="10" customWidth="1"/>
  </cols>
  <sheetData>
    <row r="1" spans="1:10" ht="14.25" customHeight="1">
      <c r="A1" s="229" t="s">
        <v>13</v>
      </c>
      <c r="B1" s="229"/>
      <c r="C1" s="229"/>
      <c r="D1" s="229"/>
      <c r="E1" s="229"/>
      <c r="F1" s="229"/>
      <c r="G1" s="229"/>
      <c r="H1" s="229"/>
      <c r="I1" s="229"/>
      <c r="J1" s="229"/>
    </row>
    <row r="2" spans="1:10" ht="14.25" customHeight="1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4.25" customHeight="1">
      <c r="A3" s="230" t="s">
        <v>23</v>
      </c>
      <c r="B3" s="230"/>
      <c r="C3" s="230"/>
      <c r="D3" s="230"/>
      <c r="E3" s="230"/>
      <c r="F3" s="230"/>
      <c r="G3" s="230"/>
      <c r="H3" s="230"/>
      <c r="I3" s="230"/>
      <c r="J3" s="230"/>
    </row>
    <row r="4" spans="1:10" ht="14.25" customHeight="1">
      <c r="A4" s="222" t="s">
        <v>117</v>
      </c>
      <c r="B4" s="221" t="s">
        <v>114</v>
      </c>
      <c r="C4" s="221"/>
      <c r="D4" s="221" t="s">
        <v>115</v>
      </c>
      <c r="E4" s="221"/>
      <c r="F4" s="221" t="s">
        <v>116</v>
      </c>
      <c r="G4" s="221"/>
      <c r="H4" s="228" t="s">
        <v>281</v>
      </c>
      <c r="I4" s="228"/>
      <c r="J4" s="228"/>
    </row>
    <row r="5" spans="1:10" ht="14.25" customHeight="1">
      <c r="A5" s="234"/>
      <c r="B5" s="219" t="s">
        <v>118</v>
      </c>
      <c r="C5" s="219"/>
      <c r="D5" s="226" t="s">
        <v>208</v>
      </c>
      <c r="E5" s="226"/>
      <c r="F5" s="219" t="s">
        <v>202</v>
      </c>
      <c r="G5" s="219"/>
      <c r="H5" s="36" t="s">
        <v>114</v>
      </c>
      <c r="I5" s="36" t="s">
        <v>109</v>
      </c>
      <c r="J5" s="41" t="s">
        <v>109</v>
      </c>
    </row>
    <row r="6" spans="1:10" ht="14.25" customHeight="1">
      <c r="A6" s="225"/>
      <c r="B6" s="40">
        <v>2016</v>
      </c>
      <c r="C6" s="40">
        <v>2017</v>
      </c>
      <c r="D6" s="40">
        <v>2016</v>
      </c>
      <c r="E6" s="40">
        <v>2017</v>
      </c>
      <c r="F6" s="40">
        <v>2016</v>
      </c>
      <c r="G6" s="40">
        <v>2017</v>
      </c>
      <c r="H6" s="67" t="s">
        <v>118</v>
      </c>
      <c r="I6" s="67" t="s">
        <v>209</v>
      </c>
      <c r="J6" s="67" t="s">
        <v>119</v>
      </c>
    </row>
    <row r="7" spans="1:10" ht="14.25" customHeight="1">
      <c r="A7" s="38" t="s">
        <v>65</v>
      </c>
      <c r="B7" s="26">
        <v>1002.885</v>
      </c>
      <c r="C7" s="26">
        <v>435.335</v>
      </c>
      <c r="D7" s="26">
        <v>2555.727</v>
      </c>
      <c r="E7" s="26">
        <v>1229.67</v>
      </c>
      <c r="F7" s="52">
        <f>D7/B7*1000</f>
        <v>2548.374938302996</v>
      </c>
      <c r="G7" s="52">
        <f>E7/C7*1000</f>
        <v>2824.652279279176</v>
      </c>
      <c r="H7" s="60">
        <f aca="true" t="shared" si="0" ref="H7:H13">(C7/B7-1)*100</f>
        <v>-56.59173285072565</v>
      </c>
      <c r="I7" s="60">
        <f aca="true" t="shared" si="1" ref="I7:I13">(E7/D7-1)*100</f>
        <v>-51.88570610241234</v>
      </c>
      <c r="J7" s="60">
        <f>(G7/F7-1)*100</f>
        <v>10.841314471572927</v>
      </c>
    </row>
    <row r="8" spans="1:10" ht="14.25" customHeight="1">
      <c r="A8" s="21" t="s">
        <v>66</v>
      </c>
      <c r="B8" s="26">
        <v>254.028</v>
      </c>
      <c r="C8" s="26">
        <v>714.694</v>
      </c>
      <c r="D8" s="26">
        <v>573.242</v>
      </c>
      <c r="E8" s="26">
        <v>2173.598</v>
      </c>
      <c r="F8" s="52">
        <f aca="true" t="shared" si="2" ref="F8:F18">D8/B8*1000</f>
        <v>2256.609507613334</v>
      </c>
      <c r="G8" s="52">
        <f>E8/C8*1000</f>
        <v>3041.298793609573</v>
      </c>
      <c r="H8" s="60">
        <f t="shared" si="0"/>
        <v>181.34457618845167</v>
      </c>
      <c r="I8" s="60">
        <f t="shared" si="1"/>
        <v>279.1763339043546</v>
      </c>
      <c r="J8" s="60">
        <f>(G8/F8-1)*100</f>
        <v>34.772931840837316</v>
      </c>
    </row>
    <row r="9" spans="1:10" ht="14.25" customHeight="1">
      <c r="A9" s="21" t="s">
        <v>67</v>
      </c>
      <c r="B9" s="26">
        <v>2318.948</v>
      </c>
      <c r="C9" s="26">
        <v>372.6184</v>
      </c>
      <c r="D9" s="26">
        <v>5203.13475</v>
      </c>
      <c r="E9" s="26">
        <v>1066.977</v>
      </c>
      <c r="F9" s="52">
        <f t="shared" si="2"/>
        <v>2243.7479193151376</v>
      </c>
      <c r="G9" s="52">
        <f>E9/C9*1000</f>
        <v>2863.4576285014373</v>
      </c>
      <c r="H9" s="60">
        <f t="shared" si="0"/>
        <v>-83.93157586974783</v>
      </c>
      <c r="I9" s="60">
        <f t="shared" si="1"/>
        <v>-79.49357356159187</v>
      </c>
      <c r="J9" s="60">
        <f>(G9/F9-1)*100</f>
        <v>27.619399837725744</v>
      </c>
    </row>
    <row r="10" spans="1:10" ht="14.25" customHeight="1">
      <c r="A10" s="21" t="s">
        <v>68</v>
      </c>
      <c r="B10" s="26">
        <v>786.04</v>
      </c>
      <c r="C10" s="26">
        <v>103.869</v>
      </c>
      <c r="D10" s="26">
        <v>1605.148</v>
      </c>
      <c r="E10" s="26">
        <v>260.033</v>
      </c>
      <c r="F10" s="52">
        <f t="shared" si="2"/>
        <v>2042.0691058979185</v>
      </c>
      <c r="G10" s="52">
        <f>E10/C10*1000</f>
        <v>2503.4707179235384</v>
      </c>
      <c r="H10" s="60">
        <f t="shared" si="0"/>
        <v>-86.78578698285074</v>
      </c>
      <c r="I10" s="60">
        <f t="shared" si="1"/>
        <v>-83.80006080436196</v>
      </c>
      <c r="J10" s="60">
        <f>(G10/F10-1)*100</f>
        <v>22.594808897162032</v>
      </c>
    </row>
    <row r="11" spans="1:10" ht="14.25" customHeight="1">
      <c r="A11" s="21" t="s">
        <v>69</v>
      </c>
      <c r="B11" s="26">
        <v>621.4448000000001</v>
      </c>
      <c r="C11" s="26">
        <v>651.3</v>
      </c>
      <c r="D11" s="26">
        <v>1345.351</v>
      </c>
      <c r="E11" s="26">
        <v>2122.633</v>
      </c>
      <c r="F11" s="52">
        <f t="shared" si="2"/>
        <v>2164.876108063017</v>
      </c>
      <c r="G11" s="52">
        <f>E11/C11*1000</f>
        <v>3259.0710885920466</v>
      </c>
      <c r="H11" s="60">
        <f t="shared" si="0"/>
        <v>4.804159597119462</v>
      </c>
      <c r="I11" s="60">
        <f t="shared" si="1"/>
        <v>57.775405823461654</v>
      </c>
      <c r="J11" s="60">
        <f>(G11/F11-1)*100</f>
        <v>50.543076181298915</v>
      </c>
    </row>
    <row r="12" spans="1:10" ht="14.25" customHeight="1">
      <c r="A12" s="21" t="s">
        <v>70</v>
      </c>
      <c r="B12" s="26">
        <v>37.802</v>
      </c>
      <c r="C12" s="26">
        <v>89.368</v>
      </c>
      <c r="D12" s="26">
        <v>93.044</v>
      </c>
      <c r="E12" s="26">
        <v>112.646</v>
      </c>
      <c r="F12" s="52">
        <f t="shared" si="2"/>
        <v>2461.351251256547</v>
      </c>
      <c r="G12" s="52"/>
      <c r="H12" s="60">
        <f t="shared" si="0"/>
        <v>136.4107719168298</v>
      </c>
      <c r="I12" s="60">
        <f t="shared" si="1"/>
        <v>21.06745195821331</v>
      </c>
      <c r="J12" s="60"/>
    </row>
    <row r="13" spans="1:10" ht="14.25" customHeight="1">
      <c r="A13" s="21" t="s">
        <v>71</v>
      </c>
      <c r="B13" s="26">
        <v>53.62</v>
      </c>
      <c r="C13" s="26">
        <v>26.589</v>
      </c>
      <c r="D13" s="26">
        <v>104.042</v>
      </c>
      <c r="E13" s="26">
        <v>80.162</v>
      </c>
      <c r="F13" s="52">
        <f t="shared" si="2"/>
        <v>1940.3580753450208</v>
      </c>
      <c r="G13" s="52">
        <f>E13/C13*1000</f>
        <v>3014.8557674226186</v>
      </c>
      <c r="H13" s="60">
        <f t="shared" si="0"/>
        <v>-50.412159641924646</v>
      </c>
      <c r="I13" s="60">
        <f t="shared" si="1"/>
        <v>-22.95226927586935</v>
      </c>
      <c r="J13" s="60">
        <f>(G13/F13-1)*100</f>
        <v>55.37625790469309</v>
      </c>
    </row>
    <row r="14" spans="1:16" ht="14.25" customHeight="1">
      <c r="A14" s="21" t="s">
        <v>72</v>
      </c>
      <c r="B14" s="26">
        <v>51.988</v>
      </c>
      <c r="C14" s="26">
        <v>325.255</v>
      </c>
      <c r="D14" s="26">
        <v>73.34</v>
      </c>
      <c r="E14" s="26">
        <v>1018.2523</v>
      </c>
      <c r="F14" s="52">
        <f t="shared" si="2"/>
        <v>1410.7101638839733</v>
      </c>
      <c r="G14" s="52">
        <f>E14/C14*1000</f>
        <v>3130.627661373384</v>
      </c>
      <c r="H14" s="60">
        <f>(C14/B14-1)*100</f>
        <v>525.6347618681234</v>
      </c>
      <c r="I14" s="60">
        <f>(E14/D14-1)*100</f>
        <v>1288.3996454867738</v>
      </c>
      <c r="J14" s="60">
        <f>(G14/F14-1)*100</f>
        <v>121.9185585757833</v>
      </c>
      <c r="L14" s="44"/>
      <c r="M14" s="44"/>
      <c r="N14" s="44"/>
      <c r="O14" s="44"/>
      <c r="P14" s="44"/>
    </row>
    <row r="15" spans="1:10" ht="14.25" customHeight="1">
      <c r="A15" s="21" t="s">
        <v>73</v>
      </c>
      <c r="B15" s="26">
        <v>654.134</v>
      </c>
      <c r="C15" s="26">
        <v>199.612</v>
      </c>
      <c r="D15" s="26">
        <v>1974.818</v>
      </c>
      <c r="E15" s="26">
        <v>1046.13</v>
      </c>
      <c r="F15" s="52">
        <f t="shared" si="2"/>
        <v>3018.9808204435176</v>
      </c>
      <c r="G15" s="52"/>
      <c r="H15" s="60">
        <f>(C15/B15-1)*100</f>
        <v>-69.48453986492065</v>
      </c>
      <c r="I15" s="60">
        <f>(E15/D15-1)*100</f>
        <v>-47.02651079745069</v>
      </c>
      <c r="J15" s="60"/>
    </row>
    <row r="16" spans="1:10" ht="14.25" customHeight="1">
      <c r="A16" s="21" t="s">
        <v>74</v>
      </c>
      <c r="B16" s="26">
        <v>116.633</v>
      </c>
      <c r="C16" s="26">
        <v>178</v>
      </c>
      <c r="D16" s="26">
        <v>251.4586</v>
      </c>
      <c r="E16" s="26">
        <v>949</v>
      </c>
      <c r="F16" s="52">
        <f t="shared" si="2"/>
        <v>2155.9815832568825</v>
      </c>
      <c r="G16" s="52"/>
      <c r="H16" s="60">
        <f>(C16/B16-1)*100</f>
        <v>52.615469035350216</v>
      </c>
      <c r="I16" s="60">
        <f>(E16/D16-1)*100</f>
        <v>277.39810847590815</v>
      </c>
      <c r="J16" s="60"/>
    </row>
    <row r="17" spans="1:10" ht="14.25" customHeight="1">
      <c r="A17" s="21" t="s">
        <v>75</v>
      </c>
      <c r="B17" s="26">
        <v>474.265</v>
      </c>
      <c r="C17" s="26"/>
      <c r="D17" s="26">
        <v>1314.999</v>
      </c>
      <c r="E17" s="26"/>
      <c r="F17" s="52">
        <f t="shared" si="2"/>
        <v>2772.7093502577677</v>
      </c>
      <c r="G17" s="52"/>
      <c r="H17" s="60"/>
      <c r="I17" s="60"/>
      <c r="J17" s="60"/>
    </row>
    <row r="18" spans="1:10" ht="14.25" customHeight="1">
      <c r="A18" s="21" t="s">
        <v>76</v>
      </c>
      <c r="B18" s="26">
        <v>216.904</v>
      </c>
      <c r="C18" s="26"/>
      <c r="D18" s="26">
        <v>550.03</v>
      </c>
      <c r="E18" s="26"/>
      <c r="F18" s="52">
        <f t="shared" si="2"/>
        <v>2535.822299266035</v>
      </c>
      <c r="G18" s="52"/>
      <c r="H18" s="60"/>
      <c r="I18" s="60"/>
      <c r="J18" s="60"/>
    </row>
    <row r="19" spans="1:10" ht="14.25" customHeight="1">
      <c r="A19" s="21" t="s">
        <v>332</v>
      </c>
      <c r="B19" s="26">
        <f>SUM(B7:B16)</f>
        <v>5897.5228</v>
      </c>
      <c r="C19" s="26">
        <f>SUM(C7:C16)</f>
        <v>3096.6403999999998</v>
      </c>
      <c r="D19" s="26">
        <f>SUM(D7:D16)</f>
        <v>13779.305349999999</v>
      </c>
      <c r="E19" s="26">
        <f>SUM(E7:E16)</f>
        <v>10059.1013</v>
      </c>
      <c r="F19" s="52">
        <f>D19/B19*1000</f>
        <v>2336.4564779639345</v>
      </c>
      <c r="G19" s="52">
        <f>E19/C19*1000</f>
        <v>3248.3918055192976</v>
      </c>
      <c r="H19" s="60">
        <f>(C19/B19-1)*100</f>
        <v>-47.492523471041096</v>
      </c>
      <c r="I19" s="60">
        <f>(E19/D19-1)*100</f>
        <v>-26.998487626954283</v>
      </c>
      <c r="J19" s="60">
        <f>(G19/F19-1)*100</f>
        <v>39.03070038565639</v>
      </c>
    </row>
    <row r="20" spans="1:10" ht="14.25" customHeight="1">
      <c r="A20" s="21" t="s">
        <v>173</v>
      </c>
      <c r="B20" s="26">
        <f>SUM(B7:B18)</f>
        <v>6588.6918000000005</v>
      </c>
      <c r="C20" s="26"/>
      <c r="D20" s="26">
        <f>SUM(D7:D18)</f>
        <v>15644.33435</v>
      </c>
      <c r="E20" s="26"/>
      <c r="F20" s="52">
        <f>D20/B20*1000</f>
        <v>2374.4219375992056</v>
      </c>
      <c r="G20" s="52"/>
      <c r="H20" s="60"/>
      <c r="I20" s="60"/>
      <c r="J20" s="60"/>
    </row>
    <row r="21" spans="1:10" ht="14.25" customHeight="1">
      <c r="A21" s="47" t="s">
        <v>193</v>
      </c>
      <c r="B21" s="53"/>
      <c r="C21" s="53"/>
      <c r="D21" s="53"/>
      <c r="E21" s="53"/>
      <c r="F21" s="53"/>
      <c r="G21" s="53"/>
      <c r="H21" s="53"/>
      <c r="I21" s="53"/>
      <c r="J21" s="54"/>
    </row>
    <row r="22" spans="1:10" ht="14.25" customHeight="1">
      <c r="A22" s="57"/>
      <c r="B22" s="11"/>
      <c r="C22" s="11"/>
      <c r="D22" s="11"/>
      <c r="E22" s="11"/>
      <c r="F22" s="11"/>
      <c r="G22" s="11"/>
      <c r="H22" s="11"/>
      <c r="I22" s="11"/>
      <c r="J22" s="11"/>
    </row>
    <row r="23" ht="14.25" customHeight="1">
      <c r="A23" s="11"/>
    </row>
    <row r="24" spans="1:10" ht="14.25" customHeight="1">
      <c r="A24" s="218" t="s">
        <v>15</v>
      </c>
      <c r="B24" s="218"/>
      <c r="C24" s="218"/>
      <c r="D24" s="218"/>
      <c r="E24" s="218"/>
      <c r="F24" s="218"/>
      <c r="G24" s="218"/>
      <c r="H24" s="218"/>
      <c r="I24" s="218"/>
      <c r="J24" s="218"/>
    </row>
    <row r="25" spans="1:10" ht="14.25" customHeight="1">
      <c r="A25" s="49"/>
      <c r="B25" s="49"/>
      <c r="C25" s="49"/>
      <c r="D25" s="49"/>
      <c r="E25" s="49"/>
      <c r="F25" s="49"/>
      <c r="G25" s="49"/>
      <c r="H25" s="49"/>
      <c r="I25" s="49"/>
      <c r="J25" s="49"/>
    </row>
    <row r="26" spans="1:10" ht="14.25" customHeight="1">
      <c r="A26" s="230" t="s">
        <v>25</v>
      </c>
      <c r="B26" s="230"/>
      <c r="C26" s="230"/>
      <c r="D26" s="230"/>
      <c r="E26" s="230"/>
      <c r="F26" s="230"/>
      <c r="G26" s="230"/>
      <c r="H26" s="230"/>
      <c r="I26" s="230"/>
      <c r="J26" s="230"/>
    </row>
    <row r="27" spans="1:10" ht="14.25" customHeight="1">
      <c r="A27" s="222" t="s">
        <v>117</v>
      </c>
      <c r="B27" s="221" t="s">
        <v>114</v>
      </c>
      <c r="C27" s="221"/>
      <c r="D27" s="221" t="s">
        <v>115</v>
      </c>
      <c r="E27" s="221"/>
      <c r="F27" s="221" t="s">
        <v>116</v>
      </c>
      <c r="G27" s="221"/>
      <c r="H27" s="228" t="s">
        <v>281</v>
      </c>
      <c r="I27" s="228"/>
      <c r="J27" s="228"/>
    </row>
    <row r="28" spans="1:10" ht="14.25" customHeight="1">
      <c r="A28" s="234"/>
      <c r="B28" s="219" t="s">
        <v>118</v>
      </c>
      <c r="C28" s="219"/>
      <c r="D28" s="226" t="s">
        <v>208</v>
      </c>
      <c r="E28" s="226"/>
      <c r="F28" s="219" t="s">
        <v>202</v>
      </c>
      <c r="G28" s="219"/>
      <c r="H28" s="36" t="s">
        <v>114</v>
      </c>
      <c r="I28" s="36" t="s">
        <v>109</v>
      </c>
      <c r="J28" s="41" t="s">
        <v>109</v>
      </c>
    </row>
    <row r="29" spans="1:10" ht="14.25" customHeight="1">
      <c r="A29" s="225"/>
      <c r="B29" s="40">
        <v>2016</v>
      </c>
      <c r="C29" s="40">
        <v>2017</v>
      </c>
      <c r="D29" s="40">
        <v>2016</v>
      </c>
      <c r="E29" s="40">
        <v>2017</v>
      </c>
      <c r="F29" s="40">
        <v>2016</v>
      </c>
      <c r="G29" s="40">
        <v>2017</v>
      </c>
      <c r="H29" s="67" t="s">
        <v>118</v>
      </c>
      <c r="I29" s="67" t="s">
        <v>209</v>
      </c>
      <c r="J29" s="67" t="s">
        <v>119</v>
      </c>
    </row>
    <row r="30" spans="1:10" ht="14.25" customHeight="1">
      <c r="A30" s="38" t="s">
        <v>65</v>
      </c>
      <c r="B30" s="26">
        <v>16.432</v>
      </c>
      <c r="C30" s="26">
        <v>15.31</v>
      </c>
      <c r="D30" s="26">
        <v>30.622</v>
      </c>
      <c r="E30" s="26">
        <v>42.316</v>
      </c>
      <c r="F30" s="52">
        <f aca="true" t="shared" si="3" ref="F30:G32">D30/B30*1000</f>
        <v>1863.5589094449856</v>
      </c>
      <c r="G30" s="52">
        <f t="shared" si="3"/>
        <v>2763.945133899412</v>
      </c>
      <c r="H30" s="60">
        <f aca="true" t="shared" si="4" ref="H30:H38">(C30/B30-1)*100</f>
        <v>-6.82814021421615</v>
      </c>
      <c r="I30" s="60">
        <f aca="true" t="shared" si="5" ref="I30:I38">(E30/D30-1)*100</f>
        <v>38.18823068382209</v>
      </c>
      <c r="J30" s="60">
        <f>(G30/F30-1)*100</f>
        <v>48.31541519246012</v>
      </c>
    </row>
    <row r="31" spans="1:10" ht="14.25" customHeight="1">
      <c r="A31" s="21" t="s">
        <v>66</v>
      </c>
      <c r="B31" s="26">
        <v>230.199</v>
      </c>
      <c r="C31" s="26">
        <v>108.994</v>
      </c>
      <c r="D31" s="26">
        <v>505.55</v>
      </c>
      <c r="E31" s="26">
        <v>278.691</v>
      </c>
      <c r="F31" s="52">
        <v>4814.4098092615595</v>
      </c>
      <c r="G31" s="52">
        <f>E31/C31*1000</f>
        <v>2556.938914068664</v>
      </c>
      <c r="H31" s="60">
        <f t="shared" si="4"/>
        <v>-52.65227042689151</v>
      </c>
      <c r="I31" s="60">
        <f t="shared" si="5"/>
        <v>-44.873701908812194</v>
      </c>
      <c r="J31" s="60">
        <f>(G31/F31-1)*100</f>
        <v>-46.88987819130315</v>
      </c>
    </row>
    <row r="32" spans="1:10" ht="14.25" customHeight="1">
      <c r="A32" s="21" t="s">
        <v>67</v>
      </c>
      <c r="B32" s="26">
        <v>11.879</v>
      </c>
      <c r="C32" s="26">
        <v>7.00095</v>
      </c>
      <c r="D32" s="26">
        <v>8.54</v>
      </c>
      <c r="E32" s="26">
        <v>7.109699999999999</v>
      </c>
      <c r="F32" s="52">
        <f t="shared" si="3"/>
        <v>718.9157336476134</v>
      </c>
      <c r="G32" s="52">
        <f>E32/C32*1000</f>
        <v>1015.5336061534506</v>
      </c>
      <c r="H32" s="60">
        <f t="shared" si="4"/>
        <v>-41.06448354238572</v>
      </c>
      <c r="I32" s="60">
        <f t="shared" si="5"/>
        <v>-16.74824355971897</v>
      </c>
      <c r="J32" s="60">
        <f>(G32/F32-1)*100</f>
        <v>41.25905980675457</v>
      </c>
    </row>
    <row r="33" spans="1:10" ht="14.25" customHeight="1">
      <c r="A33" s="21" t="s">
        <v>68</v>
      </c>
      <c r="B33" s="26">
        <v>407.777</v>
      </c>
      <c r="C33" s="26">
        <v>320.3</v>
      </c>
      <c r="D33" s="26">
        <v>893.063</v>
      </c>
      <c r="E33" s="26">
        <v>873.594</v>
      </c>
      <c r="F33" s="52">
        <f>D33/B33*1000</f>
        <v>2190.076929302045</v>
      </c>
      <c r="G33" s="52">
        <f>E33/C33*1000</f>
        <v>2727.42428972838</v>
      </c>
      <c r="H33" s="60">
        <f t="shared" si="4"/>
        <v>-21.45216625753782</v>
      </c>
      <c r="I33" s="60">
        <f t="shared" si="5"/>
        <v>-2.180025373349914</v>
      </c>
      <c r="J33" s="60">
        <f>(G33/F33-1)*100</f>
        <v>24.535547278587245</v>
      </c>
    </row>
    <row r="34" spans="1:10" ht="14.25" customHeight="1">
      <c r="A34" s="21" t="s">
        <v>69</v>
      </c>
      <c r="B34" s="26">
        <v>313.7704943</v>
      </c>
      <c r="C34" s="26">
        <v>125.839</v>
      </c>
      <c r="D34" s="26">
        <v>660.2511800000001</v>
      </c>
      <c r="E34" s="26">
        <v>288.649</v>
      </c>
      <c r="F34" s="52">
        <f aca="true" t="shared" si="6" ref="F34:F40">D34/B34*1000</f>
        <v>2104.248780539337</v>
      </c>
      <c r="G34" s="52">
        <f>E34/C34*1000</f>
        <v>2293.7960409729894</v>
      </c>
      <c r="H34" s="60">
        <f t="shared" si="4"/>
        <v>-59.89457189697266</v>
      </c>
      <c r="I34" s="60">
        <f t="shared" si="5"/>
        <v>-56.281941063702455</v>
      </c>
      <c r="J34" s="60">
        <f>(G34/F34-1)*100</f>
        <v>9.007835108977446</v>
      </c>
    </row>
    <row r="35" spans="1:10" ht="14.25" customHeight="1">
      <c r="A35" s="21" t="s">
        <v>70</v>
      </c>
      <c r="B35" s="26">
        <v>652.229</v>
      </c>
      <c r="C35" s="26">
        <v>14.78</v>
      </c>
      <c r="D35" s="26">
        <v>1316.402</v>
      </c>
      <c r="E35" s="26">
        <v>8.186</v>
      </c>
      <c r="F35" s="52">
        <f t="shared" si="6"/>
        <v>2018.3125865301909</v>
      </c>
      <c r="G35" s="52"/>
      <c r="H35" s="60">
        <f t="shared" si="4"/>
        <v>-97.73392474115687</v>
      </c>
      <c r="I35" s="60">
        <f t="shared" si="5"/>
        <v>-99.37815348199106</v>
      </c>
      <c r="J35" s="60"/>
    </row>
    <row r="36" spans="1:10" ht="14.25" customHeight="1">
      <c r="A36" s="21" t="s">
        <v>71</v>
      </c>
      <c r="B36" s="26">
        <v>11.098</v>
      </c>
      <c r="C36" s="26">
        <v>14.211</v>
      </c>
      <c r="D36" s="26">
        <v>11.431</v>
      </c>
      <c r="E36" s="26">
        <v>12.09</v>
      </c>
      <c r="F36" s="52">
        <f t="shared" si="6"/>
        <v>1030.0054063795276</v>
      </c>
      <c r="G36" s="52"/>
      <c r="H36" s="60">
        <f t="shared" si="4"/>
        <v>28.050099116957995</v>
      </c>
      <c r="I36" s="60">
        <f t="shared" si="5"/>
        <v>5.765024932201923</v>
      </c>
      <c r="J36" s="60"/>
    </row>
    <row r="37" spans="1:10" ht="14.25" customHeight="1">
      <c r="A37" s="21" t="s">
        <v>72</v>
      </c>
      <c r="B37" s="26">
        <v>123.086</v>
      </c>
      <c r="C37" s="26">
        <v>432.48215</v>
      </c>
      <c r="D37" s="26">
        <v>259.656</v>
      </c>
      <c r="E37" s="26">
        <v>1292.23033</v>
      </c>
      <c r="F37" s="52">
        <f t="shared" si="6"/>
        <v>2109.5494207302213</v>
      </c>
      <c r="G37" s="52">
        <f>E37/C37*1000</f>
        <v>2987.9391091632338</v>
      </c>
      <c r="H37" s="60">
        <f t="shared" si="4"/>
        <v>251.3658336447687</v>
      </c>
      <c r="I37" s="60">
        <f t="shared" si="5"/>
        <v>397.67012123732945</v>
      </c>
      <c r="J37" s="60">
        <f>(G37/F37-1)*100</f>
        <v>41.63873478389321</v>
      </c>
    </row>
    <row r="38" spans="1:10" ht="14.25" customHeight="1">
      <c r="A38" s="21" t="s">
        <v>73</v>
      </c>
      <c r="B38" s="26">
        <v>11.875</v>
      </c>
      <c r="C38" s="26">
        <v>7.22</v>
      </c>
      <c r="D38" s="26">
        <v>3.579</v>
      </c>
      <c r="E38" s="26">
        <v>2.45</v>
      </c>
      <c r="F38" s="52">
        <f t="shared" si="6"/>
        <v>301.38947368421054</v>
      </c>
      <c r="G38" s="52"/>
      <c r="H38" s="60">
        <f t="shared" si="4"/>
        <v>-39.2</v>
      </c>
      <c r="I38" s="60">
        <f t="shared" si="5"/>
        <v>-31.545124336406815</v>
      </c>
      <c r="J38" s="60"/>
    </row>
    <row r="39" spans="1:10" ht="14.25" customHeight="1">
      <c r="A39" s="21" t="s">
        <v>74</v>
      </c>
      <c r="B39" s="26">
        <v>20.037</v>
      </c>
      <c r="C39" s="26">
        <v>13.263390000000001</v>
      </c>
      <c r="D39" s="26">
        <v>62.629</v>
      </c>
      <c r="E39" s="26">
        <v>16.74147</v>
      </c>
      <c r="F39" s="52">
        <f t="shared" si="6"/>
        <v>3125.6675150970705</v>
      </c>
      <c r="G39" s="52">
        <f>E39/C39*1000</f>
        <v>1262.2316014231653</v>
      </c>
      <c r="H39" s="60"/>
      <c r="I39" s="60"/>
      <c r="J39" s="60"/>
    </row>
    <row r="40" spans="1:10" ht="14.25" customHeight="1">
      <c r="A40" s="21" t="s">
        <v>75</v>
      </c>
      <c r="B40" s="26">
        <v>10.045</v>
      </c>
      <c r="C40" s="26"/>
      <c r="D40" s="26">
        <v>3.228</v>
      </c>
      <c r="E40" s="26"/>
      <c r="F40" s="52">
        <f t="shared" si="6"/>
        <v>321.35390741662525</v>
      </c>
      <c r="G40" s="52"/>
      <c r="H40" s="60"/>
      <c r="I40" s="60"/>
      <c r="J40" s="60"/>
    </row>
    <row r="41" spans="1:10" ht="14.25" customHeight="1">
      <c r="A41" s="21" t="s">
        <v>76</v>
      </c>
      <c r="B41" s="26">
        <v>4.721</v>
      </c>
      <c r="C41" s="26"/>
      <c r="D41" s="26">
        <v>4.856</v>
      </c>
      <c r="E41" s="26"/>
      <c r="F41" s="52">
        <f>D41/B41*1000</f>
        <v>1028.595636517687</v>
      </c>
      <c r="G41" s="52"/>
      <c r="H41" s="60"/>
      <c r="I41" s="60"/>
      <c r="J41" s="60"/>
    </row>
    <row r="42" spans="1:10" ht="14.25" customHeight="1">
      <c r="A42" s="21" t="s">
        <v>333</v>
      </c>
      <c r="B42" s="26">
        <f>SUM(B30:B39)</f>
        <v>1798.3824943</v>
      </c>
      <c r="C42" s="26">
        <f>SUM(C30:C39)</f>
        <v>1059.4004900000002</v>
      </c>
      <c r="D42" s="26">
        <f>SUM(D30:D39)</f>
        <v>3751.7231800000004</v>
      </c>
      <c r="E42" s="26">
        <f>SUM(E30:E39)</f>
        <v>2822.0575</v>
      </c>
      <c r="F42" s="52">
        <f>D42/B42*1000</f>
        <v>2086.165313492065</v>
      </c>
      <c r="G42" s="52">
        <f>E42/C42*1000</f>
        <v>2663.8249903018254</v>
      </c>
      <c r="H42" s="60">
        <f>(C42/B42-1)*100</f>
        <v>-41.09148118613333</v>
      </c>
      <c r="I42" s="60">
        <f>(E42/D42-1)*100</f>
        <v>-24.779698165257503</v>
      </c>
      <c r="J42" s="60">
        <f>(G42/F42-1)*100</f>
        <v>27.690024039504667</v>
      </c>
    </row>
    <row r="43" spans="1:10" ht="14.25" customHeight="1">
      <c r="A43" s="21" t="s">
        <v>334</v>
      </c>
      <c r="B43" s="26">
        <f>B42+B19</f>
        <v>7695.9052943</v>
      </c>
      <c r="C43" s="26">
        <f>C42+C19</f>
        <v>4156.04089</v>
      </c>
      <c r="D43" s="26">
        <f>D42+D19</f>
        <v>17531.02853</v>
      </c>
      <c r="E43" s="26">
        <f>E42+E19</f>
        <v>12881.158800000001</v>
      </c>
      <c r="F43" s="52">
        <f>D43/B43*1000</f>
        <v>2277.968329857752</v>
      </c>
      <c r="G43" s="52">
        <f>E43/C43*1000</f>
        <v>3099.3821141158214</v>
      </c>
      <c r="H43" s="60">
        <f>(C43/B43-1)*100</f>
        <v>-45.996725127605366</v>
      </c>
      <c r="I43" s="60">
        <f>(E43/D43-1)*100</f>
        <v>-26.523656167936196</v>
      </c>
      <c r="J43" s="60">
        <f>(G43/F43-1)*100</f>
        <v>36.059051984685084</v>
      </c>
    </row>
    <row r="44" spans="1:10" ht="14.25" customHeight="1">
      <c r="A44" s="21" t="s">
        <v>251</v>
      </c>
      <c r="B44" s="26">
        <f>SUM(B30:B41)</f>
        <v>1813.1484943</v>
      </c>
      <c r="C44" s="26"/>
      <c r="D44" s="26">
        <f>SUM(D30:D41)</f>
        <v>3759.8071800000007</v>
      </c>
      <c r="E44" s="26"/>
      <c r="F44" s="52">
        <f>D44/B44*1000</f>
        <v>2073.6344495885014</v>
      </c>
      <c r="G44" s="52"/>
      <c r="H44" s="60"/>
      <c r="I44" s="60"/>
      <c r="J44" s="60"/>
    </row>
    <row r="45" spans="1:12" ht="14.25" customHeight="1">
      <c r="A45" s="21" t="s">
        <v>249</v>
      </c>
      <c r="B45" s="26">
        <f>B20+B44</f>
        <v>8401.8402943</v>
      </c>
      <c r="C45" s="26"/>
      <c r="D45" s="26">
        <f>D20+D44</f>
        <v>19404.14153</v>
      </c>
      <c r="E45" s="26"/>
      <c r="F45" s="52">
        <f>D45/B45*1000</f>
        <v>2309.51087503582</v>
      </c>
      <c r="G45" s="52"/>
      <c r="H45" s="60"/>
      <c r="I45" s="60"/>
      <c r="J45" s="60"/>
      <c r="L45" s="62"/>
    </row>
    <row r="46" spans="1:10" ht="14.25" customHeight="1">
      <c r="A46" s="47" t="s">
        <v>194</v>
      </c>
      <c r="B46" s="53"/>
      <c r="C46" s="53"/>
      <c r="D46" s="53"/>
      <c r="E46" s="53"/>
      <c r="F46" s="53"/>
      <c r="G46" s="70"/>
      <c r="H46" s="53"/>
      <c r="I46" s="53"/>
      <c r="J46" s="54"/>
    </row>
    <row r="47" ht="14.25" customHeight="1">
      <c r="A47" s="57"/>
    </row>
  </sheetData>
  <sheetProtection/>
  <mergeCells count="20">
    <mergeCell ref="A24:J24"/>
    <mergeCell ref="A26:J26"/>
    <mergeCell ref="B27:C27"/>
    <mergeCell ref="D27:E27"/>
    <mergeCell ref="F27:G27"/>
    <mergeCell ref="H27:J27"/>
    <mergeCell ref="A27:A29"/>
    <mergeCell ref="B28:C28"/>
    <mergeCell ref="D28:E28"/>
    <mergeCell ref="F28:G28"/>
    <mergeCell ref="A1:J1"/>
    <mergeCell ref="A3:J3"/>
    <mergeCell ref="B4:C4"/>
    <mergeCell ref="D4:E4"/>
    <mergeCell ref="F4:G4"/>
    <mergeCell ref="H4:J4"/>
    <mergeCell ref="A4:A6"/>
    <mergeCell ref="B5:C5"/>
    <mergeCell ref="D5:E5"/>
    <mergeCell ref="F5:G5"/>
  </mergeCells>
  <printOptions horizontalCentered="1"/>
  <pageMargins left="0.3937007874015748" right="0.3937007874015748" top="0.9055118110236221" bottom="0.7874015748031497" header="0.5118110236220472" footer="0.1968503937007874"/>
  <pageSetup horizontalDpi="600" verticalDpi="600" orientation="portrait" r:id="rId1"/>
  <ignoredErrors>
    <ignoredError sqref="B44:D44 B20:D20 B19:E19 B42:E42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L4:AZ39"/>
  <sheetViews>
    <sheetView zoomScale="110" zoomScaleNormal="110" zoomScalePageLayoutView="0" workbookViewId="0" topLeftCell="A1">
      <selection activeCell="A37" sqref="A37"/>
    </sheetView>
  </sheetViews>
  <sheetFormatPr defaultColWidth="10.90625" defaultRowHeight="18"/>
  <cols>
    <col min="1" max="1" width="7.2734375" style="95" customWidth="1"/>
    <col min="2" max="7" width="8.453125" style="95" customWidth="1"/>
    <col min="8" max="8" width="8.2734375" style="95" customWidth="1"/>
    <col min="9" max="37" width="7.99609375" style="95" customWidth="1"/>
    <col min="38" max="38" width="2.99609375" style="95" customWidth="1"/>
    <col min="39" max="42" width="4.18359375" style="30" customWidth="1"/>
    <col min="43" max="43" width="3.453125" style="30" customWidth="1"/>
    <col min="44" max="44" width="4.6328125" style="30" customWidth="1"/>
    <col min="45" max="45" width="3.72265625" style="95" customWidth="1"/>
    <col min="46" max="46" width="4.36328125" style="95" customWidth="1"/>
    <col min="47" max="47" width="4.36328125" style="30" customWidth="1"/>
    <col min="48" max="49" width="5.453125" style="95" customWidth="1"/>
    <col min="50" max="50" width="4.90625" style="95" customWidth="1"/>
    <col min="51" max="51" width="5.0859375" style="95" customWidth="1"/>
    <col min="52" max="52" width="5.54296875" style="95" customWidth="1"/>
    <col min="53" max="16384" width="10.90625" style="95" customWidth="1"/>
  </cols>
  <sheetData>
    <row r="1" ht="10.5" customHeight="1"/>
    <row r="2" ht="15" customHeight="1"/>
    <row r="3" ht="15" customHeight="1"/>
    <row r="4" spans="39:52" ht="15" customHeight="1">
      <c r="AM4" s="71">
        <v>2004</v>
      </c>
      <c r="AN4" s="71">
        <v>2005</v>
      </c>
      <c r="AO4" s="30">
        <v>2006</v>
      </c>
      <c r="AP4" s="30">
        <v>2007</v>
      </c>
      <c r="AQ4" s="30">
        <v>2008</v>
      </c>
      <c r="AR4" s="30">
        <v>2009</v>
      </c>
      <c r="AS4" s="95">
        <v>2010</v>
      </c>
      <c r="AT4" s="95">
        <v>2011</v>
      </c>
      <c r="AU4" s="30">
        <v>2012</v>
      </c>
      <c r="AV4" s="95">
        <v>2013</v>
      </c>
      <c r="AW4" s="95">
        <v>2014</v>
      </c>
      <c r="AX4" s="95">
        <v>2015</v>
      </c>
      <c r="AY4" s="95">
        <v>2016</v>
      </c>
      <c r="AZ4" s="95">
        <v>2017</v>
      </c>
    </row>
    <row r="5" spans="38:52" ht="15" customHeight="1">
      <c r="AL5" s="96" t="s">
        <v>65</v>
      </c>
      <c r="AM5" s="32">
        <v>1784.5242319057768</v>
      </c>
      <c r="AN5" s="32">
        <v>2188.0293391746623</v>
      </c>
      <c r="AO5" s="31">
        <v>2505.8986854632035</v>
      </c>
      <c r="AP5" s="31">
        <v>2181.5287262231595</v>
      </c>
      <c r="AQ5" s="31">
        <v>5227</v>
      </c>
      <c r="AR5" s="31">
        <v>2311</v>
      </c>
      <c r="AS5" s="119">
        <v>2793</v>
      </c>
      <c r="AT5" s="119">
        <v>3453</v>
      </c>
      <c r="AU5" s="136">
        <v>3909.3901136113136</v>
      </c>
      <c r="AV5" s="119">
        <v>4208</v>
      </c>
      <c r="AW5" s="119">
        <v>4623.701298701299</v>
      </c>
      <c r="AX5" s="119">
        <v>3694.383356495097</v>
      </c>
      <c r="AY5" s="119">
        <v>2548</v>
      </c>
      <c r="AZ5" s="119">
        <v>2824.65</v>
      </c>
    </row>
    <row r="6" spans="38:52" ht="15" customHeight="1">
      <c r="AL6" s="96" t="s">
        <v>66</v>
      </c>
      <c r="AM6" s="32">
        <v>1889.0515658345325</v>
      </c>
      <c r="AN6" s="32">
        <v>2209.190157800425</v>
      </c>
      <c r="AO6" s="31">
        <v>2491.573421516291</v>
      </c>
      <c r="AP6" s="31">
        <v>2169.8038372172728</v>
      </c>
      <c r="AQ6" s="31">
        <v>4923</v>
      </c>
      <c r="AR6" s="31">
        <v>2676</v>
      </c>
      <c r="AS6" s="119">
        <v>2873</v>
      </c>
      <c r="AT6" s="119">
        <v>3555</v>
      </c>
      <c r="AU6" s="31">
        <v>3985</v>
      </c>
      <c r="AV6" s="119">
        <v>4012</v>
      </c>
      <c r="AW6" s="119">
        <v>4722.502522704339</v>
      </c>
      <c r="AX6" s="119">
        <v>4814</v>
      </c>
      <c r="AY6" s="119">
        <v>2257</v>
      </c>
      <c r="AZ6" s="119">
        <v>3041</v>
      </c>
    </row>
    <row r="7" spans="38:52" ht="15" customHeight="1">
      <c r="AL7" s="96" t="s">
        <v>67</v>
      </c>
      <c r="AM7" s="32">
        <v>1885.1179304099016</v>
      </c>
      <c r="AN7" s="32">
        <v>2246.36400316784</v>
      </c>
      <c r="AO7" s="31">
        <v>2650.2866814510176</v>
      </c>
      <c r="AP7" s="31">
        <v>2858.28034444223</v>
      </c>
      <c r="AQ7" s="31">
        <v>4804</v>
      </c>
      <c r="AR7" s="31">
        <v>3671</v>
      </c>
      <c r="AS7" s="119">
        <v>3335</v>
      </c>
      <c r="AT7" s="119">
        <v>3611</v>
      </c>
      <c r="AU7" s="31">
        <v>3830</v>
      </c>
      <c r="AV7" s="119">
        <v>3737</v>
      </c>
      <c r="AW7" s="119">
        <v>4883.26</v>
      </c>
      <c r="AX7" s="119">
        <v>2487</v>
      </c>
      <c r="AY7" s="119">
        <v>2244</v>
      </c>
      <c r="AZ7" s="119">
        <v>2863.46</v>
      </c>
    </row>
    <row r="8" spans="38:52" ht="15" customHeight="1">
      <c r="AL8" s="96" t="s">
        <v>68</v>
      </c>
      <c r="AM8" s="32">
        <v>1874.4294732511346</v>
      </c>
      <c r="AN8" s="32">
        <v>2244.945067182053</v>
      </c>
      <c r="AO8" s="31">
        <v>2144.9353260764487</v>
      </c>
      <c r="AP8" s="31">
        <v>2580.2903378160036</v>
      </c>
      <c r="AQ8" s="31">
        <v>4966</v>
      </c>
      <c r="AR8" s="31">
        <v>3610</v>
      </c>
      <c r="AS8" s="119">
        <v>3141</v>
      </c>
      <c r="AT8" s="119">
        <v>4056</v>
      </c>
      <c r="AU8" s="31">
        <v>4015</v>
      </c>
      <c r="AV8" s="119">
        <v>4048</v>
      </c>
      <c r="AW8" s="119">
        <v>4802</v>
      </c>
      <c r="AX8" s="119">
        <v>2552</v>
      </c>
      <c r="AY8" s="119">
        <v>2042.069</v>
      </c>
      <c r="AZ8" s="119">
        <v>2503</v>
      </c>
    </row>
    <row r="9" spans="38:52" ht="15" customHeight="1">
      <c r="AL9" s="96" t="s">
        <v>69</v>
      </c>
      <c r="AM9" s="32">
        <v>1921.1878110518767</v>
      </c>
      <c r="AN9" s="32">
        <v>2292.0426888367183</v>
      </c>
      <c r="AO9" s="31">
        <v>2450.318971748217</v>
      </c>
      <c r="AP9" s="31">
        <v>3249.316193536868</v>
      </c>
      <c r="AQ9" s="31">
        <v>5029.18</v>
      </c>
      <c r="AR9" s="31">
        <v>3249</v>
      </c>
      <c r="AS9" s="119">
        <v>3079</v>
      </c>
      <c r="AT9" s="119">
        <v>4115</v>
      </c>
      <c r="AU9" s="31">
        <v>4139</v>
      </c>
      <c r="AV9" s="119">
        <v>4125.46</v>
      </c>
      <c r="AW9" s="119">
        <v>4583.58</v>
      </c>
      <c r="AX9" s="119">
        <v>2828.06</v>
      </c>
      <c r="AY9" s="119">
        <v>2164.88</v>
      </c>
      <c r="AZ9" s="119">
        <v>3259</v>
      </c>
    </row>
    <row r="10" spans="38:52" ht="15" customHeight="1">
      <c r="AL10" s="96" t="s">
        <v>70</v>
      </c>
      <c r="AM10" s="32">
        <v>2388.463528194516</v>
      </c>
      <c r="AN10" s="32">
        <v>2223.547130303446</v>
      </c>
      <c r="AO10" s="31">
        <v>2616.8027868888225</v>
      </c>
      <c r="AP10" s="31">
        <v>3784.228574788483</v>
      </c>
      <c r="AQ10" s="31">
        <v>5038</v>
      </c>
      <c r="AR10" s="31">
        <v>2991.13</v>
      </c>
      <c r="AS10" s="119">
        <v>3310</v>
      </c>
      <c r="AT10" s="119">
        <v>4257</v>
      </c>
      <c r="AU10" s="31">
        <v>4145</v>
      </c>
      <c r="AV10" s="119">
        <v>4343.26</v>
      </c>
      <c r="AW10" s="119">
        <v>4430.93</v>
      </c>
      <c r="AX10" s="119">
        <v>2632</v>
      </c>
      <c r="AY10" s="119">
        <v>2461</v>
      </c>
      <c r="AZ10" s="119"/>
    </row>
    <row r="11" spans="38:52" ht="15" customHeight="1">
      <c r="AL11" s="96" t="s">
        <v>71</v>
      </c>
      <c r="AM11" s="32">
        <v>2188.326130837534</v>
      </c>
      <c r="AN11" s="32">
        <v>2154.7879630112793</v>
      </c>
      <c r="AO11" s="31">
        <v>2976.1592655938543</v>
      </c>
      <c r="AP11" s="31">
        <v>4258.0046324681525</v>
      </c>
      <c r="AQ11" s="31">
        <v>4275</v>
      </c>
      <c r="AR11" s="31">
        <v>2972</v>
      </c>
      <c r="AS11" s="119">
        <v>3742.17</v>
      </c>
      <c r="AT11" s="119">
        <v>4210</v>
      </c>
      <c r="AU11" s="31">
        <v>4228.3</v>
      </c>
      <c r="AV11" s="119">
        <v>4444.82</v>
      </c>
      <c r="AW11" s="119">
        <v>4900.329</v>
      </c>
      <c r="AY11" s="119">
        <v>1940</v>
      </c>
      <c r="AZ11" s="119">
        <v>3015</v>
      </c>
    </row>
    <row r="12" spans="38:52" ht="15" customHeight="1">
      <c r="AL12" s="96" t="s">
        <v>72</v>
      </c>
      <c r="AM12" s="32">
        <v>2222.0796421411746</v>
      </c>
      <c r="AN12" s="32">
        <v>2254.160251863897</v>
      </c>
      <c r="AO12" s="31">
        <v>3097.3652209160923</v>
      </c>
      <c r="AP12" s="31">
        <v>4505</v>
      </c>
      <c r="AQ12" s="31">
        <v>4732</v>
      </c>
      <c r="AR12" s="31">
        <v>2757</v>
      </c>
      <c r="AS12" s="119">
        <v>3783</v>
      </c>
      <c r="AT12" s="119">
        <v>4217</v>
      </c>
      <c r="AU12" s="31">
        <v>3954</v>
      </c>
      <c r="AV12" s="119">
        <v>4426.15</v>
      </c>
      <c r="AW12" s="119">
        <v>4240.81</v>
      </c>
      <c r="AX12" s="119">
        <v>1582</v>
      </c>
      <c r="AY12" s="119">
        <v>1410.71</v>
      </c>
      <c r="AZ12" s="119">
        <v>3131</v>
      </c>
    </row>
    <row r="13" spans="38:52" ht="15" customHeight="1">
      <c r="AL13" s="96" t="s">
        <v>73</v>
      </c>
      <c r="AM13" s="32">
        <v>2219.9581641669083</v>
      </c>
      <c r="AN13" s="32">
        <v>2355.4654991496905</v>
      </c>
      <c r="AO13" s="31">
        <v>2224.922904088594</v>
      </c>
      <c r="AP13" s="31">
        <v>2637</v>
      </c>
      <c r="AQ13" s="31">
        <v>4781</v>
      </c>
      <c r="AR13" s="31">
        <v>2350</v>
      </c>
      <c r="AS13" s="119">
        <v>3267</v>
      </c>
      <c r="AT13" s="119">
        <v>3939</v>
      </c>
      <c r="AU13" s="31">
        <v>4179</v>
      </c>
      <c r="AV13" s="119">
        <v>4416</v>
      </c>
      <c r="AW13" s="119">
        <v>4097.52</v>
      </c>
      <c r="AX13" s="119">
        <v>1418</v>
      </c>
      <c r="AY13" s="119">
        <v>3019</v>
      </c>
      <c r="AZ13" s="119"/>
    </row>
    <row r="14" spans="38:52" ht="15" customHeight="1">
      <c r="AL14" s="96" t="s">
        <v>74</v>
      </c>
      <c r="AM14" s="32">
        <v>2250.782214226587</v>
      </c>
      <c r="AN14" s="32">
        <v>2320.847529700813</v>
      </c>
      <c r="AO14" s="31">
        <v>2297.083081341696</v>
      </c>
      <c r="AP14" s="31">
        <v>5165.78</v>
      </c>
      <c r="AQ14" s="31">
        <v>4758</v>
      </c>
      <c r="AR14" s="31">
        <v>2733</v>
      </c>
      <c r="AS14" s="119">
        <v>3039</v>
      </c>
      <c r="AT14" s="119">
        <v>3908</v>
      </c>
      <c r="AU14" s="31">
        <v>3911</v>
      </c>
      <c r="AV14" s="119">
        <v>4498</v>
      </c>
      <c r="AW14" s="119">
        <v>5601.51</v>
      </c>
      <c r="AX14" s="119">
        <v>2004</v>
      </c>
      <c r="AY14" s="119">
        <v>2156</v>
      </c>
      <c r="AZ14" s="119"/>
    </row>
    <row r="15" spans="38:52" ht="15" customHeight="1">
      <c r="AL15" s="96" t="s">
        <v>75</v>
      </c>
      <c r="AM15" s="32">
        <v>2406.9032438240483</v>
      </c>
      <c r="AN15" s="32">
        <v>2730.9905861322954</v>
      </c>
      <c r="AO15" s="31">
        <v>2289.419669973679</v>
      </c>
      <c r="AP15" s="31">
        <v>4630</v>
      </c>
      <c r="AQ15" s="31">
        <v>3940</v>
      </c>
      <c r="AR15" s="31">
        <v>2495</v>
      </c>
      <c r="AS15" s="119">
        <v>3711</v>
      </c>
      <c r="AT15" s="119">
        <v>3802</v>
      </c>
      <c r="AU15" s="31">
        <v>3921.74</v>
      </c>
      <c r="AV15" s="119">
        <v>4513</v>
      </c>
      <c r="AW15" s="119">
        <v>3470</v>
      </c>
      <c r="AX15" s="119">
        <v>1948</v>
      </c>
      <c r="AY15" s="119">
        <v>2772.71</v>
      </c>
      <c r="AZ15" s="119"/>
    </row>
    <row r="16" spans="38:52" ht="15" customHeight="1">
      <c r="AL16" s="96" t="s">
        <v>76</v>
      </c>
      <c r="AM16" s="32">
        <v>2238.8063203873894</v>
      </c>
      <c r="AN16" s="32">
        <v>2814.951556170715</v>
      </c>
      <c r="AO16" s="31">
        <v>2710.673062874397</v>
      </c>
      <c r="AP16" s="31">
        <v>4670</v>
      </c>
      <c r="AQ16" s="31">
        <v>3266</v>
      </c>
      <c r="AR16" s="31">
        <v>2516</v>
      </c>
      <c r="AS16" s="119">
        <v>3404</v>
      </c>
      <c r="AT16" s="119">
        <v>3733</v>
      </c>
      <c r="AU16" s="31">
        <v>4002.57</v>
      </c>
      <c r="AV16" s="119">
        <v>4551</v>
      </c>
      <c r="AW16" s="119">
        <v>3306</v>
      </c>
      <c r="AX16" s="119">
        <v>2352</v>
      </c>
      <c r="AY16" s="119">
        <v>2536</v>
      </c>
      <c r="AZ16" s="119"/>
    </row>
    <row r="17" spans="39:42" ht="15" customHeight="1">
      <c r="AM17" s="32"/>
      <c r="AN17" s="32"/>
      <c r="AO17" s="31"/>
      <c r="AP17" s="31"/>
    </row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spans="39:52" ht="15" customHeight="1">
      <c r="AM26" s="71">
        <v>2004</v>
      </c>
      <c r="AN26" s="71">
        <v>2005</v>
      </c>
      <c r="AO26" s="30">
        <v>2006</v>
      </c>
      <c r="AP26" s="30">
        <v>2007</v>
      </c>
      <c r="AQ26" s="30">
        <v>2008</v>
      </c>
      <c r="AR26" s="30">
        <v>2009</v>
      </c>
      <c r="AS26" s="95">
        <v>2010</v>
      </c>
      <c r="AT26" s="95">
        <v>2011</v>
      </c>
      <c r="AU26" s="30">
        <v>2012</v>
      </c>
      <c r="AV26" s="95">
        <v>2013</v>
      </c>
      <c r="AW26" s="95">
        <v>2014</v>
      </c>
      <c r="AX26" s="95">
        <v>2015</v>
      </c>
      <c r="AY26" s="95">
        <v>2016</v>
      </c>
      <c r="AZ26" s="95">
        <v>2017</v>
      </c>
    </row>
    <row r="27" spans="38:52" ht="15" customHeight="1">
      <c r="AL27" s="96" t="s">
        <v>65</v>
      </c>
      <c r="AM27" s="32">
        <v>2890.702087286528</v>
      </c>
      <c r="AN27" s="32">
        <v>2716.523853963406</v>
      </c>
      <c r="AO27" s="31">
        <v>3771.4891811624952</v>
      </c>
      <c r="AP27" s="31">
        <v>3292.62401881336</v>
      </c>
      <c r="AQ27" s="31">
        <v>2417</v>
      </c>
      <c r="AR27" s="31">
        <v>521</v>
      </c>
      <c r="AS27" s="119"/>
      <c r="AT27" s="119">
        <v>3299</v>
      </c>
      <c r="AU27" s="31">
        <v>3858.7991001903447</v>
      </c>
      <c r="AV27" s="119">
        <v>4245</v>
      </c>
      <c r="AW27" s="119">
        <v>967.873831775701</v>
      </c>
      <c r="AX27" s="119"/>
      <c r="AY27" s="119">
        <v>1863.55</v>
      </c>
      <c r="AZ27" s="119">
        <v>2764.03</v>
      </c>
    </row>
    <row r="28" spans="38:52" ht="15" customHeight="1">
      <c r="AL28" s="96" t="s">
        <v>66</v>
      </c>
      <c r="AM28" s="32">
        <v>2169.13626084315</v>
      </c>
      <c r="AN28" s="32">
        <v>2826.0851045704303</v>
      </c>
      <c r="AO28" s="31">
        <v>3946.428571428571</v>
      </c>
      <c r="AP28" s="31">
        <v>3042.8548982638076</v>
      </c>
      <c r="AQ28" s="31"/>
      <c r="AR28" s="31">
        <v>3366</v>
      </c>
      <c r="AS28" s="119">
        <v>3400</v>
      </c>
      <c r="AT28" s="119"/>
      <c r="AU28" s="31">
        <v>3507</v>
      </c>
      <c r="AV28" s="119"/>
      <c r="AW28" s="119">
        <v>3916.2284512323386</v>
      </c>
      <c r="AX28" s="119">
        <v>3146</v>
      </c>
      <c r="AY28" s="119">
        <v>2196</v>
      </c>
      <c r="AZ28" s="119">
        <v>2557</v>
      </c>
    </row>
    <row r="29" spans="38:52" ht="15" customHeight="1">
      <c r="AL29" s="96" t="s">
        <v>67</v>
      </c>
      <c r="AM29" s="32">
        <v>1891.6730737867244</v>
      </c>
      <c r="AN29" s="32">
        <v>2728.0786902219634</v>
      </c>
      <c r="AO29" s="31">
        <v>4076.5957446808516</v>
      </c>
      <c r="AP29" s="31">
        <v>2934.4037244837054</v>
      </c>
      <c r="AQ29" s="31">
        <v>4626</v>
      </c>
      <c r="AR29" s="31"/>
      <c r="AS29" s="119">
        <v>2968</v>
      </c>
      <c r="AT29" s="119">
        <v>3127</v>
      </c>
      <c r="AU29" s="31">
        <v>3579</v>
      </c>
      <c r="AV29" s="119"/>
      <c r="AW29" s="119">
        <v>1276.8395657418575</v>
      </c>
      <c r="AX29" s="119"/>
      <c r="AY29" s="119"/>
      <c r="AZ29" s="119">
        <v>1015.53</v>
      </c>
    </row>
    <row r="30" spans="38:52" ht="15" customHeight="1">
      <c r="AL30" s="96" t="s">
        <v>68</v>
      </c>
      <c r="AM30" s="32">
        <v>4069.767441860465</v>
      </c>
      <c r="AN30" s="32">
        <v>2863.433775796919</v>
      </c>
      <c r="AO30" s="31">
        <v>4037.440462247209</v>
      </c>
      <c r="AP30" s="31">
        <v>2793.3895430844573</v>
      </c>
      <c r="AQ30" s="31"/>
      <c r="AR30" s="31">
        <v>2760</v>
      </c>
      <c r="AS30" s="119">
        <v>2765</v>
      </c>
      <c r="AT30" s="119">
        <v>3649</v>
      </c>
      <c r="AU30" s="31">
        <v>3567</v>
      </c>
      <c r="AV30" s="119"/>
      <c r="AW30" s="119">
        <v>4275</v>
      </c>
      <c r="AX30" s="119">
        <v>3765</v>
      </c>
      <c r="AY30" s="119">
        <v>2190.077</v>
      </c>
      <c r="AZ30" s="119">
        <v>2727</v>
      </c>
    </row>
    <row r="31" spans="38:52" ht="15" customHeight="1">
      <c r="AL31" s="96" t="s">
        <v>69</v>
      </c>
      <c r="AM31" s="32">
        <v>2335.0192998802077</v>
      </c>
      <c r="AN31" s="32">
        <v>3422.981785473353</v>
      </c>
      <c r="AO31" s="31">
        <v>3977.0413003605086</v>
      </c>
      <c r="AP31" s="31">
        <v>2084.2572062084255</v>
      </c>
      <c r="AQ31" s="31">
        <v>4171.61</v>
      </c>
      <c r="AR31" s="31">
        <v>4243</v>
      </c>
      <c r="AS31" s="119">
        <v>2974</v>
      </c>
      <c r="AT31" s="119">
        <v>3627</v>
      </c>
      <c r="AU31" s="31">
        <v>3757</v>
      </c>
      <c r="AV31" s="119"/>
      <c r="AW31" s="119">
        <v>4065.82</v>
      </c>
      <c r="AX31" s="119">
        <v>3834.68</v>
      </c>
      <c r="AY31" s="119">
        <v>2104.25</v>
      </c>
      <c r="AZ31" s="119">
        <v>2294</v>
      </c>
    </row>
    <row r="32" spans="38:52" ht="15" customHeight="1">
      <c r="AL32" s="96" t="s">
        <v>70</v>
      </c>
      <c r="AM32" s="32">
        <v>1832.8809616130284</v>
      </c>
      <c r="AN32" s="32">
        <v>3406.219489395293</v>
      </c>
      <c r="AO32" s="31">
        <v>2556.034482758621</v>
      </c>
      <c r="AP32" s="31"/>
      <c r="AQ32" s="31">
        <v>3808</v>
      </c>
      <c r="AR32" s="31">
        <v>1980.29</v>
      </c>
      <c r="AS32" s="119">
        <v>2784</v>
      </c>
      <c r="AT32" s="119">
        <v>1561</v>
      </c>
      <c r="AU32" s="31">
        <v>3519</v>
      </c>
      <c r="AV32" s="119"/>
      <c r="AW32" s="119">
        <v>4696.09</v>
      </c>
      <c r="AX32" s="119">
        <v>3419</v>
      </c>
      <c r="AY32" s="119">
        <v>2018</v>
      </c>
      <c r="AZ32" s="119"/>
    </row>
    <row r="33" spans="38:52" ht="15" customHeight="1">
      <c r="AL33" s="96" t="s">
        <v>71</v>
      </c>
      <c r="AM33" s="32">
        <v>2667.565745111261</v>
      </c>
      <c r="AN33" s="32">
        <v>3955.6771545827637</v>
      </c>
      <c r="AO33" s="31">
        <v>4012.350202603673</v>
      </c>
      <c r="AP33" s="31">
        <v>5650</v>
      </c>
      <c r="AQ33" s="31">
        <v>3994</v>
      </c>
      <c r="AR33" s="31">
        <v>2508</v>
      </c>
      <c r="AS33" s="119">
        <v>3073.4</v>
      </c>
      <c r="AT33" s="119">
        <v>2943</v>
      </c>
      <c r="AU33" s="31"/>
      <c r="AV33" s="119">
        <v>1385.62</v>
      </c>
      <c r="AW33" s="119">
        <v>4641.06</v>
      </c>
      <c r="AX33" s="119">
        <v>3486</v>
      </c>
      <c r="AY33" s="119">
        <v>1030</v>
      </c>
      <c r="AZ33" s="119"/>
    </row>
    <row r="34" spans="38:52" ht="15" customHeight="1">
      <c r="AL34" s="96" t="s">
        <v>72</v>
      </c>
      <c r="AM34" s="32">
        <v>1890.3524820100013</v>
      </c>
      <c r="AN34" s="32">
        <v>3514.989293361884</v>
      </c>
      <c r="AO34" s="31">
        <v>4025.991586538462</v>
      </c>
      <c r="AP34" s="31">
        <v>8213</v>
      </c>
      <c r="AQ34" s="31">
        <v>4209</v>
      </c>
      <c r="AR34" s="31">
        <v>1697</v>
      </c>
      <c r="AS34" s="119">
        <v>3493</v>
      </c>
      <c r="AT34" s="119">
        <v>4251</v>
      </c>
      <c r="AU34" s="31">
        <v>3512</v>
      </c>
      <c r="AV34" s="119">
        <v>1310.42</v>
      </c>
      <c r="AW34" s="119">
        <v>4701.84</v>
      </c>
      <c r="AX34" s="119"/>
      <c r="AY34" s="119">
        <v>2109.55</v>
      </c>
      <c r="AZ34" s="119">
        <v>2988</v>
      </c>
    </row>
    <row r="35" spans="38:52" ht="15" customHeight="1">
      <c r="AL35" s="96" t="s">
        <v>73</v>
      </c>
      <c r="AM35" s="32">
        <v>2107.7034476315052</v>
      </c>
      <c r="AN35" s="32">
        <v>4490.566037735849</v>
      </c>
      <c r="AO35" s="31">
        <v>4029.8052866311327</v>
      </c>
      <c r="AP35" s="31"/>
      <c r="AQ35" s="31">
        <v>4710</v>
      </c>
      <c r="AR35" s="31">
        <v>5515</v>
      </c>
      <c r="AS35" s="119">
        <v>3565</v>
      </c>
      <c r="AT35" s="119"/>
      <c r="AU35" s="31"/>
      <c r="AV35" s="119">
        <v>2900.645</v>
      </c>
      <c r="AW35" s="119"/>
      <c r="AX35" s="119">
        <v>3927</v>
      </c>
      <c r="AY35" s="119"/>
      <c r="AZ35" s="119"/>
    </row>
    <row r="36" spans="38:52" ht="15" customHeight="1">
      <c r="AL36" s="96" t="s">
        <v>74</v>
      </c>
      <c r="AM36" s="32">
        <v>1889.011392870268</v>
      </c>
      <c r="AN36" s="32">
        <v>3423.9832635983266</v>
      </c>
      <c r="AO36" s="31">
        <v>2829.9224706862306</v>
      </c>
      <c r="AP36" s="31">
        <v>7141</v>
      </c>
      <c r="AQ36" s="31">
        <v>3964</v>
      </c>
      <c r="AR36" s="31"/>
      <c r="AS36" s="119">
        <v>3337</v>
      </c>
      <c r="AT36" s="119">
        <v>3620</v>
      </c>
      <c r="AU36" s="31"/>
      <c r="AV36" s="119"/>
      <c r="AW36" s="119">
        <v>3504.22</v>
      </c>
      <c r="AX36" s="119">
        <v>3705</v>
      </c>
      <c r="AY36" s="119">
        <v>3125.6</v>
      </c>
      <c r="AZ36" s="119">
        <v>1262</v>
      </c>
    </row>
    <row r="37" spans="38:52" ht="15" customHeight="1">
      <c r="AL37" s="96" t="s">
        <v>75</v>
      </c>
      <c r="AM37" s="32">
        <v>1537.5385114318144</v>
      </c>
      <c r="AN37" s="32">
        <v>3533.1447225244833</v>
      </c>
      <c r="AO37" s="31">
        <v>2498.193277037365</v>
      </c>
      <c r="AP37" s="31"/>
      <c r="AQ37" s="31">
        <v>3978</v>
      </c>
      <c r="AR37" s="31">
        <v>2808</v>
      </c>
      <c r="AS37" s="119">
        <v>3029</v>
      </c>
      <c r="AT37" s="119">
        <v>3458.6</v>
      </c>
      <c r="AU37" s="31">
        <v>3954.62</v>
      </c>
      <c r="AV37" s="119">
        <v>1286</v>
      </c>
      <c r="AW37" s="119">
        <v>4847</v>
      </c>
      <c r="AX37" s="119">
        <v>2055</v>
      </c>
      <c r="AY37" s="119"/>
      <c r="AZ37" s="119"/>
    </row>
    <row r="38" spans="38:52" ht="15" customHeight="1">
      <c r="AL38" s="96" t="s">
        <v>76</v>
      </c>
      <c r="AM38" s="32">
        <v>1790.9365208309155</v>
      </c>
      <c r="AN38" s="32">
        <v>3766.089860352156</v>
      </c>
      <c r="AO38" s="31">
        <v>2541.4518059725797</v>
      </c>
      <c r="AP38" s="31"/>
      <c r="AQ38" s="31">
        <v>2845</v>
      </c>
      <c r="AR38" s="31">
        <v>2703</v>
      </c>
      <c r="AS38" s="119">
        <v>3215</v>
      </c>
      <c r="AT38" s="119"/>
      <c r="AU38" s="31"/>
      <c r="AV38" s="119"/>
      <c r="AW38" s="119"/>
      <c r="AY38" s="119">
        <v>1029</v>
      </c>
      <c r="AZ38" s="119"/>
    </row>
    <row r="39" spans="39:51" ht="15" customHeight="1">
      <c r="AM39" s="32">
        <v>2001.181717683833</v>
      </c>
      <c r="AN39" s="32">
        <v>3246.189357166705</v>
      </c>
      <c r="AO39" s="31">
        <v>2857.9779467361705</v>
      </c>
      <c r="AP39" s="31">
        <v>3328.407573916323</v>
      </c>
      <c r="AQ39" s="31"/>
      <c r="AS39" s="119"/>
      <c r="AY39" s="119"/>
    </row>
    <row r="40" ht="15" customHeight="1"/>
    <row r="41" ht="15" customHeight="1"/>
    <row r="42" ht="15" customHeight="1"/>
    <row r="43" ht="15" customHeight="1"/>
    <row r="44" ht="15" customHeight="1"/>
  </sheetData>
  <sheetProtection/>
  <printOptions horizontalCentered="1"/>
  <pageMargins left="0.5905511811023623" right="0.5905511811023623" top="1.062992125984252" bottom="0.7874015748031497" header="0.5118110236220472" footer="0.1968503937007874"/>
  <pageSetup horizontalDpi="600" verticalDpi="6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V39"/>
  <sheetViews>
    <sheetView zoomScalePageLayoutView="0" workbookViewId="0" topLeftCell="A1">
      <selection activeCell="B20" sqref="B20"/>
    </sheetView>
  </sheetViews>
  <sheetFormatPr defaultColWidth="10.90625" defaultRowHeight="18"/>
  <cols>
    <col min="1" max="1" width="10.453125" style="10" customWidth="1"/>
    <col min="2" max="7" width="6.36328125" style="10" customWidth="1"/>
    <col min="8" max="10" width="5.99609375" style="10" customWidth="1"/>
    <col min="11" max="32" width="6.36328125" style="10" customWidth="1"/>
    <col min="33" max="33" width="4.8125" style="10" customWidth="1"/>
    <col min="34" max="34" width="3.8125" style="10" customWidth="1"/>
    <col min="35" max="41" width="3.453125" style="10" customWidth="1"/>
    <col min="42" max="42" width="5.453125" style="10" customWidth="1"/>
    <col min="43" max="43" width="4.8125" style="10" customWidth="1"/>
    <col min="44" max="45" width="5.6328125" style="10" customWidth="1"/>
    <col min="46" max="46" width="4.72265625" style="10" customWidth="1"/>
    <col min="47" max="47" width="5.90625" style="10" customWidth="1"/>
    <col min="48" max="48" width="4.72265625" style="10" customWidth="1"/>
    <col min="49" max="16384" width="10.90625" style="10" customWidth="1"/>
  </cols>
  <sheetData>
    <row r="2" spans="1:32" ht="12">
      <c r="A2" s="218" t="s">
        <v>17</v>
      </c>
      <c r="B2" s="218"/>
      <c r="C2" s="218"/>
      <c r="D2" s="218"/>
      <c r="E2" s="218"/>
      <c r="F2" s="218"/>
      <c r="G2" s="218"/>
      <c r="H2" s="218"/>
      <c r="I2" s="218"/>
      <c r="J2" s="218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</row>
    <row r="3" spans="1:32" ht="12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32" ht="12">
      <c r="A4" s="230" t="s">
        <v>27</v>
      </c>
      <c r="B4" s="230"/>
      <c r="C4" s="230"/>
      <c r="D4" s="230"/>
      <c r="E4" s="230"/>
      <c r="F4" s="230"/>
      <c r="G4" s="230"/>
      <c r="H4" s="230"/>
      <c r="I4" s="230"/>
      <c r="J4" s="230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</row>
    <row r="5" spans="1:32" ht="18" customHeight="1">
      <c r="A5" s="222" t="s">
        <v>117</v>
      </c>
      <c r="B5" s="221" t="s">
        <v>114</v>
      </c>
      <c r="C5" s="221"/>
      <c r="D5" s="221" t="s">
        <v>115</v>
      </c>
      <c r="E5" s="221"/>
      <c r="F5" s="221" t="s">
        <v>116</v>
      </c>
      <c r="G5" s="221"/>
      <c r="H5" s="228" t="s">
        <v>281</v>
      </c>
      <c r="I5" s="228"/>
      <c r="J5" s="228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</row>
    <row r="6" spans="1:32" ht="12">
      <c r="A6" s="234"/>
      <c r="B6" s="219" t="s">
        <v>118</v>
      </c>
      <c r="C6" s="219"/>
      <c r="D6" s="226" t="s">
        <v>207</v>
      </c>
      <c r="E6" s="226"/>
      <c r="F6" s="219" t="s">
        <v>202</v>
      </c>
      <c r="G6" s="219"/>
      <c r="H6" s="232" t="s">
        <v>114</v>
      </c>
      <c r="I6" s="36" t="s">
        <v>109</v>
      </c>
      <c r="J6" s="41" t="s">
        <v>109</v>
      </c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</row>
    <row r="7" spans="1:32" ht="12">
      <c r="A7" s="225"/>
      <c r="B7" s="40">
        <v>2016</v>
      </c>
      <c r="C7" s="40">
        <v>2017</v>
      </c>
      <c r="D7" s="40">
        <v>2016</v>
      </c>
      <c r="E7" s="40">
        <v>2017</v>
      </c>
      <c r="F7" s="40">
        <v>2016</v>
      </c>
      <c r="G7" s="40">
        <v>2017</v>
      </c>
      <c r="H7" s="233"/>
      <c r="I7" s="67" t="s">
        <v>209</v>
      </c>
      <c r="J7" s="67" t="s">
        <v>119</v>
      </c>
      <c r="K7" s="97"/>
      <c r="L7" s="44"/>
      <c r="M7" s="44"/>
      <c r="N7" s="44"/>
      <c r="O7" s="44"/>
      <c r="P7" s="44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</row>
    <row r="8" spans="1:32" ht="12">
      <c r="A8" s="38" t="s">
        <v>65</v>
      </c>
      <c r="B8" s="26">
        <v>131.9328</v>
      </c>
      <c r="C8" s="26">
        <v>300.941</v>
      </c>
      <c r="D8" s="26">
        <v>145.46093</v>
      </c>
      <c r="E8" s="26">
        <v>724.542</v>
      </c>
      <c r="F8" s="52">
        <f aca="true" t="shared" si="0" ref="F8:F14">D8/B8*1000</f>
        <v>1102.5380345145409</v>
      </c>
      <c r="G8" s="52"/>
      <c r="H8" s="60">
        <f aca="true" t="shared" si="1" ref="H8:H14">(C8/B8-1)*100</f>
        <v>128.10173057799125</v>
      </c>
      <c r="I8" s="60">
        <f aca="true" t="shared" si="2" ref="I8:I14">(E8/D8-1)*100</f>
        <v>398.10076148970046</v>
      </c>
      <c r="J8" s="60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</row>
    <row r="9" spans="1:32" ht="12">
      <c r="A9" s="21" t="s">
        <v>66</v>
      </c>
      <c r="B9" s="26">
        <v>100.092</v>
      </c>
      <c r="C9" s="26">
        <v>74.898</v>
      </c>
      <c r="D9" s="26">
        <v>98.581</v>
      </c>
      <c r="E9" s="26">
        <v>67.862</v>
      </c>
      <c r="F9" s="52">
        <f t="shared" si="0"/>
        <v>984.9038884226512</v>
      </c>
      <c r="G9" s="52">
        <f aca="true" t="shared" si="3" ref="G9:G14">E9/C9*1000</f>
        <v>906.0589067798874</v>
      </c>
      <c r="H9" s="60">
        <f t="shared" si="1"/>
        <v>-25.17084282460137</v>
      </c>
      <c r="I9" s="60">
        <f t="shared" si="2"/>
        <v>-31.161177103092896</v>
      </c>
      <c r="J9" s="60">
        <f aca="true" t="shared" si="4" ref="J9:J16">(G9/F9-1)*100</f>
        <v>-8.005347787694905</v>
      </c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</row>
    <row r="10" spans="1:32" ht="12">
      <c r="A10" s="21" t="s">
        <v>67</v>
      </c>
      <c r="B10" s="26">
        <v>96.948</v>
      </c>
      <c r="C10" s="26">
        <v>562.825</v>
      </c>
      <c r="D10" s="26">
        <v>115.921</v>
      </c>
      <c r="E10" s="26">
        <v>1097.61554</v>
      </c>
      <c r="F10" s="52">
        <f t="shared" si="0"/>
        <v>1195.7028510129142</v>
      </c>
      <c r="G10" s="52">
        <f t="shared" si="3"/>
        <v>1950.1897392617598</v>
      </c>
      <c r="H10" s="60">
        <f t="shared" si="1"/>
        <v>480.54317778602973</v>
      </c>
      <c r="I10" s="60">
        <f t="shared" si="2"/>
        <v>846.8651409149335</v>
      </c>
      <c r="J10" s="60">
        <f t="shared" si="4"/>
        <v>63.099865289247916</v>
      </c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</row>
    <row r="11" spans="1:32" ht="12">
      <c r="A11" s="21" t="s">
        <v>68</v>
      </c>
      <c r="B11" s="26">
        <v>164.928</v>
      </c>
      <c r="C11" s="26">
        <v>58.804</v>
      </c>
      <c r="D11" s="26">
        <v>191.833</v>
      </c>
      <c r="E11" s="26">
        <v>64.091</v>
      </c>
      <c r="F11" s="52">
        <f t="shared" si="0"/>
        <v>1163.1317908420644</v>
      </c>
      <c r="G11" s="52">
        <f t="shared" si="3"/>
        <v>1089.9088497381128</v>
      </c>
      <c r="H11" s="60">
        <f t="shared" si="1"/>
        <v>-64.34565386107877</v>
      </c>
      <c r="I11" s="60">
        <f t="shared" si="2"/>
        <v>-66.59021127751743</v>
      </c>
      <c r="J11" s="60">
        <f t="shared" si="4"/>
        <v>-6.295326263152079</v>
      </c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</row>
    <row r="12" spans="1:32" ht="12">
      <c r="A12" s="21" t="s">
        <v>69</v>
      </c>
      <c r="B12" s="26">
        <v>102.282</v>
      </c>
      <c r="C12" s="26">
        <v>5.718</v>
      </c>
      <c r="D12" s="26">
        <v>96.4</v>
      </c>
      <c r="E12" s="26">
        <v>5.83</v>
      </c>
      <c r="F12" s="52">
        <f t="shared" si="0"/>
        <v>942.4923251402985</v>
      </c>
      <c r="G12" s="52">
        <f t="shared" si="3"/>
        <v>1019.5872682756209</v>
      </c>
      <c r="H12" s="60">
        <f t="shared" si="1"/>
        <v>-94.40957353199977</v>
      </c>
      <c r="I12" s="60">
        <f t="shared" si="2"/>
        <v>-93.95228215767635</v>
      </c>
      <c r="J12" s="60">
        <f t="shared" si="4"/>
        <v>8.179901425069547</v>
      </c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</row>
    <row r="13" spans="1:32" ht="12">
      <c r="A13" s="21" t="s">
        <v>70</v>
      </c>
      <c r="B13" s="26">
        <v>71.058</v>
      </c>
      <c r="C13" s="26">
        <v>77.532</v>
      </c>
      <c r="D13" s="26">
        <v>75.848</v>
      </c>
      <c r="E13" s="26">
        <v>72.478</v>
      </c>
      <c r="F13" s="52">
        <f t="shared" si="0"/>
        <v>1067.4097216358466</v>
      </c>
      <c r="G13" s="52">
        <f t="shared" si="3"/>
        <v>934.814012278801</v>
      </c>
      <c r="H13" s="60">
        <f t="shared" si="1"/>
        <v>9.110867178924241</v>
      </c>
      <c r="I13" s="60">
        <f t="shared" si="2"/>
        <v>-4.443096719755301</v>
      </c>
      <c r="J13" s="60">
        <f t="shared" si="4"/>
        <v>-12.422194277361232</v>
      </c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</row>
    <row r="14" spans="1:32" ht="12">
      <c r="A14" s="21" t="s">
        <v>71</v>
      </c>
      <c r="B14" s="26">
        <v>82.311</v>
      </c>
      <c r="C14" s="26">
        <v>147.945</v>
      </c>
      <c r="D14" s="26">
        <v>89.665</v>
      </c>
      <c r="E14" s="26">
        <v>150.53</v>
      </c>
      <c r="F14" s="52">
        <f t="shared" si="0"/>
        <v>1089.3440730886516</v>
      </c>
      <c r="G14" s="52">
        <f t="shared" si="3"/>
        <v>1017.4727094528373</v>
      </c>
      <c r="H14" s="60">
        <f t="shared" si="1"/>
        <v>79.73903852462001</v>
      </c>
      <c r="I14" s="60">
        <f t="shared" si="2"/>
        <v>67.88044387442145</v>
      </c>
      <c r="J14" s="60">
        <f t="shared" si="4"/>
        <v>-6.597673353290034</v>
      </c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</row>
    <row r="15" spans="1:32" ht="12">
      <c r="A15" s="21" t="s">
        <v>72</v>
      </c>
      <c r="B15" s="26">
        <v>40.366</v>
      </c>
      <c r="C15" s="26">
        <v>167.112</v>
      </c>
      <c r="D15" s="26">
        <v>64.557</v>
      </c>
      <c r="E15" s="26">
        <v>167.02401999999998</v>
      </c>
      <c r="F15" s="52">
        <f aca="true" t="shared" si="5" ref="F15:G17">D15/B15*1000</f>
        <v>1599.2914829311796</v>
      </c>
      <c r="G15" s="52">
        <f t="shared" si="5"/>
        <v>999.4735267365598</v>
      </c>
      <c r="H15" s="60">
        <f>(C15/B15-1)*100</f>
        <v>313.99197344299654</v>
      </c>
      <c r="I15" s="60">
        <f>(E15/D15-1)*100</f>
        <v>158.72332977059028</v>
      </c>
      <c r="J15" s="60">
        <f t="shared" si="4"/>
        <v>-37.50523044712738</v>
      </c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</row>
    <row r="16" spans="1:32" ht="12">
      <c r="A16" s="21" t="s">
        <v>73</v>
      </c>
      <c r="B16" s="26">
        <v>48.972</v>
      </c>
      <c r="C16" s="26">
        <v>7.1</v>
      </c>
      <c r="D16" s="26">
        <v>52.231</v>
      </c>
      <c r="E16" s="26">
        <v>13.2</v>
      </c>
      <c r="F16" s="52">
        <f t="shared" si="5"/>
        <v>1066.5482316425712</v>
      </c>
      <c r="G16" s="52">
        <f t="shared" si="5"/>
        <v>1859.1549295774648</v>
      </c>
      <c r="H16" s="60">
        <f>(C16/B16-1)*100</f>
        <v>-85.50191946418362</v>
      </c>
      <c r="I16" s="60">
        <f>(E16/D16-1)*100</f>
        <v>-74.72765216059429</v>
      </c>
      <c r="J16" s="60">
        <f t="shared" si="4"/>
        <v>74.31512935089815</v>
      </c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</row>
    <row r="17" spans="1:32" ht="12">
      <c r="A17" s="21" t="s">
        <v>74</v>
      </c>
      <c r="B17" s="26">
        <v>182.392</v>
      </c>
      <c r="C17" s="26">
        <v>10.992</v>
      </c>
      <c r="D17" s="26">
        <v>187.25</v>
      </c>
      <c r="E17" s="26">
        <v>9.36707</v>
      </c>
      <c r="F17" s="52">
        <f t="shared" si="5"/>
        <v>1026.6349401289528</v>
      </c>
      <c r="G17" s="52">
        <f t="shared" si="5"/>
        <v>852.1715793304221</v>
      </c>
      <c r="H17" s="60">
        <f>(C17/B17-1)*100</f>
        <v>-93.97341988683714</v>
      </c>
      <c r="I17" s="60">
        <f>(E17/D17-1)*100</f>
        <v>-94.99755941255007</v>
      </c>
      <c r="J17" s="60">
        <f>(G17/F17-1)*100</f>
        <v>-16.993709640996325</v>
      </c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</row>
    <row r="18" spans="1:32" ht="12">
      <c r="A18" s="21" t="s">
        <v>75</v>
      </c>
      <c r="B18" s="26">
        <v>11.75</v>
      </c>
      <c r="C18" s="26"/>
      <c r="D18" s="26">
        <v>7.12</v>
      </c>
      <c r="E18" s="26"/>
      <c r="F18" s="52"/>
      <c r="G18" s="52"/>
      <c r="H18" s="60"/>
      <c r="I18" s="60"/>
      <c r="J18" s="60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</row>
    <row r="19" spans="1:32" ht="12">
      <c r="A19" s="21" t="s">
        <v>76</v>
      </c>
      <c r="B19" s="26">
        <v>60.609</v>
      </c>
      <c r="C19" s="26"/>
      <c r="D19" s="26">
        <v>73.632</v>
      </c>
      <c r="E19" s="26"/>
      <c r="F19" s="52"/>
      <c r="G19" s="52"/>
      <c r="H19" s="60"/>
      <c r="I19" s="60"/>
      <c r="J19" s="60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</row>
    <row r="20" spans="1:32" ht="12">
      <c r="A20" s="88" t="s">
        <v>335</v>
      </c>
      <c r="B20" s="26">
        <f>SUM(B8:B17)</f>
        <v>1021.2818</v>
      </c>
      <c r="C20" s="26">
        <f>SUM(C8:C17)</f>
        <v>1413.8669999999997</v>
      </c>
      <c r="D20" s="26">
        <f>SUM(D8:D17)</f>
        <v>1117.7469299999998</v>
      </c>
      <c r="E20" s="26">
        <f>SUM(E8:E17)</f>
        <v>2372.5396299999993</v>
      </c>
      <c r="F20" s="52">
        <f>D20/B20*1000</f>
        <v>1094.4549584649405</v>
      </c>
      <c r="G20" s="52">
        <f>E20/C20*1000</f>
        <v>1678.0500782605434</v>
      </c>
      <c r="H20" s="60">
        <f>(C20/B20-1)*100</f>
        <v>38.440438280599906</v>
      </c>
      <c r="I20" s="60">
        <f>(E20/D20-1)*100</f>
        <v>112.26089433321009</v>
      </c>
      <c r="J20" s="60">
        <f>(G20/F20-1)*100</f>
        <v>53.3228997028933</v>
      </c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</row>
    <row r="21" spans="1:32" ht="12">
      <c r="A21" s="88" t="s">
        <v>172</v>
      </c>
      <c r="B21" s="26">
        <f>SUM(B8:B19)</f>
        <v>1093.6408</v>
      </c>
      <c r="C21" s="26"/>
      <c r="D21" s="26">
        <f>SUM(D8:D19)</f>
        <v>1198.4989299999997</v>
      </c>
      <c r="E21" s="26"/>
      <c r="F21" s="26"/>
      <c r="G21" s="52"/>
      <c r="H21" s="60"/>
      <c r="I21" s="60"/>
      <c r="J21" s="60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</row>
    <row r="22" spans="1:10" ht="12">
      <c r="A22" s="47" t="s">
        <v>193</v>
      </c>
      <c r="B22" s="53"/>
      <c r="C22" s="53"/>
      <c r="D22" s="53"/>
      <c r="E22" s="53"/>
      <c r="F22" s="53"/>
      <c r="G22" s="53"/>
      <c r="H22" s="53"/>
      <c r="I22" s="53"/>
      <c r="J22" s="54"/>
    </row>
    <row r="23" spans="2:6" ht="12">
      <c r="B23" s="29"/>
      <c r="C23" s="29"/>
      <c r="D23" s="29"/>
      <c r="E23" s="29"/>
      <c r="F23" s="29"/>
    </row>
    <row r="24" ht="15" customHeight="1"/>
    <row r="25" ht="15" customHeight="1"/>
    <row r="26" spans="35:48" ht="15" customHeight="1">
      <c r="AI26" s="68">
        <v>2004</v>
      </c>
      <c r="AJ26" s="68">
        <v>2005</v>
      </c>
      <c r="AK26" s="10">
        <v>2006</v>
      </c>
      <c r="AL26" s="10">
        <v>2007</v>
      </c>
      <c r="AM26" s="10">
        <v>2008</v>
      </c>
      <c r="AN26" s="10">
        <v>2009</v>
      </c>
      <c r="AO26" s="10">
        <v>2010</v>
      </c>
      <c r="AP26" s="10">
        <v>2011</v>
      </c>
      <c r="AQ26" s="10">
        <v>2012</v>
      </c>
      <c r="AR26" s="10">
        <v>2013</v>
      </c>
      <c r="AS26" s="10">
        <v>2014</v>
      </c>
      <c r="AT26" s="10">
        <v>2015</v>
      </c>
      <c r="AU26" s="10">
        <v>2016</v>
      </c>
      <c r="AV26" s="10">
        <v>2017</v>
      </c>
    </row>
    <row r="27" spans="34:48" ht="15" customHeight="1">
      <c r="AH27" s="11" t="s">
        <v>65</v>
      </c>
      <c r="AI27" s="44">
        <v>501.1758434717171</v>
      </c>
      <c r="AJ27" s="44">
        <v>472.16898339621116</v>
      </c>
      <c r="AK27" s="29">
        <v>498.26100364932233</v>
      </c>
      <c r="AL27" s="29">
        <v>655.198093535895</v>
      </c>
      <c r="AM27" s="29">
        <v>1172</v>
      </c>
      <c r="AN27" s="29">
        <v>850</v>
      </c>
      <c r="AO27" s="29">
        <v>2879</v>
      </c>
      <c r="AP27" s="29">
        <v>1024</v>
      </c>
      <c r="AQ27" s="29">
        <v>982.6</v>
      </c>
      <c r="AR27" s="29">
        <v>977</v>
      </c>
      <c r="AS27" s="29">
        <v>969.6722667233759</v>
      </c>
      <c r="AT27" s="29">
        <v>1023.1776548737308</v>
      </c>
      <c r="AU27" s="29">
        <v>1103</v>
      </c>
      <c r="AV27" s="29"/>
    </row>
    <row r="28" spans="34:48" ht="15" customHeight="1">
      <c r="AH28" s="11" t="s">
        <v>66</v>
      </c>
      <c r="AI28" s="44">
        <v>721.6607664850096</v>
      </c>
      <c r="AJ28" s="44">
        <v>534.8005425019904</v>
      </c>
      <c r="AK28" s="29">
        <v>802.0054225878835</v>
      </c>
      <c r="AL28" s="29">
        <v>571.7081334668704</v>
      </c>
      <c r="AM28" s="29">
        <v>1014</v>
      </c>
      <c r="AN28" s="29">
        <v>882</v>
      </c>
      <c r="AO28" s="29">
        <v>1125</v>
      </c>
      <c r="AP28" s="29">
        <v>1123</v>
      </c>
      <c r="AQ28" s="29">
        <v>1061</v>
      </c>
      <c r="AR28" s="29">
        <v>1040</v>
      </c>
      <c r="AS28" s="29">
        <v>1024.0844971152976</v>
      </c>
      <c r="AT28" s="29"/>
      <c r="AU28" s="29">
        <v>985</v>
      </c>
      <c r="AV28" s="29">
        <v>906</v>
      </c>
    </row>
    <row r="29" spans="34:48" ht="15" customHeight="1">
      <c r="AH29" s="11" t="s">
        <v>67</v>
      </c>
      <c r="AI29" s="44">
        <v>455.84218512898326</v>
      </c>
      <c r="AJ29" s="44">
        <v>475.1990641930717</v>
      </c>
      <c r="AK29" s="29">
        <v>525.0755356161875</v>
      </c>
      <c r="AL29" s="29">
        <v>1531.5083439410257</v>
      </c>
      <c r="AM29" s="29">
        <v>1003</v>
      </c>
      <c r="AN29" s="29">
        <v>1236</v>
      </c>
      <c r="AO29" s="29">
        <v>892</v>
      </c>
      <c r="AP29" s="29">
        <v>999</v>
      </c>
      <c r="AQ29" s="29">
        <v>1198</v>
      </c>
      <c r="AR29" s="29">
        <v>879</v>
      </c>
      <c r="AS29" s="29"/>
      <c r="AT29" s="29">
        <v>995</v>
      </c>
      <c r="AU29" s="29">
        <v>1196</v>
      </c>
      <c r="AV29" s="29"/>
    </row>
    <row r="30" spans="34:48" ht="15" customHeight="1">
      <c r="AH30" s="11" t="s">
        <v>68</v>
      </c>
      <c r="AI30" s="44">
        <v>629.824220564758</v>
      </c>
      <c r="AJ30" s="44">
        <v>459.0415151146386</v>
      </c>
      <c r="AK30" s="29">
        <v>618.5259526170266</v>
      </c>
      <c r="AL30" s="29">
        <v>1068.1262724795872</v>
      </c>
      <c r="AM30" s="29">
        <v>1401</v>
      </c>
      <c r="AN30" s="29">
        <v>1021</v>
      </c>
      <c r="AO30" s="29">
        <v>972</v>
      </c>
      <c r="AP30" s="29">
        <v>994</v>
      </c>
      <c r="AQ30" s="29">
        <v>898</v>
      </c>
      <c r="AR30" s="29"/>
      <c r="AS30" s="29">
        <v>1651</v>
      </c>
      <c r="AT30" s="29">
        <v>1447</v>
      </c>
      <c r="AU30" s="29">
        <v>1163.13</v>
      </c>
      <c r="AV30" s="29">
        <v>1090</v>
      </c>
    </row>
    <row r="31" spans="34:48" ht="15" customHeight="1">
      <c r="AH31" s="11" t="s">
        <v>69</v>
      </c>
      <c r="AI31" s="44">
        <v>454.24857068723327</v>
      </c>
      <c r="AJ31" s="44">
        <v>439.62732880338586</v>
      </c>
      <c r="AK31" s="29">
        <v>543.6141757920202</v>
      </c>
      <c r="AL31" s="29">
        <v>634.8353446691578</v>
      </c>
      <c r="AM31" s="29">
        <v>1798.5</v>
      </c>
      <c r="AN31" s="29">
        <v>1922</v>
      </c>
      <c r="AO31" s="29">
        <v>978</v>
      </c>
      <c r="AP31" s="29">
        <v>968</v>
      </c>
      <c r="AQ31" s="29">
        <v>907</v>
      </c>
      <c r="AR31" s="29">
        <v>1045</v>
      </c>
      <c r="AS31" s="29">
        <v>920</v>
      </c>
      <c r="AT31" s="29">
        <v>1059</v>
      </c>
      <c r="AU31" s="29">
        <v>942.45</v>
      </c>
      <c r="AV31" s="29">
        <v>1020</v>
      </c>
    </row>
    <row r="32" spans="34:48" ht="15" customHeight="1">
      <c r="AH32" s="11" t="s">
        <v>70</v>
      </c>
      <c r="AI32" s="44">
        <v>459.56631865076906</v>
      </c>
      <c r="AJ32" s="44">
        <v>479.1123782662457</v>
      </c>
      <c r="AK32" s="29">
        <v>543.5494386610975</v>
      </c>
      <c r="AL32" s="29">
        <v>1720.168819542141</v>
      </c>
      <c r="AM32" s="29">
        <v>1011</v>
      </c>
      <c r="AN32" s="29">
        <v>493</v>
      </c>
      <c r="AO32" s="29">
        <v>937</v>
      </c>
      <c r="AP32" s="29">
        <v>340</v>
      </c>
      <c r="AQ32" s="29">
        <v>954</v>
      </c>
      <c r="AR32" s="29"/>
      <c r="AS32" s="29">
        <v>853.55</v>
      </c>
      <c r="AT32" s="29">
        <v>1374</v>
      </c>
      <c r="AU32" s="29">
        <v>1067</v>
      </c>
      <c r="AV32" s="29">
        <v>935</v>
      </c>
    </row>
    <row r="33" spans="34:48" ht="15" customHeight="1">
      <c r="AH33" s="11" t="s">
        <v>71</v>
      </c>
      <c r="AI33" s="44">
        <v>545.8034393830134</v>
      </c>
      <c r="AJ33" s="44">
        <v>449.2750258297442</v>
      </c>
      <c r="AK33" s="29">
        <v>798.8203471335187</v>
      </c>
      <c r="AL33" s="29">
        <v>895.6907355634822</v>
      </c>
      <c r="AM33" s="29">
        <v>1994</v>
      </c>
      <c r="AN33" s="29">
        <v>1126</v>
      </c>
      <c r="AO33" s="29"/>
      <c r="AP33" s="29">
        <v>971</v>
      </c>
      <c r="AQ33" s="29">
        <v>903</v>
      </c>
      <c r="AR33" s="29">
        <v>1006</v>
      </c>
      <c r="AS33" s="29">
        <v>875</v>
      </c>
      <c r="AT33" s="29">
        <v>1331</v>
      </c>
      <c r="AU33" s="29">
        <v>1089</v>
      </c>
      <c r="AV33" s="29">
        <v>1017</v>
      </c>
    </row>
    <row r="34" spans="34:48" ht="15" customHeight="1">
      <c r="AH34" s="11" t="s">
        <v>72</v>
      </c>
      <c r="AI34" s="44">
        <v>474.0408891588679</v>
      </c>
      <c r="AJ34" s="44">
        <v>453.4716906951747</v>
      </c>
      <c r="AK34" s="29">
        <v>555.9000733917811</v>
      </c>
      <c r="AL34" s="29">
        <v>939</v>
      </c>
      <c r="AM34" s="29">
        <v>3713</v>
      </c>
      <c r="AN34" s="29">
        <v>892</v>
      </c>
      <c r="AO34" s="29">
        <v>900</v>
      </c>
      <c r="AP34" s="29">
        <v>1036</v>
      </c>
      <c r="AQ34" s="29">
        <v>937</v>
      </c>
      <c r="AR34" s="29">
        <v>1003.76</v>
      </c>
      <c r="AS34" s="29">
        <v>964.66</v>
      </c>
      <c r="AT34" s="29">
        <v>1292</v>
      </c>
      <c r="AU34" s="29">
        <v>1599</v>
      </c>
      <c r="AV34" s="29">
        <v>999</v>
      </c>
    </row>
    <row r="35" spans="34:48" ht="15" customHeight="1">
      <c r="AH35" s="11" t="s">
        <v>73</v>
      </c>
      <c r="AI35" s="44">
        <v>477.32088205289176</v>
      </c>
      <c r="AJ35" s="44">
        <v>491.3005875527459</v>
      </c>
      <c r="AK35" s="29">
        <v>541.1539440429474</v>
      </c>
      <c r="AL35" s="29">
        <v>909</v>
      </c>
      <c r="AM35" s="29">
        <v>1989.23</v>
      </c>
      <c r="AN35" s="29">
        <v>1014</v>
      </c>
      <c r="AO35" s="29">
        <v>899</v>
      </c>
      <c r="AP35" s="29">
        <v>1020</v>
      </c>
      <c r="AQ35" s="29">
        <v>898</v>
      </c>
      <c r="AR35" s="29">
        <v>1627</v>
      </c>
      <c r="AS35" s="29">
        <v>907</v>
      </c>
      <c r="AT35" s="29">
        <v>1121</v>
      </c>
      <c r="AU35" s="29">
        <v>1067</v>
      </c>
      <c r="AV35" s="29">
        <v>1859</v>
      </c>
    </row>
    <row r="36" spans="34:48" ht="15" customHeight="1">
      <c r="AH36" s="11" t="s">
        <v>74</v>
      </c>
      <c r="AI36" s="44">
        <v>494.291319274154</v>
      </c>
      <c r="AJ36" s="44">
        <v>463.4243883778755</v>
      </c>
      <c r="AK36" s="29">
        <v>536.3585329341319</v>
      </c>
      <c r="AL36" s="29">
        <v>717</v>
      </c>
      <c r="AM36" s="29">
        <v>3230</v>
      </c>
      <c r="AN36" s="29">
        <v>870</v>
      </c>
      <c r="AO36" s="29">
        <v>2469</v>
      </c>
      <c r="AP36" s="29">
        <v>1034</v>
      </c>
      <c r="AQ36" s="29">
        <v>932</v>
      </c>
      <c r="AR36" s="29">
        <v>1163</v>
      </c>
      <c r="AS36" s="29">
        <v>874.68</v>
      </c>
      <c r="AT36" s="29">
        <v>949</v>
      </c>
      <c r="AU36" s="29">
        <v>1027</v>
      </c>
      <c r="AV36" s="29">
        <v>852</v>
      </c>
    </row>
    <row r="37" spans="34:48" ht="15" customHeight="1">
      <c r="AH37" s="11" t="s">
        <v>75</v>
      </c>
      <c r="AI37" s="44">
        <v>421.38293874483276</v>
      </c>
      <c r="AJ37" s="44">
        <v>563.7089259325496</v>
      </c>
      <c r="AK37" s="29">
        <v>665.6850682748744</v>
      </c>
      <c r="AL37" s="29">
        <v>972</v>
      </c>
      <c r="AM37" s="29">
        <v>2968</v>
      </c>
      <c r="AN37" s="29">
        <v>950</v>
      </c>
      <c r="AO37" s="29">
        <v>852</v>
      </c>
      <c r="AP37" s="29">
        <v>989.27</v>
      </c>
      <c r="AQ37" s="29">
        <v>956</v>
      </c>
      <c r="AR37" s="29">
        <v>1009</v>
      </c>
      <c r="AS37" s="29">
        <v>1037</v>
      </c>
      <c r="AT37" s="29">
        <v>1259</v>
      </c>
      <c r="AU37" s="29">
        <v>606</v>
      </c>
      <c r="AV37" s="29"/>
    </row>
    <row r="38" spans="34:48" ht="15" customHeight="1">
      <c r="AH38" s="11" t="s">
        <v>76</v>
      </c>
      <c r="AI38" s="44">
        <v>699.6478704546543</v>
      </c>
      <c r="AJ38" s="44">
        <v>483.0380130243828</v>
      </c>
      <c r="AK38" s="29">
        <v>968.1713793598393</v>
      </c>
      <c r="AL38" s="29">
        <v>621</v>
      </c>
      <c r="AM38" s="29">
        <v>2142</v>
      </c>
      <c r="AN38" s="29">
        <v>1866</v>
      </c>
      <c r="AO38" s="29">
        <v>2110</v>
      </c>
      <c r="AP38" s="29">
        <v>910</v>
      </c>
      <c r="AQ38" s="29">
        <v>999.7</v>
      </c>
      <c r="AR38" s="29">
        <v>1037</v>
      </c>
      <c r="AS38" s="29">
        <v>918</v>
      </c>
      <c r="AT38" s="29">
        <v>1117</v>
      </c>
      <c r="AU38" s="29">
        <v>1215</v>
      </c>
      <c r="AV38" s="29"/>
    </row>
    <row r="39" spans="35:38" ht="15" customHeight="1">
      <c r="AI39" s="44"/>
      <c r="AJ39" s="44"/>
      <c r="AK39" s="29"/>
      <c r="AL39" s="29"/>
    </row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</sheetData>
  <sheetProtection/>
  <mergeCells count="11">
    <mergeCell ref="B6:C6"/>
    <mergeCell ref="D6:E6"/>
    <mergeCell ref="F6:G6"/>
    <mergeCell ref="A2:J2"/>
    <mergeCell ref="A4:J4"/>
    <mergeCell ref="B5:C5"/>
    <mergeCell ref="D5:E5"/>
    <mergeCell ref="F5:G5"/>
    <mergeCell ref="H5:J5"/>
    <mergeCell ref="A5:A7"/>
    <mergeCell ref="H6:H7"/>
  </mergeCells>
  <printOptions horizontalCentered="1"/>
  <pageMargins left="0.5905511811023623" right="0.5905511811023623" top="0.9055118110236221" bottom="0.7874015748031497" header="0.5118110236220472" footer="0.1968503937007874"/>
  <pageSetup horizontalDpi="600" verticalDpi="600" orientation="portrait" r:id="rId2"/>
  <ignoredErrors>
    <ignoredError sqref="B21:D21 B20:E20" formulaRange="1"/>
  </ignoredError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P37"/>
  <sheetViews>
    <sheetView zoomScaleSheetLayoutView="75" zoomScalePageLayoutView="0" workbookViewId="0" topLeftCell="A1">
      <selection activeCell="E6" sqref="E6"/>
    </sheetView>
  </sheetViews>
  <sheetFormatPr defaultColWidth="10.90625" defaultRowHeight="18"/>
  <cols>
    <col min="1" max="1" width="13.2734375" style="10" customWidth="1"/>
    <col min="2" max="6" width="7.72265625" style="10" customWidth="1"/>
    <col min="7" max="7" width="7.36328125" style="10" customWidth="1"/>
    <col min="8" max="8" width="7.90625" style="10" customWidth="1"/>
    <col min="9" max="37" width="7.99609375" style="10" customWidth="1"/>
    <col min="38" max="38" width="4.2734375" style="10" customWidth="1"/>
    <col min="39" max="39" width="8.72265625" style="10" customWidth="1"/>
    <col min="40" max="40" width="4.453125" style="10" customWidth="1"/>
    <col min="41" max="41" width="5.54296875" style="10" customWidth="1"/>
    <col min="42" max="16384" width="10.90625" style="10" customWidth="1"/>
  </cols>
  <sheetData>
    <row r="1" spans="1:8" ht="12">
      <c r="A1" s="218" t="s">
        <v>19</v>
      </c>
      <c r="B1" s="218"/>
      <c r="C1" s="218"/>
      <c r="D1" s="218"/>
      <c r="E1" s="218"/>
      <c r="F1" s="218"/>
      <c r="G1" s="218"/>
      <c r="H1" s="218"/>
    </row>
    <row r="2" spans="1:8" ht="12">
      <c r="A2" s="34"/>
      <c r="B2" s="34"/>
      <c r="C2" s="34"/>
      <c r="D2" s="34"/>
      <c r="E2" s="34"/>
      <c r="F2" s="34"/>
      <c r="G2" s="34"/>
      <c r="H2" s="34"/>
    </row>
    <row r="3" spans="1:8" ht="12">
      <c r="A3" s="230" t="s">
        <v>29</v>
      </c>
      <c r="B3" s="230"/>
      <c r="C3" s="230"/>
      <c r="D3" s="230"/>
      <c r="E3" s="230"/>
      <c r="F3" s="230"/>
      <c r="G3" s="230"/>
      <c r="H3" s="230"/>
    </row>
    <row r="4" spans="1:39" ht="18" customHeight="1">
      <c r="A4" s="222" t="s">
        <v>83</v>
      </c>
      <c r="B4" s="230" t="s">
        <v>121</v>
      </c>
      <c r="C4" s="230"/>
      <c r="D4" s="230"/>
      <c r="E4" s="230"/>
      <c r="F4" s="230"/>
      <c r="G4" s="230"/>
      <c r="H4" s="230"/>
      <c r="AM4" s="35">
        <v>2015</v>
      </c>
    </row>
    <row r="5" spans="1:41" ht="12">
      <c r="A5" s="234"/>
      <c r="B5" s="232">
        <v>2015</v>
      </c>
      <c r="C5" s="232">
        <v>2016</v>
      </c>
      <c r="D5" s="41" t="s">
        <v>123</v>
      </c>
      <c r="E5" s="230" t="s">
        <v>329</v>
      </c>
      <c r="F5" s="230"/>
      <c r="G5" s="41" t="s">
        <v>124</v>
      </c>
      <c r="H5" s="41" t="s">
        <v>123</v>
      </c>
      <c r="AM5" s="38" t="s">
        <v>87</v>
      </c>
      <c r="AN5" s="29">
        <v>6040</v>
      </c>
      <c r="AO5" s="98">
        <f aca="true" t="shared" si="0" ref="AO5:AO11">AN5/$AN$13</f>
        <v>0.7188901843822831</v>
      </c>
    </row>
    <row r="6" spans="1:41" ht="12">
      <c r="A6" s="225"/>
      <c r="B6" s="233"/>
      <c r="C6" s="233"/>
      <c r="D6" s="50" t="s">
        <v>64</v>
      </c>
      <c r="E6" s="36">
        <v>2016</v>
      </c>
      <c r="F6" s="41">
        <v>2017</v>
      </c>
      <c r="G6" s="130" t="s">
        <v>64</v>
      </c>
      <c r="H6" s="23" t="s">
        <v>64</v>
      </c>
      <c r="AM6" s="38" t="s">
        <v>141</v>
      </c>
      <c r="AN6" s="29">
        <v>1268.7</v>
      </c>
      <c r="AO6" s="98">
        <f t="shared" si="0"/>
        <v>0.15100264518639117</v>
      </c>
    </row>
    <row r="7" spans="1:41" ht="12">
      <c r="A7" s="21" t="s">
        <v>87</v>
      </c>
      <c r="B7" s="122">
        <v>550</v>
      </c>
      <c r="C7" s="158">
        <v>6040</v>
      </c>
      <c r="D7" s="118">
        <f>C7/$C$20*100</f>
        <v>71.88901843822832</v>
      </c>
      <c r="E7" s="122">
        <v>5465</v>
      </c>
      <c r="F7" s="158">
        <v>3190</v>
      </c>
      <c r="G7" s="55">
        <f>(F7/E7-1)*100</f>
        <v>-41.628545288197614</v>
      </c>
      <c r="H7" s="118">
        <f aca="true" t="shared" si="1" ref="H7:H14">F7/$F$20*100</f>
        <v>76.74762095737299</v>
      </c>
      <c r="AM7" s="38" t="s">
        <v>143</v>
      </c>
      <c r="AN7" s="29">
        <v>574.88962</v>
      </c>
      <c r="AO7" s="98">
        <f t="shared" si="0"/>
        <v>0.06842425578166568</v>
      </c>
    </row>
    <row r="8" spans="1:41" ht="12">
      <c r="A8" s="21" t="s">
        <v>143</v>
      </c>
      <c r="B8" s="52">
        <v>642.93674</v>
      </c>
      <c r="C8" s="144">
        <v>574.88962</v>
      </c>
      <c r="D8" s="60">
        <f>C8/$C$20*100</f>
        <v>6.842425578166568</v>
      </c>
      <c r="E8" s="52">
        <v>478.50178</v>
      </c>
      <c r="F8" s="144">
        <v>520.92944</v>
      </c>
      <c r="G8" s="55">
        <f>(F8/E8-1)*100</f>
        <v>8.866771613681346</v>
      </c>
      <c r="H8" s="60">
        <f t="shared" si="1"/>
        <v>12.532945205848456</v>
      </c>
      <c r="I8" s="207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11"/>
      <c r="AM8" s="38" t="s">
        <v>89</v>
      </c>
      <c r="AN8" s="29">
        <v>219.58750999999998</v>
      </c>
      <c r="AO8" s="98">
        <f t="shared" si="0"/>
        <v>0.026135646614560668</v>
      </c>
    </row>
    <row r="9" spans="1:41" ht="12">
      <c r="A9" s="21" t="s">
        <v>169</v>
      </c>
      <c r="B9" s="52">
        <v>24.3556</v>
      </c>
      <c r="C9" s="144">
        <v>44.047599999999996</v>
      </c>
      <c r="D9" s="55">
        <f>C9/$C$20*100</f>
        <v>0.5242613789006135</v>
      </c>
      <c r="E9" s="52">
        <v>44.0476</v>
      </c>
      <c r="F9" s="144">
        <v>39.0396</v>
      </c>
      <c r="G9" s="55">
        <f>(F9/E9-1)*100</f>
        <v>-11.369518430062032</v>
      </c>
      <c r="H9" s="60">
        <f t="shared" si="1"/>
        <v>0.9392465276261623</v>
      </c>
      <c r="AM9" s="38" t="s">
        <v>92</v>
      </c>
      <c r="AN9" s="29">
        <v>200</v>
      </c>
      <c r="AO9" s="98">
        <f t="shared" si="0"/>
        <v>0.023804310741135204</v>
      </c>
    </row>
    <row r="10" spans="1:41" ht="12">
      <c r="A10" s="21" t="s">
        <v>274</v>
      </c>
      <c r="B10" s="52">
        <v>0</v>
      </c>
      <c r="C10" s="144">
        <v>0</v>
      </c>
      <c r="D10" s="55"/>
      <c r="E10" s="52">
        <v>0</v>
      </c>
      <c r="F10" s="144">
        <v>13</v>
      </c>
      <c r="G10" s="55"/>
      <c r="H10" s="60">
        <f t="shared" si="1"/>
        <v>0.3127645995128053</v>
      </c>
      <c r="AK10" s="76"/>
      <c r="AM10" s="38" t="s">
        <v>169</v>
      </c>
      <c r="AN10" s="29">
        <v>44.047599999999996</v>
      </c>
      <c r="AO10" s="98">
        <f t="shared" si="0"/>
        <v>0.005242613789006135</v>
      </c>
    </row>
    <row r="11" spans="1:42" ht="12">
      <c r="A11" s="21" t="s">
        <v>89</v>
      </c>
      <c r="B11" s="52">
        <v>350.70524529999994</v>
      </c>
      <c r="C11" s="144">
        <v>219.58750999999998</v>
      </c>
      <c r="D11" s="55">
        <f aca="true" t="shared" si="2" ref="D11:D20">C11/$C$20*100</f>
        <v>2.613564661456067</v>
      </c>
      <c r="E11" s="52">
        <v>185.98905</v>
      </c>
      <c r="F11" s="144">
        <v>112.38461000000002</v>
      </c>
      <c r="G11" s="55">
        <f>(F11/E11-1)*100</f>
        <v>-39.57460936544381</v>
      </c>
      <c r="H11" s="60">
        <f t="shared" si="1"/>
        <v>2.7038405798502163</v>
      </c>
      <c r="AM11" s="10" t="s">
        <v>125</v>
      </c>
      <c r="AN11" s="29">
        <v>54.6148433</v>
      </c>
      <c r="AO11" s="98">
        <f t="shared" si="0"/>
        <v>0.00650034350495803</v>
      </c>
      <c r="AP11" s="29"/>
    </row>
    <row r="12" spans="1:41" ht="12">
      <c r="A12" s="21" t="s">
        <v>93</v>
      </c>
      <c r="B12" s="52">
        <v>1694.9268271</v>
      </c>
      <c r="C12" s="144">
        <v>14.1902861</v>
      </c>
      <c r="D12" s="55">
        <f t="shared" si="2"/>
        <v>0.1688949899150058</v>
      </c>
      <c r="E12" s="52">
        <v>13.9584161</v>
      </c>
      <c r="F12" s="144">
        <v>0.2337577</v>
      </c>
      <c r="G12" s="55">
        <f>(F12/E12-1)*100</f>
        <v>-98.32532790020495</v>
      </c>
      <c r="H12" s="60">
        <f t="shared" si="1"/>
        <v>0.005623933340271883</v>
      </c>
      <c r="AN12" s="29"/>
      <c r="AO12" s="98"/>
    </row>
    <row r="13" spans="1:41" ht="12.75" customHeight="1">
      <c r="A13" s="21" t="s">
        <v>141</v>
      </c>
      <c r="B13" s="52">
        <v>1600</v>
      </c>
      <c r="C13" s="144">
        <v>1268.7</v>
      </c>
      <c r="D13" s="55">
        <f t="shared" si="2"/>
        <v>15.100264518639117</v>
      </c>
      <c r="E13" s="52">
        <v>1268.7</v>
      </c>
      <c r="F13" s="144">
        <v>0.002</v>
      </c>
      <c r="G13" s="55"/>
      <c r="H13" s="60">
        <f t="shared" si="1"/>
        <v>4.811763069427773E-05</v>
      </c>
      <c r="AM13" s="11"/>
      <c r="AN13" s="44">
        <f>SUM(AN5:AN12)</f>
        <v>8401.8395733</v>
      </c>
      <c r="AO13" s="98">
        <f>AN13/$AN$13</f>
        <v>1</v>
      </c>
    </row>
    <row r="14" spans="1:8" ht="12">
      <c r="A14" s="21" t="s">
        <v>92</v>
      </c>
      <c r="B14" s="52">
        <v>600</v>
      </c>
      <c r="C14" s="144">
        <v>200</v>
      </c>
      <c r="D14" s="55">
        <f t="shared" si="2"/>
        <v>2.3804310741135204</v>
      </c>
      <c r="E14" s="52">
        <v>200</v>
      </c>
      <c r="F14" s="144">
        <v>0</v>
      </c>
      <c r="G14" s="55"/>
      <c r="H14" s="60">
        <f t="shared" si="1"/>
        <v>0</v>
      </c>
    </row>
    <row r="15" spans="1:8" ht="12">
      <c r="A15" s="151" t="s">
        <v>140</v>
      </c>
      <c r="B15" s="27">
        <v>1312.2</v>
      </c>
      <c r="C15" s="144">
        <v>0</v>
      </c>
      <c r="D15" s="55">
        <f t="shared" si="2"/>
        <v>0</v>
      </c>
      <c r="E15" s="27">
        <v>0</v>
      </c>
      <c r="F15" s="144">
        <v>251.1</v>
      </c>
      <c r="G15" s="55"/>
      <c r="H15" s="60"/>
    </row>
    <row r="16" spans="1:41" ht="12">
      <c r="A16" s="21" t="s">
        <v>165</v>
      </c>
      <c r="B16" s="52">
        <v>0</v>
      </c>
      <c r="C16" s="144"/>
      <c r="D16" s="55">
        <f t="shared" si="2"/>
        <v>0</v>
      </c>
      <c r="E16" s="52"/>
      <c r="F16" s="144"/>
      <c r="G16" s="55"/>
      <c r="H16" s="60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M16" s="11"/>
      <c r="AN16" s="44"/>
      <c r="AO16" s="100"/>
    </row>
    <row r="17" spans="1:41" ht="12">
      <c r="A17" s="21" t="s">
        <v>215</v>
      </c>
      <c r="B17" s="52">
        <v>0</v>
      </c>
      <c r="C17" s="26"/>
      <c r="D17" s="55">
        <f t="shared" si="2"/>
        <v>0</v>
      </c>
      <c r="E17" s="52"/>
      <c r="F17" s="26"/>
      <c r="G17" s="55"/>
      <c r="H17" s="55"/>
      <c r="AM17" s="11"/>
      <c r="AN17" s="44"/>
      <c r="AO17" s="100"/>
    </row>
    <row r="18" spans="1:41" ht="12">
      <c r="A18" s="21" t="s">
        <v>97</v>
      </c>
      <c r="B18" s="52">
        <v>0</v>
      </c>
      <c r="C18" s="26"/>
      <c r="D18" s="55">
        <f t="shared" si="2"/>
        <v>0</v>
      </c>
      <c r="E18" s="52"/>
      <c r="F18" s="26"/>
      <c r="G18" s="55"/>
      <c r="H18" s="55"/>
      <c r="AM18" s="34">
        <v>2016</v>
      </c>
      <c r="AN18" s="11"/>
      <c r="AO18" s="11"/>
    </row>
    <row r="19" spans="1:41" ht="12">
      <c r="A19" s="21" t="s">
        <v>125</v>
      </c>
      <c r="B19" s="52">
        <v>67.02207359999998</v>
      </c>
      <c r="C19" s="26">
        <v>40.424557199999995</v>
      </c>
      <c r="D19" s="55">
        <f t="shared" si="2"/>
        <v>0.48113936058079715</v>
      </c>
      <c r="E19" s="27">
        <v>39.7078572</v>
      </c>
      <c r="F19" s="144">
        <v>29.791223499999997</v>
      </c>
      <c r="G19" s="55">
        <f>(F19/E19-1)*100</f>
        <v>-24.973983486573037</v>
      </c>
      <c r="H19" s="55">
        <f>F19/$F$20*100</f>
        <v>0.716741545151844</v>
      </c>
      <c r="AM19" s="12" t="str">
        <f>A7</f>
        <v>Brasil</v>
      </c>
      <c r="AN19" s="44">
        <f>F7</f>
        <v>3190</v>
      </c>
      <c r="AO19" s="44">
        <f aca="true" t="shared" si="3" ref="AO19:AO24">AN19/$AN$26*100</f>
        <v>76.74762095737299</v>
      </c>
    </row>
    <row r="20" spans="1:41" ht="12">
      <c r="A20" s="21" t="s">
        <v>77</v>
      </c>
      <c r="B20" s="52">
        <f>SUM(B7:B19)</f>
        <v>6842.146486</v>
      </c>
      <c r="C20" s="52">
        <f>SUM(C7:C19)</f>
        <v>8401.8395733</v>
      </c>
      <c r="D20" s="55">
        <f t="shared" si="2"/>
        <v>100</v>
      </c>
      <c r="E20" s="28">
        <f>SUM(E7:E19)</f>
        <v>7695.9047033</v>
      </c>
      <c r="F20" s="28">
        <f>SUM(F7:F19)</f>
        <v>4156.4806312</v>
      </c>
      <c r="G20" s="55">
        <f>(F20/E20-1)*100</f>
        <v>-45.991007016787734</v>
      </c>
      <c r="H20" s="55">
        <f>F20/$F$20*100</f>
        <v>100</v>
      </c>
      <c r="AM20" s="11" t="str">
        <f>A8</f>
        <v>Bolivia</v>
      </c>
      <c r="AN20" s="44">
        <f>F8</f>
        <v>520.92944</v>
      </c>
      <c r="AO20" s="44">
        <f t="shared" si="3"/>
        <v>12.532945205848456</v>
      </c>
    </row>
    <row r="21" spans="1:41" ht="12">
      <c r="A21" s="47" t="s">
        <v>198</v>
      </c>
      <c r="B21" s="53"/>
      <c r="C21" s="53"/>
      <c r="D21" s="53"/>
      <c r="E21" s="53"/>
      <c r="F21" s="53"/>
      <c r="G21" s="53"/>
      <c r="H21" s="54"/>
      <c r="AM21" s="11" t="str">
        <f>A9</f>
        <v>Panamá</v>
      </c>
      <c r="AN21" s="44">
        <f>F9</f>
        <v>39.0396</v>
      </c>
      <c r="AO21" s="44">
        <f t="shared" si="3"/>
        <v>0.9392465276261623</v>
      </c>
    </row>
    <row r="22" spans="1:41" ht="12">
      <c r="A22" s="11"/>
      <c r="B22" s="11"/>
      <c r="C22" s="11"/>
      <c r="D22" s="11"/>
      <c r="E22" s="11"/>
      <c r="F22" s="11"/>
      <c r="G22" s="11"/>
      <c r="H22" s="11"/>
      <c r="AM22" s="11" t="str">
        <f>A10</f>
        <v>Singapur</v>
      </c>
      <c r="AN22" s="44">
        <f>F10</f>
        <v>13</v>
      </c>
      <c r="AO22" s="44">
        <f t="shared" si="3"/>
        <v>0.3127645995128053</v>
      </c>
    </row>
    <row r="23" spans="1:41" ht="12">
      <c r="A23" s="11"/>
      <c r="B23" s="11"/>
      <c r="C23" s="11"/>
      <c r="D23" s="11"/>
      <c r="E23" s="11"/>
      <c r="F23" s="11"/>
      <c r="G23" s="11"/>
      <c r="H23" s="11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M23" s="11" t="str">
        <f>A11</f>
        <v>Perú</v>
      </c>
      <c r="AN23" s="44">
        <f>F11</f>
        <v>112.38461000000002</v>
      </c>
      <c r="AO23" s="44">
        <f t="shared" si="3"/>
        <v>2.7038405798502163</v>
      </c>
    </row>
    <row r="24" spans="1:42" ht="12">
      <c r="A24" s="11"/>
      <c r="B24" s="11"/>
      <c r="C24" s="11"/>
      <c r="D24" s="11"/>
      <c r="E24" s="11"/>
      <c r="F24" s="11"/>
      <c r="G24" s="11"/>
      <c r="H24" s="11"/>
      <c r="AM24" s="11" t="str">
        <f>A19</f>
        <v>Otros</v>
      </c>
      <c r="AN24" s="44">
        <f>SUM(F12:F19)</f>
        <v>281.1269812</v>
      </c>
      <c r="AO24" s="44">
        <f t="shared" si="3"/>
        <v>6.763582129789379</v>
      </c>
      <c r="AP24" s="29">
        <f>SUM(AO19:AO24)</f>
        <v>100.00000000000001</v>
      </c>
    </row>
    <row r="25" spans="1:41" ht="12">
      <c r="A25" s="11"/>
      <c r="B25" s="11"/>
      <c r="C25" s="11"/>
      <c r="D25" s="11"/>
      <c r="E25" s="11"/>
      <c r="F25" s="11"/>
      <c r="G25" s="11"/>
      <c r="H25" s="11"/>
      <c r="AM25" s="11"/>
      <c r="AN25" s="44"/>
      <c r="AO25" s="44"/>
    </row>
    <row r="26" spans="1:41" ht="12">
      <c r="A26" s="11"/>
      <c r="B26" s="11"/>
      <c r="C26" s="11"/>
      <c r="D26" s="11"/>
      <c r="E26" s="11"/>
      <c r="F26" s="11"/>
      <c r="G26" s="11"/>
      <c r="H26" s="11"/>
      <c r="AM26" s="11"/>
      <c r="AN26" s="44">
        <f>SUM(AN19:AN25)</f>
        <v>4156.4806312</v>
      </c>
      <c r="AO26" s="44">
        <f>AN26/$AN$26*100</f>
        <v>100</v>
      </c>
    </row>
    <row r="27" spans="1:41" ht="12">
      <c r="A27" s="11"/>
      <c r="B27" s="11"/>
      <c r="C27" s="11"/>
      <c r="D27" s="11"/>
      <c r="E27" s="11"/>
      <c r="F27" s="11"/>
      <c r="G27" s="11"/>
      <c r="H27" s="11"/>
      <c r="AM27" s="11"/>
      <c r="AN27" s="44"/>
      <c r="AO27" s="44"/>
    </row>
    <row r="28" spans="39:41" ht="12">
      <c r="AM28" s="11"/>
      <c r="AN28" s="44"/>
      <c r="AO28" s="44"/>
    </row>
    <row r="29" spans="39:41" ht="12">
      <c r="AM29" s="11"/>
      <c r="AN29" s="44"/>
      <c r="AO29" s="44"/>
    </row>
    <row r="30" spans="39:41" ht="12">
      <c r="AM30" s="11"/>
      <c r="AN30" s="44"/>
      <c r="AO30" s="44"/>
    </row>
    <row r="31" spans="39:41" ht="12">
      <c r="AM31" s="11"/>
      <c r="AN31" s="44"/>
      <c r="AO31" s="44"/>
    </row>
    <row r="32" spans="39:41" ht="12">
      <c r="AM32" s="11"/>
      <c r="AN32" s="44"/>
      <c r="AO32" s="44"/>
    </row>
    <row r="33" spans="39:41" ht="12">
      <c r="AM33" s="11"/>
      <c r="AN33" s="44"/>
      <c r="AO33" s="101"/>
    </row>
    <row r="34" spans="39:41" ht="12">
      <c r="AM34" s="11"/>
      <c r="AN34" s="44"/>
      <c r="AO34" s="101"/>
    </row>
    <row r="35" spans="39:41" ht="12">
      <c r="AM35" s="11"/>
      <c r="AN35" s="44"/>
      <c r="AO35" s="43"/>
    </row>
    <row r="36" spans="39:41" ht="12">
      <c r="AM36" s="11"/>
      <c r="AN36" s="44"/>
      <c r="AO36" s="43"/>
    </row>
    <row r="37" spans="39:40" ht="12">
      <c r="AM37" s="11"/>
      <c r="AN37" s="44"/>
    </row>
    <row r="41" ht="12.75" customHeight="1"/>
  </sheetData>
  <sheetProtection/>
  <mergeCells count="7">
    <mergeCell ref="A1:H1"/>
    <mergeCell ref="A3:H3"/>
    <mergeCell ref="B4:H4"/>
    <mergeCell ref="E5:F5"/>
    <mergeCell ref="A4:A6"/>
    <mergeCell ref="B5:B6"/>
    <mergeCell ref="C5:C6"/>
  </mergeCells>
  <printOptions horizontalCentered="1"/>
  <pageMargins left="0.5905511811023623" right="0.5905511811023623" top="1.0236220472440944" bottom="0.8267716535433072" header="0.5118110236220472" footer="0.1968503937007874"/>
  <pageSetup horizontalDpi="600" verticalDpi="600" orientation="portrait" r:id="rId2"/>
  <colBreaks count="1" manualBreakCount="1">
    <brk id="8" max="65535" man="1"/>
  </colBreaks>
  <ignoredErrors>
    <ignoredError sqref="B20:C20 E20:F20" formulaRange="1"/>
    <ignoredError sqref="D20" formula="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7:F45"/>
  <sheetViews>
    <sheetView zoomScale="112" zoomScaleNormal="112" zoomScalePageLayoutView="0" workbookViewId="0" topLeftCell="A1">
      <selection activeCell="B14" sqref="B14"/>
    </sheetView>
  </sheetViews>
  <sheetFormatPr defaultColWidth="10.90625" defaultRowHeight="18"/>
  <cols>
    <col min="1" max="1" width="66.8125" style="1" customWidth="1"/>
    <col min="2" max="16384" width="10.90625" style="1" customWidth="1"/>
  </cols>
  <sheetData>
    <row r="7" spans="1:6" ht="20.25">
      <c r="A7" s="152" t="s">
        <v>236</v>
      </c>
      <c r="B7" s="2"/>
      <c r="C7" s="2"/>
      <c r="D7" s="2"/>
      <c r="E7" s="2"/>
      <c r="F7" s="2"/>
    </row>
    <row r="10" ht="15">
      <c r="A10" s="3" t="s">
        <v>318</v>
      </c>
    </row>
    <row r="14" ht="30">
      <c r="A14" s="121" t="s">
        <v>166</v>
      </c>
    </row>
    <row r="19" ht="15">
      <c r="A19" s="4" t="s">
        <v>213</v>
      </c>
    </row>
    <row r="20" ht="15">
      <c r="A20" s="4" t="s">
        <v>214</v>
      </c>
    </row>
    <row r="28" ht="15">
      <c r="A28" s="4" t="s">
        <v>216</v>
      </c>
    </row>
    <row r="30" ht="15">
      <c r="A30" s="4"/>
    </row>
    <row r="31" ht="15">
      <c r="A31" s="4" t="s">
        <v>316</v>
      </c>
    </row>
    <row r="32" ht="15">
      <c r="A32" s="4"/>
    </row>
    <row r="33" ht="15">
      <c r="A33" s="4"/>
    </row>
    <row r="34" ht="15">
      <c r="A34" s="4"/>
    </row>
    <row r="35" ht="15">
      <c r="A35" s="4"/>
    </row>
    <row r="36" ht="15">
      <c r="A36" s="153"/>
    </row>
    <row r="37" ht="15">
      <c r="A37" s="4"/>
    </row>
    <row r="38" ht="15">
      <c r="A38" s="4"/>
    </row>
    <row r="39" ht="15">
      <c r="A39" s="4"/>
    </row>
    <row r="40" ht="15">
      <c r="A40" s="162" t="s">
        <v>240</v>
      </c>
    </row>
    <row r="41" ht="15">
      <c r="A41" s="162" t="s">
        <v>241</v>
      </c>
    </row>
    <row r="42" ht="15">
      <c r="A42" s="162" t="s">
        <v>242</v>
      </c>
    </row>
    <row r="43" ht="15">
      <c r="A43" s="163" t="s">
        <v>243</v>
      </c>
    </row>
    <row r="44" ht="15">
      <c r="A44" s="5"/>
    </row>
    <row r="45" ht="15">
      <c r="A45" s="5"/>
    </row>
  </sheetData>
  <sheetProtection/>
  <printOptions horizontalCentered="1"/>
  <pageMargins left="0.4724409448818898" right="0.35433070866141736" top="0.9448818897637796" bottom="0.5118110236220472" header="0.5118110236220472" footer="0.5118110236220472"/>
  <pageSetup fitToHeight="1" fitToWidth="1" horizontalDpi="600" verticalDpi="600" orientation="portrait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S38"/>
  <sheetViews>
    <sheetView zoomScalePageLayoutView="0" workbookViewId="0" topLeftCell="A1">
      <selection activeCell="B22" sqref="B22:G22"/>
    </sheetView>
  </sheetViews>
  <sheetFormatPr defaultColWidth="10.90625" defaultRowHeight="18"/>
  <cols>
    <col min="1" max="1" width="9.99609375" style="10" customWidth="1"/>
    <col min="2" max="12" width="6.36328125" style="10" customWidth="1"/>
    <col min="13" max="13" width="7.453125" style="10" customWidth="1"/>
    <col min="14" max="54" width="6.36328125" style="10" customWidth="1"/>
    <col min="55" max="56" width="7.72265625" style="10" customWidth="1"/>
    <col min="57" max="57" width="2.453125" style="10" customWidth="1"/>
    <col min="58" max="61" width="3.8125" style="10" customWidth="1"/>
    <col min="62" max="62" width="4.18359375" style="10" customWidth="1"/>
    <col min="63" max="63" width="4.453125" style="10" customWidth="1"/>
    <col min="64" max="64" width="4.99609375" style="10" customWidth="1"/>
    <col min="65" max="65" width="4.453125" style="10" customWidth="1"/>
    <col min="66" max="66" width="4.90625" style="10" customWidth="1"/>
    <col min="67" max="69" width="4.99609375" style="10" customWidth="1"/>
    <col min="70" max="70" width="5.8125" style="10" customWidth="1"/>
    <col min="71" max="71" width="5.18359375" style="10" customWidth="1"/>
    <col min="72" max="16384" width="10.90625" style="10" customWidth="1"/>
  </cols>
  <sheetData>
    <row r="1" spans="1:55" ht="12">
      <c r="A1" s="218" t="s">
        <v>21</v>
      </c>
      <c r="B1" s="218"/>
      <c r="C1" s="218"/>
      <c r="D1" s="218"/>
      <c r="E1" s="218"/>
      <c r="F1" s="218"/>
      <c r="G1" s="218"/>
      <c r="H1" s="218"/>
      <c r="I1" s="218"/>
      <c r="J1" s="218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</row>
    <row r="3" spans="1:55" ht="12">
      <c r="A3" s="230" t="s">
        <v>30</v>
      </c>
      <c r="B3" s="230"/>
      <c r="C3" s="230"/>
      <c r="D3" s="230"/>
      <c r="E3" s="230"/>
      <c r="F3" s="230"/>
      <c r="G3" s="230"/>
      <c r="H3" s="230"/>
      <c r="I3" s="230"/>
      <c r="J3" s="230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</row>
    <row r="4" spans="1:55" ht="12.75" customHeight="1">
      <c r="A4" s="222" t="s">
        <v>117</v>
      </c>
      <c r="B4" s="232" t="s">
        <v>114</v>
      </c>
      <c r="C4" s="232"/>
      <c r="D4" s="232" t="s">
        <v>115</v>
      </c>
      <c r="E4" s="232"/>
      <c r="F4" s="232" t="s">
        <v>116</v>
      </c>
      <c r="G4" s="232"/>
      <c r="H4" s="243" t="s">
        <v>281</v>
      </c>
      <c r="I4" s="243"/>
      <c r="J4" s="243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</row>
    <row r="5" spans="1:55" ht="12">
      <c r="A5" s="234"/>
      <c r="B5" s="219" t="s">
        <v>118</v>
      </c>
      <c r="C5" s="219"/>
      <c r="D5" s="226" t="s">
        <v>207</v>
      </c>
      <c r="E5" s="226"/>
      <c r="F5" s="219" t="s">
        <v>202</v>
      </c>
      <c r="G5" s="219"/>
      <c r="H5" s="232" t="s">
        <v>114</v>
      </c>
      <c r="I5" s="36" t="s">
        <v>109</v>
      </c>
      <c r="J5" s="41" t="s">
        <v>109</v>
      </c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</row>
    <row r="6" spans="1:55" ht="12">
      <c r="A6" s="225"/>
      <c r="B6" s="40">
        <v>2016</v>
      </c>
      <c r="C6" s="40">
        <v>2017</v>
      </c>
      <c r="D6" s="40">
        <v>2016</v>
      </c>
      <c r="E6" s="40">
        <v>2017</v>
      </c>
      <c r="F6" s="40">
        <v>2016</v>
      </c>
      <c r="G6" s="40">
        <v>2017</v>
      </c>
      <c r="H6" s="233"/>
      <c r="I6" s="67" t="s">
        <v>209</v>
      </c>
      <c r="J6" s="67" t="s">
        <v>119</v>
      </c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</row>
    <row r="7" spans="1:55" ht="12">
      <c r="A7" s="38" t="s">
        <v>65</v>
      </c>
      <c r="B7" s="26">
        <v>515.703</v>
      </c>
      <c r="C7" s="26">
        <v>995.574</v>
      </c>
      <c r="D7" s="26">
        <v>1686.461</v>
      </c>
      <c r="E7" s="26">
        <v>3812.94</v>
      </c>
      <c r="F7" s="52">
        <f>D7/B7*1000</f>
        <v>3270.2175476970274</v>
      </c>
      <c r="G7" s="52">
        <f>E7/C7*1000</f>
        <v>3829.8910979997468</v>
      </c>
      <c r="H7" s="60">
        <f aca="true" t="shared" si="0" ref="H7:H13">(C7/B7-1)*100</f>
        <v>93.05181470730246</v>
      </c>
      <c r="I7" s="60">
        <f aca="true" t="shared" si="1" ref="I7:I13">(E7/D7-1)*100</f>
        <v>126.09120519241182</v>
      </c>
      <c r="J7" s="60">
        <f aca="true" t="shared" si="2" ref="J7:J13">(G7/F7-1)*100</f>
        <v>17.114260508352295</v>
      </c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</row>
    <row r="8" spans="1:55" ht="12">
      <c r="A8" s="21" t="s">
        <v>66</v>
      </c>
      <c r="B8" s="26">
        <v>419.576</v>
      </c>
      <c r="C8" s="26">
        <v>492.17</v>
      </c>
      <c r="D8" s="26">
        <v>1382.228</v>
      </c>
      <c r="E8" s="26">
        <v>1891.863</v>
      </c>
      <c r="F8" s="52">
        <f aca="true" t="shared" si="3" ref="F8:F18">D8/B8*1000</f>
        <v>3294.3447670982137</v>
      </c>
      <c r="G8" s="52">
        <f aca="true" t="shared" si="4" ref="G8:G13">E8/C8*1000</f>
        <v>3843.9218156328097</v>
      </c>
      <c r="H8" s="60">
        <f t="shared" si="0"/>
        <v>17.301752245123648</v>
      </c>
      <c r="I8" s="60">
        <f t="shared" si="1"/>
        <v>36.870545235663</v>
      </c>
      <c r="J8" s="60">
        <f t="shared" si="2"/>
        <v>16.68243876668334</v>
      </c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</row>
    <row r="9" spans="1:55" ht="12">
      <c r="A9" s="21" t="s">
        <v>67</v>
      </c>
      <c r="B9" s="26">
        <v>350.64732</v>
      </c>
      <c r="C9" s="26">
        <v>863.51</v>
      </c>
      <c r="D9" s="26">
        <v>1115.819</v>
      </c>
      <c r="E9" s="26">
        <v>3542.764</v>
      </c>
      <c r="F9" s="52">
        <f t="shared" si="3"/>
        <v>3182.1689097752123</v>
      </c>
      <c r="G9" s="52">
        <f t="shared" si="4"/>
        <v>4102.748086298943</v>
      </c>
      <c r="H9" s="60">
        <f t="shared" si="0"/>
        <v>146.26168538804177</v>
      </c>
      <c r="I9" s="60">
        <f t="shared" si="1"/>
        <v>217.50346606394052</v>
      </c>
      <c r="J9" s="60">
        <f t="shared" si="2"/>
        <v>28.9292995634465</v>
      </c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</row>
    <row r="10" spans="1:55" ht="12">
      <c r="A10" s="21" t="s">
        <v>68</v>
      </c>
      <c r="B10" s="26">
        <v>480.352</v>
      </c>
      <c r="C10" s="26">
        <v>1061.367</v>
      </c>
      <c r="D10" s="26">
        <v>1532.604</v>
      </c>
      <c r="E10" s="26">
        <v>4247.29</v>
      </c>
      <c r="F10" s="52">
        <f t="shared" si="3"/>
        <v>3190.5852374925057</v>
      </c>
      <c r="G10" s="52">
        <f t="shared" si="4"/>
        <v>4001.716654088548</v>
      </c>
      <c r="H10" s="60">
        <f t="shared" si="0"/>
        <v>120.95609053360867</v>
      </c>
      <c r="I10" s="60">
        <f t="shared" si="1"/>
        <v>177.1289909200289</v>
      </c>
      <c r="J10" s="60">
        <f t="shared" si="2"/>
        <v>25.422653093998314</v>
      </c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</row>
    <row r="11" spans="1:55" ht="12">
      <c r="A11" s="21" t="s">
        <v>69</v>
      </c>
      <c r="B11" s="26">
        <v>352.6</v>
      </c>
      <c r="C11" s="26">
        <v>729.016</v>
      </c>
      <c r="D11" s="26">
        <v>1107.87</v>
      </c>
      <c r="E11" s="26">
        <v>2867.116</v>
      </c>
      <c r="F11" s="52">
        <f t="shared" si="3"/>
        <v>3142.0022688598974</v>
      </c>
      <c r="G11" s="52">
        <f t="shared" si="4"/>
        <v>3932.8574407146075</v>
      </c>
      <c r="H11" s="60">
        <f t="shared" si="0"/>
        <v>106.75439591605218</v>
      </c>
      <c r="I11" s="60">
        <f t="shared" si="1"/>
        <v>158.79534602435305</v>
      </c>
      <c r="J11" s="60">
        <f t="shared" si="2"/>
        <v>25.17042013918338</v>
      </c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</row>
    <row r="12" spans="1:55" ht="12">
      <c r="A12" s="21" t="s">
        <v>70</v>
      </c>
      <c r="B12" s="26">
        <v>261.925</v>
      </c>
      <c r="C12" s="26">
        <v>401.776</v>
      </c>
      <c r="D12" s="26">
        <v>815.74</v>
      </c>
      <c r="E12" s="26">
        <v>1727.118</v>
      </c>
      <c r="F12" s="52">
        <f t="shared" si="3"/>
        <v>3114.4029779517036</v>
      </c>
      <c r="G12" s="52">
        <f t="shared" si="4"/>
        <v>4298.708733224484</v>
      </c>
      <c r="H12" s="60">
        <f t="shared" si="0"/>
        <v>53.39352868187457</v>
      </c>
      <c r="I12" s="60">
        <f t="shared" si="1"/>
        <v>111.7240787505823</v>
      </c>
      <c r="J12" s="60">
        <f t="shared" si="2"/>
        <v>38.02673461517432</v>
      </c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</row>
    <row r="13" spans="1:55" ht="12">
      <c r="A13" s="21" t="s">
        <v>71</v>
      </c>
      <c r="B13" s="26">
        <v>181.457</v>
      </c>
      <c r="C13" s="26">
        <v>779.067</v>
      </c>
      <c r="D13" s="26">
        <v>650.964</v>
      </c>
      <c r="E13" s="26">
        <v>3146.452</v>
      </c>
      <c r="F13" s="52">
        <f t="shared" si="3"/>
        <v>3587.4284265693805</v>
      </c>
      <c r="G13" s="52">
        <f t="shared" si="4"/>
        <v>4038.7437794182024</v>
      </c>
      <c r="H13" s="60">
        <f t="shared" si="0"/>
        <v>329.33973338036014</v>
      </c>
      <c r="I13" s="60">
        <f t="shared" si="1"/>
        <v>383.35268924241586</v>
      </c>
      <c r="J13" s="60">
        <f t="shared" si="2"/>
        <v>12.580469884953494</v>
      </c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</row>
    <row r="14" spans="1:55" ht="12">
      <c r="A14" s="21" t="s">
        <v>72</v>
      </c>
      <c r="B14" s="26">
        <v>357.572</v>
      </c>
      <c r="C14" s="26">
        <v>654.6816399999999</v>
      </c>
      <c r="D14" s="26">
        <v>1194.369</v>
      </c>
      <c r="E14" s="26">
        <v>2686.43969</v>
      </c>
      <c r="F14" s="52">
        <f t="shared" si="3"/>
        <v>3340.219592138086</v>
      </c>
      <c r="G14" s="52">
        <f>E14/C14*1000</f>
        <v>4103.429095705204</v>
      </c>
      <c r="H14" s="60">
        <f>(C14/B14-1)*100</f>
        <v>83.09085722595727</v>
      </c>
      <c r="I14" s="60">
        <f>(E14/D14-1)*100</f>
        <v>124.92543677875099</v>
      </c>
      <c r="J14" s="60">
        <f>(G14/F14-1)*100</f>
        <v>22.849081700002394</v>
      </c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</row>
    <row r="15" spans="1:55" ht="12">
      <c r="A15" s="21" t="s">
        <v>73</v>
      </c>
      <c r="B15" s="26">
        <v>452.609</v>
      </c>
      <c r="C15" s="26">
        <v>581.12304</v>
      </c>
      <c r="D15" s="26">
        <v>1552.4</v>
      </c>
      <c r="E15" s="26">
        <v>2433.55874</v>
      </c>
      <c r="F15" s="52">
        <f t="shared" si="3"/>
        <v>3429.8920260092045</v>
      </c>
      <c r="G15" s="52">
        <f>E15/C15*1000</f>
        <v>4187.682422641512</v>
      </c>
      <c r="H15" s="60">
        <f>(C15/B15-1)*100</f>
        <v>28.39405314520922</v>
      </c>
      <c r="I15" s="60">
        <f>(E15/D15-1)*100</f>
        <v>56.76106287039422</v>
      </c>
      <c r="J15" s="60">
        <f>(G15/F15-1)*100</f>
        <v>22.093709973547536</v>
      </c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</row>
    <row r="16" spans="1:55" ht="12">
      <c r="A16" s="21" t="s">
        <v>74</v>
      </c>
      <c r="B16" s="26">
        <v>179.472</v>
      </c>
      <c r="C16" s="26">
        <v>850.48418</v>
      </c>
      <c r="D16" s="26">
        <v>644.905</v>
      </c>
      <c r="E16" s="26">
        <v>3622.5845600000002</v>
      </c>
      <c r="F16" s="52">
        <f t="shared" si="3"/>
        <v>3593.346037264865</v>
      </c>
      <c r="G16" s="52">
        <f>E16/C16*1000</f>
        <v>4259.437912178449</v>
      </c>
      <c r="H16" s="60">
        <f>(C16/B16-1)*100</f>
        <v>373.88126281536955</v>
      </c>
      <c r="I16" s="60">
        <f>(E16/D16-1)*100</f>
        <v>461.72375156030745</v>
      </c>
      <c r="J16" s="60">
        <f>(G16/F16-1)*100</f>
        <v>18.53681410044745</v>
      </c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</row>
    <row r="17" spans="1:55" ht="12">
      <c r="A17" s="21" t="s">
        <v>75</v>
      </c>
      <c r="B17" s="26">
        <v>828.994</v>
      </c>
      <c r="C17" s="26"/>
      <c r="D17" s="26">
        <v>3096.143</v>
      </c>
      <c r="E17" s="26"/>
      <c r="F17" s="52">
        <f t="shared" si="3"/>
        <v>3734.8195523731174</v>
      </c>
      <c r="G17" s="52"/>
      <c r="H17" s="60"/>
      <c r="I17" s="60"/>
      <c r="J17" s="60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</row>
    <row r="18" spans="1:55" ht="12">
      <c r="A18" s="21" t="s">
        <v>76</v>
      </c>
      <c r="B18" s="26">
        <v>632.527</v>
      </c>
      <c r="C18" s="26"/>
      <c r="D18" s="26">
        <v>2362.72</v>
      </c>
      <c r="E18" s="26"/>
      <c r="F18" s="52">
        <f t="shared" si="3"/>
        <v>3735.3662373305797</v>
      </c>
      <c r="G18" s="52"/>
      <c r="H18" s="60"/>
      <c r="I18" s="60"/>
      <c r="J18" s="60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</row>
    <row r="19" spans="1:55" ht="12">
      <c r="A19" s="21" t="s">
        <v>335</v>
      </c>
      <c r="B19" s="26">
        <f>SUM(B7:B16)</f>
        <v>3551.91332</v>
      </c>
      <c r="C19" s="26">
        <f>SUM(C7:C16)</f>
        <v>7408.768859999999</v>
      </c>
      <c r="D19" s="26">
        <f>SUM(D7:D16)</f>
        <v>11683.36</v>
      </c>
      <c r="E19" s="26">
        <f>SUM(E7:E16)</f>
        <v>29978.12599</v>
      </c>
      <c r="F19" s="52">
        <f>D19/B19*1000</f>
        <v>3289.3145038798416</v>
      </c>
      <c r="G19" s="52">
        <f>E19/C19*1000</f>
        <v>4046.303313881492</v>
      </c>
      <c r="H19" s="60">
        <f>(C19/B19-1)*100</f>
        <v>108.58529453077979</v>
      </c>
      <c r="I19" s="60">
        <f>(E19/D19-1)*100</f>
        <v>156.58822453472288</v>
      </c>
      <c r="J19" s="60">
        <f>(G19/F19-1)*100</f>
        <v>23.013573469753656</v>
      </c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</row>
    <row r="20" spans="1:55" ht="12">
      <c r="A20" s="21" t="s">
        <v>172</v>
      </c>
      <c r="B20" s="26">
        <f>SUM(B7:B18)</f>
        <v>5013.43432</v>
      </c>
      <c r="C20" s="26"/>
      <c r="D20" s="26">
        <f>SUM(D7:D18)</f>
        <v>17142.223</v>
      </c>
      <c r="E20" s="26"/>
      <c r="F20" s="52">
        <f>D20/B20*1000</f>
        <v>3419.2575200626147</v>
      </c>
      <c r="G20" s="52"/>
      <c r="H20" s="60"/>
      <c r="I20" s="60"/>
      <c r="J20" s="60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</row>
    <row r="21" spans="1:10" ht="12">
      <c r="A21" s="47" t="s">
        <v>193</v>
      </c>
      <c r="B21" s="53"/>
      <c r="C21" s="53"/>
      <c r="D21" s="53"/>
      <c r="E21" s="53"/>
      <c r="F21" s="53"/>
      <c r="G21" s="53"/>
      <c r="H21" s="53"/>
      <c r="I21" s="53"/>
      <c r="J21" s="54"/>
    </row>
    <row r="22" spans="2:7" ht="12" customHeight="1">
      <c r="B22" s="29"/>
      <c r="C22" s="29"/>
      <c r="D22" s="29"/>
      <c r="E22" s="29"/>
      <c r="F22" s="29"/>
      <c r="G22" s="29"/>
    </row>
    <row r="23" ht="12" customHeight="1"/>
    <row r="24" ht="12" customHeight="1"/>
    <row r="25" spans="58:71" ht="12" customHeight="1">
      <c r="BF25" s="68">
        <v>2004</v>
      </c>
      <c r="BG25" s="68">
        <v>2005</v>
      </c>
      <c r="BH25" s="10">
        <v>2006</v>
      </c>
      <c r="BI25" s="10">
        <v>2007</v>
      </c>
      <c r="BJ25" s="35">
        <v>2008</v>
      </c>
      <c r="BK25" s="10">
        <v>2009</v>
      </c>
      <c r="BL25" s="135">
        <v>2010</v>
      </c>
      <c r="BM25" s="135">
        <v>2011</v>
      </c>
      <c r="BN25" s="10">
        <v>2012</v>
      </c>
      <c r="BO25" s="10">
        <v>2013</v>
      </c>
      <c r="BP25" s="10">
        <v>2014</v>
      </c>
      <c r="BQ25" s="10">
        <v>2015</v>
      </c>
      <c r="BR25" s="10">
        <v>2016</v>
      </c>
      <c r="BS25" s="10">
        <v>2017</v>
      </c>
    </row>
    <row r="26" spans="57:71" ht="12" customHeight="1">
      <c r="BE26" s="11" t="s">
        <v>65</v>
      </c>
      <c r="BF26" s="44">
        <v>1547.6453557267948</v>
      </c>
      <c r="BG26" s="44">
        <v>1669.7559638058676</v>
      </c>
      <c r="BH26" s="29">
        <v>3115.437226367255</v>
      </c>
      <c r="BI26" s="29">
        <v>2783.285589505574</v>
      </c>
      <c r="BJ26" s="29">
        <v>4439</v>
      </c>
      <c r="BK26" s="29">
        <v>3182</v>
      </c>
      <c r="BL26" s="29">
        <v>3792</v>
      </c>
      <c r="BM26" s="29">
        <v>4293.984969902225</v>
      </c>
      <c r="BN26" s="29">
        <v>4507</v>
      </c>
      <c r="BO26" s="29">
        <v>4656</v>
      </c>
      <c r="BP26" s="29">
        <v>5065.647202188189</v>
      </c>
      <c r="BQ26" s="29">
        <v>4627.429116779872</v>
      </c>
      <c r="BR26" s="29">
        <v>3270</v>
      </c>
      <c r="BS26" s="29">
        <v>3829.89</v>
      </c>
    </row>
    <row r="27" spans="57:71" ht="12" customHeight="1">
      <c r="BE27" s="11" t="s">
        <v>66</v>
      </c>
      <c r="BF27" s="44">
        <v>1694.3635936635883</v>
      </c>
      <c r="BG27" s="44">
        <v>1578.6161947255207</v>
      </c>
      <c r="BH27" s="29">
        <v>3109.0201956929586</v>
      </c>
      <c r="BI27" s="29">
        <v>2978.2406559731335</v>
      </c>
      <c r="BJ27" s="29">
        <v>4786</v>
      </c>
      <c r="BK27" s="29">
        <v>3077</v>
      </c>
      <c r="BL27" s="29">
        <v>4075</v>
      </c>
      <c r="BM27" s="29">
        <v>4348.033779593624</v>
      </c>
      <c r="BN27" s="29">
        <v>4631</v>
      </c>
      <c r="BO27" s="29">
        <v>4620</v>
      </c>
      <c r="BP27" s="29">
        <v>5256.849739663267</v>
      </c>
      <c r="BQ27" s="29">
        <v>4583.743365920549</v>
      </c>
      <c r="BR27" s="29">
        <v>3294</v>
      </c>
      <c r="BS27" s="29">
        <v>3844</v>
      </c>
    </row>
    <row r="28" spans="57:71" ht="12" customHeight="1">
      <c r="BE28" s="11" t="s">
        <v>67</v>
      </c>
      <c r="BF28" s="44">
        <v>2307.7770029728044</v>
      </c>
      <c r="BG28" s="44">
        <v>1134.3346180711471</v>
      </c>
      <c r="BH28" s="29">
        <v>3125.57378034519</v>
      </c>
      <c r="BI28" s="29">
        <v>2989.9522627998326</v>
      </c>
      <c r="BJ28" s="29">
        <v>4492</v>
      </c>
      <c r="BK28" s="29">
        <v>2825</v>
      </c>
      <c r="BL28" s="29">
        <v>3975</v>
      </c>
      <c r="BM28" s="29">
        <v>4473.354225090752</v>
      </c>
      <c r="BN28" s="29">
        <v>4654</v>
      </c>
      <c r="BO28" s="29">
        <v>4669</v>
      </c>
      <c r="BP28" s="29">
        <v>5124.959059965057</v>
      </c>
      <c r="BQ28" s="29">
        <v>4311.135068475369</v>
      </c>
      <c r="BR28" s="29">
        <v>3182</v>
      </c>
      <c r="BS28" s="29">
        <v>4103</v>
      </c>
    </row>
    <row r="29" spans="57:71" ht="12" customHeight="1">
      <c r="BE29" s="11" t="s">
        <v>68</v>
      </c>
      <c r="BF29" s="44">
        <v>1568.7976098535241</v>
      </c>
      <c r="BG29" s="44">
        <v>1684.452726762558</v>
      </c>
      <c r="BH29" s="29">
        <v>3177.0144971141535</v>
      </c>
      <c r="BI29" s="29">
        <v>3115.6447207660954</v>
      </c>
      <c r="BJ29" s="29">
        <v>4692</v>
      </c>
      <c r="BK29" s="29">
        <v>2510</v>
      </c>
      <c r="BL29" s="29">
        <v>4068</v>
      </c>
      <c r="BM29" s="29">
        <v>4556.99549413749</v>
      </c>
      <c r="BN29" s="29">
        <v>4642</v>
      </c>
      <c r="BO29" s="29">
        <v>4466</v>
      </c>
      <c r="BP29" s="29">
        <v>5108.848387744853</v>
      </c>
      <c r="BQ29" s="29">
        <v>3934.906560380197</v>
      </c>
      <c r="BR29" s="29">
        <v>3191</v>
      </c>
      <c r="BS29" s="29">
        <v>4002</v>
      </c>
    </row>
    <row r="30" spans="57:71" ht="12" customHeight="1">
      <c r="BE30" s="11" t="s">
        <v>69</v>
      </c>
      <c r="BF30" s="44">
        <v>1860.2176531183375</v>
      </c>
      <c r="BG30" s="44">
        <v>1471.3269285854217</v>
      </c>
      <c r="BH30" s="29">
        <v>3125.527347256299</v>
      </c>
      <c r="BI30" s="29">
        <v>3274.031194359376</v>
      </c>
      <c r="BJ30" s="29">
        <v>4684</v>
      </c>
      <c r="BK30" s="29">
        <v>2806</v>
      </c>
      <c r="BL30" s="29">
        <v>3936</v>
      </c>
      <c r="BM30" s="29">
        <v>4462.91335108237</v>
      </c>
      <c r="BN30" s="29">
        <v>4765</v>
      </c>
      <c r="BO30" s="29">
        <v>4744</v>
      </c>
      <c r="BP30" s="29">
        <v>5154</v>
      </c>
      <c r="BQ30" s="29">
        <v>4202.512101857299</v>
      </c>
      <c r="BR30" s="29">
        <v>3142</v>
      </c>
      <c r="BS30" s="29">
        <v>3933</v>
      </c>
    </row>
    <row r="31" spans="57:71" ht="12" customHeight="1">
      <c r="BE31" s="11" t="s">
        <v>70</v>
      </c>
      <c r="BF31" s="44">
        <v>1390.7873646068626</v>
      </c>
      <c r="BG31" s="44">
        <v>1985.6848131901722</v>
      </c>
      <c r="BH31" s="29">
        <v>2935.8341237341756</v>
      </c>
      <c r="BI31" s="29">
        <v>3584.926716909622</v>
      </c>
      <c r="BJ31" s="29">
        <v>4961</v>
      </c>
      <c r="BK31" s="29">
        <v>2747</v>
      </c>
      <c r="BL31" s="29">
        <v>4158</v>
      </c>
      <c r="BM31" s="29">
        <v>4372.398040877838</v>
      </c>
      <c r="BN31" s="29">
        <v>5120.75</v>
      </c>
      <c r="BO31" s="29">
        <v>4826</v>
      </c>
      <c r="BP31" s="29">
        <v>5026</v>
      </c>
      <c r="BQ31" s="29">
        <v>4145.653583427345</v>
      </c>
      <c r="BR31" s="29">
        <v>3114</v>
      </c>
      <c r="BS31" s="29">
        <v>4299</v>
      </c>
    </row>
    <row r="32" spans="57:71" ht="12" customHeight="1">
      <c r="BE32" s="11" t="s">
        <v>71</v>
      </c>
      <c r="BF32" s="44">
        <v>1586.2034617714723</v>
      </c>
      <c r="BG32" s="44">
        <v>1745.6979451361474</v>
      </c>
      <c r="BH32" s="29">
        <v>2916.983113066203</v>
      </c>
      <c r="BI32" s="29">
        <v>4000.3986823964988</v>
      </c>
      <c r="BJ32" s="29">
        <v>4776</v>
      </c>
      <c r="BK32" s="29">
        <v>3191</v>
      </c>
      <c r="BL32" s="29">
        <v>4217.71</v>
      </c>
      <c r="BM32" s="29">
        <v>4558.891145874933</v>
      </c>
      <c r="BN32" s="29">
        <v>4927</v>
      </c>
      <c r="BO32" s="29">
        <v>4924</v>
      </c>
      <c r="BP32" s="29">
        <v>4901</v>
      </c>
      <c r="BQ32" s="29">
        <v>3976.870153846154</v>
      </c>
      <c r="BR32" s="29">
        <v>3587</v>
      </c>
      <c r="BS32" s="29">
        <v>4027</v>
      </c>
    </row>
    <row r="33" spans="57:71" ht="12" customHeight="1">
      <c r="BE33" s="11" t="s">
        <v>72</v>
      </c>
      <c r="BF33" s="44">
        <v>1715.0046737901082</v>
      </c>
      <c r="BG33" s="44">
        <v>1655.6106457802275</v>
      </c>
      <c r="BH33" s="29">
        <v>2895.562204688503</v>
      </c>
      <c r="BI33" s="29">
        <v>4471</v>
      </c>
      <c r="BJ33" s="29">
        <v>4714</v>
      </c>
      <c r="BK33" s="29">
        <v>3007</v>
      </c>
      <c r="BL33" s="29">
        <v>4308</v>
      </c>
      <c r="BM33" s="29">
        <v>4719</v>
      </c>
      <c r="BN33" s="29">
        <v>5032</v>
      </c>
      <c r="BO33" s="29">
        <v>4767.08</v>
      </c>
      <c r="BP33" s="29">
        <v>5244</v>
      </c>
      <c r="BQ33" s="29">
        <v>3878.8870460861467</v>
      </c>
      <c r="BR33" s="29">
        <v>3340.22</v>
      </c>
      <c r="BS33" s="29">
        <v>4103</v>
      </c>
    </row>
    <row r="34" spans="57:71" ht="12" customHeight="1">
      <c r="BE34" s="11" t="s">
        <v>73</v>
      </c>
      <c r="BF34" s="44">
        <v>1070.4523995572054</v>
      </c>
      <c r="BG34" s="44">
        <v>2731.1565908684793</v>
      </c>
      <c r="BH34" s="29">
        <v>2776.9143362642894</v>
      </c>
      <c r="BI34" s="29">
        <v>4773</v>
      </c>
      <c r="BJ34" s="29">
        <v>4621</v>
      </c>
      <c r="BK34" s="29">
        <v>2985</v>
      </c>
      <c r="BL34" s="29">
        <v>4115</v>
      </c>
      <c r="BM34" s="29">
        <v>4643.924220331469</v>
      </c>
      <c r="BN34" s="29">
        <v>4895</v>
      </c>
      <c r="BO34" s="29">
        <v>4938.42</v>
      </c>
      <c r="BP34" s="29">
        <v>4876</v>
      </c>
      <c r="BQ34" s="29">
        <v>3746.7495129125364</v>
      </c>
      <c r="BR34" s="29">
        <v>3430</v>
      </c>
      <c r="BS34" s="29">
        <v>4188</v>
      </c>
    </row>
    <row r="35" spans="57:71" ht="12" customHeight="1">
      <c r="BE35" s="11" t="s">
        <v>74</v>
      </c>
      <c r="BF35" s="44">
        <v>1327.8363478428992</v>
      </c>
      <c r="BG35" s="44">
        <v>2230.8423961434432</v>
      </c>
      <c r="BH35" s="29">
        <v>2718.152757708771</v>
      </c>
      <c r="BI35" s="29">
        <v>4851</v>
      </c>
      <c r="BJ35" s="29">
        <v>4730</v>
      </c>
      <c r="BK35" s="29">
        <v>3057</v>
      </c>
      <c r="BL35" s="29">
        <v>4138</v>
      </c>
      <c r="BM35" s="29">
        <v>4619</v>
      </c>
      <c r="BN35" s="29">
        <v>4721</v>
      </c>
      <c r="BO35" s="29">
        <v>5004</v>
      </c>
      <c r="BP35" s="29">
        <v>4940</v>
      </c>
      <c r="BQ35" s="29">
        <v>3450.153429946343</v>
      </c>
      <c r="BR35" s="29">
        <v>3593</v>
      </c>
      <c r="BS35" s="29">
        <v>4259</v>
      </c>
    </row>
    <row r="36" spans="57:71" ht="12" customHeight="1">
      <c r="BE36" s="11" t="s">
        <v>75</v>
      </c>
      <c r="BF36" s="44">
        <v>1916.0644287359942</v>
      </c>
      <c r="BG36" s="44">
        <v>1599.5776183182938</v>
      </c>
      <c r="BH36" s="29">
        <v>2756.7354488887213</v>
      </c>
      <c r="BI36" s="29">
        <v>4897</v>
      </c>
      <c r="BJ36" s="29">
        <v>4640</v>
      </c>
      <c r="BK36" s="29">
        <v>3197</v>
      </c>
      <c r="BL36" s="29">
        <v>4220</v>
      </c>
      <c r="BM36" s="29">
        <v>4650</v>
      </c>
      <c r="BN36" s="29">
        <v>5000</v>
      </c>
      <c r="BO36" s="29">
        <v>5256</v>
      </c>
      <c r="BP36" s="29">
        <v>4425</v>
      </c>
      <c r="BQ36" s="29">
        <v>3394.812414658767</v>
      </c>
      <c r="BR36" s="29">
        <v>3734.82</v>
      </c>
      <c r="BS36" s="29"/>
    </row>
    <row r="37" spans="57:71" ht="12" customHeight="1">
      <c r="BE37" s="11" t="s">
        <v>76</v>
      </c>
      <c r="BF37" s="44">
        <v>2468.682808997581</v>
      </c>
      <c r="BG37" s="44">
        <v>1252.8589359420894</v>
      </c>
      <c r="BH37" s="29">
        <v>2699.6096542040223</v>
      </c>
      <c r="BI37" s="29">
        <v>4800</v>
      </c>
      <c r="BJ37" s="29">
        <v>3518</v>
      </c>
      <c r="BK37" s="29">
        <v>3362</v>
      </c>
      <c r="BL37" s="29">
        <v>4282</v>
      </c>
      <c r="BM37" s="29">
        <v>4619</v>
      </c>
      <c r="BN37" s="29">
        <v>4496.48</v>
      </c>
      <c r="BO37" s="29">
        <v>5163</v>
      </c>
      <c r="BP37" s="29">
        <v>4839</v>
      </c>
      <c r="BQ37" s="29">
        <v>3156.465816917729</v>
      </c>
      <c r="BR37" s="29">
        <v>3735</v>
      </c>
      <c r="BS37" s="29"/>
    </row>
    <row r="38" spans="58:59" ht="12" customHeight="1">
      <c r="BF38" s="11">
        <v>1702.4130629208385</v>
      </c>
      <c r="BG38" s="11">
        <v>1654.2291563722802</v>
      </c>
    </row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</sheetData>
  <sheetProtection/>
  <mergeCells count="11">
    <mergeCell ref="B5:C5"/>
    <mergeCell ref="D5:E5"/>
    <mergeCell ref="F5:G5"/>
    <mergeCell ref="A1:J1"/>
    <mergeCell ref="A3:J3"/>
    <mergeCell ref="B4:C4"/>
    <mergeCell ref="D4:E4"/>
    <mergeCell ref="F4:G4"/>
    <mergeCell ref="H4:J4"/>
    <mergeCell ref="A4:A6"/>
    <mergeCell ref="H5:H6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r:id="rId2"/>
  <ignoredErrors>
    <ignoredError sqref="B20:D20 B19:E19" formulaRange="1"/>
  </ignoredError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L51"/>
  <sheetViews>
    <sheetView zoomScaleSheetLayoutView="75" zoomScalePageLayoutView="0" workbookViewId="0" topLeftCell="A1">
      <selection activeCell="A18" sqref="A18"/>
    </sheetView>
  </sheetViews>
  <sheetFormatPr defaultColWidth="10.90625" defaultRowHeight="18"/>
  <cols>
    <col min="1" max="1" width="16.72265625" style="6" customWidth="1"/>
    <col min="2" max="3" width="6.72265625" style="6" customWidth="1"/>
    <col min="4" max="4" width="6.99609375" style="6" customWidth="1"/>
    <col min="5" max="7" width="6.72265625" style="6" customWidth="1"/>
    <col min="8" max="8" width="7.90625" style="6" customWidth="1"/>
    <col min="9" max="35" width="5.6328125" style="6" customWidth="1"/>
    <col min="36" max="36" width="4.0859375" style="6" customWidth="1"/>
    <col min="37" max="37" width="4.8125" style="6" customWidth="1"/>
    <col min="38" max="38" width="5.0859375" style="6" customWidth="1"/>
    <col min="39" max="16384" width="10.90625" style="6" customWidth="1"/>
  </cols>
  <sheetData>
    <row r="1" spans="1:8" ht="13.5" customHeight="1">
      <c r="A1" s="218" t="s">
        <v>22</v>
      </c>
      <c r="B1" s="218"/>
      <c r="C1" s="218"/>
      <c r="D1" s="218"/>
      <c r="E1" s="218"/>
      <c r="F1" s="218"/>
      <c r="G1" s="218"/>
      <c r="H1" s="218"/>
    </row>
    <row r="2" spans="1:8" ht="13.5" customHeight="1">
      <c r="A2" s="49"/>
      <c r="B2" s="49"/>
      <c r="C2" s="49"/>
      <c r="D2" s="49"/>
      <c r="E2" s="49"/>
      <c r="F2" s="49"/>
      <c r="G2" s="49"/>
      <c r="H2" s="49"/>
    </row>
    <row r="3" spans="1:8" ht="13.5" customHeight="1">
      <c r="A3" s="219" t="s">
        <v>31</v>
      </c>
      <c r="B3" s="219"/>
      <c r="C3" s="219"/>
      <c r="D3" s="219"/>
      <c r="E3" s="219"/>
      <c r="F3" s="219"/>
      <c r="G3" s="219"/>
      <c r="H3" s="219"/>
    </row>
    <row r="4" spans="1:8" ht="13.5" customHeight="1">
      <c r="A4" s="222" t="s">
        <v>83</v>
      </c>
      <c r="B4" s="230" t="s">
        <v>121</v>
      </c>
      <c r="C4" s="230"/>
      <c r="D4" s="230"/>
      <c r="E4" s="230"/>
      <c r="F4" s="230"/>
      <c r="G4" s="230"/>
      <c r="H4" s="230"/>
    </row>
    <row r="5" spans="1:37" ht="13.5" customHeight="1">
      <c r="A5" s="234"/>
      <c r="B5" s="232">
        <v>2015</v>
      </c>
      <c r="C5" s="232">
        <v>2016</v>
      </c>
      <c r="D5" s="41" t="s">
        <v>123</v>
      </c>
      <c r="E5" s="230" t="s">
        <v>329</v>
      </c>
      <c r="F5" s="230"/>
      <c r="G5" s="36" t="s">
        <v>124</v>
      </c>
      <c r="H5" s="36" t="s">
        <v>123</v>
      </c>
      <c r="AJ5" s="10">
        <v>2015</v>
      </c>
      <c r="AK5" s="10"/>
    </row>
    <row r="6" spans="1:37" ht="13.5" customHeight="1">
      <c r="A6" s="225"/>
      <c r="B6" s="233"/>
      <c r="C6" s="233"/>
      <c r="D6" s="50" t="s">
        <v>64</v>
      </c>
      <c r="E6" s="36">
        <v>2016</v>
      </c>
      <c r="F6" s="41">
        <v>2017</v>
      </c>
      <c r="G6" s="130" t="s">
        <v>64</v>
      </c>
      <c r="H6" s="37" t="s">
        <v>64</v>
      </c>
      <c r="AJ6" s="38" t="s">
        <v>94</v>
      </c>
      <c r="AK6" s="42">
        <v>3257.38029</v>
      </c>
    </row>
    <row r="7" spans="1:37" ht="13.5" customHeight="1">
      <c r="A7" s="38" t="s">
        <v>94</v>
      </c>
      <c r="B7" s="173">
        <v>3274.8521800000003</v>
      </c>
      <c r="C7" s="173">
        <v>3257.38029</v>
      </c>
      <c r="D7" s="159">
        <f aca="true" t="shared" si="0" ref="D7:D16">C7/$C$16*100</f>
        <v>64.97302561919014</v>
      </c>
      <c r="E7" s="173">
        <v>2356.4416</v>
      </c>
      <c r="F7" s="173">
        <v>3225.18454</v>
      </c>
      <c r="G7" s="60">
        <f>(F7/E7-1)*100</f>
        <v>36.86672905452018</v>
      </c>
      <c r="H7" s="99">
        <f aca="true" t="shared" si="1" ref="H7:H16">F7/$F$16*100</f>
        <v>43.531988693511906</v>
      </c>
      <c r="AJ7" s="38" t="s">
        <v>95</v>
      </c>
      <c r="AK7" s="42">
        <v>593.0452</v>
      </c>
    </row>
    <row r="8" spans="1:37" ht="13.5" customHeight="1">
      <c r="A8" s="21" t="s">
        <v>167</v>
      </c>
      <c r="B8" s="26">
        <v>1226.68458</v>
      </c>
      <c r="C8" s="26">
        <v>336.96181</v>
      </c>
      <c r="D8" s="147">
        <f t="shared" si="0"/>
        <v>6.721176640329792</v>
      </c>
      <c r="E8" s="26">
        <v>242.95595</v>
      </c>
      <c r="F8" s="26">
        <v>1801.41618</v>
      </c>
      <c r="G8" s="60">
        <f>(F8/E8-1)*100</f>
        <v>641.4579391860952</v>
      </c>
      <c r="H8" s="60">
        <f t="shared" si="1"/>
        <v>24.314648606144377</v>
      </c>
      <c r="AJ8" s="38" t="s">
        <v>92</v>
      </c>
      <c r="AK8" s="42">
        <v>407.81573000000003</v>
      </c>
    </row>
    <row r="9" spans="1:37" ht="13.5" customHeight="1">
      <c r="A9" s="21" t="s">
        <v>95</v>
      </c>
      <c r="B9" s="144">
        <v>478.95582</v>
      </c>
      <c r="C9" s="144">
        <v>593.0452</v>
      </c>
      <c r="D9" s="147">
        <f t="shared" si="0"/>
        <v>11.829119581532725</v>
      </c>
      <c r="E9" s="144">
        <v>433.11267999999995</v>
      </c>
      <c r="F9" s="144">
        <v>921.4936700000001</v>
      </c>
      <c r="G9" s="60">
        <f>(F9/E9-1)*100</f>
        <v>112.76072314484078</v>
      </c>
      <c r="H9" s="60">
        <f t="shared" si="1"/>
        <v>12.437878058159981</v>
      </c>
      <c r="AJ9" s="38" t="s">
        <v>167</v>
      </c>
      <c r="AK9" s="42">
        <v>336.96181</v>
      </c>
    </row>
    <row r="10" spans="1:37" ht="13.5" customHeight="1">
      <c r="A10" s="21" t="s">
        <v>92</v>
      </c>
      <c r="B10" s="26">
        <v>46.472</v>
      </c>
      <c r="C10" s="26">
        <v>407.81573000000003</v>
      </c>
      <c r="D10" s="147">
        <f t="shared" si="0"/>
        <v>8.134457605255152</v>
      </c>
      <c r="E10" s="26">
        <v>221.98537</v>
      </c>
      <c r="F10" s="26">
        <v>606.9024499999999</v>
      </c>
      <c r="G10" s="60">
        <f>(F10/E10-1)*100</f>
        <v>173.39749912347827</v>
      </c>
      <c r="H10" s="60">
        <f t="shared" si="1"/>
        <v>8.191677178095572</v>
      </c>
      <c r="J10" s="148"/>
      <c r="AJ10" s="38" t="s">
        <v>89</v>
      </c>
      <c r="AK10" s="42">
        <v>236.44998</v>
      </c>
    </row>
    <row r="11" spans="1:37" ht="13.5" customHeight="1">
      <c r="A11" s="21" t="s">
        <v>89</v>
      </c>
      <c r="B11" s="144">
        <v>142.24743</v>
      </c>
      <c r="C11" s="144">
        <v>236.44998</v>
      </c>
      <c r="D11" s="147">
        <f t="shared" si="0"/>
        <v>4.716326999141079</v>
      </c>
      <c r="E11" s="144">
        <v>166.54000000000002</v>
      </c>
      <c r="F11" s="144">
        <v>351.76925</v>
      </c>
      <c r="G11" s="60">
        <f>(F11/E11-1)*100</f>
        <v>111.22207877987269</v>
      </c>
      <c r="H11" s="60">
        <f t="shared" si="1"/>
        <v>4.748012035840022</v>
      </c>
      <c r="J11" s="148"/>
      <c r="AJ11" s="11" t="s">
        <v>125</v>
      </c>
      <c r="AK11" s="44">
        <v>181.78181</v>
      </c>
    </row>
    <row r="12" spans="1:37" ht="13.5" customHeight="1">
      <c r="A12" s="21" t="s">
        <v>140</v>
      </c>
      <c r="B12" s="144">
        <v>199.93139000000002</v>
      </c>
      <c r="C12" s="144">
        <v>0</v>
      </c>
      <c r="D12" s="60">
        <f t="shared" si="0"/>
        <v>0</v>
      </c>
      <c r="E12" s="144">
        <v>0</v>
      </c>
      <c r="F12" s="144">
        <v>63.0525</v>
      </c>
      <c r="G12" s="60"/>
      <c r="H12" s="60">
        <f t="shared" si="1"/>
        <v>0.8510522988857125</v>
      </c>
      <c r="AJ12" s="11"/>
      <c r="AK12" s="44">
        <f>SUM(AK6:AK11)</f>
        <v>5013.43482</v>
      </c>
    </row>
    <row r="13" spans="1:37" ht="13.5" customHeight="1">
      <c r="A13" s="21" t="s">
        <v>142</v>
      </c>
      <c r="B13" s="144">
        <v>60.018910000000005</v>
      </c>
      <c r="C13" s="144">
        <v>120.08881</v>
      </c>
      <c r="D13" s="147">
        <f t="shared" si="0"/>
        <v>2.395340007631733</v>
      </c>
      <c r="E13" s="144">
        <v>80.01877999999999</v>
      </c>
      <c r="F13" s="144">
        <v>140.0831</v>
      </c>
      <c r="G13" s="60">
        <f>(F13/E13-1)*100</f>
        <v>75.0627790126268</v>
      </c>
      <c r="H13" s="60">
        <f t="shared" si="1"/>
        <v>1.8907742641455476</v>
      </c>
      <c r="I13" s="102"/>
      <c r="AJ13" s="103"/>
      <c r="AK13" s="104"/>
    </row>
    <row r="14" spans="1:37" ht="13.5" customHeight="1">
      <c r="A14" s="21" t="s">
        <v>141</v>
      </c>
      <c r="B14" s="26">
        <v>66</v>
      </c>
      <c r="C14" s="26">
        <v>24</v>
      </c>
      <c r="D14" s="147">
        <f t="shared" si="0"/>
        <v>0.47871371348555786</v>
      </c>
      <c r="E14" s="26">
        <v>24</v>
      </c>
      <c r="F14" s="26">
        <v>46.97872</v>
      </c>
      <c r="G14" s="60">
        <f>(F14/E14-1)*100</f>
        <v>95.74466666666667</v>
      </c>
      <c r="H14" s="60">
        <f t="shared" si="1"/>
        <v>0.6340961524873431</v>
      </c>
      <c r="AJ14" s="103"/>
      <c r="AK14" s="103"/>
    </row>
    <row r="15" spans="1:37" ht="13.5" customHeight="1">
      <c r="A15" s="21" t="s">
        <v>125</v>
      </c>
      <c r="B15" s="26">
        <v>2.1</v>
      </c>
      <c r="C15" s="26">
        <v>37.693</v>
      </c>
      <c r="D15" s="147">
        <f t="shared" si="0"/>
        <v>0.7518398334337971</v>
      </c>
      <c r="E15" s="26">
        <v>26.86091</v>
      </c>
      <c r="F15" s="26">
        <v>251.88872000000003</v>
      </c>
      <c r="G15" s="60">
        <f>(F15/E15-1)*100</f>
        <v>837.751997233154</v>
      </c>
      <c r="H15" s="60">
        <f t="shared" si="1"/>
        <v>3.3998727127295445</v>
      </c>
      <c r="J15" s="102"/>
      <c r="AH15" s="148"/>
      <c r="AJ15" s="103"/>
      <c r="AK15" s="103"/>
    </row>
    <row r="16" spans="1:37" ht="13.5" customHeight="1">
      <c r="A16" s="21" t="s">
        <v>77</v>
      </c>
      <c r="B16" s="52">
        <f>SUM(B7:B15)</f>
        <v>5497.262310000001</v>
      </c>
      <c r="C16" s="52">
        <f>SUM(C7:C15)</f>
        <v>5013.434820000001</v>
      </c>
      <c r="D16" s="120">
        <f t="shared" si="0"/>
        <v>100</v>
      </c>
      <c r="E16" s="28">
        <f>SUM(E7:E15)</f>
        <v>3551.9152899999995</v>
      </c>
      <c r="F16" s="28">
        <f>SUM(F7:F15)</f>
        <v>7408.76913</v>
      </c>
      <c r="G16" s="55">
        <f>(F16/E16-1)*100</f>
        <v>108.58518644457877</v>
      </c>
      <c r="H16" s="60">
        <f t="shared" si="1"/>
        <v>100</v>
      </c>
      <c r="AJ16" s="11">
        <v>2016</v>
      </c>
      <c r="AK16" s="44"/>
    </row>
    <row r="17" spans="1:38" ht="13.5" customHeight="1">
      <c r="A17" s="47" t="s">
        <v>193</v>
      </c>
      <c r="B17" s="53"/>
      <c r="C17" s="53"/>
      <c r="D17" s="53"/>
      <c r="E17" s="53"/>
      <c r="F17" s="53"/>
      <c r="G17" s="53"/>
      <c r="H17" s="54"/>
      <c r="AJ17" s="11" t="str">
        <f>A7</f>
        <v>México</v>
      </c>
      <c r="AK17" s="44">
        <f>F7</f>
        <v>3225.18454</v>
      </c>
      <c r="AL17" s="105">
        <f>AK17/$AK$24</f>
        <v>0.435319886935119</v>
      </c>
    </row>
    <row r="18" spans="1:38" ht="13.5" customHeight="1">
      <c r="A18" s="11"/>
      <c r="B18" s="11"/>
      <c r="C18" s="11"/>
      <c r="D18" s="11"/>
      <c r="E18" s="11"/>
      <c r="F18" s="11"/>
      <c r="G18" s="11"/>
      <c r="H18" s="11"/>
      <c r="AJ18" s="11" t="str">
        <f>A8</f>
        <v>Rusia</v>
      </c>
      <c r="AK18" s="44">
        <f>F8</f>
        <v>1801.41618</v>
      </c>
      <c r="AL18" s="105">
        <f>AK18/$AK$24</f>
        <v>0.2431464860614438</v>
      </c>
    </row>
    <row r="19" spans="1:38" ht="13.5" customHeight="1">
      <c r="A19" s="10"/>
      <c r="B19" s="10"/>
      <c r="C19" s="10"/>
      <c r="D19" s="10"/>
      <c r="E19" s="10"/>
      <c r="F19" s="10"/>
      <c r="G19" s="10"/>
      <c r="H19" s="10"/>
      <c r="AJ19" s="11" t="str">
        <f>A9</f>
        <v>Corea del Sur</v>
      </c>
      <c r="AK19" s="44">
        <f>F9</f>
        <v>921.4936700000001</v>
      </c>
      <c r="AL19" s="105">
        <f>AK19/$AK$24</f>
        <v>0.1243787805815998</v>
      </c>
    </row>
    <row r="20" spans="1:38" ht="13.5" customHeight="1">
      <c r="A20" s="10"/>
      <c r="B20" s="10"/>
      <c r="C20" s="10"/>
      <c r="D20" s="10"/>
      <c r="E20" s="10"/>
      <c r="F20" s="10"/>
      <c r="G20" s="10"/>
      <c r="H20" s="10"/>
      <c r="AJ20" s="11" t="str">
        <f>A10</f>
        <v>China</v>
      </c>
      <c r="AK20" s="44">
        <f>F10</f>
        <v>606.9024499999999</v>
      </c>
      <c r="AL20" s="105">
        <f>AK20/$AK$24</f>
        <v>0.08191677178095573</v>
      </c>
    </row>
    <row r="21" spans="1:38" ht="13.5" customHeight="1">
      <c r="A21" s="10"/>
      <c r="B21" s="10"/>
      <c r="C21" s="10"/>
      <c r="D21" s="10"/>
      <c r="E21" s="10"/>
      <c r="F21" s="10"/>
      <c r="G21" s="10"/>
      <c r="H21" s="10"/>
      <c r="L21" s="146"/>
      <c r="AJ21" s="11" t="s">
        <v>125</v>
      </c>
      <c r="AK21" s="44">
        <f>SUM(F11:F15)</f>
        <v>853.77229</v>
      </c>
      <c r="AL21" s="105">
        <f>AK21/$AK$24</f>
        <v>0.11523807464088168</v>
      </c>
    </row>
    <row r="22" spans="1:38" ht="13.5" customHeight="1">
      <c r="A22" s="10"/>
      <c r="B22" s="10"/>
      <c r="C22" s="10"/>
      <c r="D22" s="10"/>
      <c r="E22" s="10"/>
      <c r="F22" s="10"/>
      <c r="G22" s="10"/>
      <c r="H22" s="10"/>
      <c r="AJ22" s="11"/>
      <c r="AK22" s="44"/>
      <c r="AL22" s="105"/>
    </row>
    <row r="23" spans="1:38" ht="13.5" customHeight="1">
      <c r="A23" s="10"/>
      <c r="B23" s="10"/>
      <c r="C23" s="10"/>
      <c r="D23" s="10"/>
      <c r="E23" s="10"/>
      <c r="F23" s="10"/>
      <c r="G23" s="10"/>
      <c r="H23" s="10"/>
      <c r="AJ23" s="11"/>
      <c r="AK23" s="44"/>
      <c r="AL23" s="105"/>
    </row>
    <row r="24" spans="1:38" ht="13.5" customHeight="1">
      <c r="A24" s="10"/>
      <c r="B24" s="10"/>
      <c r="C24" s="10"/>
      <c r="D24" s="10"/>
      <c r="E24" s="10"/>
      <c r="F24" s="10"/>
      <c r="G24" s="10"/>
      <c r="H24" s="10"/>
      <c r="AJ24" s="11"/>
      <c r="AK24" s="44">
        <f>SUM(AK17:AK23)</f>
        <v>7408.76913</v>
      </c>
      <c r="AL24" s="106">
        <f>AK24/AK$24</f>
        <v>1</v>
      </c>
    </row>
    <row r="25" spans="1:8" ht="13.5" customHeight="1">
      <c r="A25" s="10"/>
      <c r="B25" s="10"/>
      <c r="C25" s="10"/>
      <c r="D25" s="10"/>
      <c r="E25" s="10"/>
      <c r="F25" s="10"/>
      <c r="G25" s="10"/>
      <c r="H25" s="10"/>
    </row>
    <row r="26" spans="1:8" ht="13.5" customHeight="1">
      <c r="A26" s="10"/>
      <c r="B26" s="10"/>
      <c r="C26" s="10"/>
      <c r="D26" s="10"/>
      <c r="E26" s="10"/>
      <c r="F26" s="10"/>
      <c r="G26" s="10"/>
      <c r="H26" s="10"/>
    </row>
    <row r="27" spans="1:36" ht="13.5" customHeight="1">
      <c r="A27" s="10"/>
      <c r="B27" s="10"/>
      <c r="C27" s="10"/>
      <c r="D27" s="10"/>
      <c r="E27" s="10"/>
      <c r="F27" s="10"/>
      <c r="G27" s="10"/>
      <c r="H27" s="10"/>
      <c r="AH27" s="11"/>
      <c r="AI27" s="104"/>
      <c r="AJ27" s="104"/>
    </row>
    <row r="28" spans="1:36" ht="13.5" customHeight="1">
      <c r="A28" s="10"/>
      <c r="B28" s="10"/>
      <c r="C28" s="10"/>
      <c r="D28" s="10"/>
      <c r="E28" s="10"/>
      <c r="F28" s="10"/>
      <c r="G28" s="10"/>
      <c r="H28" s="10"/>
      <c r="AH28" s="11"/>
      <c r="AI28" s="44"/>
      <c r="AJ28" s="44"/>
    </row>
    <row r="29" spans="1:36" ht="13.5" customHeight="1">
      <c r="A29" s="10"/>
      <c r="B29" s="10"/>
      <c r="C29" s="10"/>
      <c r="D29" s="10"/>
      <c r="E29" s="10"/>
      <c r="F29" s="10"/>
      <c r="G29" s="10"/>
      <c r="H29" s="10"/>
      <c r="AH29" s="11"/>
      <c r="AI29" s="104"/>
      <c r="AJ29" s="104"/>
    </row>
    <row r="30" spans="1:36" ht="13.5" customHeight="1">
      <c r="A30" s="10"/>
      <c r="B30" s="10"/>
      <c r="C30" s="10"/>
      <c r="D30" s="10"/>
      <c r="E30" s="10"/>
      <c r="F30" s="10"/>
      <c r="G30" s="10"/>
      <c r="H30" s="10"/>
      <c r="AH30" s="11"/>
      <c r="AI30" s="44"/>
      <c r="AJ30" s="44"/>
    </row>
    <row r="31" spans="1:36" ht="13.5" customHeight="1">
      <c r="A31" s="10"/>
      <c r="B31" s="10"/>
      <c r="C31" s="10"/>
      <c r="D31" s="10"/>
      <c r="E31" s="10"/>
      <c r="F31" s="10"/>
      <c r="G31" s="10"/>
      <c r="H31" s="10"/>
      <c r="AH31" s="11"/>
      <c r="AI31" s="104"/>
      <c r="AJ31" s="104"/>
    </row>
    <row r="32" spans="1:36" ht="13.5" customHeight="1">
      <c r="A32" s="10"/>
      <c r="B32" s="10"/>
      <c r="C32" s="10"/>
      <c r="D32" s="10"/>
      <c r="E32" s="10"/>
      <c r="F32" s="10"/>
      <c r="G32" s="10"/>
      <c r="H32" s="10"/>
      <c r="AH32" s="11"/>
      <c r="AI32" s="44"/>
      <c r="AJ32" s="44"/>
    </row>
    <row r="33" spans="1:36" ht="13.5" customHeight="1">
      <c r="A33" s="10"/>
      <c r="B33" s="10"/>
      <c r="C33" s="10"/>
      <c r="D33" s="10"/>
      <c r="E33" s="10"/>
      <c r="F33" s="10"/>
      <c r="G33" s="10"/>
      <c r="H33" s="10"/>
      <c r="AH33" s="11"/>
      <c r="AI33" s="44"/>
      <c r="AJ33" s="44"/>
    </row>
    <row r="34" spans="1:36" ht="13.5" customHeight="1">
      <c r="A34" s="10"/>
      <c r="B34" s="10"/>
      <c r="C34" s="10"/>
      <c r="D34" s="10"/>
      <c r="E34" s="10"/>
      <c r="F34" s="10"/>
      <c r="G34" s="10"/>
      <c r="H34" s="10"/>
      <c r="AH34" s="11"/>
      <c r="AI34" s="44"/>
      <c r="AJ34" s="44"/>
    </row>
    <row r="35" spans="1:36" ht="13.5" customHeight="1">
      <c r="A35" s="10"/>
      <c r="B35" s="10"/>
      <c r="C35" s="10"/>
      <c r="D35" s="10"/>
      <c r="E35" s="10"/>
      <c r="F35" s="10"/>
      <c r="G35" s="10"/>
      <c r="H35" s="10"/>
      <c r="AH35" s="11"/>
      <c r="AI35" s="44"/>
      <c r="AJ35" s="44"/>
    </row>
    <row r="36" spans="1:36" ht="13.5" customHeight="1">
      <c r="A36" s="10"/>
      <c r="B36" s="10"/>
      <c r="C36" s="10"/>
      <c r="D36" s="10"/>
      <c r="E36" s="10"/>
      <c r="F36" s="10"/>
      <c r="G36" s="10"/>
      <c r="H36" s="10"/>
      <c r="AH36" s="11"/>
      <c r="AI36" s="44"/>
      <c r="AJ36" s="44"/>
    </row>
    <row r="37" spans="1:36" ht="13.5" customHeight="1">
      <c r="A37" s="10"/>
      <c r="B37" s="10"/>
      <c r="C37" s="10"/>
      <c r="D37" s="10"/>
      <c r="E37" s="10"/>
      <c r="F37" s="10"/>
      <c r="G37" s="10"/>
      <c r="H37" s="10"/>
      <c r="AH37" s="11"/>
      <c r="AI37" s="44"/>
      <c r="AJ37" s="44"/>
    </row>
    <row r="38" spans="1:36" ht="13.5" customHeight="1">
      <c r="A38" s="10"/>
      <c r="B38" s="10"/>
      <c r="C38" s="10"/>
      <c r="D38" s="10"/>
      <c r="E38" s="10"/>
      <c r="F38" s="10"/>
      <c r="G38" s="10"/>
      <c r="H38" s="10"/>
      <c r="AH38" s="11"/>
      <c r="AI38" s="44"/>
      <c r="AJ38" s="44"/>
    </row>
    <row r="39" spans="1:36" ht="13.5" customHeight="1">
      <c r="A39" s="10"/>
      <c r="B39" s="10"/>
      <c r="C39" s="10"/>
      <c r="D39" s="10"/>
      <c r="E39" s="10"/>
      <c r="F39" s="10"/>
      <c r="G39" s="10"/>
      <c r="H39" s="10"/>
      <c r="AH39" s="11"/>
      <c r="AI39" s="44"/>
      <c r="AJ39" s="44"/>
    </row>
    <row r="40" spans="1:36" ht="13.5" customHeight="1">
      <c r="A40" s="10"/>
      <c r="B40" s="10"/>
      <c r="C40" s="10"/>
      <c r="D40" s="10"/>
      <c r="E40" s="10"/>
      <c r="F40" s="10"/>
      <c r="G40" s="10"/>
      <c r="H40" s="10"/>
      <c r="AH40" s="11"/>
      <c r="AI40" s="44"/>
      <c r="AJ40" s="44"/>
    </row>
    <row r="41" spans="1:8" ht="13.5" customHeight="1">
      <c r="A41" s="10"/>
      <c r="B41" s="10"/>
      <c r="C41" s="10"/>
      <c r="D41" s="10"/>
      <c r="E41" s="10"/>
      <c r="F41" s="10"/>
      <c r="G41" s="10"/>
      <c r="H41" s="10"/>
    </row>
    <row r="42" spans="1:8" ht="13.5" customHeight="1">
      <c r="A42" s="10"/>
      <c r="B42" s="10"/>
      <c r="C42" s="10"/>
      <c r="D42" s="10"/>
      <c r="E42" s="10"/>
      <c r="F42" s="10"/>
      <c r="G42" s="10"/>
      <c r="H42" s="10"/>
    </row>
    <row r="43" spans="1:8" ht="13.5" customHeight="1">
      <c r="A43" s="10"/>
      <c r="B43" s="10"/>
      <c r="C43" s="10"/>
      <c r="D43" s="10"/>
      <c r="E43" s="10"/>
      <c r="F43" s="10"/>
      <c r="G43" s="10"/>
      <c r="H43" s="10"/>
    </row>
    <row r="44" spans="1:8" ht="13.5" customHeight="1">
      <c r="A44" s="10"/>
      <c r="B44" s="10"/>
      <c r="C44" s="10"/>
      <c r="D44" s="10"/>
      <c r="E44" s="10"/>
      <c r="F44" s="10"/>
      <c r="G44" s="10"/>
      <c r="H44" s="10"/>
    </row>
    <row r="45" spans="1:8" ht="13.5" customHeight="1">
      <c r="A45" s="10"/>
      <c r="B45" s="10"/>
      <c r="C45" s="10"/>
      <c r="D45" s="10"/>
      <c r="E45" s="10"/>
      <c r="F45" s="10"/>
      <c r="G45" s="10"/>
      <c r="H45" s="10"/>
    </row>
    <row r="46" spans="1:8" ht="13.5" customHeight="1">
      <c r="A46" s="10"/>
      <c r="B46" s="10"/>
      <c r="C46" s="10"/>
      <c r="D46" s="10"/>
      <c r="E46" s="10"/>
      <c r="F46" s="10"/>
      <c r="G46" s="10"/>
      <c r="H46" s="10"/>
    </row>
    <row r="47" spans="1:8" ht="13.5" customHeight="1">
      <c r="A47" s="10"/>
      <c r="B47" s="10"/>
      <c r="C47" s="10"/>
      <c r="D47" s="10"/>
      <c r="E47" s="10"/>
      <c r="F47" s="10"/>
      <c r="G47" s="10"/>
      <c r="H47" s="10"/>
    </row>
    <row r="48" spans="1:8" ht="13.5" customHeight="1">
      <c r="A48" s="10"/>
      <c r="B48" s="10"/>
      <c r="C48" s="10"/>
      <c r="D48" s="10"/>
      <c r="E48" s="10"/>
      <c r="F48" s="10"/>
      <c r="G48" s="10"/>
      <c r="H48" s="10"/>
    </row>
    <row r="49" spans="1:8" ht="13.5" customHeight="1">
      <c r="A49" s="10"/>
      <c r="B49" s="10"/>
      <c r="C49" s="10"/>
      <c r="D49" s="10"/>
      <c r="E49" s="10"/>
      <c r="F49" s="10"/>
      <c r="G49" s="10"/>
      <c r="H49" s="10"/>
    </row>
    <row r="50" spans="1:8" ht="13.5" customHeight="1">
      <c r="A50" s="10"/>
      <c r="B50" s="10"/>
      <c r="C50" s="10"/>
      <c r="D50" s="10"/>
      <c r="E50" s="10"/>
      <c r="F50" s="10"/>
      <c r="G50" s="10"/>
      <c r="H50" s="10"/>
    </row>
    <row r="51" spans="1:8" ht="13.5" customHeight="1">
      <c r="A51" s="10"/>
      <c r="B51" s="10"/>
      <c r="C51" s="10"/>
      <c r="D51" s="10"/>
      <c r="E51" s="10"/>
      <c r="F51" s="10"/>
      <c r="G51" s="10"/>
      <c r="H51" s="10"/>
    </row>
  </sheetData>
  <sheetProtection/>
  <mergeCells count="7">
    <mergeCell ref="A1:H1"/>
    <mergeCell ref="A3:H3"/>
    <mergeCell ref="B4:H4"/>
    <mergeCell ref="E5:F5"/>
    <mergeCell ref="B5:B6"/>
    <mergeCell ref="C5:C6"/>
    <mergeCell ref="A4:A6"/>
  </mergeCells>
  <printOptions horizontalCentered="1"/>
  <pageMargins left="0.5905511811023623" right="0.5905511811023623" top="0.9055118110236221" bottom="0.7874015748031497" header="0.5118110236220472" footer="0.1968503937007874"/>
  <pageSetup horizontalDpi="600" verticalDpi="600" orientation="portrait" scale="98" r:id="rId2"/>
  <colBreaks count="1" manualBreakCount="1">
    <brk id="8" max="65535" man="1"/>
  </colBreaks>
  <ignoredErrors>
    <ignoredError sqref="B16:C16 E16:F16" formulaRange="1"/>
    <ignoredError sqref="D16" formula="1" formulaRange="1"/>
  </ignoredError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J43"/>
  <sheetViews>
    <sheetView zoomScale="96" zoomScaleNormal="96" zoomScaleSheetLayoutView="75" zoomScalePageLayoutView="0" workbookViewId="0" topLeftCell="A1">
      <selection activeCell="G30" sqref="G30"/>
    </sheetView>
  </sheetViews>
  <sheetFormatPr defaultColWidth="10.90625" defaultRowHeight="18"/>
  <cols>
    <col min="1" max="1" width="8.8125" style="10" customWidth="1"/>
    <col min="2" max="2" width="18.54296875" style="10" customWidth="1"/>
    <col min="3" max="3" width="12.2734375" style="10" customWidth="1"/>
    <col min="4" max="4" width="12.453125" style="10" customWidth="1"/>
    <col min="5" max="5" width="13.453125" style="10" customWidth="1"/>
    <col min="6" max="6" width="7.36328125" style="10" customWidth="1"/>
    <col min="7" max="7" width="5.90625" style="10" customWidth="1"/>
    <col min="8" max="33" width="7.36328125" style="10" customWidth="1"/>
    <col min="34" max="34" width="9.2734375" style="10" customWidth="1"/>
    <col min="35" max="35" width="5.36328125" style="10" customWidth="1"/>
    <col min="36" max="36" width="8.36328125" style="76" customWidth="1"/>
    <col min="37" max="16384" width="10.90625" style="10" customWidth="1"/>
  </cols>
  <sheetData>
    <row r="1" spans="6:33" ht="12"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</row>
    <row r="2" spans="1:5" ht="12">
      <c r="A2" s="218" t="s">
        <v>24</v>
      </c>
      <c r="B2" s="218"/>
      <c r="C2" s="218"/>
      <c r="D2" s="218"/>
      <c r="E2" s="218"/>
    </row>
    <row r="3" spans="1:5" ht="12">
      <c r="A3" s="34"/>
      <c r="B3" s="34"/>
      <c r="C3" s="34"/>
      <c r="D3" s="34"/>
      <c r="E3" s="34"/>
    </row>
    <row r="4" spans="1:5" ht="12">
      <c r="A4" s="244" t="s">
        <v>32</v>
      </c>
      <c r="B4" s="245"/>
      <c r="C4" s="245"/>
      <c r="D4" s="245"/>
      <c r="E4" s="246"/>
    </row>
    <row r="5" spans="1:5" ht="12">
      <c r="A5" s="247" t="s">
        <v>331</v>
      </c>
      <c r="B5" s="248"/>
      <c r="C5" s="248"/>
      <c r="D5" s="248"/>
      <c r="E5" s="249"/>
    </row>
    <row r="6" spans="1:5" ht="12">
      <c r="A6" s="84" t="s">
        <v>98</v>
      </c>
      <c r="B6" s="250" t="s">
        <v>127</v>
      </c>
      <c r="C6" s="36" t="s">
        <v>114</v>
      </c>
      <c r="D6" s="36" t="s">
        <v>109</v>
      </c>
      <c r="E6" s="41" t="s">
        <v>110</v>
      </c>
    </row>
    <row r="7" spans="1:5" ht="12">
      <c r="A7" s="85" t="s">
        <v>147</v>
      </c>
      <c r="B7" s="251"/>
      <c r="C7" s="50" t="s">
        <v>118</v>
      </c>
      <c r="D7" s="50" t="s">
        <v>207</v>
      </c>
      <c r="E7" s="23" t="s">
        <v>203</v>
      </c>
    </row>
    <row r="8" spans="1:5" ht="12">
      <c r="A8" s="198"/>
      <c r="B8" s="196"/>
      <c r="C8" s="200"/>
      <c r="D8" s="200"/>
      <c r="E8" s="122"/>
    </row>
    <row r="9" spans="1:5" ht="12">
      <c r="A9" s="143">
        <v>4061020</v>
      </c>
      <c r="B9" s="209" t="s">
        <v>304</v>
      </c>
      <c r="C9" s="210">
        <v>0.29369999999999996</v>
      </c>
      <c r="D9" s="210">
        <v>3.0325900000000003</v>
      </c>
      <c r="E9" s="26">
        <f>D9/C9*1000</f>
        <v>10325.46816479401</v>
      </c>
    </row>
    <row r="10" spans="1:8" ht="12">
      <c r="A10" s="143">
        <v>4061030</v>
      </c>
      <c r="B10" s="197" t="s">
        <v>170</v>
      </c>
      <c r="C10" s="170">
        <v>1335.4134</v>
      </c>
      <c r="D10" s="170">
        <v>5485.35778</v>
      </c>
      <c r="E10" s="26">
        <f>D10/C10*1000</f>
        <v>4107.610257617604</v>
      </c>
      <c r="H10" s="29"/>
    </row>
    <row r="11" spans="1:36" ht="12">
      <c r="A11" s="143"/>
      <c r="B11" s="169" t="s">
        <v>77</v>
      </c>
      <c r="C11" s="171">
        <f>SUM(C8:C10)</f>
        <v>1335.7070999999999</v>
      </c>
      <c r="D11" s="171">
        <f>SUM(D8:D10)</f>
        <v>5488.39037</v>
      </c>
      <c r="E11" s="52">
        <f>D11/C11*1000</f>
        <v>4108.977462199609</v>
      </c>
      <c r="H11" s="29"/>
      <c r="AH11" s="10" t="str">
        <f>B10</f>
        <v>Mozzarella</v>
      </c>
      <c r="AI11" s="58">
        <f>C10</f>
        <v>1335.4134</v>
      </c>
      <c r="AJ11" s="76">
        <f aca="true" t="shared" si="0" ref="AJ11:AJ16">AI11/$AI$16*100</f>
        <v>18.02476736105286</v>
      </c>
    </row>
    <row r="12" spans="1:36" ht="12">
      <c r="A12" s="174"/>
      <c r="B12" s="11"/>
      <c r="C12" s="172"/>
      <c r="D12" s="172"/>
      <c r="E12" s="52"/>
      <c r="H12" s="29"/>
      <c r="AH12" s="10" t="str">
        <f>B13</f>
        <v>Queso rallado o en polvo</v>
      </c>
      <c r="AI12" s="10">
        <f>C13</f>
        <v>0.086</v>
      </c>
      <c r="AJ12" s="76">
        <f t="shared" si="0"/>
        <v>0.0011607866096375445</v>
      </c>
    </row>
    <row r="13" spans="1:36" ht="12">
      <c r="A13" s="174">
        <v>4062000</v>
      </c>
      <c r="B13" s="11" t="s">
        <v>311</v>
      </c>
      <c r="C13" s="172">
        <v>0.086</v>
      </c>
      <c r="D13" s="172">
        <v>1.5815</v>
      </c>
      <c r="E13" s="52">
        <f>D13/C13*1000</f>
        <v>18389.53488372093</v>
      </c>
      <c r="H13" s="29"/>
      <c r="AH13" s="10" t="str">
        <f>B15</f>
        <v>Queso fundido</v>
      </c>
      <c r="AI13" s="60">
        <f>C15</f>
        <v>0.29963999999999996</v>
      </c>
      <c r="AJ13" s="76">
        <f t="shared" si="0"/>
        <v>0.004044396508276672</v>
      </c>
    </row>
    <row r="14" spans="1:36" ht="12">
      <c r="A14" s="174"/>
      <c r="B14" s="11"/>
      <c r="C14" s="172"/>
      <c r="D14" s="172"/>
      <c r="E14" s="52"/>
      <c r="H14" s="29"/>
      <c r="AH14" s="10" t="str">
        <f>B17</f>
        <v>Gouda y del tipo gouda</v>
      </c>
      <c r="AI14" s="60">
        <f>C17</f>
        <v>5152.61522</v>
      </c>
      <c r="AJ14" s="76">
        <f t="shared" si="0"/>
        <v>69.54752037198384</v>
      </c>
    </row>
    <row r="15" spans="1:36" ht="12">
      <c r="A15" s="174">
        <v>4063000</v>
      </c>
      <c r="B15" s="11" t="s">
        <v>261</v>
      </c>
      <c r="C15" s="172">
        <v>0.29963999999999996</v>
      </c>
      <c r="D15" s="172">
        <v>7.31116</v>
      </c>
      <c r="E15" s="52">
        <f>D15/C15*1000</f>
        <v>24399.813109064216</v>
      </c>
      <c r="H15" s="29"/>
      <c r="AH15" s="73" t="s">
        <v>125</v>
      </c>
      <c r="AI15" s="60">
        <f>+C18+C19+C9</f>
        <v>920.3548699999999</v>
      </c>
      <c r="AJ15" s="76">
        <f t="shared" si="0"/>
        <v>12.422507083845383</v>
      </c>
    </row>
    <row r="16" spans="1:36" ht="12">
      <c r="A16" s="174"/>
      <c r="B16" s="11"/>
      <c r="C16" s="172"/>
      <c r="D16" s="172"/>
      <c r="E16" s="52"/>
      <c r="AI16" s="73">
        <f>SUM(AI11:AI15)</f>
        <v>7408.76913</v>
      </c>
      <c r="AJ16" s="76">
        <f t="shared" si="0"/>
        <v>100</v>
      </c>
    </row>
    <row r="17" spans="1:35" ht="12">
      <c r="A17" s="174">
        <v>4069010</v>
      </c>
      <c r="B17" s="11" t="s">
        <v>138</v>
      </c>
      <c r="C17" s="170">
        <v>5152.61522</v>
      </c>
      <c r="D17" s="170">
        <v>19502.18504</v>
      </c>
      <c r="E17" s="52">
        <f>D17/C17*1000</f>
        <v>3784.9100325407185</v>
      </c>
      <c r="AI17" s="73"/>
    </row>
    <row r="18" spans="1:35" ht="12">
      <c r="A18" s="174">
        <v>4069040</v>
      </c>
      <c r="B18" s="11" t="s">
        <v>263</v>
      </c>
      <c r="C18" s="199">
        <v>711.84233</v>
      </c>
      <c r="D18" s="199">
        <v>4080.73581</v>
      </c>
      <c r="E18" s="52">
        <f>D18/C18*1000</f>
        <v>5732.639993465969</v>
      </c>
      <c r="H18" s="73"/>
      <c r="AI18" s="73"/>
    </row>
    <row r="19" spans="1:35" ht="12">
      <c r="A19" s="174">
        <v>4069090</v>
      </c>
      <c r="B19" s="11" t="s">
        <v>247</v>
      </c>
      <c r="C19" s="199">
        <v>208.21884</v>
      </c>
      <c r="D19" s="199">
        <v>897.9211700000001</v>
      </c>
      <c r="E19" s="52">
        <f>D19/C19*1000</f>
        <v>4312.391568409468</v>
      </c>
      <c r="AI19" s="73"/>
    </row>
    <row r="20" spans="1:35" ht="12">
      <c r="A20" s="87"/>
      <c r="B20" s="11" t="s">
        <v>77</v>
      </c>
      <c r="C20" s="172">
        <f>SUM(C17:C19)</f>
        <v>6072.676389999999</v>
      </c>
      <c r="D20" s="172">
        <f>SUM(D17:D19)</f>
        <v>24480.842020000004</v>
      </c>
      <c r="E20" s="52">
        <f>D20/C20*1000</f>
        <v>4031.3101584522287</v>
      </c>
      <c r="AI20" s="73"/>
    </row>
    <row r="21" spans="1:35" ht="12">
      <c r="A21" s="87"/>
      <c r="B21" s="11"/>
      <c r="C21" s="172"/>
      <c r="D21" s="172"/>
      <c r="E21" s="52"/>
      <c r="AI21" s="73"/>
    </row>
    <row r="22" spans="1:35" ht="12">
      <c r="A22" s="88"/>
      <c r="B22" s="11" t="s">
        <v>77</v>
      </c>
      <c r="C22" s="172">
        <f>C20+C11+C15+C13</f>
        <v>7408.769129999999</v>
      </c>
      <c r="D22" s="172">
        <f>D20+D11+D15+D13</f>
        <v>29978.125050000006</v>
      </c>
      <c r="E22" s="52">
        <f>D22/C22*1000</f>
        <v>4046.3030395441697</v>
      </c>
      <c r="AI22" s="73"/>
    </row>
    <row r="23" spans="1:36" ht="12">
      <c r="A23" s="88"/>
      <c r="B23" s="22"/>
      <c r="C23" s="26"/>
      <c r="D23" s="26"/>
      <c r="E23" s="52"/>
      <c r="AJ23" s="134"/>
    </row>
    <row r="24" spans="1:36" ht="12">
      <c r="A24" s="88"/>
      <c r="B24" s="22"/>
      <c r="C24" s="60"/>
      <c r="D24" s="60"/>
      <c r="E24" s="52"/>
      <c r="AJ24" s="134"/>
    </row>
    <row r="25" spans="1:36" ht="12">
      <c r="A25" s="88"/>
      <c r="B25" s="64"/>
      <c r="C25" s="24"/>
      <c r="D25" s="24"/>
      <c r="E25" s="22"/>
      <c r="AJ25" s="134"/>
    </row>
    <row r="26" spans="1:36" ht="12">
      <c r="A26" s="47" t="s">
        <v>193</v>
      </c>
      <c r="B26" s="53"/>
      <c r="C26" s="53"/>
      <c r="D26" s="53"/>
      <c r="E26" s="54"/>
      <c r="AJ26" s="134"/>
    </row>
    <row r="27" ht="12">
      <c r="AJ27" s="134"/>
    </row>
    <row r="28" ht="12">
      <c r="AJ28" s="134"/>
    </row>
    <row r="29" ht="12">
      <c r="AJ29" s="134"/>
    </row>
    <row r="30" spans="34:35" ht="12">
      <c r="AH30" s="73"/>
      <c r="AI30" s="73"/>
    </row>
    <row r="31" spans="34:35" ht="12">
      <c r="AH31" s="73"/>
      <c r="AI31" s="73"/>
    </row>
    <row r="32" spans="34:35" ht="12">
      <c r="AH32" s="73"/>
      <c r="AI32" s="73"/>
    </row>
    <row r="35" spans="34:35" ht="12.75" customHeight="1">
      <c r="AH35" s="73"/>
      <c r="AI35" s="73"/>
    </row>
    <row r="36" spans="34:35" ht="12">
      <c r="AH36" s="73"/>
      <c r="AI36" s="73"/>
    </row>
    <row r="37" spans="34:35" ht="12">
      <c r="AH37" s="73"/>
      <c r="AI37" s="73"/>
    </row>
    <row r="41" spans="34:35" ht="12">
      <c r="AH41" s="10" t="s">
        <v>139</v>
      </c>
      <c r="AI41" s="73"/>
    </row>
    <row r="42" ht="12">
      <c r="AI42" s="73"/>
    </row>
    <row r="43" ht="12">
      <c r="AI43" s="73"/>
    </row>
  </sheetData>
  <sheetProtection/>
  <mergeCells count="4">
    <mergeCell ref="A2:E2"/>
    <mergeCell ref="A4:E4"/>
    <mergeCell ref="A5:E5"/>
    <mergeCell ref="B6:B7"/>
  </mergeCells>
  <printOptions horizontalCentered="1"/>
  <pageMargins left="0.5905511811023623" right="0.5905511811023623" top="0.9448818897637796" bottom="0.8661417322834646" header="0.5118110236220472" footer="0.1968503937007874"/>
  <pageSetup horizontalDpi="600" verticalDpi="600" orientation="portrait" r:id="rId2"/>
  <colBreaks count="1" manualBreakCount="1">
    <brk id="5" max="65535" man="1"/>
  </col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30"/>
  <sheetViews>
    <sheetView zoomScale="86" zoomScaleNormal="86" zoomScaleSheetLayoutView="75" zoomScalePageLayoutView="0" workbookViewId="0" topLeftCell="A1">
      <selection activeCell="A11" sqref="A11"/>
    </sheetView>
  </sheetViews>
  <sheetFormatPr defaultColWidth="6.453125" defaultRowHeight="18"/>
  <cols>
    <col min="1" max="1" width="9.99609375" style="10" customWidth="1"/>
    <col min="2" max="15" width="4.8125" style="10" customWidth="1"/>
    <col min="16" max="17" width="4.6328125" style="10" customWidth="1"/>
    <col min="18" max="16384" width="6.453125" style="10" customWidth="1"/>
  </cols>
  <sheetData>
    <row r="1" spans="1:17" ht="12">
      <c r="A1" s="218" t="s">
        <v>26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</row>
    <row r="2" spans="1:11" ht="14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7" ht="14.25" customHeight="1">
      <c r="A3" s="268" t="s">
        <v>33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70"/>
    </row>
    <row r="4" spans="1:17" ht="14.25" customHeight="1">
      <c r="A4" s="257" t="s">
        <v>284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9"/>
    </row>
    <row r="5" spans="1:17" ht="12">
      <c r="A5" s="252" t="s">
        <v>200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4"/>
    </row>
    <row r="6" spans="1:17" ht="18" customHeight="1">
      <c r="A6" s="255" t="s">
        <v>150</v>
      </c>
      <c r="B6" s="255">
        <v>2003</v>
      </c>
      <c r="C6" s="255">
        <v>2004</v>
      </c>
      <c r="D6" s="255">
        <v>2005</v>
      </c>
      <c r="E6" s="263">
        <v>2006</v>
      </c>
      <c r="F6" s="263">
        <v>2007</v>
      </c>
      <c r="G6" s="263">
        <v>2008</v>
      </c>
      <c r="H6" s="263">
        <v>2009</v>
      </c>
      <c r="I6" s="263">
        <v>2010</v>
      </c>
      <c r="J6" s="263">
        <v>2011</v>
      </c>
      <c r="K6" s="261">
        <v>2012</v>
      </c>
      <c r="L6" s="265">
        <v>2013</v>
      </c>
      <c r="M6" s="260">
        <v>2014</v>
      </c>
      <c r="N6" s="264">
        <v>2015</v>
      </c>
      <c r="O6" s="271">
        <v>2016</v>
      </c>
      <c r="P6" s="274" t="s">
        <v>329</v>
      </c>
      <c r="Q6" s="264"/>
    </row>
    <row r="7" spans="1:17" ht="12">
      <c r="A7" s="255"/>
      <c r="B7" s="255"/>
      <c r="C7" s="255"/>
      <c r="D7" s="255"/>
      <c r="E7" s="263"/>
      <c r="F7" s="263"/>
      <c r="G7" s="263"/>
      <c r="H7" s="263"/>
      <c r="I7" s="263"/>
      <c r="J7" s="263"/>
      <c r="K7" s="261"/>
      <c r="L7" s="265"/>
      <c r="M7" s="261"/>
      <c r="N7" s="265"/>
      <c r="O7" s="272"/>
      <c r="P7" s="275"/>
      <c r="Q7" s="265"/>
    </row>
    <row r="8" spans="1:17" ht="12">
      <c r="A8" s="256"/>
      <c r="B8" s="256"/>
      <c r="C8" s="256"/>
      <c r="D8" s="256"/>
      <c r="E8" s="233"/>
      <c r="F8" s="233"/>
      <c r="G8" s="233"/>
      <c r="H8" s="233"/>
      <c r="I8" s="233"/>
      <c r="J8" s="233"/>
      <c r="K8" s="267"/>
      <c r="L8" s="266"/>
      <c r="M8" s="262"/>
      <c r="N8" s="266"/>
      <c r="O8" s="273"/>
      <c r="P8" s="202">
        <v>2016</v>
      </c>
      <c r="Q8" s="203">
        <v>2017</v>
      </c>
    </row>
    <row r="9" spans="1:17" ht="12">
      <c r="A9" s="108"/>
      <c r="B9" s="16"/>
      <c r="C9" s="108"/>
      <c r="D9" s="108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</row>
    <row r="10" spans="1:17" ht="12">
      <c r="A10" s="107" t="s">
        <v>149</v>
      </c>
      <c r="B10" s="16"/>
      <c r="C10" s="107"/>
      <c r="D10" s="107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</row>
    <row r="11" spans="1:17" ht="12">
      <c r="A11" s="107" t="s">
        <v>151</v>
      </c>
      <c r="B11" s="110">
        <v>55458</v>
      </c>
      <c r="C11" s="111">
        <v>85519</v>
      </c>
      <c r="D11" s="111">
        <v>115211</v>
      </c>
      <c r="E11" s="52">
        <v>121980</v>
      </c>
      <c r="F11" s="52">
        <v>173548</v>
      </c>
      <c r="G11" s="52">
        <v>226406</v>
      </c>
      <c r="H11" s="52">
        <v>129655</v>
      </c>
      <c r="I11" s="52">
        <v>159263</v>
      </c>
      <c r="J11" s="52">
        <v>201828</v>
      </c>
      <c r="K11" s="52">
        <v>212166.809</v>
      </c>
      <c r="L11" s="52">
        <v>269747.933</v>
      </c>
      <c r="M11" s="52">
        <v>299788.25544</v>
      </c>
      <c r="N11" s="52">
        <v>172765.05684</v>
      </c>
      <c r="O11" s="52">
        <v>169372.28246000002</v>
      </c>
      <c r="P11" s="52">
        <v>137262.15718</v>
      </c>
      <c r="Q11" s="52">
        <v>168354.86834000002</v>
      </c>
    </row>
    <row r="12" spans="1:17" ht="12">
      <c r="A12" s="107" t="s">
        <v>152</v>
      </c>
      <c r="B12" s="110">
        <v>1732</v>
      </c>
      <c r="C12" s="111">
        <v>124.8</v>
      </c>
      <c r="D12" s="111">
        <v>2683.14</v>
      </c>
      <c r="E12" s="52">
        <v>51.2</v>
      </c>
      <c r="F12" s="52">
        <v>3.546</v>
      </c>
      <c r="G12" s="52">
        <v>905.941</v>
      </c>
      <c r="H12" s="52">
        <v>46.076</v>
      </c>
      <c r="I12" s="52">
        <v>10904.167</v>
      </c>
      <c r="J12" s="52">
        <v>19332</v>
      </c>
      <c r="K12" s="52">
        <v>24722.592</v>
      </c>
      <c r="L12" s="52">
        <v>22047.008</v>
      </c>
      <c r="M12" s="52">
        <v>18627.3737</v>
      </c>
      <c r="N12" s="52">
        <v>3938.38127</v>
      </c>
      <c r="O12" s="52">
        <v>16792.135309999998</v>
      </c>
      <c r="P12" s="52">
        <v>14582.238210000001</v>
      </c>
      <c r="Q12" s="52">
        <v>14768.644390000001</v>
      </c>
    </row>
    <row r="13" spans="1:17" ht="12">
      <c r="A13" s="109" t="s">
        <v>153</v>
      </c>
      <c r="B13" s="14">
        <f>B12/B11*100</f>
        <v>3.1230841357423635</v>
      </c>
      <c r="C13" s="14">
        <f aca="true" t="shared" si="0" ref="C13:J13">C12/C11*100</f>
        <v>0.14593248284007063</v>
      </c>
      <c r="D13" s="15">
        <f t="shared" si="0"/>
        <v>2.3288922064733404</v>
      </c>
      <c r="E13" s="14">
        <f t="shared" si="0"/>
        <v>0.04197409411378915</v>
      </c>
      <c r="F13" s="14">
        <f t="shared" si="0"/>
        <v>0.0020432387581533636</v>
      </c>
      <c r="G13" s="14">
        <f t="shared" si="0"/>
        <v>0.40014001395722726</v>
      </c>
      <c r="H13" s="14">
        <f t="shared" si="0"/>
        <v>0.03553738768269639</v>
      </c>
      <c r="I13" s="14">
        <f t="shared" si="0"/>
        <v>6.8466417184154515</v>
      </c>
      <c r="J13" s="14">
        <f t="shared" si="0"/>
        <v>9.578452940127237</v>
      </c>
      <c r="K13" s="14">
        <f aca="true" t="shared" si="1" ref="K13:Q13">K12/K11*100</f>
        <v>11.652431460191307</v>
      </c>
      <c r="L13" s="14">
        <f t="shared" si="1"/>
        <v>8.173188856279392</v>
      </c>
      <c r="M13" s="14">
        <f t="shared" si="1"/>
        <v>6.2135101565805355</v>
      </c>
      <c r="N13" s="14">
        <f t="shared" si="1"/>
        <v>2.2796168056410773</v>
      </c>
      <c r="O13" s="14">
        <f t="shared" si="1"/>
        <v>9.91433489949321</v>
      </c>
      <c r="P13" s="14">
        <f t="shared" si="1"/>
        <v>10.6236405645858</v>
      </c>
      <c r="Q13" s="14">
        <f t="shared" si="1"/>
        <v>8.772329862284753</v>
      </c>
    </row>
    <row r="14" spans="1:17" ht="12">
      <c r="A14" s="107"/>
      <c r="B14" s="113"/>
      <c r="C14" s="112"/>
      <c r="D14" s="11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</row>
    <row r="15" spans="1:17" ht="12">
      <c r="A15" s="107" t="s">
        <v>148</v>
      </c>
      <c r="B15" s="113"/>
      <c r="C15" s="112"/>
      <c r="D15" s="11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6" spans="1:17" ht="12">
      <c r="A16" s="107" t="s">
        <v>151</v>
      </c>
      <c r="B16" s="110">
        <v>72162</v>
      </c>
      <c r="C16" s="111">
        <v>50688</v>
      </c>
      <c r="D16" s="111">
        <v>85423</v>
      </c>
      <c r="E16" s="52">
        <v>86123</v>
      </c>
      <c r="F16" s="52">
        <v>73945</v>
      </c>
      <c r="G16" s="52">
        <v>102085</v>
      </c>
      <c r="H16" s="52">
        <v>76384</v>
      </c>
      <c r="I16" s="52">
        <v>89288</v>
      </c>
      <c r="J16" s="52">
        <v>128986</v>
      </c>
      <c r="K16" s="52">
        <v>187700.777</v>
      </c>
      <c r="L16" s="52">
        <v>219229.934</v>
      </c>
      <c r="M16" s="52">
        <v>224993.99202</v>
      </c>
      <c r="N16" s="52">
        <v>212554.69780000002</v>
      </c>
      <c r="O16" s="52">
        <v>209549.2995</v>
      </c>
      <c r="P16" s="52">
        <v>170908.40042</v>
      </c>
      <c r="Q16" s="52">
        <v>285341.1927</v>
      </c>
    </row>
    <row r="17" spans="1:17" ht="12">
      <c r="A17" s="107" t="s">
        <v>152</v>
      </c>
      <c r="B17" s="110">
        <v>48103</v>
      </c>
      <c r="C17" s="111">
        <v>34183</v>
      </c>
      <c r="D17" s="111">
        <v>65933</v>
      </c>
      <c r="E17" s="52">
        <v>67546</v>
      </c>
      <c r="F17" s="52">
        <v>40935</v>
      </c>
      <c r="G17" s="52">
        <v>52177</v>
      </c>
      <c r="H17" s="52">
        <v>53324</v>
      </c>
      <c r="I17" s="52">
        <v>48690</v>
      </c>
      <c r="J17" s="52">
        <v>66968</v>
      </c>
      <c r="K17" s="52">
        <v>81738.159</v>
      </c>
      <c r="L17" s="52">
        <v>76079.264</v>
      </c>
      <c r="M17" s="52">
        <v>70930.06764</v>
      </c>
      <c r="N17" s="52">
        <v>64911.6979</v>
      </c>
      <c r="O17" s="52">
        <v>58788.84171</v>
      </c>
      <c r="P17" s="52">
        <v>47396.73876</v>
      </c>
      <c r="Q17" s="52">
        <v>53782.72202</v>
      </c>
    </row>
    <row r="18" spans="1:17" ht="12">
      <c r="A18" s="109" t="s">
        <v>153</v>
      </c>
      <c r="B18" s="14">
        <f>B17/B16*100</f>
        <v>66.6597378121449</v>
      </c>
      <c r="C18" s="14">
        <f aca="true" t="shared" si="2" ref="C18:H18">C17/C16*100</f>
        <v>67.4380523989899</v>
      </c>
      <c r="D18" s="15">
        <f t="shared" si="2"/>
        <v>77.18413073762336</v>
      </c>
      <c r="E18" s="14">
        <f t="shared" si="2"/>
        <v>78.42968777213984</v>
      </c>
      <c r="F18" s="14">
        <f t="shared" si="2"/>
        <v>55.35871255662993</v>
      </c>
      <c r="G18" s="14">
        <f t="shared" si="2"/>
        <v>51.11132879463193</v>
      </c>
      <c r="H18" s="14">
        <f t="shared" si="2"/>
        <v>69.81043150397988</v>
      </c>
      <c r="I18" s="14">
        <f aca="true" t="shared" si="3" ref="I18:Q18">I17/I16*100</f>
        <v>54.531403996057705</v>
      </c>
      <c r="J18" s="14">
        <f t="shared" si="3"/>
        <v>51.91881289442265</v>
      </c>
      <c r="K18" s="14">
        <f t="shared" si="3"/>
        <v>43.54705414991436</v>
      </c>
      <c r="L18" s="14">
        <f t="shared" si="3"/>
        <v>34.702954387606574</v>
      </c>
      <c r="M18" s="14">
        <f t="shared" si="3"/>
        <v>31.525316299865878</v>
      </c>
      <c r="N18" s="14">
        <f t="shared" si="3"/>
        <v>30.538820629162306</v>
      </c>
      <c r="O18" s="14">
        <f>O17/O16*100</f>
        <v>28.054897749729772</v>
      </c>
      <c r="P18" s="14">
        <f>P17/P16*100</f>
        <v>27.732246421781824</v>
      </c>
      <c r="Q18" s="14">
        <f t="shared" si="3"/>
        <v>18.848565645600875</v>
      </c>
    </row>
    <row r="19" spans="1:17" ht="12">
      <c r="A19" s="107"/>
      <c r="B19" s="113"/>
      <c r="C19" s="112"/>
      <c r="D19" s="11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</row>
    <row r="20" spans="1:17" ht="12">
      <c r="A20" s="107" t="s">
        <v>201</v>
      </c>
      <c r="B20" s="113"/>
      <c r="C20" s="112"/>
      <c r="D20" s="11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</row>
    <row r="21" spans="1:17" ht="12">
      <c r="A21" s="107" t="s">
        <v>154</v>
      </c>
      <c r="B21" s="110">
        <f aca="true" t="shared" si="4" ref="B21:G21">B12</f>
        <v>1732</v>
      </c>
      <c r="C21" s="110">
        <f t="shared" si="4"/>
        <v>124.8</v>
      </c>
      <c r="D21" s="111">
        <f t="shared" si="4"/>
        <v>2683.14</v>
      </c>
      <c r="E21" s="111">
        <f t="shared" si="4"/>
        <v>51.2</v>
      </c>
      <c r="F21" s="111">
        <f t="shared" si="4"/>
        <v>3.546</v>
      </c>
      <c r="G21" s="111">
        <f t="shared" si="4"/>
        <v>905.941</v>
      </c>
      <c r="H21" s="111">
        <f aca="true" t="shared" si="5" ref="H21:Q21">H12</f>
        <v>46.076</v>
      </c>
      <c r="I21" s="111">
        <f t="shared" si="5"/>
        <v>10904.167</v>
      </c>
      <c r="J21" s="111">
        <f t="shared" si="5"/>
        <v>19332</v>
      </c>
      <c r="K21" s="111">
        <f t="shared" si="5"/>
        <v>24722.592</v>
      </c>
      <c r="L21" s="111">
        <f t="shared" si="5"/>
        <v>22047.008</v>
      </c>
      <c r="M21" s="111">
        <f t="shared" si="5"/>
        <v>18627.3737</v>
      </c>
      <c r="N21" s="111">
        <f t="shared" si="5"/>
        <v>3938.38127</v>
      </c>
      <c r="O21" s="111">
        <f t="shared" si="5"/>
        <v>16792.135309999998</v>
      </c>
      <c r="P21" s="111">
        <f t="shared" si="5"/>
        <v>14582.238210000001</v>
      </c>
      <c r="Q21" s="111">
        <f t="shared" si="5"/>
        <v>14768.644390000001</v>
      </c>
    </row>
    <row r="22" spans="1:17" ht="12">
      <c r="A22" s="107" t="s">
        <v>155</v>
      </c>
      <c r="B22" s="110">
        <f aca="true" t="shared" si="6" ref="B22:G22">B17</f>
        <v>48103</v>
      </c>
      <c r="C22" s="110">
        <f t="shared" si="6"/>
        <v>34183</v>
      </c>
      <c r="D22" s="111">
        <f t="shared" si="6"/>
        <v>65933</v>
      </c>
      <c r="E22" s="111">
        <f t="shared" si="6"/>
        <v>67546</v>
      </c>
      <c r="F22" s="111">
        <f t="shared" si="6"/>
        <v>40935</v>
      </c>
      <c r="G22" s="111">
        <f t="shared" si="6"/>
        <v>52177</v>
      </c>
      <c r="H22" s="111">
        <f aca="true" t="shared" si="7" ref="H22:Q22">H17</f>
        <v>53324</v>
      </c>
      <c r="I22" s="111">
        <f t="shared" si="7"/>
        <v>48690</v>
      </c>
      <c r="J22" s="111">
        <f t="shared" si="7"/>
        <v>66968</v>
      </c>
      <c r="K22" s="111">
        <f t="shared" si="7"/>
        <v>81738.159</v>
      </c>
      <c r="L22" s="111">
        <f t="shared" si="7"/>
        <v>76079.264</v>
      </c>
      <c r="M22" s="111">
        <f t="shared" si="7"/>
        <v>70930.06764</v>
      </c>
      <c r="N22" s="111">
        <f t="shared" si="7"/>
        <v>64911.6979</v>
      </c>
      <c r="O22" s="111">
        <f t="shared" si="7"/>
        <v>58788.84171</v>
      </c>
      <c r="P22" s="111">
        <f t="shared" si="7"/>
        <v>47396.73876</v>
      </c>
      <c r="Q22" s="111">
        <f t="shared" si="7"/>
        <v>53782.72202</v>
      </c>
    </row>
    <row r="23" spans="1:17" ht="12">
      <c r="A23" s="107" t="s">
        <v>156</v>
      </c>
      <c r="B23" s="110">
        <f aca="true" t="shared" si="8" ref="B23:G23">B21-B22</f>
        <v>-46371</v>
      </c>
      <c r="C23" s="110">
        <f t="shared" si="8"/>
        <v>-34058.2</v>
      </c>
      <c r="D23" s="111">
        <f t="shared" si="8"/>
        <v>-63249.86</v>
      </c>
      <c r="E23" s="111">
        <f t="shared" si="8"/>
        <v>-67494.8</v>
      </c>
      <c r="F23" s="111">
        <f t="shared" si="8"/>
        <v>-40931.454</v>
      </c>
      <c r="G23" s="111">
        <f t="shared" si="8"/>
        <v>-51271.059</v>
      </c>
      <c r="H23" s="111">
        <f aca="true" t="shared" si="9" ref="H23:Q23">H21-H22</f>
        <v>-53277.924</v>
      </c>
      <c r="I23" s="111">
        <f t="shared" si="9"/>
        <v>-37785.833</v>
      </c>
      <c r="J23" s="111">
        <f t="shared" si="9"/>
        <v>-47636</v>
      </c>
      <c r="K23" s="111">
        <f t="shared" si="9"/>
        <v>-57015.566999999995</v>
      </c>
      <c r="L23" s="111">
        <f t="shared" si="9"/>
        <v>-54032.255999999994</v>
      </c>
      <c r="M23" s="111">
        <f t="shared" si="9"/>
        <v>-52302.69394</v>
      </c>
      <c r="N23" s="111">
        <f t="shared" si="9"/>
        <v>-60973.31663</v>
      </c>
      <c r="O23" s="111">
        <f t="shared" si="9"/>
        <v>-41996.7064</v>
      </c>
      <c r="P23" s="111">
        <f t="shared" si="9"/>
        <v>-32814.50055</v>
      </c>
      <c r="Q23" s="111">
        <f t="shared" si="9"/>
        <v>-39014.07763</v>
      </c>
    </row>
    <row r="24" spans="1:17" ht="12">
      <c r="A24" s="13"/>
      <c r="B24" s="18"/>
      <c r="C24" s="18"/>
      <c r="D24" s="13"/>
      <c r="E24" s="16"/>
      <c r="F24" s="16"/>
      <c r="G24" s="16"/>
      <c r="H24" s="16"/>
      <c r="I24" s="16"/>
      <c r="J24" s="16"/>
      <c r="K24" s="16"/>
      <c r="L24" s="22"/>
      <c r="M24" s="16"/>
      <c r="N24" s="16"/>
      <c r="O24" s="16"/>
      <c r="P24" s="16"/>
      <c r="Q24" s="22"/>
    </row>
    <row r="25" spans="1:17" ht="12">
      <c r="A25" s="114" t="s">
        <v>194</v>
      </c>
      <c r="B25" s="17"/>
      <c r="C25" s="17"/>
      <c r="D25" s="115"/>
      <c r="E25" s="115"/>
      <c r="F25" s="115"/>
      <c r="G25" s="115"/>
      <c r="H25" s="115"/>
      <c r="I25" s="115"/>
      <c r="J25" s="115"/>
      <c r="K25" s="115"/>
      <c r="L25" s="53"/>
      <c r="M25" s="115"/>
      <c r="N25" s="115"/>
      <c r="O25" s="115"/>
      <c r="P25" s="115"/>
      <c r="Q25" s="54"/>
    </row>
    <row r="28" spans="2:12" ht="12"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</row>
    <row r="30" spans="2:12" ht="12"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</row>
  </sheetData>
  <sheetProtection/>
  <mergeCells count="20">
    <mergeCell ref="K6:K8"/>
    <mergeCell ref="A1:Q1"/>
    <mergeCell ref="C6:C8"/>
    <mergeCell ref="G6:G8"/>
    <mergeCell ref="A3:Q3"/>
    <mergeCell ref="L6:L8"/>
    <mergeCell ref="J6:J8"/>
    <mergeCell ref="O6:O8"/>
    <mergeCell ref="P6:Q7"/>
    <mergeCell ref="I6:I8"/>
    <mergeCell ref="A5:Q5"/>
    <mergeCell ref="B6:B8"/>
    <mergeCell ref="A4:Q4"/>
    <mergeCell ref="M6:M8"/>
    <mergeCell ref="E6:E8"/>
    <mergeCell ref="D6:D8"/>
    <mergeCell ref="F6:F8"/>
    <mergeCell ref="A6:A8"/>
    <mergeCell ref="H6:H8"/>
    <mergeCell ref="N6:N8"/>
  </mergeCells>
  <printOptions horizontalCentered="1"/>
  <pageMargins left="0.5511811023622047" right="0.2755905511811024" top="0.984251968503937" bottom="0.984251968503937" header="0.5118110236220472" footer="0.1968503937007874"/>
  <pageSetup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K7:BB35"/>
  <sheetViews>
    <sheetView zoomScale="112" zoomScaleNormal="112" zoomScaleSheetLayoutView="75" zoomScalePageLayoutView="0" workbookViewId="0" topLeftCell="A1">
      <selection activeCell="A20" sqref="A20"/>
    </sheetView>
  </sheetViews>
  <sheetFormatPr defaultColWidth="10.90625" defaultRowHeight="18"/>
  <cols>
    <col min="1" max="1" width="7.6328125" style="95" customWidth="1"/>
    <col min="2" max="4" width="8.2734375" style="95" customWidth="1"/>
    <col min="5" max="5" width="7.72265625" style="95" customWidth="1"/>
    <col min="6" max="6" width="8.2734375" style="95" customWidth="1"/>
    <col min="7" max="7" width="10.0859375" style="95" customWidth="1"/>
    <col min="8" max="8" width="8.2734375" style="95" customWidth="1"/>
    <col min="9" max="36" width="4.2734375" style="95" customWidth="1"/>
    <col min="37" max="46" width="2.453125" style="149" customWidth="1"/>
    <col min="47" max="47" width="2.453125" style="150" customWidth="1"/>
    <col min="48" max="53" width="4.2734375" style="30" customWidth="1"/>
    <col min="54" max="54" width="4.36328125" style="30" customWidth="1"/>
    <col min="55" max="55" width="3.90625" style="95" customWidth="1"/>
    <col min="56" max="16384" width="10.90625" style="95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>
      <c r="AK7" s="149" t="s">
        <v>157</v>
      </c>
    </row>
    <row r="8" ht="12" customHeight="1"/>
    <row r="9" spans="37:54" ht="12" customHeight="1">
      <c r="AK9" s="184"/>
      <c r="AL9" s="185">
        <v>2002</v>
      </c>
      <c r="AM9" s="185">
        <v>2003</v>
      </c>
      <c r="AN9" s="186">
        <v>2004</v>
      </c>
      <c r="AO9" s="186">
        <v>2005</v>
      </c>
      <c r="AP9" s="187">
        <v>2006</v>
      </c>
      <c r="AQ9" s="187">
        <v>2007</v>
      </c>
      <c r="AR9" s="187">
        <v>2008</v>
      </c>
      <c r="AS9" s="149">
        <v>2009</v>
      </c>
      <c r="AT9" s="149">
        <v>2010</v>
      </c>
      <c r="AU9" s="188">
        <v>2011</v>
      </c>
      <c r="AV9" s="30">
        <v>2012</v>
      </c>
      <c r="AW9" s="30">
        <v>2013</v>
      </c>
      <c r="AX9" s="30">
        <v>2014</v>
      </c>
      <c r="AY9" s="30">
        <v>2015</v>
      </c>
      <c r="AZ9" s="201">
        <v>2016</v>
      </c>
      <c r="BA9" s="204" t="s">
        <v>336</v>
      </c>
      <c r="BB9" s="204" t="s">
        <v>337</v>
      </c>
    </row>
    <row r="10" spans="37:54" ht="12" customHeight="1">
      <c r="AK10" s="189" t="s">
        <v>158</v>
      </c>
      <c r="AL10" s="190">
        <v>25668</v>
      </c>
      <c r="AM10" s="190">
        <v>72162</v>
      </c>
      <c r="AN10" s="190">
        <v>50688</v>
      </c>
      <c r="AO10" s="190">
        <v>85423</v>
      </c>
      <c r="AP10" s="150">
        <v>86123</v>
      </c>
      <c r="AQ10" s="150">
        <v>73945</v>
      </c>
      <c r="AR10" s="150">
        <v>102085</v>
      </c>
      <c r="AS10" s="150">
        <v>76384</v>
      </c>
      <c r="AT10" s="150">
        <v>89288</v>
      </c>
      <c r="AU10" s="150">
        <v>128986</v>
      </c>
      <c r="AV10" s="31">
        <v>187700.777</v>
      </c>
      <c r="AW10" s="31">
        <v>219229.934</v>
      </c>
      <c r="AX10" s="31">
        <v>224997.767</v>
      </c>
      <c r="AY10" s="31">
        <v>212555</v>
      </c>
      <c r="AZ10" s="31">
        <v>209549.2995</v>
      </c>
      <c r="BA10" s="31">
        <v>170908.40042</v>
      </c>
      <c r="BB10" s="31">
        <v>285341.1927</v>
      </c>
    </row>
    <row r="11" spans="37:54" ht="12" customHeight="1">
      <c r="AK11" s="184" t="s">
        <v>159</v>
      </c>
      <c r="AL11" s="190">
        <v>44970</v>
      </c>
      <c r="AM11" s="190">
        <v>55458</v>
      </c>
      <c r="AN11" s="190">
        <v>85519</v>
      </c>
      <c r="AO11" s="190">
        <v>115211</v>
      </c>
      <c r="AP11" s="150">
        <v>121980</v>
      </c>
      <c r="AQ11" s="150">
        <v>173548</v>
      </c>
      <c r="AR11" s="150">
        <v>226406</v>
      </c>
      <c r="AS11" s="150">
        <v>129655</v>
      </c>
      <c r="AT11" s="150">
        <v>159263</v>
      </c>
      <c r="AU11" s="150">
        <v>201828</v>
      </c>
      <c r="AV11" s="31">
        <v>212166.809</v>
      </c>
      <c r="AW11" s="31">
        <v>269747.933</v>
      </c>
      <c r="AX11" s="31">
        <v>299788.25544</v>
      </c>
      <c r="AY11" s="31">
        <v>172765.05684</v>
      </c>
      <c r="AZ11" s="31">
        <v>169372.28246000002</v>
      </c>
      <c r="BA11" s="31">
        <v>137262.15718</v>
      </c>
      <c r="BB11" s="31">
        <v>168354.86834000002</v>
      </c>
    </row>
    <row r="12" spans="37:54" ht="12" customHeight="1">
      <c r="AK12" s="149" t="s">
        <v>160</v>
      </c>
      <c r="AL12" s="150">
        <f>AL11-AL10</f>
        <v>19302</v>
      </c>
      <c r="AM12" s="150">
        <f>AM11-AM10</f>
        <v>-16704</v>
      </c>
      <c r="AN12" s="150">
        <f>AN11-AN10</f>
        <v>34831</v>
      </c>
      <c r="AO12" s="150">
        <f>AO11-AO10</f>
        <v>29788</v>
      </c>
      <c r="AP12" s="150">
        <f aca="true" t="shared" si="0" ref="AP12:AW12">AP11-AP10</f>
        <v>35857</v>
      </c>
      <c r="AQ12" s="150">
        <f t="shared" si="0"/>
        <v>99603</v>
      </c>
      <c r="AR12" s="150">
        <f t="shared" si="0"/>
        <v>124321</v>
      </c>
      <c r="AS12" s="150">
        <f t="shared" si="0"/>
        <v>53271</v>
      </c>
      <c r="AT12" s="150">
        <f t="shared" si="0"/>
        <v>69975</v>
      </c>
      <c r="AU12" s="150">
        <f t="shared" si="0"/>
        <v>72842</v>
      </c>
      <c r="AV12" s="31">
        <f t="shared" si="0"/>
        <v>24466.032000000007</v>
      </c>
      <c r="AW12" s="31">
        <f t="shared" si="0"/>
        <v>50517.99900000001</v>
      </c>
      <c r="AX12" s="31">
        <f>AX11-AX10</f>
        <v>74790.48843999999</v>
      </c>
      <c r="AY12" s="31">
        <f>AY11-AY10</f>
        <v>-39789.943159999995</v>
      </c>
      <c r="AZ12" s="31">
        <f>AZ11-AZ10</f>
        <v>-40177.01703999998</v>
      </c>
      <c r="BA12" s="31">
        <f>BA11-BA10</f>
        <v>-33646.24323999998</v>
      </c>
      <c r="BB12" s="31">
        <f>BB11-BB10</f>
        <v>-116986.32436</v>
      </c>
    </row>
    <row r="13" ht="12" customHeight="1"/>
    <row r="14" ht="12" customHeight="1"/>
    <row r="15" spans="44:46" ht="12" customHeight="1">
      <c r="AR15" s="150"/>
      <c r="AS15" s="150"/>
      <c r="AT15" s="150"/>
    </row>
    <row r="16" ht="12" customHeight="1"/>
    <row r="17" spans="44:46" ht="12" customHeight="1">
      <c r="AR17" s="150"/>
      <c r="AS17" s="150"/>
      <c r="AT17" s="150"/>
    </row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>
      <c r="AK30" s="149" t="s">
        <v>161</v>
      </c>
    </row>
    <row r="31" ht="12" customHeight="1"/>
    <row r="32" spans="38:54" ht="12" customHeight="1">
      <c r="AL32" s="191">
        <v>2002</v>
      </c>
      <c r="AM32" s="192">
        <v>2003</v>
      </c>
      <c r="AN32" s="193">
        <v>2004</v>
      </c>
      <c r="AO32" s="193">
        <v>2005</v>
      </c>
      <c r="AP32" s="187">
        <v>2006</v>
      </c>
      <c r="AQ32" s="187">
        <v>2007</v>
      </c>
      <c r="AR32" s="187">
        <v>2008</v>
      </c>
      <c r="AS32" s="187">
        <v>2009</v>
      </c>
      <c r="AT32" s="149">
        <v>2010</v>
      </c>
      <c r="AU32" s="188">
        <v>2011</v>
      </c>
      <c r="AV32" s="30">
        <f>AV9</f>
        <v>2012</v>
      </c>
      <c r="AW32" s="30">
        <v>2013</v>
      </c>
      <c r="AX32" s="30">
        <v>2014</v>
      </c>
      <c r="AY32" s="30">
        <f>AY9</f>
        <v>2015</v>
      </c>
      <c r="AZ32" s="201">
        <f>AZ9</f>
        <v>2016</v>
      </c>
      <c r="BA32" s="204" t="str">
        <f>BA9</f>
        <v>ene-oct 2016</v>
      </c>
      <c r="BB32" s="205" t="str">
        <f>BB9</f>
        <v>ene-oct 2017</v>
      </c>
    </row>
    <row r="33" spans="37:54" ht="12" customHeight="1">
      <c r="AK33" s="149" t="s">
        <v>159</v>
      </c>
      <c r="AL33" s="194">
        <v>5438</v>
      </c>
      <c r="AM33" s="195">
        <v>1732</v>
      </c>
      <c r="AN33" s="194">
        <v>124.8</v>
      </c>
      <c r="AO33" s="194">
        <v>2683.14</v>
      </c>
      <c r="AP33" s="150">
        <v>51.2</v>
      </c>
      <c r="AQ33" s="150">
        <v>3.546</v>
      </c>
      <c r="AR33" s="150">
        <v>905.941</v>
      </c>
      <c r="AS33" s="150">
        <v>46.076</v>
      </c>
      <c r="AT33" s="150">
        <v>10904.167</v>
      </c>
      <c r="AU33" s="150">
        <v>19332</v>
      </c>
      <c r="AV33" s="31">
        <v>24722.592</v>
      </c>
      <c r="AW33" s="31">
        <v>22047.008</v>
      </c>
      <c r="AX33" s="31">
        <v>18627.3737</v>
      </c>
      <c r="AY33" s="31">
        <v>3938.38127</v>
      </c>
      <c r="AZ33" s="31">
        <v>16792.135309999998</v>
      </c>
      <c r="BA33" s="31">
        <v>14189.305169999998</v>
      </c>
      <c r="BB33" s="31">
        <v>14624.509810000001</v>
      </c>
    </row>
    <row r="34" spans="37:54" ht="12" customHeight="1">
      <c r="AK34" s="149" t="s">
        <v>158</v>
      </c>
      <c r="AL34" s="194">
        <v>15926</v>
      </c>
      <c r="AM34" s="195">
        <v>48103</v>
      </c>
      <c r="AN34" s="194">
        <v>34183</v>
      </c>
      <c r="AO34" s="194">
        <v>65933</v>
      </c>
      <c r="AP34" s="150">
        <v>67546</v>
      </c>
      <c r="AQ34" s="150">
        <v>40935</v>
      </c>
      <c r="AR34" s="150">
        <v>52177</v>
      </c>
      <c r="AS34" s="150">
        <v>53324</v>
      </c>
      <c r="AT34" s="150">
        <v>48690</v>
      </c>
      <c r="AU34" s="150">
        <v>66968</v>
      </c>
      <c r="AV34" s="31">
        <v>81738.159</v>
      </c>
      <c r="AW34" s="31">
        <v>76079.264</v>
      </c>
      <c r="AX34" s="31">
        <v>70930.067</v>
      </c>
      <c r="AY34" s="31">
        <v>64911.6979</v>
      </c>
      <c r="AZ34" s="31">
        <v>58788.84171</v>
      </c>
      <c r="BA34" s="31">
        <v>42665.104100000004</v>
      </c>
      <c r="BB34" s="31">
        <v>48216.782479999994</v>
      </c>
    </row>
    <row r="35" spans="37:54" ht="12" customHeight="1">
      <c r="AK35" s="149" t="s">
        <v>160</v>
      </c>
      <c r="AL35" s="150">
        <f>AL33-AL34</f>
        <v>-10488</v>
      </c>
      <c r="AM35" s="150">
        <f>AM33-AM34</f>
        <v>-46371</v>
      </c>
      <c r="AN35" s="150">
        <f>AN33-AN34</f>
        <v>-34058.2</v>
      </c>
      <c r="AO35" s="150">
        <f>AO33-AO34</f>
        <v>-63249.86</v>
      </c>
      <c r="AP35" s="150">
        <f aca="true" t="shared" si="1" ref="AP35:AW35">AP33-AP34</f>
        <v>-67494.8</v>
      </c>
      <c r="AQ35" s="150">
        <f t="shared" si="1"/>
        <v>-40931.454</v>
      </c>
      <c r="AR35" s="150">
        <f t="shared" si="1"/>
        <v>-51271.059</v>
      </c>
      <c r="AS35" s="150">
        <f t="shared" si="1"/>
        <v>-53277.924</v>
      </c>
      <c r="AT35" s="150">
        <f t="shared" si="1"/>
        <v>-37785.833</v>
      </c>
      <c r="AU35" s="150">
        <f t="shared" si="1"/>
        <v>-47636</v>
      </c>
      <c r="AV35" s="31">
        <f t="shared" si="1"/>
        <v>-57015.566999999995</v>
      </c>
      <c r="AW35" s="31">
        <f t="shared" si="1"/>
        <v>-54032.255999999994</v>
      </c>
      <c r="AX35" s="31">
        <f>AX33-AX34</f>
        <v>-52302.6933</v>
      </c>
      <c r="AY35" s="31">
        <f>AY33-AY34</f>
        <v>-60973.31663</v>
      </c>
      <c r="AZ35" s="31">
        <f>AZ33-AZ34</f>
        <v>-41996.7064</v>
      </c>
      <c r="BA35" s="31">
        <f>BA33-BA34</f>
        <v>-28475.798930000004</v>
      </c>
      <c r="BB35" s="31">
        <f>BB33-BB34</f>
        <v>-33592.27266999999</v>
      </c>
    </row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</sheetData>
  <sheetProtection/>
  <printOptions horizontalCentered="1"/>
  <pageMargins left="0.5905511811023623" right="0.5905511811023623" top="1.1023622047244095" bottom="0.7874015748031497" header="0.5118110236220472" footer="0.1968503937007874"/>
  <pageSetup horizontalDpi="600" verticalDpi="600" orientation="portrait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K45"/>
  <sheetViews>
    <sheetView zoomScaleSheetLayoutView="75" zoomScalePageLayoutView="0" workbookViewId="0" topLeftCell="A1">
      <selection activeCell="A11" sqref="A11"/>
    </sheetView>
  </sheetViews>
  <sheetFormatPr defaultColWidth="10.90625" defaultRowHeight="18"/>
  <cols>
    <col min="1" max="1" width="15.0859375" style="6" customWidth="1"/>
    <col min="2" max="4" width="16.453125" style="6" customWidth="1"/>
    <col min="5" max="8" width="6.72265625" style="6" customWidth="1"/>
    <col min="9" max="35" width="16.453125" style="6" customWidth="1"/>
    <col min="36" max="36" width="8.453125" style="6" customWidth="1"/>
    <col min="37" max="37" width="7.453125" style="6" customWidth="1"/>
    <col min="38" max="16384" width="10.90625" style="6" customWidth="1"/>
  </cols>
  <sheetData>
    <row r="1" spans="1:36" ht="1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2">
      <c r="A2" s="218" t="s">
        <v>28</v>
      </c>
      <c r="B2" s="218"/>
      <c r="C2" s="218"/>
      <c r="D2" s="218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</row>
    <row r="3" spans="1:36" ht="12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</row>
    <row r="4" spans="1:36" ht="12">
      <c r="A4" s="84"/>
      <c r="B4" s="61"/>
      <c r="C4" s="61"/>
      <c r="D4" s="41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</row>
    <row r="5" spans="1:36" ht="12">
      <c r="A5" s="219" t="s">
        <v>162</v>
      </c>
      <c r="B5" s="219"/>
      <c r="C5" s="219"/>
      <c r="D5" s="219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</row>
    <row r="6" spans="1:36" ht="12">
      <c r="A6" s="219" t="s">
        <v>163</v>
      </c>
      <c r="B6" s="219"/>
      <c r="C6" s="219"/>
      <c r="D6" s="219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</row>
    <row r="7" spans="1:36" ht="12">
      <c r="A7" s="219" t="s">
        <v>199</v>
      </c>
      <c r="B7" s="219"/>
      <c r="C7" s="219"/>
      <c r="D7" s="219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</row>
    <row r="8" spans="1:36" ht="12">
      <c r="A8" s="63"/>
      <c r="B8" s="20"/>
      <c r="C8" s="20"/>
      <c r="D8" s="64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</row>
    <row r="9" spans="1:36" ht="12">
      <c r="A9" s="36" t="s">
        <v>62</v>
      </c>
      <c r="B9" s="41" t="s">
        <v>149</v>
      </c>
      <c r="C9" s="41" t="s">
        <v>148</v>
      </c>
      <c r="D9" s="41" t="s">
        <v>160</v>
      </c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</row>
    <row r="10" spans="1:37" ht="12">
      <c r="A10" s="131">
        <v>2003</v>
      </c>
      <c r="B10" s="132">
        <v>0.4</v>
      </c>
      <c r="C10" s="132">
        <v>29071.028</v>
      </c>
      <c r="D10" s="132">
        <f aca="true" t="shared" si="0" ref="D10:D22">B10-C10</f>
        <v>-29070.627999999997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116"/>
    </row>
    <row r="11" spans="1:37" ht="12">
      <c r="A11" s="50">
        <v>2004</v>
      </c>
      <c r="B11" s="117">
        <v>40.897</v>
      </c>
      <c r="C11" s="117">
        <v>22313</v>
      </c>
      <c r="D11" s="117">
        <f t="shared" si="0"/>
        <v>-22272.103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116"/>
    </row>
    <row r="12" spans="1:37" ht="12">
      <c r="A12" s="50">
        <v>2005</v>
      </c>
      <c r="B12" s="117">
        <v>1823.93</v>
      </c>
      <c r="C12" s="117">
        <v>37784</v>
      </c>
      <c r="D12" s="117">
        <f t="shared" si="0"/>
        <v>-35960.07</v>
      </c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116"/>
    </row>
    <row r="13" spans="1:37" ht="12">
      <c r="A13" s="50">
        <v>2006</v>
      </c>
      <c r="B13" s="133">
        <v>26.898</v>
      </c>
      <c r="C13" s="117">
        <v>37784</v>
      </c>
      <c r="D13" s="117">
        <f t="shared" si="0"/>
        <v>-37757.102</v>
      </c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116"/>
    </row>
    <row r="14" spans="1:37" ht="12">
      <c r="A14" s="50">
        <v>2007</v>
      </c>
      <c r="B14" s="133"/>
      <c r="C14" s="117">
        <v>24660</v>
      </c>
      <c r="D14" s="117">
        <f t="shared" si="0"/>
        <v>-24660</v>
      </c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116"/>
    </row>
    <row r="15" spans="1:37" ht="12">
      <c r="A15" s="50">
        <v>2008</v>
      </c>
      <c r="B15" s="133">
        <v>0.2</v>
      </c>
      <c r="C15" s="117">
        <v>40905</v>
      </c>
      <c r="D15" s="117">
        <f t="shared" si="0"/>
        <v>-40904.8</v>
      </c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116"/>
    </row>
    <row r="16" spans="1:37" ht="12">
      <c r="A16" s="50">
        <v>2009</v>
      </c>
      <c r="B16" s="117"/>
      <c r="C16" s="117">
        <v>37915</v>
      </c>
      <c r="D16" s="117">
        <f t="shared" si="0"/>
        <v>-37915</v>
      </c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116"/>
    </row>
    <row r="17" spans="1:37" ht="12">
      <c r="A17" s="50">
        <v>2010</v>
      </c>
      <c r="B17" s="117">
        <v>235.972</v>
      </c>
      <c r="C17" s="117">
        <v>38472</v>
      </c>
      <c r="D17" s="117">
        <f t="shared" si="0"/>
        <v>-38236.028</v>
      </c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116"/>
    </row>
    <row r="18" spans="1:37" ht="12">
      <c r="A18" s="50">
        <v>2011</v>
      </c>
      <c r="B18" s="117">
        <v>2559.598</v>
      </c>
      <c r="C18" s="117">
        <v>55864</v>
      </c>
      <c r="D18" s="117">
        <f t="shared" si="0"/>
        <v>-53304.402</v>
      </c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116"/>
    </row>
    <row r="19" spans="1:37" ht="12">
      <c r="A19" s="50">
        <v>2012</v>
      </c>
      <c r="B19" s="117">
        <v>2365.161</v>
      </c>
      <c r="C19" s="117">
        <v>71254.761</v>
      </c>
      <c r="D19" s="117">
        <f t="shared" si="0"/>
        <v>-68889.6</v>
      </c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116"/>
    </row>
    <row r="20" spans="1:37" ht="12">
      <c r="A20" s="50">
        <v>2013</v>
      </c>
      <c r="B20" s="117">
        <v>2641.23424</v>
      </c>
      <c r="C20" s="117">
        <v>63162.12878</v>
      </c>
      <c r="D20" s="117">
        <f t="shared" si="0"/>
        <v>-60520.89454</v>
      </c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116"/>
    </row>
    <row r="21" spans="1:37" ht="12">
      <c r="A21" s="50">
        <v>2014</v>
      </c>
      <c r="B21" s="117">
        <v>3005.41601</v>
      </c>
      <c r="C21" s="117">
        <v>48300.21211</v>
      </c>
      <c r="D21" s="117">
        <f t="shared" si="0"/>
        <v>-45294.7961</v>
      </c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116"/>
    </row>
    <row r="22" spans="1:37" ht="12">
      <c r="A22" s="50">
        <v>2015</v>
      </c>
      <c r="B22" s="117">
        <v>2363.61008</v>
      </c>
      <c r="C22" s="117">
        <v>41029.68685</v>
      </c>
      <c r="D22" s="117">
        <f t="shared" si="0"/>
        <v>-38666.07677</v>
      </c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116"/>
    </row>
    <row r="23" spans="1:37" ht="12">
      <c r="A23" s="50">
        <v>2016</v>
      </c>
      <c r="B23" s="117">
        <v>2332.98184</v>
      </c>
      <c r="C23" s="117">
        <v>45733.239030000004</v>
      </c>
      <c r="D23" s="117">
        <f>B23-C23</f>
        <v>-43400.257190000004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116"/>
    </row>
    <row r="24" spans="1:37" ht="12">
      <c r="A24" s="206" t="s">
        <v>338</v>
      </c>
      <c r="B24" s="117">
        <v>1919.6632</v>
      </c>
      <c r="C24" s="117">
        <v>37248.47173</v>
      </c>
      <c r="D24" s="117">
        <f>B24-C24</f>
        <v>-35328.808529999995</v>
      </c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116"/>
    </row>
    <row r="25" spans="1:36" ht="12">
      <c r="A25" s="206" t="s">
        <v>339</v>
      </c>
      <c r="B25" s="117">
        <v>2443.55183</v>
      </c>
      <c r="C25" s="117">
        <v>39965.17846</v>
      </c>
      <c r="D25" s="117">
        <f>B25-C25</f>
        <v>-37521.626630000006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</row>
    <row r="26" spans="1:36" ht="12">
      <c r="A26" s="47" t="s">
        <v>197</v>
      </c>
      <c r="B26" s="53"/>
      <c r="C26" s="53"/>
      <c r="D26" s="54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</row>
    <row r="27" spans="1:36" ht="1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</row>
    <row r="28" spans="1:36" ht="12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</row>
    <row r="29" spans="1:36" ht="1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</row>
    <row r="30" spans="1:36" ht="1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</row>
    <row r="31" spans="1:36" ht="1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</row>
    <row r="32" spans="1:36" ht="1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</row>
    <row r="33" spans="1:36" ht="1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</row>
    <row r="34" spans="1:36" ht="12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</row>
    <row r="35" spans="1:36" ht="1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</row>
    <row r="36" spans="1:36" ht="1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</row>
    <row r="37" spans="1:36" ht="1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</row>
    <row r="38" spans="1:36" ht="1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</row>
    <row r="39" spans="1:36" ht="1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</row>
    <row r="40" spans="1:36" ht="12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</row>
    <row r="41" spans="1:36" ht="1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</row>
    <row r="42" spans="1:36" ht="1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</row>
    <row r="43" spans="1:36" ht="1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</row>
    <row r="44" spans="1:4" ht="12">
      <c r="A44" s="10"/>
      <c r="B44" s="10"/>
      <c r="C44" s="10"/>
      <c r="D44" s="10"/>
    </row>
    <row r="45" spans="1:4" ht="12">
      <c r="A45" s="10"/>
      <c r="B45" s="10"/>
      <c r="C45" s="10"/>
      <c r="D45" s="10"/>
    </row>
  </sheetData>
  <sheetProtection/>
  <mergeCells count="4">
    <mergeCell ref="A2:D2"/>
    <mergeCell ref="A5:D5"/>
    <mergeCell ref="A6:D6"/>
    <mergeCell ref="A7:D7"/>
  </mergeCells>
  <printOptions horizontalCentered="1"/>
  <pageMargins left="0.5905511811023623" right="0.5905511811023623" top="0.9055118110236221" bottom="0.7874015748031497" header="0.5118110236220472" footer="0.1968503937007874"/>
  <pageSetup horizontalDpi="600" verticalDpi="600" orientation="portrait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2734375" defaultRowHeight="18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7"/>
  <sheetViews>
    <sheetView zoomScale="142" zoomScaleNormal="142" zoomScalePageLayoutView="0" workbookViewId="0" topLeftCell="A1">
      <selection activeCell="A6" sqref="A6"/>
    </sheetView>
  </sheetViews>
  <sheetFormatPr defaultColWidth="10.90625" defaultRowHeight="18"/>
  <cols>
    <col min="1" max="1" width="10.72265625" style="6" customWidth="1"/>
    <col min="2" max="2" width="45.453125" style="6" customWidth="1"/>
    <col min="3" max="3" width="10.90625" style="7" customWidth="1"/>
    <col min="4" max="16384" width="10.90625" style="6" customWidth="1"/>
  </cols>
  <sheetData>
    <row r="1" spans="1:2" ht="12">
      <c r="A1" s="215" t="s">
        <v>0</v>
      </c>
      <c r="B1" s="215"/>
    </row>
    <row r="2" spans="1:2" ht="12">
      <c r="A2" s="10"/>
      <c r="B2" s="11"/>
    </row>
    <row r="3" spans="1:3" ht="12">
      <c r="A3" s="10"/>
      <c r="B3" s="11" t="s">
        <v>217</v>
      </c>
      <c r="C3" s="7">
        <v>4</v>
      </c>
    </row>
    <row r="4" spans="1:3" ht="12">
      <c r="A4" s="10" t="s">
        <v>1</v>
      </c>
      <c r="B4" s="12" t="s">
        <v>3</v>
      </c>
      <c r="C4" s="7">
        <v>5</v>
      </c>
    </row>
    <row r="5" spans="1:3" ht="12">
      <c r="A5" s="10" t="s">
        <v>175</v>
      </c>
      <c r="B5" s="12" t="s">
        <v>5</v>
      </c>
      <c r="C5" s="7">
        <v>6</v>
      </c>
    </row>
    <row r="6" spans="1:3" ht="12">
      <c r="A6" s="10" t="s">
        <v>177</v>
      </c>
      <c r="B6" s="12" t="s">
        <v>319</v>
      </c>
      <c r="C6" s="7">
        <v>7</v>
      </c>
    </row>
    <row r="7" spans="1:3" ht="12">
      <c r="A7" s="10" t="s">
        <v>178</v>
      </c>
      <c r="B7" s="12" t="s">
        <v>8</v>
      </c>
      <c r="C7" s="7">
        <v>8</v>
      </c>
    </row>
    <row r="8" spans="1:3" ht="12">
      <c r="A8" s="10" t="s">
        <v>179</v>
      </c>
      <c r="B8" s="12" t="s">
        <v>10</v>
      </c>
      <c r="C8" s="7">
        <v>8</v>
      </c>
    </row>
    <row r="9" spans="1:3" ht="12">
      <c r="A9" s="10" t="s">
        <v>2</v>
      </c>
      <c r="B9" s="12" t="s">
        <v>12</v>
      </c>
      <c r="C9" s="7">
        <v>10</v>
      </c>
    </row>
    <row r="10" spans="1:3" ht="12">
      <c r="A10" s="10" t="s">
        <v>4</v>
      </c>
      <c r="B10" s="12" t="s">
        <v>14</v>
      </c>
      <c r="C10" s="7">
        <v>11</v>
      </c>
    </row>
    <row r="11" spans="1:3" ht="12">
      <c r="A11" s="10" t="s">
        <v>6</v>
      </c>
      <c r="B11" s="12" t="s">
        <v>16</v>
      </c>
      <c r="C11" s="7">
        <v>12</v>
      </c>
    </row>
    <row r="12" spans="1:3" ht="12">
      <c r="A12" s="10" t="s">
        <v>7</v>
      </c>
      <c r="B12" s="12" t="s">
        <v>18</v>
      </c>
      <c r="C12" s="7">
        <v>13</v>
      </c>
    </row>
    <row r="13" spans="1:3" ht="12">
      <c r="A13" s="10" t="s">
        <v>9</v>
      </c>
      <c r="B13" s="12" t="s">
        <v>20</v>
      </c>
      <c r="C13" s="7">
        <v>14</v>
      </c>
    </row>
    <row r="14" spans="1:3" ht="12">
      <c r="A14" s="10" t="s">
        <v>11</v>
      </c>
      <c r="B14" s="12" t="s">
        <v>320</v>
      </c>
      <c r="C14" s="7">
        <v>15</v>
      </c>
    </row>
    <row r="15" spans="1:3" ht="12">
      <c r="A15" s="10" t="s">
        <v>13</v>
      </c>
      <c r="B15" s="12" t="s">
        <v>23</v>
      </c>
      <c r="C15" s="7">
        <v>16</v>
      </c>
    </row>
    <row r="16" spans="1:3" ht="12">
      <c r="A16" s="10" t="s">
        <v>15</v>
      </c>
      <c r="B16" s="12" t="s">
        <v>25</v>
      </c>
      <c r="C16" s="7">
        <v>16</v>
      </c>
    </row>
    <row r="17" spans="1:3" ht="12">
      <c r="A17" s="10" t="s">
        <v>17</v>
      </c>
      <c r="B17" s="12" t="s">
        <v>27</v>
      </c>
      <c r="C17" s="7">
        <v>18</v>
      </c>
    </row>
    <row r="18" spans="1:3" ht="12">
      <c r="A18" s="10" t="s">
        <v>19</v>
      </c>
      <c r="B18" s="12" t="s">
        <v>29</v>
      </c>
      <c r="C18" s="7">
        <v>19</v>
      </c>
    </row>
    <row r="19" spans="1:3" ht="12">
      <c r="A19" s="10" t="s">
        <v>21</v>
      </c>
      <c r="B19" s="12" t="s">
        <v>30</v>
      </c>
      <c r="C19" s="7">
        <v>20</v>
      </c>
    </row>
    <row r="20" spans="1:3" ht="12">
      <c r="A20" s="10" t="s">
        <v>22</v>
      </c>
      <c r="B20" s="12" t="s">
        <v>31</v>
      </c>
      <c r="C20" s="7">
        <v>21</v>
      </c>
    </row>
    <row r="21" spans="1:3" ht="12">
      <c r="A21" s="10" t="s">
        <v>24</v>
      </c>
      <c r="B21" s="12" t="s">
        <v>32</v>
      </c>
      <c r="C21" s="7">
        <v>22</v>
      </c>
    </row>
    <row r="22" spans="1:3" ht="12">
      <c r="A22" s="10" t="s">
        <v>26</v>
      </c>
      <c r="B22" s="12" t="s">
        <v>33</v>
      </c>
      <c r="C22" s="7">
        <v>23</v>
      </c>
    </row>
    <row r="23" spans="1:3" ht="12">
      <c r="A23" s="10" t="s">
        <v>28</v>
      </c>
      <c r="B23" s="12" t="s">
        <v>34</v>
      </c>
      <c r="C23" s="7">
        <v>25</v>
      </c>
    </row>
    <row r="24" spans="1:2" ht="12">
      <c r="A24" s="10"/>
      <c r="B24" s="12"/>
    </row>
    <row r="25" spans="1:3" ht="12">
      <c r="A25" s="10" t="s">
        <v>35</v>
      </c>
      <c r="B25" s="12" t="s">
        <v>319</v>
      </c>
      <c r="C25" s="7">
        <v>7</v>
      </c>
    </row>
    <row r="26" spans="1:3" ht="12">
      <c r="A26" s="10" t="s">
        <v>180</v>
      </c>
      <c r="B26" s="12" t="s">
        <v>40</v>
      </c>
      <c r="C26" s="7">
        <v>9</v>
      </c>
    </row>
    <row r="27" spans="1:3" ht="12">
      <c r="A27" s="10" t="s">
        <v>181</v>
      </c>
      <c r="B27" s="12" t="s">
        <v>42</v>
      </c>
      <c r="C27" s="7">
        <v>9</v>
      </c>
    </row>
    <row r="28" spans="1:3" ht="12">
      <c r="A28" s="10" t="s">
        <v>36</v>
      </c>
      <c r="B28" s="12" t="s">
        <v>277</v>
      </c>
      <c r="C28" s="7">
        <v>10</v>
      </c>
    </row>
    <row r="29" spans="1:3" ht="12">
      <c r="A29" s="10" t="s">
        <v>37</v>
      </c>
      <c r="B29" s="12" t="s">
        <v>321</v>
      </c>
      <c r="C29" s="7">
        <v>10</v>
      </c>
    </row>
    <row r="30" spans="1:3" ht="12">
      <c r="A30" s="10" t="s">
        <v>38</v>
      </c>
      <c r="B30" s="12" t="s">
        <v>278</v>
      </c>
      <c r="C30" s="7">
        <v>11</v>
      </c>
    </row>
    <row r="31" spans="1:3" ht="12">
      <c r="A31" s="10" t="s">
        <v>39</v>
      </c>
      <c r="B31" s="12" t="s">
        <v>322</v>
      </c>
      <c r="C31" s="7">
        <v>11</v>
      </c>
    </row>
    <row r="32" spans="1:3" ht="12">
      <c r="A32" s="10" t="s">
        <v>41</v>
      </c>
      <c r="B32" s="12" t="s">
        <v>323</v>
      </c>
      <c r="C32" s="7">
        <v>12</v>
      </c>
    </row>
    <row r="33" spans="1:3" ht="12">
      <c r="A33" s="10" t="s">
        <v>43</v>
      </c>
      <c r="B33" s="12" t="s">
        <v>320</v>
      </c>
      <c r="C33" s="7">
        <v>15</v>
      </c>
    </row>
    <row r="34" spans="1:3" ht="12">
      <c r="A34" s="10" t="s">
        <v>44</v>
      </c>
      <c r="B34" s="6" t="s">
        <v>50</v>
      </c>
      <c r="C34" s="7">
        <v>17</v>
      </c>
    </row>
    <row r="35" spans="1:3" ht="12">
      <c r="A35" s="10" t="s">
        <v>45</v>
      </c>
      <c r="B35" s="12" t="s">
        <v>52</v>
      </c>
      <c r="C35" s="7">
        <v>17</v>
      </c>
    </row>
    <row r="36" spans="1:3" ht="12">
      <c r="A36" s="10" t="s">
        <v>46</v>
      </c>
      <c r="B36" s="12" t="s">
        <v>54</v>
      </c>
      <c r="C36" s="7">
        <v>18</v>
      </c>
    </row>
    <row r="37" spans="1:3" ht="12">
      <c r="A37" s="10" t="s">
        <v>47</v>
      </c>
      <c r="B37" s="12" t="s">
        <v>279</v>
      </c>
      <c r="C37" s="7">
        <v>19</v>
      </c>
    </row>
    <row r="38" spans="1:3" ht="12">
      <c r="A38" s="10" t="s">
        <v>48</v>
      </c>
      <c r="B38" s="12" t="s">
        <v>324</v>
      </c>
      <c r="C38" s="7">
        <v>19</v>
      </c>
    </row>
    <row r="39" spans="1:3" ht="12">
      <c r="A39" s="10" t="s">
        <v>49</v>
      </c>
      <c r="B39" s="12" t="s">
        <v>58</v>
      </c>
      <c r="C39" s="7">
        <v>20</v>
      </c>
    </row>
    <row r="40" spans="1:3" ht="12">
      <c r="A40" s="10" t="s">
        <v>51</v>
      </c>
      <c r="B40" s="157" t="s">
        <v>280</v>
      </c>
      <c r="C40" s="7">
        <v>21</v>
      </c>
    </row>
    <row r="41" spans="1:3" ht="12">
      <c r="A41" s="10" t="s">
        <v>53</v>
      </c>
      <c r="B41" s="12" t="s">
        <v>325</v>
      </c>
      <c r="C41" s="7">
        <v>21</v>
      </c>
    </row>
    <row r="42" spans="1:3" ht="12">
      <c r="A42" s="10" t="s">
        <v>55</v>
      </c>
      <c r="B42" s="12" t="s">
        <v>326</v>
      </c>
      <c r="C42" s="7">
        <v>22</v>
      </c>
    </row>
    <row r="43" spans="1:3" ht="12">
      <c r="A43" s="10" t="s">
        <v>56</v>
      </c>
      <c r="B43" s="12" t="s">
        <v>60</v>
      </c>
      <c r="C43" s="7">
        <v>24</v>
      </c>
    </row>
    <row r="44" spans="1:3" ht="12">
      <c r="A44" s="10" t="s">
        <v>57</v>
      </c>
      <c r="B44" s="12" t="s">
        <v>61</v>
      </c>
      <c r="C44" s="7">
        <v>24</v>
      </c>
    </row>
    <row r="45" spans="1:3" ht="12">
      <c r="A45" s="10" t="s">
        <v>59</v>
      </c>
      <c r="B45" s="12" t="s">
        <v>34</v>
      </c>
      <c r="C45" s="7">
        <v>25</v>
      </c>
    </row>
    <row r="47" spans="1:3" ht="11.25" customHeight="1">
      <c r="A47" s="211"/>
      <c r="B47" s="211"/>
      <c r="C47" s="211"/>
    </row>
  </sheetData>
  <sheetProtection/>
  <mergeCells count="1">
    <mergeCell ref="A1:B1"/>
  </mergeCells>
  <printOptions horizontalCentered="1"/>
  <pageMargins left="0.5905511811023623" right="0.5905511811023623" top="0.984251968503937" bottom="0.5905511811023623" header="0.5118110236220472" footer="0.5118110236220472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selection activeCell="A4" sqref="A4:E4"/>
    </sheetView>
  </sheetViews>
  <sheetFormatPr defaultColWidth="10.90625" defaultRowHeight="18"/>
  <cols>
    <col min="1" max="16384" width="10.90625" style="155" customWidth="1"/>
  </cols>
  <sheetData>
    <row r="1" spans="1:5" ht="14.25">
      <c r="A1" s="154"/>
      <c r="B1" s="154"/>
      <c r="C1" s="154"/>
      <c r="D1" s="154"/>
      <c r="E1" s="154"/>
    </row>
    <row r="2" spans="1:5" ht="14.25">
      <c r="A2" s="154"/>
      <c r="B2" s="154"/>
      <c r="C2" s="154"/>
      <c r="D2" s="154"/>
      <c r="E2" s="154"/>
    </row>
    <row r="3" spans="1:5" ht="14.25">
      <c r="A3" s="154"/>
      <c r="B3" s="154"/>
      <c r="C3" s="154"/>
      <c r="D3" s="154"/>
      <c r="E3" s="154"/>
    </row>
    <row r="4" spans="1:5" ht="15">
      <c r="A4" s="216" t="s">
        <v>217</v>
      </c>
      <c r="B4" s="216"/>
      <c r="C4" s="216"/>
      <c r="D4" s="216"/>
      <c r="E4" s="216"/>
    </row>
    <row r="5" spans="1:5" ht="14.25">
      <c r="A5" s="154"/>
      <c r="B5" s="154"/>
      <c r="C5" s="154"/>
      <c r="D5" s="154"/>
      <c r="E5" s="154"/>
    </row>
    <row r="6" spans="1:5" ht="14.25">
      <c r="A6" s="154"/>
      <c r="B6" s="154"/>
      <c r="C6" s="154"/>
      <c r="D6" s="154"/>
      <c r="E6" s="154"/>
    </row>
    <row r="7" spans="1:5" ht="47.25" customHeight="1">
      <c r="A7" s="217" t="s">
        <v>218</v>
      </c>
      <c r="B7" s="217"/>
      <c r="C7" s="217"/>
      <c r="D7" s="217"/>
      <c r="E7" s="217"/>
    </row>
    <row r="8" spans="1:5" ht="12.75" customHeight="1">
      <c r="A8" s="156"/>
      <c r="B8" s="156"/>
      <c r="C8" s="156"/>
      <c r="D8" s="156"/>
      <c r="E8" s="156"/>
    </row>
    <row r="9" spans="1:5" ht="39" customHeight="1">
      <c r="A9" s="217" t="s">
        <v>296</v>
      </c>
      <c r="B9" s="217"/>
      <c r="C9" s="217"/>
      <c r="D9" s="217"/>
      <c r="E9" s="217"/>
    </row>
    <row r="10" spans="1:5" ht="14.25">
      <c r="A10" s="154"/>
      <c r="B10" s="154"/>
      <c r="C10" s="154"/>
      <c r="D10" s="154"/>
      <c r="E10" s="154"/>
    </row>
    <row r="11" spans="1:5" ht="14.25">
      <c r="A11" s="154"/>
      <c r="B11" s="154"/>
      <c r="C11" s="154"/>
      <c r="D11" s="154"/>
      <c r="E11" s="154"/>
    </row>
    <row r="12" spans="1:5" ht="14.25">
      <c r="A12" s="154"/>
      <c r="B12" s="154"/>
      <c r="C12" s="154"/>
      <c r="D12" s="154"/>
      <c r="E12" s="154"/>
    </row>
    <row r="13" spans="1:5" ht="14.25">
      <c r="A13" s="154"/>
      <c r="B13" s="154"/>
      <c r="C13" s="154"/>
      <c r="D13" s="154"/>
      <c r="E13" s="154"/>
    </row>
    <row r="14" spans="1:5" ht="14.25">
      <c r="A14" s="154"/>
      <c r="B14" s="154"/>
      <c r="C14" s="154"/>
      <c r="D14" s="154"/>
      <c r="E14" s="154"/>
    </row>
    <row r="15" spans="1:5" ht="14.25">
      <c r="A15" s="154"/>
      <c r="B15" s="154"/>
      <c r="C15" s="154"/>
      <c r="D15" s="154"/>
      <c r="E15" s="154"/>
    </row>
    <row r="16" spans="1:5" ht="14.25">
      <c r="A16" s="154"/>
      <c r="B16" s="154"/>
      <c r="C16" s="154"/>
      <c r="D16" s="154"/>
      <c r="E16" s="154"/>
    </row>
    <row r="17" spans="1:5" ht="14.25">
      <c r="A17" s="154"/>
      <c r="B17" s="154"/>
      <c r="C17" s="154"/>
      <c r="D17" s="154"/>
      <c r="E17" s="154"/>
    </row>
    <row r="18" spans="1:5" ht="14.25">
      <c r="A18" s="154"/>
      <c r="B18" s="154"/>
      <c r="C18" s="154"/>
      <c r="D18" s="154"/>
      <c r="E18" s="154"/>
    </row>
    <row r="19" spans="1:5" ht="14.25">
      <c r="A19" s="154"/>
      <c r="B19" s="154"/>
      <c r="C19" s="154"/>
      <c r="D19" s="154"/>
      <c r="E19" s="154"/>
    </row>
    <row r="20" spans="1:5" ht="14.25">
      <c r="A20" s="154"/>
      <c r="B20" s="154"/>
      <c r="C20" s="154"/>
      <c r="D20" s="154"/>
      <c r="E20" s="154"/>
    </row>
    <row r="21" spans="1:5" ht="14.25">
      <c r="A21" s="154"/>
      <c r="B21" s="154"/>
      <c r="C21" s="154"/>
      <c r="D21" s="154"/>
      <c r="E21" s="154"/>
    </row>
    <row r="22" spans="1:5" ht="14.25">
      <c r="A22" s="154"/>
      <c r="B22" s="154"/>
      <c r="C22" s="154"/>
      <c r="D22" s="154"/>
      <c r="E22" s="154"/>
    </row>
    <row r="23" spans="1:5" ht="14.25">
      <c r="A23" s="154"/>
      <c r="B23" s="154"/>
      <c r="C23" s="154"/>
      <c r="D23" s="154"/>
      <c r="E23" s="154"/>
    </row>
    <row r="24" spans="1:5" ht="14.25">
      <c r="A24" s="154"/>
      <c r="B24" s="154"/>
      <c r="C24" s="154"/>
      <c r="D24" s="154"/>
      <c r="E24" s="154"/>
    </row>
    <row r="25" spans="1:5" ht="14.25">
      <c r="A25" s="154"/>
      <c r="B25" s="154"/>
      <c r="C25" s="154"/>
      <c r="D25" s="154"/>
      <c r="E25" s="154"/>
    </row>
    <row r="26" spans="1:5" ht="14.25">
      <c r="A26" s="154"/>
      <c r="B26" s="154"/>
      <c r="C26" s="154"/>
      <c r="D26" s="154"/>
      <c r="E26" s="154"/>
    </row>
    <row r="27" spans="1:5" ht="14.25">
      <c r="A27" s="154"/>
      <c r="B27" s="154"/>
      <c r="C27" s="154"/>
      <c r="D27" s="154"/>
      <c r="E27" s="154"/>
    </row>
    <row r="28" spans="1:5" ht="14.25">
      <c r="A28" s="154"/>
      <c r="B28" s="154"/>
      <c r="C28" s="154"/>
      <c r="D28" s="154"/>
      <c r="E28" s="154"/>
    </row>
    <row r="29" spans="1:5" ht="14.25">
      <c r="A29" s="154"/>
      <c r="B29" s="154"/>
      <c r="C29" s="154"/>
      <c r="D29" s="154"/>
      <c r="E29" s="154"/>
    </row>
    <row r="30" spans="1:5" ht="14.25">
      <c r="A30" s="154"/>
      <c r="B30" s="154"/>
      <c r="C30" s="154"/>
      <c r="D30" s="154"/>
      <c r="E30" s="154"/>
    </row>
    <row r="31" spans="1:5" ht="14.25">
      <c r="A31" s="154"/>
      <c r="B31" s="154"/>
      <c r="C31" s="154"/>
      <c r="D31" s="154"/>
      <c r="E31" s="154"/>
    </row>
    <row r="32" spans="1:5" ht="14.25">
      <c r="A32" s="154"/>
      <c r="B32" s="154"/>
      <c r="C32" s="154"/>
      <c r="D32" s="154"/>
      <c r="E32" s="154"/>
    </row>
    <row r="33" spans="1:5" ht="14.25">
      <c r="A33" s="154"/>
      <c r="B33" s="154"/>
      <c r="C33" s="154"/>
      <c r="D33" s="154"/>
      <c r="E33" s="154"/>
    </row>
    <row r="34" spans="1:5" ht="14.25">
      <c r="A34" s="154"/>
      <c r="B34" s="154"/>
      <c r="C34" s="154"/>
      <c r="D34" s="154"/>
      <c r="E34" s="154"/>
    </row>
    <row r="35" spans="1:5" ht="14.25">
      <c r="A35" s="154"/>
      <c r="B35" s="154"/>
      <c r="C35" s="154"/>
      <c r="D35" s="154"/>
      <c r="E35" s="154"/>
    </row>
    <row r="36" spans="1:5" ht="14.25">
      <c r="A36" s="154"/>
      <c r="B36" s="154"/>
      <c r="C36" s="154"/>
      <c r="D36" s="154"/>
      <c r="E36" s="154"/>
    </row>
    <row r="37" spans="1:5" ht="14.25">
      <c r="A37" s="154"/>
      <c r="B37" s="154"/>
      <c r="C37" s="154"/>
      <c r="D37" s="154"/>
      <c r="E37" s="154"/>
    </row>
    <row r="38" spans="1:5" ht="14.25">
      <c r="A38" s="154"/>
      <c r="B38" s="154"/>
      <c r="C38" s="154"/>
      <c r="D38" s="154"/>
      <c r="E38" s="154"/>
    </row>
    <row r="39" spans="1:5" ht="14.25">
      <c r="A39" s="154"/>
      <c r="B39" s="154"/>
      <c r="C39" s="154"/>
      <c r="D39" s="154"/>
      <c r="E39" s="154"/>
    </row>
    <row r="40" spans="1:5" ht="14.25">
      <c r="A40" s="154"/>
      <c r="B40" s="154"/>
      <c r="C40" s="154"/>
      <c r="D40" s="154"/>
      <c r="E40" s="154"/>
    </row>
    <row r="41" spans="1:5" ht="14.25">
      <c r="A41" s="154"/>
      <c r="B41" s="154"/>
      <c r="C41" s="154"/>
      <c r="D41" s="154"/>
      <c r="E41" s="154"/>
    </row>
    <row r="42" spans="1:5" ht="14.25">
      <c r="A42" s="154"/>
      <c r="B42" s="154"/>
      <c r="C42" s="154"/>
      <c r="D42" s="154"/>
      <c r="E42" s="154"/>
    </row>
    <row r="43" spans="1:5" ht="14.25">
      <c r="A43" s="154"/>
      <c r="B43" s="154"/>
      <c r="C43" s="154"/>
      <c r="D43" s="154"/>
      <c r="E43" s="154"/>
    </row>
    <row r="44" spans="1:5" ht="14.25">
      <c r="A44" s="154"/>
      <c r="B44" s="154"/>
      <c r="C44" s="154"/>
      <c r="D44" s="154"/>
      <c r="E44" s="154"/>
    </row>
    <row r="45" spans="1:5" ht="14.25">
      <c r="A45" s="154"/>
      <c r="B45" s="154"/>
      <c r="C45" s="154"/>
      <c r="D45" s="154"/>
      <c r="E45" s="154"/>
    </row>
    <row r="46" spans="1:5" ht="14.25">
      <c r="A46" s="154"/>
      <c r="B46" s="154"/>
      <c r="C46" s="154"/>
      <c r="D46" s="154"/>
      <c r="E46" s="154"/>
    </row>
    <row r="47" spans="1:5" ht="14.25">
      <c r="A47" s="154"/>
      <c r="B47" s="154"/>
      <c r="C47" s="154"/>
      <c r="D47" s="154"/>
      <c r="E47" s="154"/>
    </row>
    <row r="48" spans="1:5" ht="14.25">
      <c r="A48" s="154"/>
      <c r="B48" s="154"/>
      <c r="C48" s="154"/>
      <c r="D48" s="154"/>
      <c r="E48" s="154"/>
    </row>
    <row r="49" spans="1:5" ht="14.25">
      <c r="A49" s="154"/>
      <c r="B49" s="154"/>
      <c r="C49" s="154"/>
      <c r="D49" s="154"/>
      <c r="E49" s="154"/>
    </row>
    <row r="50" spans="1:5" ht="14.25">
      <c r="A50" s="154"/>
      <c r="B50" s="154"/>
      <c r="C50" s="154"/>
      <c r="D50" s="154"/>
      <c r="E50" s="154"/>
    </row>
    <row r="51" spans="1:5" ht="14.25">
      <c r="A51" s="154"/>
      <c r="B51" s="154"/>
      <c r="C51" s="154"/>
      <c r="D51" s="154"/>
      <c r="E51" s="154"/>
    </row>
    <row r="52" spans="1:5" ht="14.25">
      <c r="A52" s="154"/>
      <c r="B52" s="154"/>
      <c r="C52" s="154"/>
      <c r="D52" s="154"/>
      <c r="E52" s="154"/>
    </row>
    <row r="53" spans="1:5" ht="14.25">
      <c r="A53" s="154"/>
      <c r="B53" s="154"/>
      <c r="C53" s="154"/>
      <c r="D53" s="154"/>
      <c r="E53" s="154"/>
    </row>
  </sheetData>
  <sheetProtection/>
  <mergeCells count="3">
    <mergeCell ref="A4:E4"/>
    <mergeCell ref="A7:E7"/>
    <mergeCell ref="A9:E9"/>
  </mergeCells>
  <printOptions/>
  <pageMargins left="1.1023622047244095" right="1.1023622047244095" top="0.7480314960629921" bottom="0.7480314960629921" header="0.31496062992125984" footer="0.31496062992125984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zoomScalePageLayoutView="0" workbookViewId="0" topLeftCell="A1">
      <selection activeCell="B48" sqref="B48:C48"/>
    </sheetView>
  </sheetViews>
  <sheetFormatPr defaultColWidth="10.90625" defaultRowHeight="18"/>
  <cols>
    <col min="1" max="1" width="16.0859375" style="10" customWidth="1"/>
    <col min="2" max="5" width="11.8125" style="10" customWidth="1"/>
    <col min="6" max="16384" width="10.90625" style="10" customWidth="1"/>
  </cols>
  <sheetData>
    <row r="1" spans="1:5" ht="15" customHeight="1">
      <c r="A1" s="218" t="s">
        <v>1</v>
      </c>
      <c r="B1" s="218"/>
      <c r="C1" s="218"/>
      <c r="D1" s="218"/>
      <c r="E1" s="218"/>
    </row>
    <row r="2" spans="1:5" ht="15" customHeight="1">
      <c r="A2" s="49"/>
      <c r="B2" s="49"/>
      <c r="C2" s="49"/>
      <c r="D2" s="49"/>
      <c r="E2" s="49"/>
    </row>
    <row r="3" spans="1:5" ht="15" customHeight="1">
      <c r="A3" s="219" t="s">
        <v>3</v>
      </c>
      <c r="B3" s="219"/>
      <c r="C3" s="219"/>
      <c r="D3" s="219"/>
      <c r="E3" s="219"/>
    </row>
    <row r="4" spans="1:5" ht="15" customHeight="1">
      <c r="A4" s="220" t="s">
        <v>329</v>
      </c>
      <c r="B4" s="220"/>
      <c r="C4" s="220"/>
      <c r="D4" s="220"/>
      <c r="E4" s="220"/>
    </row>
    <row r="5" spans="1:5" ht="15" customHeight="1">
      <c r="A5" s="222" t="s">
        <v>83</v>
      </c>
      <c r="B5" s="221" t="s">
        <v>205</v>
      </c>
      <c r="C5" s="221"/>
      <c r="D5" s="36" t="s">
        <v>124</v>
      </c>
      <c r="E5" s="41" t="s">
        <v>123</v>
      </c>
    </row>
    <row r="6" spans="1:5" ht="15" customHeight="1">
      <c r="A6" s="223"/>
      <c r="B6" s="36">
        <v>2016</v>
      </c>
      <c r="C6" s="41">
        <v>2017</v>
      </c>
      <c r="D6" s="50" t="s">
        <v>64</v>
      </c>
      <c r="E6" s="23" t="s">
        <v>64</v>
      </c>
    </row>
    <row r="7" spans="1:5" ht="15" customHeight="1">
      <c r="A7" s="176" t="s">
        <v>86</v>
      </c>
      <c r="B7" s="175">
        <v>29524.43329</v>
      </c>
      <c r="C7" s="175">
        <v>65260.01171</v>
      </c>
      <c r="D7" s="123">
        <f aca="true" t="shared" si="0" ref="D7:D21">(C7/B7-1)*100</f>
        <v>121.03730516684878</v>
      </c>
      <c r="E7" s="123">
        <f aca="true" t="shared" si="1" ref="E7:E12">C7/$C$48*100</f>
        <v>22.87086946419708</v>
      </c>
    </row>
    <row r="8" spans="1:8" ht="15" customHeight="1">
      <c r="A8" s="176" t="s">
        <v>85</v>
      </c>
      <c r="B8" s="177">
        <v>43283.53649</v>
      </c>
      <c r="C8" s="177">
        <v>57408.30841</v>
      </c>
      <c r="D8" s="55">
        <f t="shared" si="0"/>
        <v>32.63312812543244</v>
      </c>
      <c r="E8" s="55">
        <f t="shared" si="1"/>
        <v>20.119180082897316</v>
      </c>
      <c r="G8" s="29"/>
      <c r="H8" s="29"/>
    </row>
    <row r="9" spans="1:6" ht="15" customHeight="1">
      <c r="A9" s="176" t="s">
        <v>84</v>
      </c>
      <c r="B9" s="177">
        <v>37248.47173</v>
      </c>
      <c r="C9" s="177">
        <v>39965.17846</v>
      </c>
      <c r="D9" s="55">
        <f t="shared" si="0"/>
        <v>7.293471661582185</v>
      </c>
      <c r="E9" s="55">
        <f t="shared" si="1"/>
        <v>14.006101986830322</v>
      </c>
      <c r="F9" s="29"/>
    </row>
    <row r="10" spans="1:5" ht="15" customHeight="1">
      <c r="A10" s="176" t="s">
        <v>248</v>
      </c>
      <c r="B10" s="177">
        <v>5326.2785</v>
      </c>
      <c r="C10" s="177">
        <v>34807.51974</v>
      </c>
      <c r="D10" s="55">
        <f t="shared" si="0"/>
        <v>553.50543986763</v>
      </c>
      <c r="E10" s="55">
        <f t="shared" si="1"/>
        <v>12.198561101759925</v>
      </c>
    </row>
    <row r="11" spans="1:5" ht="15" customHeight="1">
      <c r="A11" s="176" t="s">
        <v>220</v>
      </c>
      <c r="B11" s="177">
        <v>14007.80583</v>
      </c>
      <c r="C11" s="177">
        <v>27105.022989999998</v>
      </c>
      <c r="D11" s="55">
        <f t="shared" si="0"/>
        <v>93.49941967320945</v>
      </c>
      <c r="E11" s="55">
        <f t="shared" si="1"/>
        <v>9.499162295328842</v>
      </c>
    </row>
    <row r="12" spans="1:5" ht="15" customHeight="1">
      <c r="A12" s="176" t="s">
        <v>94</v>
      </c>
      <c r="B12" s="177">
        <v>6328.99283</v>
      </c>
      <c r="C12" s="177">
        <v>14323.91301</v>
      </c>
      <c r="D12" s="55">
        <f t="shared" si="0"/>
        <v>126.32215574812085</v>
      </c>
      <c r="E12" s="55">
        <f t="shared" si="1"/>
        <v>5.019924699431598</v>
      </c>
    </row>
    <row r="13" spans="1:5" ht="15" customHeight="1">
      <c r="A13" s="176" t="s">
        <v>90</v>
      </c>
      <c r="B13" s="177">
        <v>9574.35703</v>
      </c>
      <c r="C13" s="177">
        <v>7903.706480000001</v>
      </c>
      <c r="D13" s="55">
        <f t="shared" si="0"/>
        <v>-17.449219250600667</v>
      </c>
      <c r="E13" s="55">
        <f aca="true" t="shared" si="2" ref="E13:E26">C13/$C$48*100</f>
        <v>2.7699142928549225</v>
      </c>
    </row>
    <row r="14" spans="1:5" ht="15" customHeight="1">
      <c r="A14" s="176" t="s">
        <v>87</v>
      </c>
      <c r="B14" s="177">
        <v>4594.88874</v>
      </c>
      <c r="C14" s="177">
        <v>6954.3325</v>
      </c>
      <c r="D14" s="55">
        <f t="shared" si="0"/>
        <v>51.34931210543306</v>
      </c>
      <c r="E14" s="55">
        <f t="shared" si="2"/>
        <v>2.437198931635364</v>
      </c>
    </row>
    <row r="15" spans="1:5" ht="15" customHeight="1">
      <c r="A15" s="176" t="s">
        <v>88</v>
      </c>
      <c r="B15" s="177">
        <v>5553.37829</v>
      </c>
      <c r="C15" s="177">
        <v>6863.21106</v>
      </c>
      <c r="D15" s="55">
        <f t="shared" si="0"/>
        <v>23.586233488876918</v>
      </c>
      <c r="E15" s="55">
        <f t="shared" si="2"/>
        <v>2.405264727135209</v>
      </c>
    </row>
    <row r="16" spans="1:5" ht="15" customHeight="1">
      <c r="A16" s="176" t="s">
        <v>226</v>
      </c>
      <c r="B16" s="177">
        <v>3104.48954</v>
      </c>
      <c r="C16" s="177">
        <v>4734.94967</v>
      </c>
      <c r="D16" s="55">
        <f t="shared" si="0"/>
        <v>52.51942739675006</v>
      </c>
      <c r="E16" s="55">
        <f t="shared" si="2"/>
        <v>1.659399270465026</v>
      </c>
    </row>
    <row r="17" spans="1:5" ht="15" customHeight="1">
      <c r="A17" s="176" t="s">
        <v>222</v>
      </c>
      <c r="B17" s="177">
        <v>4003.27016</v>
      </c>
      <c r="C17" s="177">
        <v>4615.71922</v>
      </c>
      <c r="D17" s="55">
        <f t="shared" si="0"/>
        <v>15.298719185117404</v>
      </c>
      <c r="E17" s="55">
        <f t="shared" si="2"/>
        <v>1.6176140487549044</v>
      </c>
    </row>
    <row r="18" spans="1:5" ht="15" customHeight="1">
      <c r="A18" s="176" t="s">
        <v>89</v>
      </c>
      <c r="B18" s="177">
        <v>3261.47224</v>
      </c>
      <c r="C18" s="177">
        <v>4132.80298</v>
      </c>
      <c r="D18" s="55">
        <f t="shared" si="0"/>
        <v>26.71587172546348</v>
      </c>
      <c r="E18" s="55">
        <f t="shared" si="2"/>
        <v>1.4483723646396616</v>
      </c>
    </row>
    <row r="19" spans="1:5" ht="15" customHeight="1">
      <c r="A19" s="176" t="s">
        <v>91</v>
      </c>
      <c r="B19" s="177">
        <v>516.67631</v>
      </c>
      <c r="C19" s="177">
        <v>3723.99985</v>
      </c>
      <c r="D19" s="55">
        <f t="shared" si="0"/>
        <v>620.7607118661973</v>
      </c>
      <c r="E19" s="55">
        <f t="shared" si="2"/>
        <v>1.30510418589135</v>
      </c>
    </row>
    <row r="20" spans="1:5" ht="15" customHeight="1">
      <c r="A20" s="176" t="s">
        <v>224</v>
      </c>
      <c r="B20" s="177">
        <v>1210.9892</v>
      </c>
      <c r="C20" s="177">
        <v>2144.6094500000004</v>
      </c>
      <c r="D20" s="55">
        <f t="shared" si="0"/>
        <v>77.09567104314394</v>
      </c>
      <c r="E20" s="55">
        <f t="shared" si="2"/>
        <v>0.7515947591397315</v>
      </c>
    </row>
    <row r="21" spans="1:5" ht="15" customHeight="1">
      <c r="A21" s="176" t="s">
        <v>221</v>
      </c>
      <c r="B21" s="177">
        <v>1153.08548</v>
      </c>
      <c r="C21" s="177">
        <v>1343.1334</v>
      </c>
      <c r="D21" s="55">
        <f t="shared" si="0"/>
        <v>16.48168529535208</v>
      </c>
      <c r="E21" s="55">
        <f t="shared" si="2"/>
        <v>0.4707113569165371</v>
      </c>
    </row>
    <row r="22" spans="1:5" ht="15" customHeight="1">
      <c r="A22" s="176" t="s">
        <v>285</v>
      </c>
      <c r="B22" s="177">
        <v>0</v>
      </c>
      <c r="C22" s="177">
        <v>868.4811</v>
      </c>
      <c r="D22" s="55"/>
      <c r="E22" s="55">
        <f t="shared" si="2"/>
        <v>0.30436583368216946</v>
      </c>
    </row>
    <row r="23" spans="1:5" ht="15" customHeight="1">
      <c r="A23" s="176" t="s">
        <v>93</v>
      </c>
      <c r="B23" s="177">
        <v>627.56704</v>
      </c>
      <c r="C23" s="177">
        <v>795.7796999999999</v>
      </c>
      <c r="D23" s="55">
        <f>(C23/B23-1)*100</f>
        <v>26.803934763686744</v>
      </c>
      <c r="E23" s="55">
        <f t="shared" si="2"/>
        <v>0.2788870728653124</v>
      </c>
    </row>
    <row r="24" spans="1:5" ht="15" customHeight="1">
      <c r="A24" s="176" t="s">
        <v>308</v>
      </c>
      <c r="B24" s="177">
        <v>43.2</v>
      </c>
      <c r="C24" s="177">
        <v>586.65888</v>
      </c>
      <c r="D24" s="55">
        <f>(C24/B24-1)*100</f>
        <v>1258.0066666666664</v>
      </c>
      <c r="E24" s="55">
        <f t="shared" si="2"/>
        <v>0.205599084537646</v>
      </c>
    </row>
    <row r="25" spans="1:5" ht="15" customHeight="1">
      <c r="A25" s="176" t="s">
        <v>219</v>
      </c>
      <c r="B25" s="177">
        <v>454.85076000000004</v>
      </c>
      <c r="C25" s="177">
        <v>502.19041999999996</v>
      </c>
      <c r="D25" s="55">
        <f>(C25/B25-1)*100</f>
        <v>10.407734616074936</v>
      </c>
      <c r="E25" s="55">
        <f t="shared" si="2"/>
        <v>0.17599646768421193</v>
      </c>
    </row>
    <row r="26" spans="1:5" ht="15" customHeight="1">
      <c r="A26" s="176" t="s">
        <v>237</v>
      </c>
      <c r="B26" s="177">
        <v>505.51982</v>
      </c>
      <c r="C26" s="177">
        <v>464.03090999999995</v>
      </c>
      <c r="D26" s="55">
        <f>(C26/B26-1)*100</f>
        <v>-8.207177712636483</v>
      </c>
      <c r="E26" s="55">
        <f t="shared" si="2"/>
        <v>0.16262317599824078</v>
      </c>
    </row>
    <row r="27" spans="1:5" ht="15" customHeight="1">
      <c r="A27" s="176" t="s">
        <v>223</v>
      </c>
      <c r="B27" s="177">
        <v>355.21840000000003</v>
      </c>
      <c r="C27" s="177">
        <v>329.14184</v>
      </c>
      <c r="D27" s="55">
        <f aca="true" t="shared" si="3" ref="D27:D38">(C27/B27-1)*100</f>
        <v>-7.340993597178535</v>
      </c>
      <c r="E27" s="55">
        <f aca="true" t="shared" si="4" ref="E27:E43">C27/$C$48*100</f>
        <v>0.1153502713315042</v>
      </c>
    </row>
    <row r="28" spans="1:5" ht="15" customHeight="1">
      <c r="A28" s="176" t="s">
        <v>225</v>
      </c>
      <c r="B28" s="177">
        <v>107.81769</v>
      </c>
      <c r="C28" s="177">
        <v>250.60065</v>
      </c>
      <c r="D28" s="55">
        <f t="shared" si="3"/>
        <v>132.42999363091533</v>
      </c>
      <c r="E28" s="55">
        <f t="shared" si="4"/>
        <v>0.08782491151338073</v>
      </c>
    </row>
    <row r="29" spans="1:5" ht="15" customHeight="1">
      <c r="A29" s="176" t="s">
        <v>252</v>
      </c>
      <c r="B29" s="177">
        <v>53.23912</v>
      </c>
      <c r="C29" s="177">
        <v>147.5061</v>
      </c>
      <c r="D29" s="55">
        <f t="shared" si="3"/>
        <v>177.06336994300435</v>
      </c>
      <c r="E29" s="55">
        <f t="shared" si="4"/>
        <v>0.051694639180640156</v>
      </c>
    </row>
    <row r="30" spans="1:5" ht="15" customHeight="1">
      <c r="A30" s="176" t="s">
        <v>255</v>
      </c>
      <c r="B30" s="177">
        <v>26.65174</v>
      </c>
      <c r="C30" s="177">
        <v>28.080209999999997</v>
      </c>
      <c r="D30" s="55">
        <f t="shared" si="3"/>
        <v>5.359762627130515</v>
      </c>
      <c r="E30" s="55">
        <f t="shared" si="4"/>
        <v>0.009840924030034033</v>
      </c>
    </row>
    <row r="31" spans="1:5" ht="15" customHeight="1">
      <c r="A31" s="176" t="s">
        <v>297</v>
      </c>
      <c r="B31" s="177">
        <v>29.93311</v>
      </c>
      <c r="C31" s="177">
        <v>27.85622</v>
      </c>
      <c r="D31" s="55">
        <f>(C31/B31-1)*100</f>
        <v>-6.9384370685171</v>
      </c>
      <c r="E31" s="55">
        <f t="shared" si="4"/>
        <v>0.00976242502402634</v>
      </c>
    </row>
    <row r="32" spans="1:5" ht="15" customHeight="1">
      <c r="A32" s="176" t="s">
        <v>286</v>
      </c>
      <c r="B32" s="177">
        <v>0</v>
      </c>
      <c r="C32" s="177">
        <v>19.30166</v>
      </c>
      <c r="D32" s="55"/>
      <c r="E32" s="55">
        <f t="shared" si="4"/>
        <v>0.006764414144821093</v>
      </c>
    </row>
    <row r="33" spans="1:5" ht="15" customHeight="1">
      <c r="A33" s="176" t="s">
        <v>95</v>
      </c>
      <c r="B33" s="177">
        <v>5.2302</v>
      </c>
      <c r="C33" s="177">
        <v>9.904549999999999</v>
      </c>
      <c r="D33" s="55">
        <f t="shared" si="3"/>
        <v>89.37229933845741</v>
      </c>
      <c r="E33" s="55">
        <f t="shared" si="4"/>
        <v>0.0034711251839524555</v>
      </c>
    </row>
    <row r="34" spans="1:5" ht="15" customHeight="1">
      <c r="A34" s="176" t="s">
        <v>230</v>
      </c>
      <c r="B34" s="177">
        <v>0.05898</v>
      </c>
      <c r="C34" s="177">
        <v>5.96688</v>
      </c>
      <c r="D34" s="55"/>
      <c r="E34" s="55">
        <f t="shared" si="4"/>
        <v>0.0020911386622938176</v>
      </c>
    </row>
    <row r="35" spans="1:5" ht="15" customHeight="1">
      <c r="A35" s="176" t="s">
        <v>289</v>
      </c>
      <c r="B35" s="177">
        <v>2.51317</v>
      </c>
      <c r="C35" s="177">
        <v>5.57058</v>
      </c>
      <c r="D35" s="55">
        <f t="shared" si="3"/>
        <v>121.6555187273443</v>
      </c>
      <c r="E35" s="55">
        <f t="shared" si="4"/>
        <v>0.0019522523009346082</v>
      </c>
    </row>
    <row r="36" spans="1:5" ht="15" customHeight="1">
      <c r="A36" s="176" t="s">
        <v>274</v>
      </c>
      <c r="B36" s="177">
        <v>2.139</v>
      </c>
      <c r="C36" s="177">
        <v>4.425680000000001</v>
      </c>
      <c r="D36" s="55">
        <f t="shared" si="3"/>
        <v>106.90416082281446</v>
      </c>
      <c r="E36" s="55">
        <f t="shared" si="4"/>
        <v>0.0015510133528645633</v>
      </c>
    </row>
    <row r="37" spans="1:5" ht="15" customHeight="1">
      <c r="A37" s="176" t="s">
        <v>314</v>
      </c>
      <c r="B37" s="177">
        <v>0</v>
      </c>
      <c r="C37" s="177">
        <v>3.59708</v>
      </c>
      <c r="D37" s="55"/>
      <c r="E37" s="55">
        <f t="shared" si="4"/>
        <v>0.0012606241552308485</v>
      </c>
    </row>
    <row r="38" spans="1:5" ht="15" customHeight="1">
      <c r="A38" s="176" t="s">
        <v>254</v>
      </c>
      <c r="B38" s="177">
        <v>0.51724</v>
      </c>
      <c r="C38" s="177">
        <v>2.7260500000000003</v>
      </c>
      <c r="D38" s="55">
        <f t="shared" si="3"/>
        <v>427.0377387673034</v>
      </c>
      <c r="E38" s="55">
        <f t="shared" si="4"/>
        <v>0.0009553650400789125</v>
      </c>
    </row>
    <row r="39" spans="1:5" ht="15" customHeight="1">
      <c r="A39" s="176" t="s">
        <v>92</v>
      </c>
      <c r="B39" s="177">
        <v>0.46088999999999997</v>
      </c>
      <c r="C39" s="177">
        <v>1.56981</v>
      </c>
      <c r="D39" s="55"/>
      <c r="E39" s="55">
        <f t="shared" si="4"/>
        <v>0.0005501519024105492</v>
      </c>
    </row>
    <row r="40" spans="1:5" ht="15" customHeight="1">
      <c r="A40" s="176" t="s">
        <v>309</v>
      </c>
      <c r="B40" s="177">
        <v>0</v>
      </c>
      <c r="C40" s="177">
        <v>0.9216599999999999</v>
      </c>
      <c r="D40" s="55"/>
      <c r="E40" s="55">
        <f t="shared" si="4"/>
        <v>0.00032300278528975273</v>
      </c>
    </row>
    <row r="41" spans="1:5" ht="15" customHeight="1">
      <c r="A41" s="176" t="s">
        <v>96</v>
      </c>
      <c r="B41" s="177">
        <v>0.22826</v>
      </c>
      <c r="C41" s="177">
        <v>0.23253000000000001</v>
      </c>
      <c r="D41" s="55"/>
      <c r="E41" s="55">
        <f t="shared" si="4"/>
        <v>8.14919142237118E-05</v>
      </c>
    </row>
    <row r="42" spans="1:5" ht="15" customHeight="1">
      <c r="A42" s="176" t="s">
        <v>287</v>
      </c>
      <c r="B42" s="177">
        <v>0</v>
      </c>
      <c r="C42" s="177">
        <v>0.15955000000000003</v>
      </c>
      <c r="D42" s="55"/>
      <c r="E42" s="55">
        <f t="shared" si="4"/>
        <v>5.591551590931587E-05</v>
      </c>
    </row>
    <row r="43" spans="1:5" ht="15" customHeight="1">
      <c r="A43" s="176" t="s">
        <v>328</v>
      </c>
      <c r="B43" s="177">
        <v>0</v>
      </c>
      <c r="C43" s="177">
        <v>0.07171</v>
      </c>
      <c r="D43" s="55"/>
      <c r="E43" s="55">
        <f t="shared" si="4"/>
        <v>2.5131317115995237E-05</v>
      </c>
    </row>
    <row r="44" spans="1:5" ht="15" customHeight="1">
      <c r="A44" s="176" t="s">
        <v>228</v>
      </c>
      <c r="B44" s="177">
        <v>0.16175</v>
      </c>
      <c r="C44" s="177">
        <v>0</v>
      </c>
      <c r="D44" s="55"/>
      <c r="E44" s="55"/>
    </row>
    <row r="45" spans="1:5" ht="15" customHeight="1">
      <c r="A45" s="176" t="s">
        <v>293</v>
      </c>
      <c r="B45" s="177">
        <v>0.35416000000000003</v>
      </c>
      <c r="C45" s="177">
        <v>0</v>
      </c>
      <c r="D45" s="55"/>
      <c r="E45" s="55"/>
    </row>
    <row r="46" spans="1:5" ht="15" customHeight="1">
      <c r="A46" s="176" t="s">
        <v>327</v>
      </c>
      <c r="B46" s="177">
        <v>0.30394</v>
      </c>
      <c r="C46" s="177">
        <v>0</v>
      </c>
      <c r="D46" s="55"/>
      <c r="E46" s="55"/>
    </row>
    <row r="47" spans="1:5" ht="15" customHeight="1">
      <c r="A47" s="176" t="s">
        <v>288</v>
      </c>
      <c r="B47" s="177">
        <v>0.30949</v>
      </c>
      <c r="C47" s="177">
        <v>0</v>
      </c>
      <c r="D47" s="55"/>
      <c r="E47" s="55"/>
    </row>
    <row r="48" spans="1:5" ht="15" customHeight="1">
      <c r="A48" s="24" t="s">
        <v>77</v>
      </c>
      <c r="B48" s="28">
        <f>SUM(B7:B47)</f>
        <v>170908.40042</v>
      </c>
      <c r="C48" s="28">
        <f>SUM(C7:C47)</f>
        <v>285341.1926999998</v>
      </c>
      <c r="D48" s="55">
        <f>(C48/B48-1)*100</f>
        <v>66.95562769225279</v>
      </c>
      <c r="E48" s="55">
        <f>C48/$C$48*100</f>
        <v>100</v>
      </c>
    </row>
    <row r="49" spans="1:5" ht="15" customHeight="1">
      <c r="A49" s="47" t="s">
        <v>193</v>
      </c>
      <c r="B49" s="53"/>
      <c r="C49" s="53"/>
      <c r="D49" s="53"/>
      <c r="E49" s="54"/>
    </row>
    <row r="50" spans="1:5" ht="15" customHeight="1">
      <c r="A50" s="47" t="s">
        <v>212</v>
      </c>
      <c r="B50" s="53"/>
      <c r="C50" s="53"/>
      <c r="D50" s="53"/>
      <c r="E50" s="54"/>
    </row>
    <row r="51" ht="15" customHeight="1"/>
    <row r="52" ht="15" customHeight="1"/>
    <row r="53" ht="15" customHeight="1">
      <c r="B53" s="29"/>
    </row>
    <row r="54" ht="15" customHeight="1">
      <c r="C54" s="145"/>
    </row>
    <row r="55" ht="15" customHeight="1"/>
    <row r="56" ht="15" customHeight="1"/>
  </sheetData>
  <sheetProtection/>
  <mergeCells count="5">
    <mergeCell ref="A1:E1"/>
    <mergeCell ref="A3:E3"/>
    <mergeCell ref="A4:E4"/>
    <mergeCell ref="B5:C5"/>
    <mergeCell ref="A5:A6"/>
  </mergeCells>
  <printOptions horizontalCentered="1"/>
  <pageMargins left="0.5905511811023623" right="0.5905511811023623" top="0.984251968503937" bottom="0.7874015748031497" header="0.5118110236220472" footer="0.1968503937007874"/>
  <pageSetup fitToHeight="1" fitToWidth="1" horizontalDpi="600" verticalDpi="600" orientation="portrait" scale="95" r:id="rId1"/>
  <ignoredErrors>
    <ignoredError sqref="B48:C4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O80"/>
  <sheetViews>
    <sheetView zoomScalePageLayoutView="0" workbookViewId="0" topLeftCell="A1">
      <selection activeCell="B32" sqref="B32"/>
    </sheetView>
  </sheetViews>
  <sheetFormatPr defaultColWidth="10.90625" defaultRowHeight="18"/>
  <cols>
    <col min="1" max="1" width="6.0859375" style="10" customWidth="1"/>
    <col min="2" max="2" width="30.99609375" style="10" customWidth="1"/>
    <col min="3" max="4" width="4.90625" style="10" customWidth="1"/>
    <col min="5" max="5" width="5.8125" style="10" customWidth="1"/>
    <col min="6" max="6" width="5.453125" style="10" customWidth="1"/>
    <col min="7" max="7" width="5.6328125" style="10" customWidth="1"/>
    <col min="8" max="8" width="5.2734375" style="10" customWidth="1"/>
    <col min="9" max="9" width="5.90625" style="10" customWidth="1"/>
    <col min="10" max="10" width="6.18359375" style="10" customWidth="1"/>
    <col min="11" max="11" width="6.453125" style="10" customWidth="1"/>
    <col min="12" max="12" width="4.0859375" style="10" bestFit="1" customWidth="1"/>
    <col min="13" max="13" width="4.99609375" style="10" customWidth="1"/>
    <col min="14" max="14" width="6.72265625" style="10" customWidth="1"/>
    <col min="15" max="16384" width="10.90625" style="10" customWidth="1"/>
  </cols>
  <sheetData>
    <row r="1" spans="1:8" ht="15" customHeight="1">
      <c r="A1" s="218" t="s">
        <v>175</v>
      </c>
      <c r="B1" s="218"/>
      <c r="C1" s="218"/>
      <c r="D1" s="218"/>
      <c r="E1" s="218"/>
      <c r="F1" s="218"/>
      <c r="G1" s="218"/>
      <c r="H1" s="218"/>
    </row>
    <row r="2" spans="1:8" ht="15" customHeight="1">
      <c r="A2" s="34"/>
      <c r="B2" s="34"/>
      <c r="C2" s="34"/>
      <c r="D2" s="34"/>
      <c r="E2" s="34"/>
      <c r="F2" s="34"/>
      <c r="G2" s="34"/>
      <c r="H2" s="34"/>
    </row>
    <row r="3" spans="1:8" ht="15" customHeight="1">
      <c r="A3" s="221" t="s">
        <v>5</v>
      </c>
      <c r="B3" s="221"/>
      <c r="C3" s="221"/>
      <c r="D3" s="221"/>
      <c r="E3" s="221"/>
      <c r="F3" s="221"/>
      <c r="G3" s="221"/>
      <c r="H3" s="221"/>
    </row>
    <row r="4" spans="1:8" ht="15" customHeight="1">
      <c r="A4" s="226" t="s">
        <v>329</v>
      </c>
      <c r="B4" s="226"/>
      <c r="C4" s="226"/>
      <c r="D4" s="226"/>
      <c r="E4" s="226"/>
      <c r="F4" s="226"/>
      <c r="G4" s="226"/>
      <c r="H4" s="226"/>
    </row>
    <row r="5" spans="1:8" ht="15" customHeight="1">
      <c r="A5" s="36" t="s">
        <v>98</v>
      </c>
      <c r="B5" s="222" t="s">
        <v>99</v>
      </c>
      <c r="C5" s="221" t="s">
        <v>100</v>
      </c>
      <c r="D5" s="221"/>
      <c r="E5" s="36" t="s">
        <v>63</v>
      </c>
      <c r="F5" s="221" t="s">
        <v>204</v>
      </c>
      <c r="G5" s="221"/>
      <c r="H5" s="36" t="s">
        <v>63</v>
      </c>
    </row>
    <row r="6" spans="1:14" ht="15" customHeight="1">
      <c r="A6" s="50" t="s">
        <v>101</v>
      </c>
      <c r="B6" s="225"/>
      <c r="C6" s="36">
        <v>2016</v>
      </c>
      <c r="D6" s="41">
        <v>2017</v>
      </c>
      <c r="E6" s="50" t="s">
        <v>64</v>
      </c>
      <c r="F6" s="36">
        <v>2016</v>
      </c>
      <c r="G6" s="41">
        <v>2017</v>
      </c>
      <c r="H6" s="50" t="s">
        <v>64</v>
      </c>
      <c r="J6" s="29"/>
      <c r="K6" s="29"/>
      <c r="L6" s="29"/>
      <c r="M6" s="29"/>
      <c r="N6" s="29"/>
    </row>
    <row r="7" spans="1:14" ht="15" customHeight="1">
      <c r="A7" s="56">
        <v>4011000</v>
      </c>
      <c r="B7" s="57" t="s">
        <v>185</v>
      </c>
      <c r="C7" s="158">
        <v>49.29618</v>
      </c>
      <c r="D7" s="158">
        <v>655.62314</v>
      </c>
      <c r="E7" s="118">
        <f aca="true" t="shared" si="0" ref="E7:E43">(D7/C7-1)*100</f>
        <v>1229.9674335820748</v>
      </c>
      <c r="F7" s="158">
        <v>30.26202</v>
      </c>
      <c r="G7" s="158">
        <v>564.85067</v>
      </c>
      <c r="H7" s="118">
        <f aca="true" t="shared" si="1" ref="H7:H43">(G7/F7-1)*100</f>
        <v>1766.53326512903</v>
      </c>
      <c r="J7" s="29"/>
      <c r="K7" s="29"/>
      <c r="L7" s="29"/>
      <c r="M7" s="29"/>
      <c r="N7" s="29"/>
    </row>
    <row r="8" spans="1:14" ht="15" customHeight="1">
      <c r="A8" s="59">
        <v>4012000</v>
      </c>
      <c r="B8" s="11" t="s">
        <v>258</v>
      </c>
      <c r="C8" s="144">
        <v>52.6634946</v>
      </c>
      <c r="D8" s="144">
        <v>528.4974076999999</v>
      </c>
      <c r="E8" s="60">
        <f t="shared" si="0"/>
        <v>903.5365326857741</v>
      </c>
      <c r="F8" s="144">
        <v>35.91248</v>
      </c>
      <c r="G8" s="144">
        <v>308.94128</v>
      </c>
      <c r="H8" s="60">
        <f t="shared" si="1"/>
        <v>760.2616137899693</v>
      </c>
      <c r="J8" s="29"/>
      <c r="K8" s="29"/>
      <c r="L8" s="29"/>
      <c r="M8" s="29"/>
      <c r="N8" s="29"/>
    </row>
    <row r="9" spans="1:14" ht="15" customHeight="1">
      <c r="A9" s="59">
        <v>4013000</v>
      </c>
      <c r="B9" s="10" t="s">
        <v>187</v>
      </c>
      <c r="C9" s="144">
        <v>44.0443877</v>
      </c>
      <c r="D9" s="144">
        <v>44.7168555</v>
      </c>
      <c r="E9" s="60">
        <f t="shared" si="0"/>
        <v>1.526795660278868</v>
      </c>
      <c r="F9" s="144">
        <v>18.256790000000002</v>
      </c>
      <c r="G9" s="144">
        <v>97.67382</v>
      </c>
      <c r="H9" s="60">
        <f t="shared" si="1"/>
        <v>434.9999643968079</v>
      </c>
      <c r="J9" s="29"/>
      <c r="K9" s="29"/>
      <c r="L9" s="29"/>
      <c r="M9" s="29"/>
      <c r="N9" s="29"/>
    </row>
    <row r="10" spans="1:15" ht="15" customHeight="1">
      <c r="A10" s="59">
        <v>4021000</v>
      </c>
      <c r="B10" s="10" t="s">
        <v>244</v>
      </c>
      <c r="C10" s="144">
        <v>10164.540015499999</v>
      </c>
      <c r="D10" s="144">
        <v>13841.051800000001</v>
      </c>
      <c r="E10" s="60">
        <f t="shared" si="0"/>
        <v>36.169976987582864</v>
      </c>
      <c r="F10" s="144">
        <v>21880.16977</v>
      </c>
      <c r="G10" s="144">
        <v>30454.47997</v>
      </c>
      <c r="H10" s="60">
        <f t="shared" si="1"/>
        <v>39.18758533471836</v>
      </c>
      <c r="K10" s="29"/>
      <c r="L10" s="29"/>
      <c r="M10" s="29"/>
      <c r="N10" s="29"/>
      <c r="O10" s="29"/>
    </row>
    <row r="11" spans="1:14" ht="15" customHeight="1">
      <c r="A11" s="59">
        <v>4022111</v>
      </c>
      <c r="B11" s="10" t="s">
        <v>294</v>
      </c>
      <c r="C11" s="144">
        <v>46.2717162</v>
      </c>
      <c r="D11" s="144">
        <v>0.0249615</v>
      </c>
      <c r="E11" s="60">
        <f t="shared" si="0"/>
        <v>-99.94605451872131</v>
      </c>
      <c r="F11" s="144">
        <v>90.78253</v>
      </c>
      <c r="G11" s="144">
        <v>5.368060000000001</v>
      </c>
      <c r="H11" s="60">
        <f t="shared" si="1"/>
        <v>-94.08690196230486</v>
      </c>
      <c r="I11" s="29"/>
      <c r="J11" s="29"/>
      <c r="K11" s="29"/>
      <c r="L11" s="29"/>
      <c r="M11" s="29"/>
      <c r="N11" s="29"/>
    </row>
    <row r="12" spans="1:14" ht="15" customHeight="1">
      <c r="A12" s="59">
        <v>4022112</v>
      </c>
      <c r="B12" s="10" t="s">
        <v>256</v>
      </c>
      <c r="C12" s="144">
        <v>0.001</v>
      </c>
      <c r="D12" s="144">
        <v>19.1</v>
      </c>
      <c r="E12" s="60"/>
      <c r="F12" s="144">
        <v>0.05525</v>
      </c>
      <c r="G12" s="144">
        <v>46.031</v>
      </c>
      <c r="H12" s="60"/>
      <c r="J12" s="29"/>
      <c r="K12" s="29"/>
      <c r="L12" s="29"/>
      <c r="M12" s="29"/>
      <c r="N12" s="29"/>
    </row>
    <row r="13" spans="1:14" ht="15" customHeight="1">
      <c r="A13" s="59">
        <v>4022114</v>
      </c>
      <c r="B13" s="10" t="s">
        <v>298</v>
      </c>
      <c r="C13" s="144">
        <v>2.7</v>
      </c>
      <c r="D13" s="144">
        <v>0</v>
      </c>
      <c r="E13" s="60"/>
      <c r="F13" s="144">
        <v>12.47215</v>
      </c>
      <c r="G13" s="144">
        <v>0</v>
      </c>
      <c r="H13" s="60"/>
      <c r="J13" s="29"/>
      <c r="K13" s="29"/>
      <c r="L13" s="29"/>
      <c r="M13" s="29"/>
      <c r="N13" s="29"/>
    </row>
    <row r="14" spans="1:14" ht="15" customHeight="1">
      <c r="A14" s="59">
        <v>4022116</v>
      </c>
      <c r="B14" s="10" t="s">
        <v>257</v>
      </c>
      <c r="C14" s="144">
        <v>0.37517700000000004</v>
      </c>
      <c r="D14" s="144">
        <v>1.5503923</v>
      </c>
      <c r="E14" s="60">
        <f t="shared" si="0"/>
        <v>313.24289601974533</v>
      </c>
      <c r="F14" s="144">
        <v>10.60304</v>
      </c>
      <c r="G14" s="144">
        <v>25.51768</v>
      </c>
      <c r="H14" s="60">
        <f t="shared" si="1"/>
        <v>140.6638096244096</v>
      </c>
      <c r="J14" s="29"/>
      <c r="K14" s="29"/>
      <c r="L14" s="29"/>
      <c r="M14" s="29"/>
      <c r="N14" s="29"/>
    </row>
    <row r="15" spans="1:14" ht="15" customHeight="1">
      <c r="A15" s="59">
        <v>4022117</v>
      </c>
      <c r="B15" s="10" t="s">
        <v>330</v>
      </c>
      <c r="C15" s="144">
        <v>0</v>
      </c>
      <c r="D15" s="144">
        <v>27</v>
      </c>
      <c r="E15" s="60"/>
      <c r="F15" s="144">
        <v>0</v>
      </c>
      <c r="G15" s="144">
        <v>90.63045</v>
      </c>
      <c r="H15" s="60"/>
      <c r="J15" s="29"/>
      <c r="K15" s="29"/>
      <c r="L15" s="29"/>
      <c r="M15" s="29"/>
      <c r="N15" s="29"/>
    </row>
    <row r="16" spans="1:14" ht="15" customHeight="1">
      <c r="A16" s="59">
        <v>4022118</v>
      </c>
      <c r="B16" s="10" t="s">
        <v>184</v>
      </c>
      <c r="C16" s="144">
        <v>5666.7367908</v>
      </c>
      <c r="D16" s="144">
        <v>9320.8899196</v>
      </c>
      <c r="E16" s="60">
        <f t="shared" si="0"/>
        <v>64.48425723129671</v>
      </c>
      <c r="F16" s="144">
        <v>14427.341910000001</v>
      </c>
      <c r="G16" s="144">
        <v>27135.71961</v>
      </c>
      <c r="H16" s="60">
        <f t="shared" si="1"/>
        <v>88.08537136831464</v>
      </c>
      <c r="J16" s="29"/>
      <c r="K16" s="29"/>
      <c r="L16" s="29"/>
      <c r="M16" s="29"/>
      <c r="N16" s="29"/>
    </row>
    <row r="17" spans="1:14" ht="15" customHeight="1">
      <c r="A17" s="164">
        <v>4022120</v>
      </c>
      <c r="B17" s="165" t="s">
        <v>192</v>
      </c>
      <c r="C17" s="144">
        <v>0.496</v>
      </c>
      <c r="D17" s="144">
        <v>1.04692</v>
      </c>
      <c r="E17" s="60">
        <f t="shared" si="0"/>
        <v>111.0725806451613</v>
      </c>
      <c r="F17" s="144">
        <v>3.32429</v>
      </c>
      <c r="G17" s="144">
        <v>6.79261</v>
      </c>
      <c r="H17" s="60">
        <f t="shared" si="1"/>
        <v>104.33265449163582</v>
      </c>
      <c r="J17" s="29"/>
      <c r="K17" s="29"/>
      <c r="L17" s="29"/>
      <c r="M17" s="29"/>
      <c r="N17" s="29"/>
    </row>
    <row r="18" spans="1:14" ht="15" customHeight="1">
      <c r="A18" s="164">
        <v>4022911</v>
      </c>
      <c r="B18" s="165" t="s">
        <v>315</v>
      </c>
      <c r="C18" s="144">
        <v>0</v>
      </c>
      <c r="D18" s="144">
        <v>14.36364</v>
      </c>
      <c r="E18" s="60"/>
      <c r="F18" s="144">
        <v>0</v>
      </c>
      <c r="G18" s="144">
        <v>15.551200000000001</v>
      </c>
      <c r="H18" s="60"/>
      <c r="J18" s="29"/>
      <c r="K18" s="29"/>
      <c r="L18" s="29"/>
      <c r="M18" s="29"/>
      <c r="N18" s="29"/>
    </row>
    <row r="19" spans="1:14" ht="15" customHeight="1">
      <c r="A19" s="164">
        <v>4022916</v>
      </c>
      <c r="B19" s="165" t="s">
        <v>239</v>
      </c>
      <c r="C19" s="144">
        <v>0.054</v>
      </c>
      <c r="D19" s="144">
        <v>0</v>
      </c>
      <c r="E19" s="60"/>
      <c r="F19" s="144">
        <v>0.5767100000000001</v>
      </c>
      <c r="G19" s="144">
        <v>0</v>
      </c>
      <c r="H19" s="60"/>
      <c r="J19" s="29"/>
      <c r="K19" s="29"/>
      <c r="L19" s="29"/>
      <c r="M19" s="29"/>
      <c r="N19" s="29"/>
    </row>
    <row r="20" spans="1:8" ht="15" customHeight="1">
      <c r="A20" s="164">
        <v>4022917</v>
      </c>
      <c r="B20" s="165" t="s">
        <v>250</v>
      </c>
      <c r="C20" s="144">
        <v>0.054</v>
      </c>
      <c r="D20" s="144">
        <v>0</v>
      </c>
      <c r="E20" s="60"/>
      <c r="F20" s="144">
        <v>0.65413</v>
      </c>
      <c r="G20" s="144">
        <v>0</v>
      </c>
      <c r="H20" s="60"/>
    </row>
    <row r="21" spans="1:8" ht="15" customHeight="1">
      <c r="A21" s="164">
        <v>4022918</v>
      </c>
      <c r="B21" s="208" t="s">
        <v>299</v>
      </c>
      <c r="C21" s="144">
        <v>0.400128</v>
      </c>
      <c r="D21" s="144">
        <v>178.4481923</v>
      </c>
      <c r="E21" s="60"/>
      <c r="F21" s="144">
        <v>0.38097000000000003</v>
      </c>
      <c r="G21" s="144">
        <v>584.6256500000001</v>
      </c>
      <c r="H21" s="60"/>
    </row>
    <row r="22" spans="1:14" ht="15" customHeight="1">
      <c r="A22" s="59">
        <v>4029110</v>
      </c>
      <c r="B22" s="10" t="s">
        <v>245</v>
      </c>
      <c r="C22" s="144">
        <v>2205.8796616000004</v>
      </c>
      <c r="D22" s="144">
        <v>2631.7671234</v>
      </c>
      <c r="E22" s="60">
        <f t="shared" si="0"/>
        <v>19.306921824152855</v>
      </c>
      <c r="F22" s="144">
        <v>2456.81384</v>
      </c>
      <c r="G22" s="144">
        <v>3064.05311</v>
      </c>
      <c r="H22" s="60">
        <f t="shared" si="1"/>
        <v>24.716535706262555</v>
      </c>
      <c r="J22" s="29"/>
      <c r="K22" s="29"/>
      <c r="L22" s="29"/>
      <c r="M22" s="29"/>
      <c r="N22" s="29"/>
    </row>
    <row r="23" spans="1:8" ht="15" customHeight="1">
      <c r="A23" s="59">
        <v>4029910</v>
      </c>
      <c r="B23" s="10" t="s">
        <v>81</v>
      </c>
      <c r="C23" s="144">
        <v>266.87601770000003</v>
      </c>
      <c r="D23" s="144">
        <v>1150.1466140999999</v>
      </c>
      <c r="E23" s="60">
        <f t="shared" si="0"/>
        <v>330.96664286743805</v>
      </c>
      <c r="F23" s="144">
        <v>368.30251</v>
      </c>
      <c r="G23" s="144">
        <v>1685.52531</v>
      </c>
      <c r="H23" s="60">
        <f t="shared" si="1"/>
        <v>357.6469788381296</v>
      </c>
    </row>
    <row r="24" spans="1:10" ht="15" customHeight="1">
      <c r="A24" s="59">
        <v>4029990</v>
      </c>
      <c r="B24" s="10" t="s">
        <v>188</v>
      </c>
      <c r="C24" s="144">
        <v>108.6725735</v>
      </c>
      <c r="D24" s="144">
        <v>227.93949600000002</v>
      </c>
      <c r="E24" s="60">
        <f t="shared" si="0"/>
        <v>109.7488709973359</v>
      </c>
      <c r="F24" s="144">
        <v>171.28944</v>
      </c>
      <c r="G24" s="144">
        <v>289.21307</v>
      </c>
      <c r="H24" s="60">
        <f t="shared" si="1"/>
        <v>68.84465849149836</v>
      </c>
      <c r="J24" s="29"/>
    </row>
    <row r="25" spans="1:10" ht="15" customHeight="1">
      <c r="A25" s="59">
        <v>4031000</v>
      </c>
      <c r="B25" s="10" t="s">
        <v>79</v>
      </c>
      <c r="C25" s="144">
        <v>121.1522288</v>
      </c>
      <c r="D25" s="144">
        <v>137.7344056</v>
      </c>
      <c r="E25" s="60">
        <f t="shared" si="0"/>
        <v>13.687058805475317</v>
      </c>
      <c r="F25" s="144">
        <v>119.27954</v>
      </c>
      <c r="G25" s="144">
        <v>151.2985</v>
      </c>
      <c r="H25" s="60">
        <f t="shared" si="1"/>
        <v>26.84363135538583</v>
      </c>
      <c r="J25" s="29"/>
    </row>
    <row r="26" spans="1:14" ht="15" customHeight="1">
      <c r="A26" s="59">
        <v>4039000</v>
      </c>
      <c r="B26" s="10" t="s">
        <v>182</v>
      </c>
      <c r="C26" s="144">
        <v>40.1744</v>
      </c>
      <c r="D26" s="144">
        <v>165.7686908</v>
      </c>
      <c r="E26" s="60">
        <f t="shared" si="0"/>
        <v>312.62269206260703</v>
      </c>
      <c r="F26" s="144">
        <v>88.08611</v>
      </c>
      <c r="G26" s="144">
        <v>356.96315999999996</v>
      </c>
      <c r="H26" s="60">
        <f t="shared" si="1"/>
        <v>305.2434146541378</v>
      </c>
      <c r="J26" s="29"/>
      <c r="K26" s="29"/>
      <c r="L26" s="29"/>
      <c r="M26" s="29"/>
      <c r="N26" s="29"/>
    </row>
    <row r="27" spans="1:14" ht="15" customHeight="1">
      <c r="A27" s="59">
        <v>4041000</v>
      </c>
      <c r="B27" s="10" t="s">
        <v>102</v>
      </c>
      <c r="C27" s="144">
        <v>2503.3579173</v>
      </c>
      <c r="D27" s="144">
        <v>4239.6648794</v>
      </c>
      <c r="E27" s="60">
        <f t="shared" si="0"/>
        <v>69.3591176116237</v>
      </c>
      <c r="F27" s="144">
        <v>2552.67196</v>
      </c>
      <c r="G27" s="144">
        <v>5959.071910000001</v>
      </c>
      <c r="H27" s="60">
        <f t="shared" si="1"/>
        <v>133.44448497017223</v>
      </c>
      <c r="J27" s="29"/>
      <c r="K27" s="29"/>
      <c r="L27" s="29"/>
      <c r="M27" s="29"/>
      <c r="N27" s="29"/>
    </row>
    <row r="28" spans="1:10" ht="15" customHeight="1">
      <c r="A28" s="137">
        <v>4049000</v>
      </c>
      <c r="B28" s="10" t="s">
        <v>176</v>
      </c>
      <c r="C28" s="144">
        <v>739.8278213</v>
      </c>
      <c r="D28" s="144">
        <v>739.979</v>
      </c>
      <c r="E28" s="60">
        <f t="shared" si="0"/>
        <v>0.020434308584715843</v>
      </c>
      <c r="F28" s="144">
        <v>3510.2675099999997</v>
      </c>
      <c r="G28" s="144">
        <v>3553.8000899999997</v>
      </c>
      <c r="H28" s="60">
        <f t="shared" si="1"/>
        <v>1.2401499280606076</v>
      </c>
      <c r="J28" s="29"/>
    </row>
    <row r="29" spans="1:8" ht="15" customHeight="1">
      <c r="A29" s="59">
        <v>4051000</v>
      </c>
      <c r="B29" s="10" t="s">
        <v>103</v>
      </c>
      <c r="C29" s="144">
        <v>4770.3704755</v>
      </c>
      <c r="D29" s="144">
        <v>5924.9983692</v>
      </c>
      <c r="E29" s="60">
        <f t="shared" si="0"/>
        <v>24.204155623342416</v>
      </c>
      <c r="F29" s="144">
        <v>14686.11843</v>
      </c>
      <c r="G29" s="144">
        <v>27750.43907</v>
      </c>
      <c r="H29" s="60">
        <f t="shared" si="1"/>
        <v>88.95693373487252</v>
      </c>
    </row>
    <row r="30" spans="1:8" ht="15" customHeight="1">
      <c r="A30" s="59">
        <v>4052000</v>
      </c>
      <c r="B30" s="10" t="s">
        <v>262</v>
      </c>
      <c r="C30" s="144">
        <v>3.4227885000000002</v>
      </c>
      <c r="D30" s="144">
        <v>87.16635000000001</v>
      </c>
      <c r="E30" s="60">
        <f t="shared" si="0"/>
        <v>2446.647273122485</v>
      </c>
      <c r="F30" s="144">
        <v>15.77454</v>
      </c>
      <c r="G30" s="144">
        <v>480.91985</v>
      </c>
      <c r="H30" s="60">
        <f t="shared" si="1"/>
        <v>2948.70918581461</v>
      </c>
    </row>
    <row r="31" spans="1:8" ht="15" customHeight="1">
      <c r="A31" s="59">
        <v>4059000</v>
      </c>
      <c r="B31" s="10" t="s">
        <v>290</v>
      </c>
      <c r="C31" s="144">
        <v>5.15175</v>
      </c>
      <c r="D31" s="144">
        <v>2.36664</v>
      </c>
      <c r="E31" s="60">
        <f t="shared" si="0"/>
        <v>-54.061435434561076</v>
      </c>
      <c r="F31" s="144">
        <v>22.86695</v>
      </c>
      <c r="G31" s="144">
        <v>19.30166</v>
      </c>
      <c r="H31" s="60">
        <f t="shared" si="1"/>
        <v>-15.591454041750218</v>
      </c>
    </row>
    <row r="32" spans="1:8" ht="15" customHeight="1">
      <c r="A32" s="59"/>
      <c r="C32" s="26"/>
      <c r="D32" s="26"/>
      <c r="E32" s="60"/>
      <c r="F32" s="26"/>
      <c r="G32" s="26"/>
      <c r="H32" s="60"/>
    </row>
    <row r="33" spans="1:8" ht="15" customHeight="1">
      <c r="A33" s="59">
        <v>4061000</v>
      </c>
      <c r="B33" s="10" t="s">
        <v>190</v>
      </c>
      <c r="C33" s="178">
        <v>8289.446935</v>
      </c>
      <c r="D33" s="178">
        <v>10231.302376900001</v>
      </c>
      <c r="E33" s="60">
        <f t="shared" si="0"/>
        <v>23.425633303725355</v>
      </c>
      <c r="F33" s="178">
        <v>31894.3975</v>
      </c>
      <c r="G33" s="178">
        <v>41288.47559</v>
      </c>
      <c r="H33" s="60">
        <f t="shared" si="1"/>
        <v>29.453693520938916</v>
      </c>
    </row>
    <row r="34" spans="1:8" ht="15" customHeight="1">
      <c r="A34" s="59">
        <v>4062000</v>
      </c>
      <c r="B34" s="10" t="s">
        <v>104</v>
      </c>
      <c r="C34" s="178">
        <v>1113.0212136999999</v>
      </c>
      <c r="D34" s="178">
        <v>815.0922737999999</v>
      </c>
      <c r="E34" s="60">
        <f t="shared" si="0"/>
        <v>-26.767588634685513</v>
      </c>
      <c r="F34" s="178">
        <v>5404.21453</v>
      </c>
      <c r="G34" s="178">
        <v>4609.29268</v>
      </c>
      <c r="H34" s="60">
        <f t="shared" si="1"/>
        <v>-14.709294858433397</v>
      </c>
    </row>
    <row r="35" spans="1:8" ht="15" customHeight="1">
      <c r="A35" s="59">
        <v>4063000</v>
      </c>
      <c r="B35" s="10" t="s">
        <v>183</v>
      </c>
      <c r="C35" s="178">
        <v>2059.742657</v>
      </c>
      <c r="D35" s="178">
        <v>1833.0533211</v>
      </c>
      <c r="E35" s="60">
        <f t="shared" si="0"/>
        <v>-11.005711569336107</v>
      </c>
      <c r="F35" s="178">
        <v>8717.9589</v>
      </c>
      <c r="G35" s="178">
        <v>8655.20891</v>
      </c>
      <c r="H35" s="60">
        <f t="shared" si="1"/>
        <v>-0.7197784563999332</v>
      </c>
    </row>
    <row r="36" spans="1:8" ht="15" customHeight="1">
      <c r="A36" s="59">
        <v>4064000</v>
      </c>
      <c r="B36" s="10" t="s">
        <v>105</v>
      </c>
      <c r="C36" s="178">
        <v>220.8858884</v>
      </c>
      <c r="D36" s="178">
        <v>255.2453228</v>
      </c>
      <c r="E36" s="60">
        <f t="shared" si="0"/>
        <v>15.555287234003302</v>
      </c>
      <c r="F36" s="178">
        <v>1555.3047</v>
      </c>
      <c r="G36" s="178">
        <v>2184.5371800000003</v>
      </c>
      <c r="H36" s="60">
        <f t="shared" si="1"/>
        <v>40.457183727407276</v>
      </c>
    </row>
    <row r="37" spans="1:8" ht="15" customHeight="1">
      <c r="A37" s="59">
        <v>4069000</v>
      </c>
      <c r="B37" s="10" t="s">
        <v>189</v>
      </c>
      <c r="C37" s="178">
        <v>15972.40107</v>
      </c>
      <c r="D37" s="178">
        <v>26712.470181200002</v>
      </c>
      <c r="E37" s="60">
        <f t="shared" si="0"/>
        <v>67.24141889582542</v>
      </c>
      <c r="F37" s="178">
        <v>47222.563409999995</v>
      </c>
      <c r="G37" s="178">
        <v>102945.28087</v>
      </c>
      <c r="H37" s="60">
        <f t="shared" si="1"/>
        <v>118.00019616935913</v>
      </c>
    </row>
    <row r="38" spans="1:8" ht="15" customHeight="1">
      <c r="A38" s="59"/>
      <c r="B38" s="10" t="s">
        <v>164</v>
      </c>
      <c r="C38" s="26">
        <f>SUM(C33:C37)</f>
        <v>27655.4977641</v>
      </c>
      <c r="D38" s="26">
        <f>SUM(D33:D37)</f>
        <v>39847.1634758</v>
      </c>
      <c r="E38" s="60">
        <f t="shared" si="0"/>
        <v>44.084058134459525</v>
      </c>
      <c r="F38" s="26">
        <f>SUM(F33:F37)</f>
        <v>94794.43904</v>
      </c>
      <c r="G38" s="26">
        <f>SUM(G33:G37)</f>
        <v>159682.79523</v>
      </c>
      <c r="H38" s="60">
        <f t="shared" si="1"/>
        <v>68.45164847973766</v>
      </c>
    </row>
    <row r="39" spans="1:11" ht="15" customHeight="1">
      <c r="A39" s="59"/>
      <c r="C39" s="26"/>
      <c r="D39" s="26"/>
      <c r="E39" s="60"/>
      <c r="F39" s="26"/>
      <c r="G39" s="26"/>
      <c r="H39" s="60"/>
      <c r="K39" s="29"/>
    </row>
    <row r="40" spans="1:8" ht="15" customHeight="1">
      <c r="A40" s="59">
        <v>19011010</v>
      </c>
      <c r="B40" s="10" t="s">
        <v>186</v>
      </c>
      <c r="C40" s="178">
        <v>2412.391035</v>
      </c>
      <c r="D40" s="178">
        <v>3224.4899515</v>
      </c>
      <c r="E40" s="60">
        <f t="shared" si="0"/>
        <v>33.66365173463679</v>
      </c>
      <c r="F40" s="178">
        <v>13474.91559</v>
      </c>
      <c r="G40" s="178">
        <v>20717.29838</v>
      </c>
      <c r="H40" s="60">
        <f t="shared" si="1"/>
        <v>53.74714774001785</v>
      </c>
    </row>
    <row r="41" spans="1:8" ht="15" customHeight="1">
      <c r="A41" s="59">
        <v>19019011</v>
      </c>
      <c r="B41" s="10" t="s">
        <v>106</v>
      </c>
      <c r="C41" s="178">
        <v>986.6115532</v>
      </c>
      <c r="D41" s="178">
        <v>918.2758403</v>
      </c>
      <c r="E41" s="60">
        <f t="shared" si="0"/>
        <v>-6.9263037391320115</v>
      </c>
      <c r="F41" s="178">
        <v>1818.9866100000002</v>
      </c>
      <c r="G41" s="178">
        <v>1963.14099</v>
      </c>
      <c r="H41" s="60">
        <f t="shared" si="1"/>
        <v>7.924983021177923</v>
      </c>
    </row>
    <row r="42" spans="1:8" ht="15" customHeight="1">
      <c r="A42" s="59">
        <v>22029931</v>
      </c>
      <c r="B42" s="10" t="s">
        <v>282</v>
      </c>
      <c r="C42" s="178">
        <v>30.5401456</v>
      </c>
      <c r="D42" s="178">
        <v>11.280149999999999</v>
      </c>
      <c r="E42" s="60">
        <f t="shared" si="0"/>
        <v>-63.064517937334266</v>
      </c>
      <c r="F42" s="178">
        <v>138.59365</v>
      </c>
      <c r="G42" s="178">
        <v>56.54972</v>
      </c>
      <c r="H42" s="60">
        <f t="shared" si="1"/>
        <v>-59.19746683920945</v>
      </c>
    </row>
    <row r="43" spans="1:11" ht="15" customHeight="1">
      <c r="A43" s="59">
        <v>22029932</v>
      </c>
      <c r="B43" s="10" t="s">
        <v>283</v>
      </c>
      <c r="C43" s="178">
        <v>56.014225599999996</v>
      </c>
      <c r="D43" s="178">
        <v>87.25883999999999</v>
      </c>
      <c r="E43" s="60">
        <f t="shared" si="0"/>
        <v>55.77978462671096</v>
      </c>
      <c r="F43" s="178">
        <v>179.20266</v>
      </c>
      <c r="G43" s="178">
        <v>274.64065000000005</v>
      </c>
      <c r="H43" s="60">
        <f t="shared" si="1"/>
        <v>53.25701638580591</v>
      </c>
      <c r="J43" s="29"/>
      <c r="K43" s="29"/>
    </row>
    <row r="44" spans="1:8" ht="15" customHeight="1">
      <c r="A44" s="21"/>
      <c r="B44" s="10" t="s">
        <v>107</v>
      </c>
      <c r="C44" s="28"/>
      <c r="D44" s="28"/>
      <c r="E44" s="69"/>
      <c r="F44" s="28">
        <f>SUM(F7:F43)-F38</f>
        <v>170908.40042000005</v>
      </c>
      <c r="G44" s="28">
        <f>SUM(G7:G43)-G38</f>
        <v>285341.1927</v>
      </c>
      <c r="H44" s="69">
        <f>(G44/F44-1)*100</f>
        <v>66.95562769225288</v>
      </c>
    </row>
    <row r="45" spans="1:8" ht="12">
      <c r="A45" s="47" t="s">
        <v>193</v>
      </c>
      <c r="B45" s="53"/>
      <c r="C45" s="53"/>
      <c r="D45" s="53"/>
      <c r="E45" s="53"/>
      <c r="F45" s="53"/>
      <c r="G45" s="53"/>
      <c r="H45" s="54"/>
    </row>
    <row r="46" spans="1:8" ht="12">
      <c r="A46" s="11"/>
      <c r="B46" s="11"/>
      <c r="C46" s="11"/>
      <c r="D46" s="34"/>
      <c r="E46" s="11"/>
      <c r="F46" s="224"/>
      <c r="G46" s="224"/>
      <c r="H46" s="34"/>
    </row>
    <row r="47" spans="4:8" ht="12">
      <c r="D47" s="34"/>
      <c r="E47" s="11"/>
      <c r="F47" s="34"/>
      <c r="G47" s="34"/>
      <c r="H47" s="34"/>
    </row>
    <row r="48" spans="4:8" ht="12">
      <c r="D48" s="44"/>
      <c r="E48" s="44"/>
      <c r="F48" s="44"/>
      <c r="G48" s="44"/>
      <c r="H48" s="44"/>
    </row>
    <row r="49" spans="4:8" ht="12">
      <c r="D49" s="11"/>
      <c r="E49" s="11"/>
      <c r="F49" s="44"/>
      <c r="G49" s="44"/>
      <c r="H49" s="62"/>
    </row>
    <row r="50" spans="4:8" ht="12">
      <c r="D50" s="11"/>
      <c r="E50" s="11"/>
      <c r="F50" s="44"/>
      <c r="G50" s="44"/>
      <c r="H50" s="62"/>
    </row>
    <row r="51" spans="4:8" ht="12">
      <c r="D51" s="11"/>
      <c r="E51" s="11"/>
      <c r="F51" s="44"/>
      <c r="G51" s="44"/>
      <c r="H51" s="62"/>
    </row>
    <row r="52" spans="4:8" ht="12">
      <c r="D52" s="11"/>
      <c r="E52" s="11"/>
      <c r="F52" s="44"/>
      <c r="G52" s="44"/>
      <c r="H52" s="62"/>
    </row>
    <row r="53" spans="4:8" ht="12">
      <c r="D53" s="11"/>
      <c r="E53" s="11"/>
      <c r="F53" s="44"/>
      <c r="G53" s="44"/>
      <c r="H53" s="62"/>
    </row>
    <row r="54" spans="4:8" ht="12">
      <c r="D54" s="11"/>
      <c r="E54" s="11"/>
      <c r="F54" s="44"/>
      <c r="G54" s="44"/>
      <c r="H54" s="62"/>
    </row>
    <row r="55" spans="4:8" ht="12">
      <c r="D55" s="11"/>
      <c r="E55" s="11"/>
      <c r="F55" s="44"/>
      <c r="G55" s="44"/>
      <c r="H55" s="62"/>
    </row>
    <row r="56" spans="4:8" ht="12">
      <c r="D56" s="11"/>
      <c r="E56" s="11"/>
      <c r="F56" s="44"/>
      <c r="G56" s="44"/>
      <c r="H56" s="62"/>
    </row>
    <row r="57" spans="4:8" ht="12">
      <c r="D57" s="11"/>
      <c r="E57" s="11"/>
      <c r="F57" s="44"/>
      <c r="G57" s="44"/>
      <c r="H57" s="62"/>
    </row>
    <row r="58" spans="4:8" ht="12">
      <c r="D58" s="11"/>
      <c r="E58" s="11"/>
      <c r="F58" s="44"/>
      <c r="G58" s="44"/>
      <c r="H58" s="62"/>
    </row>
    <row r="59" spans="4:8" ht="12">
      <c r="D59" s="11"/>
      <c r="E59" s="11"/>
      <c r="F59" s="44"/>
      <c r="G59" s="44"/>
      <c r="H59" s="62"/>
    </row>
    <row r="60" spans="4:8" ht="12">
      <c r="D60" s="11"/>
      <c r="E60" s="11"/>
      <c r="F60" s="44"/>
      <c r="G60" s="44"/>
      <c r="H60" s="62"/>
    </row>
    <row r="61" spans="4:8" ht="12">
      <c r="D61" s="11"/>
      <c r="E61" s="11"/>
      <c r="F61" s="44"/>
      <c r="G61" s="44"/>
      <c r="H61" s="62"/>
    </row>
    <row r="62" spans="4:8" ht="12">
      <c r="D62" s="11"/>
      <c r="E62" s="11"/>
      <c r="F62" s="44"/>
      <c r="G62" s="44"/>
      <c r="H62" s="62"/>
    </row>
    <row r="63" spans="4:8" ht="12">
      <c r="D63" s="11"/>
      <c r="E63" s="11"/>
      <c r="F63" s="44"/>
      <c r="G63" s="44"/>
      <c r="H63" s="62"/>
    </row>
    <row r="64" spans="4:8" ht="12">
      <c r="D64" s="11"/>
      <c r="E64" s="11"/>
      <c r="F64" s="44"/>
      <c r="G64" s="44"/>
      <c r="H64" s="62"/>
    </row>
    <row r="65" spans="4:8" ht="12">
      <c r="D65" s="11"/>
      <c r="E65" s="11"/>
      <c r="F65" s="44"/>
      <c r="G65" s="44"/>
      <c r="H65" s="62"/>
    </row>
    <row r="66" spans="4:8" ht="12">
      <c r="D66" s="11"/>
      <c r="E66" s="11"/>
      <c r="F66" s="44"/>
      <c r="G66" s="44"/>
      <c r="H66" s="62"/>
    </row>
    <row r="67" spans="4:8" ht="12">
      <c r="D67" s="11"/>
      <c r="E67" s="11"/>
      <c r="F67" s="44"/>
      <c r="G67" s="44"/>
      <c r="H67" s="62"/>
    </row>
    <row r="68" spans="4:8" ht="12">
      <c r="D68" s="11"/>
      <c r="E68" s="11"/>
      <c r="F68" s="44"/>
      <c r="G68" s="44"/>
      <c r="H68" s="62"/>
    </row>
    <row r="69" spans="4:8" ht="12">
      <c r="D69" s="11"/>
      <c r="E69" s="11"/>
      <c r="F69" s="44"/>
      <c r="G69" s="44"/>
      <c r="H69" s="62"/>
    </row>
    <row r="70" spans="4:8" ht="12">
      <c r="D70" s="11"/>
      <c r="E70" s="11"/>
      <c r="F70" s="44"/>
      <c r="G70" s="44"/>
      <c r="H70" s="62"/>
    </row>
    <row r="71" spans="4:8" ht="12">
      <c r="D71" s="11"/>
      <c r="E71" s="11"/>
      <c r="F71" s="44"/>
      <c r="G71" s="44"/>
      <c r="H71" s="62"/>
    </row>
    <row r="72" spans="4:8" ht="12">
      <c r="D72" s="11"/>
      <c r="E72" s="11"/>
      <c r="F72" s="44"/>
      <c r="G72" s="44"/>
      <c r="H72" s="62"/>
    </row>
    <row r="73" spans="4:8" ht="12">
      <c r="D73" s="11"/>
      <c r="E73" s="11"/>
      <c r="F73" s="44"/>
      <c r="G73" s="44"/>
      <c r="H73" s="62"/>
    </row>
    <row r="74" spans="4:8" ht="12">
      <c r="D74" s="11"/>
      <c r="E74" s="11"/>
      <c r="F74" s="44"/>
      <c r="G74" s="44"/>
      <c r="H74" s="62"/>
    </row>
    <row r="75" spans="4:8" ht="12">
      <c r="D75" s="11"/>
      <c r="E75" s="11"/>
      <c r="F75" s="44"/>
      <c r="G75" s="44"/>
      <c r="H75" s="62"/>
    </row>
    <row r="76" spans="4:8" ht="12">
      <c r="D76" s="11"/>
      <c r="E76" s="11"/>
      <c r="F76" s="44"/>
      <c r="G76" s="44"/>
      <c r="H76" s="62"/>
    </row>
    <row r="77" spans="4:8" ht="12">
      <c r="D77" s="11"/>
      <c r="E77" s="11"/>
      <c r="F77" s="44"/>
      <c r="G77" s="44"/>
      <c r="H77" s="62"/>
    </row>
    <row r="78" spans="4:8" ht="12">
      <c r="D78" s="11"/>
      <c r="E78" s="11"/>
      <c r="F78" s="44"/>
      <c r="G78" s="44"/>
      <c r="H78" s="62"/>
    </row>
    <row r="79" spans="4:8" ht="12">
      <c r="D79" s="11"/>
      <c r="E79" s="11"/>
      <c r="F79" s="44"/>
      <c r="G79" s="44"/>
      <c r="H79" s="62"/>
    </row>
    <row r="80" spans="4:8" ht="12">
      <c r="D80" s="11"/>
      <c r="E80" s="11"/>
      <c r="F80" s="11"/>
      <c r="G80" s="11"/>
      <c r="H80" s="62"/>
    </row>
  </sheetData>
  <sheetProtection/>
  <mergeCells count="7">
    <mergeCell ref="F46:G46"/>
    <mergeCell ref="B5:B6"/>
    <mergeCell ref="A1:H1"/>
    <mergeCell ref="A3:H3"/>
    <mergeCell ref="A4:H4"/>
    <mergeCell ref="C5:D5"/>
    <mergeCell ref="F5:G5"/>
  </mergeCells>
  <printOptions horizontalCentered="1"/>
  <pageMargins left="0.5511811023622047" right="0.4330708661417323" top="0.9448818897637796" bottom="0.7874015748031497" header="0.5118110236220472" footer="0.1968503937007874"/>
  <pageSetup horizontalDpi="600" verticalDpi="600" orientation="portrait" r:id="rId1"/>
  <ignoredErrors>
    <ignoredError sqref="E38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J29"/>
  <sheetViews>
    <sheetView zoomScale="106" zoomScaleNormal="106" zoomScaleSheetLayoutView="75" zoomScalePageLayoutView="0" workbookViewId="0" topLeftCell="A1">
      <selection activeCell="G3" sqref="G3"/>
    </sheetView>
  </sheetViews>
  <sheetFormatPr defaultColWidth="10.90625" defaultRowHeight="18"/>
  <cols>
    <col min="1" max="1" width="17.36328125" style="10" customWidth="1"/>
    <col min="2" max="4" width="15.18359375" style="10" customWidth="1"/>
    <col min="5" max="5" width="3.8125" style="10" customWidth="1"/>
    <col min="6" max="6" width="4.6328125" style="10" customWidth="1"/>
    <col min="7" max="7" width="5.72265625" style="10" customWidth="1"/>
    <col min="8" max="8" width="4.2734375" style="10" customWidth="1"/>
    <col min="9" max="9" width="4.18359375" style="10" customWidth="1"/>
    <col min="10" max="31" width="3.8125" style="10" customWidth="1"/>
    <col min="32" max="32" width="6.36328125" style="10" customWidth="1"/>
    <col min="33" max="33" width="5.18359375" style="10" customWidth="1"/>
    <col min="34" max="34" width="4.0859375" style="10" customWidth="1"/>
    <col min="35" max="16384" width="10.90625" style="10" customWidth="1"/>
  </cols>
  <sheetData>
    <row r="1" spans="1:31" ht="15" customHeight="1">
      <c r="A1" s="11"/>
      <c r="B1" s="11"/>
      <c r="C1" s="11"/>
      <c r="D1" s="11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</row>
    <row r="2" spans="1:4" ht="15" customHeight="1">
      <c r="A2" s="218" t="s">
        <v>177</v>
      </c>
      <c r="B2" s="218"/>
      <c r="C2" s="218"/>
      <c r="D2" s="218"/>
    </row>
    <row r="3" spans="1:4" ht="15" customHeight="1">
      <c r="A3" s="34"/>
      <c r="B3" s="34"/>
      <c r="C3" s="34"/>
      <c r="D3" s="34"/>
    </row>
    <row r="4" spans="1:4" ht="15" customHeight="1">
      <c r="A4" s="221" t="s">
        <v>5</v>
      </c>
      <c r="B4" s="221"/>
      <c r="C4" s="221"/>
      <c r="D4" s="221"/>
    </row>
    <row r="5" spans="1:4" ht="15" customHeight="1">
      <c r="A5" s="227" t="s">
        <v>331</v>
      </c>
      <c r="B5" s="227"/>
      <c r="C5" s="227"/>
      <c r="D5" s="227"/>
    </row>
    <row r="6" spans="1:9" ht="15" customHeight="1">
      <c r="A6" s="222" t="s">
        <v>99</v>
      </c>
      <c r="B6" s="36" t="s">
        <v>108</v>
      </c>
      <c r="C6" s="41" t="s">
        <v>109</v>
      </c>
      <c r="D6" s="41" t="s">
        <v>110</v>
      </c>
      <c r="H6" s="29"/>
      <c r="I6" s="29"/>
    </row>
    <row r="7" spans="1:4" ht="15" customHeight="1">
      <c r="A7" s="225"/>
      <c r="B7" s="37" t="s">
        <v>118</v>
      </c>
      <c r="C7" s="25" t="s">
        <v>204</v>
      </c>
      <c r="D7" s="25" t="s">
        <v>203</v>
      </c>
    </row>
    <row r="8" spans="1:9" ht="15" customHeight="1">
      <c r="A8" s="38" t="s">
        <v>305</v>
      </c>
      <c r="B8" s="183">
        <v>9499.3381119</v>
      </c>
      <c r="C8" s="183">
        <v>27720.345260000002</v>
      </c>
      <c r="D8" s="52">
        <f aca="true" t="shared" si="0" ref="D8:D13">C8/B8*1000</f>
        <v>2918.1343935188706</v>
      </c>
      <c r="G8" s="29"/>
      <c r="H8" s="29"/>
      <c r="I8" s="29"/>
    </row>
    <row r="9" spans="1:33" ht="15" customHeight="1">
      <c r="A9" s="21" t="s">
        <v>306</v>
      </c>
      <c r="B9" s="178">
        <v>13903.0907938</v>
      </c>
      <c r="C9" s="178">
        <v>30637.578360000003</v>
      </c>
      <c r="D9" s="52">
        <f t="shared" si="0"/>
        <v>2203.652325543515</v>
      </c>
      <c r="E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29"/>
      <c r="AG9" s="29"/>
    </row>
    <row r="10" spans="1:36" ht="15" customHeight="1">
      <c r="A10" s="21" t="s">
        <v>112</v>
      </c>
      <c r="B10" s="178">
        <v>5145.4125702</v>
      </c>
      <c r="C10" s="178">
        <v>9869.83516</v>
      </c>
      <c r="D10" s="52">
        <f t="shared" si="0"/>
        <v>1918.1814918325128</v>
      </c>
      <c r="G10" s="29"/>
      <c r="H10" s="29"/>
      <c r="I10" s="29"/>
      <c r="AI10" s="29"/>
      <c r="AJ10" s="29"/>
    </row>
    <row r="11" spans="1:9" ht="15" customHeight="1">
      <c r="A11" s="21" t="s">
        <v>78</v>
      </c>
      <c r="B11" s="178">
        <v>39847.1634758</v>
      </c>
      <c r="C11" s="178">
        <v>159682.79523</v>
      </c>
      <c r="D11" s="52">
        <f t="shared" si="0"/>
        <v>4007.381738150035</v>
      </c>
      <c r="G11" s="29"/>
      <c r="I11" s="29"/>
    </row>
    <row r="12" spans="1:4" ht="26.25" customHeight="1">
      <c r="A12" s="139" t="s">
        <v>186</v>
      </c>
      <c r="B12" s="182">
        <v>3224.4899515</v>
      </c>
      <c r="C12" s="182">
        <v>20717.29838</v>
      </c>
      <c r="D12" s="141">
        <f t="shared" si="0"/>
        <v>6424.984630627403</v>
      </c>
    </row>
    <row r="13" spans="1:7" ht="15" customHeight="1">
      <c r="A13" s="21" t="s">
        <v>113</v>
      </c>
      <c r="B13" s="178">
        <v>12408.818151799998</v>
      </c>
      <c r="C13" s="178">
        <v>36713.34031</v>
      </c>
      <c r="D13" s="52">
        <f t="shared" si="0"/>
        <v>2958.6492332208472</v>
      </c>
      <c r="G13" s="29"/>
    </row>
    <row r="14" spans="1:9" ht="15" customHeight="1">
      <c r="A14" s="21"/>
      <c r="B14" s="26"/>
      <c r="C14" s="26"/>
      <c r="D14" s="52"/>
      <c r="G14" s="29"/>
      <c r="H14" s="29"/>
      <c r="I14" s="29"/>
    </row>
    <row r="15" spans="1:7" ht="15" customHeight="1">
      <c r="A15" s="21" t="s">
        <v>107</v>
      </c>
      <c r="B15" s="26">
        <f>SUM(B8:B13)</f>
        <v>84028.313055</v>
      </c>
      <c r="C15" s="26">
        <f>SUM(C8:C13)</f>
        <v>285341.1927</v>
      </c>
      <c r="D15" s="52"/>
      <c r="G15" s="29"/>
    </row>
    <row r="16" spans="1:4" ht="15" customHeight="1">
      <c r="A16" s="21"/>
      <c r="B16" s="24"/>
      <c r="C16" s="22"/>
      <c r="D16" s="22"/>
    </row>
    <row r="17" spans="1:4" ht="15" customHeight="1">
      <c r="A17" s="47" t="s">
        <v>193</v>
      </c>
      <c r="B17" s="53"/>
      <c r="C17" s="53"/>
      <c r="D17" s="54"/>
    </row>
    <row r="18" ht="15" customHeight="1"/>
    <row r="19" ht="15" customHeight="1"/>
    <row r="20" ht="17.25" customHeight="1"/>
    <row r="21" spans="32:34" ht="17.25" customHeight="1">
      <c r="AF21" s="10" t="s">
        <v>111</v>
      </c>
      <c r="AG21" s="29">
        <f aca="true" t="shared" si="1" ref="AG21:AG26">C8</f>
        <v>27720.345260000002</v>
      </c>
      <c r="AH21" s="66">
        <f aca="true" t="shared" si="2" ref="AH21:AH27">AG21/$AG$27*100</f>
        <v>9.714806683780992</v>
      </c>
    </row>
    <row r="22" spans="32:34" ht="17.25" customHeight="1">
      <c r="AF22" s="11" t="str">
        <f>A9</f>
        <v>Leche descremada en polvo</v>
      </c>
      <c r="AG22" s="44">
        <f t="shared" si="1"/>
        <v>30637.578360000003</v>
      </c>
      <c r="AH22" s="66">
        <f t="shared" si="2"/>
        <v>10.737173301231527</v>
      </c>
    </row>
    <row r="23" spans="32:34" ht="17.25" customHeight="1">
      <c r="AF23" s="11" t="str">
        <f>A10</f>
        <v>Suero y lactosuero</v>
      </c>
      <c r="AG23" s="44">
        <f t="shared" si="1"/>
        <v>9869.83516</v>
      </c>
      <c r="AH23" s="66">
        <f t="shared" si="2"/>
        <v>3.4589591031733287</v>
      </c>
    </row>
    <row r="24" spans="32:34" ht="17.25" customHeight="1">
      <c r="AF24" s="11" t="str">
        <f>A11</f>
        <v>Quesos</v>
      </c>
      <c r="AG24" s="44">
        <f t="shared" si="1"/>
        <v>159682.79523</v>
      </c>
      <c r="AH24" s="66">
        <f>AG24/$AG$27*100</f>
        <v>55.96205501176487</v>
      </c>
    </row>
    <row r="25" spans="32:34" ht="17.25" customHeight="1">
      <c r="AF25" s="11" t="str">
        <f>A12</f>
        <v>Preparaciones para la alimentación infantil</v>
      </c>
      <c r="AG25" s="44">
        <f t="shared" si="1"/>
        <v>20717.29838</v>
      </c>
      <c r="AH25" s="66">
        <f t="shared" si="2"/>
        <v>7.2605354256655135</v>
      </c>
    </row>
    <row r="26" spans="32:34" ht="17.25" customHeight="1">
      <c r="AF26" s="11" t="str">
        <f>A13</f>
        <v>Otros productos</v>
      </c>
      <c r="AG26" s="44">
        <f t="shared" si="1"/>
        <v>36713.34031</v>
      </c>
      <c r="AH26" s="66">
        <f t="shared" si="2"/>
        <v>12.866470474383771</v>
      </c>
    </row>
    <row r="27" spans="32:34" ht="17.25" customHeight="1">
      <c r="AF27" s="11"/>
      <c r="AG27" s="44">
        <f>SUM(AG21:AG26)</f>
        <v>285341.1927</v>
      </c>
      <c r="AH27" s="66">
        <f t="shared" si="2"/>
        <v>100</v>
      </c>
    </row>
    <row r="28" ht="17.25" customHeight="1"/>
    <row r="29" ht="17.25" customHeight="1">
      <c r="AF29" s="11"/>
    </row>
    <row r="30" ht="17.25" customHeight="1"/>
    <row r="31" ht="17.25" customHeight="1"/>
    <row r="32" ht="17.25" customHeight="1"/>
    <row r="33" ht="17.25" customHeight="1"/>
  </sheetData>
  <sheetProtection/>
  <mergeCells count="4">
    <mergeCell ref="A2:D2"/>
    <mergeCell ref="A4:D4"/>
    <mergeCell ref="A5:D5"/>
    <mergeCell ref="A6:A7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r:id="rId2"/>
  <colBreaks count="1" manualBreakCount="1">
    <brk id="4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49"/>
  <sheetViews>
    <sheetView zoomScalePageLayoutView="0" workbookViewId="0" topLeftCell="A1">
      <selection activeCell="A8" sqref="A8"/>
    </sheetView>
  </sheetViews>
  <sheetFormatPr defaultColWidth="10.90625" defaultRowHeight="18"/>
  <cols>
    <col min="1" max="1" width="12.453125" style="10" customWidth="1"/>
    <col min="2" max="10" width="6.0859375" style="10" customWidth="1"/>
    <col min="11" max="11" width="9.18359375" style="10" customWidth="1"/>
    <col min="12" max="16" width="5.18359375" style="10" customWidth="1"/>
    <col min="17" max="36" width="9.18359375" style="10" customWidth="1"/>
    <col min="37" max="37" width="4.18359375" style="10" customWidth="1"/>
    <col min="38" max="38" width="5.18359375" style="44" customWidth="1"/>
    <col min="39" max="41" width="5.18359375" style="11" customWidth="1"/>
    <col min="42" max="42" width="5.6328125" style="10" customWidth="1"/>
    <col min="43" max="16384" width="10.90625" style="10" customWidth="1"/>
  </cols>
  <sheetData>
    <row r="1" spans="1:10" ht="14.25" customHeight="1">
      <c r="A1" s="229" t="s">
        <v>178</v>
      </c>
      <c r="B1" s="229"/>
      <c r="C1" s="229"/>
      <c r="D1" s="229"/>
      <c r="E1" s="229"/>
      <c r="F1" s="229"/>
      <c r="G1" s="229"/>
      <c r="H1" s="229"/>
      <c r="I1" s="229"/>
      <c r="J1" s="229"/>
    </row>
    <row r="2" spans="1:10" ht="14.25" customHeight="1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4.25" customHeight="1">
      <c r="A3" s="230" t="s">
        <v>8</v>
      </c>
      <c r="B3" s="230"/>
      <c r="C3" s="230"/>
      <c r="D3" s="230"/>
      <c r="E3" s="230"/>
      <c r="F3" s="230"/>
      <c r="G3" s="230"/>
      <c r="H3" s="230"/>
      <c r="I3" s="230"/>
      <c r="J3" s="230"/>
    </row>
    <row r="4" spans="1:10" ht="14.25" customHeight="1">
      <c r="A4" s="38"/>
      <c r="B4" s="221" t="s">
        <v>114</v>
      </c>
      <c r="C4" s="221"/>
      <c r="D4" s="221" t="s">
        <v>115</v>
      </c>
      <c r="E4" s="221"/>
      <c r="F4" s="221" t="s">
        <v>116</v>
      </c>
      <c r="G4" s="221"/>
      <c r="H4" s="228" t="s">
        <v>281</v>
      </c>
      <c r="I4" s="228"/>
      <c r="J4" s="228"/>
    </row>
    <row r="5" spans="1:10" ht="14.25" customHeight="1">
      <c r="A5" s="21" t="s">
        <v>117</v>
      </c>
      <c r="B5" s="219" t="s">
        <v>100</v>
      </c>
      <c r="C5" s="219"/>
      <c r="D5" s="226" t="s">
        <v>204</v>
      </c>
      <c r="E5" s="226"/>
      <c r="F5" s="219" t="s">
        <v>202</v>
      </c>
      <c r="G5" s="219"/>
      <c r="H5" s="36" t="s">
        <v>114</v>
      </c>
      <c r="I5" s="36" t="s">
        <v>109</v>
      </c>
      <c r="J5" s="41" t="s">
        <v>109</v>
      </c>
    </row>
    <row r="6" spans="1:41" ht="14.25" customHeight="1">
      <c r="A6" s="21"/>
      <c r="B6" s="40">
        <v>2016</v>
      </c>
      <c r="C6" s="40">
        <v>2017</v>
      </c>
      <c r="D6" s="40">
        <v>2016</v>
      </c>
      <c r="E6" s="40">
        <v>2017</v>
      </c>
      <c r="F6" s="40">
        <v>2016</v>
      </c>
      <c r="G6" s="40">
        <v>2017</v>
      </c>
      <c r="H6" s="67" t="s">
        <v>118</v>
      </c>
      <c r="I6" s="67" t="s">
        <v>210</v>
      </c>
      <c r="J6" s="67" t="s">
        <v>119</v>
      </c>
      <c r="AL6" s="68">
        <v>2002</v>
      </c>
      <c r="AM6" s="68">
        <v>2003</v>
      </c>
      <c r="AN6" s="68">
        <v>2004</v>
      </c>
      <c r="AO6" s="68">
        <v>2005</v>
      </c>
    </row>
    <row r="7" spans="1:41" ht="14.25" customHeight="1">
      <c r="A7" s="38" t="s">
        <v>65</v>
      </c>
      <c r="B7" s="26">
        <v>164.222</v>
      </c>
      <c r="C7" s="26">
        <v>2884.95</v>
      </c>
      <c r="D7" s="26">
        <v>452.826</v>
      </c>
      <c r="E7" s="26">
        <v>6942.05</v>
      </c>
      <c r="F7" s="52">
        <f>D7/B7*1000</f>
        <v>2757.4015661726203</v>
      </c>
      <c r="G7" s="52">
        <f>E7/C7*1000</f>
        <v>2406.298202741815</v>
      </c>
      <c r="H7" s="60">
        <f aca="true" t="shared" si="0" ref="H7:H13">+(C7/B7-1)*100</f>
        <v>1656.7378304977406</v>
      </c>
      <c r="I7" s="60">
        <f aca="true" t="shared" si="1" ref="I7:I13">+(E7/D7-1)*100</f>
        <v>1433.0502223812236</v>
      </c>
      <c r="J7" s="45">
        <f aca="true" t="shared" si="2" ref="J7:J13">+(G7/F7-1)*100</f>
        <v>-12.733124102709137</v>
      </c>
      <c r="AK7" s="11" t="s">
        <v>65</v>
      </c>
      <c r="AM7" s="44">
        <v>1283.6596508402677</v>
      </c>
      <c r="AN7" s="44">
        <v>1912.8309303526378</v>
      </c>
      <c r="AO7" s="44">
        <v>1974.6812257837266</v>
      </c>
    </row>
    <row r="8" spans="1:41" ht="14.25" customHeight="1">
      <c r="A8" s="21" t="s">
        <v>66</v>
      </c>
      <c r="B8" s="26">
        <v>8</v>
      </c>
      <c r="C8" s="26">
        <v>982.9824</v>
      </c>
      <c r="D8" s="26">
        <v>24.091</v>
      </c>
      <c r="E8" s="26">
        <v>2946.46713</v>
      </c>
      <c r="F8" s="52">
        <f aca="true" t="shared" si="3" ref="F8:G20">D8/B8*1000</f>
        <v>3011.375</v>
      </c>
      <c r="G8" s="52">
        <f aca="true" t="shared" si="4" ref="G8:G13">E8/C8*1000</f>
        <v>2997.476994501631</v>
      </c>
      <c r="H8" s="60">
        <f t="shared" si="0"/>
        <v>12187.28</v>
      </c>
      <c r="I8" s="60">
        <f t="shared" si="1"/>
        <v>12130.572122369349</v>
      </c>
      <c r="J8" s="45">
        <f t="shared" si="2"/>
        <v>-0.4615169315800638</v>
      </c>
      <c r="AK8" s="11" t="s">
        <v>66</v>
      </c>
      <c r="AM8" s="44">
        <v>1610.5391035902128</v>
      </c>
      <c r="AN8" s="44">
        <v>1871.573051997839</v>
      </c>
      <c r="AO8" s="44">
        <v>1690.9350100552401</v>
      </c>
    </row>
    <row r="9" spans="1:41" ht="14.25" customHeight="1">
      <c r="A9" s="21" t="s">
        <v>67</v>
      </c>
      <c r="B9" s="26">
        <v>341.272</v>
      </c>
      <c r="C9" s="26">
        <v>880.625</v>
      </c>
      <c r="D9" s="26">
        <v>882.924</v>
      </c>
      <c r="E9" s="26">
        <v>2718.09729</v>
      </c>
      <c r="F9" s="52">
        <f t="shared" si="3"/>
        <v>2587.1562858951215</v>
      </c>
      <c r="G9" s="52">
        <f t="shared" si="4"/>
        <v>3086.5547650816184</v>
      </c>
      <c r="H9" s="60">
        <f t="shared" si="0"/>
        <v>158.04197238566306</v>
      </c>
      <c r="I9" s="60">
        <f t="shared" si="1"/>
        <v>207.85178452505542</v>
      </c>
      <c r="J9" s="45">
        <f t="shared" si="2"/>
        <v>19.302988455284286</v>
      </c>
      <c r="AK9" s="11" t="s">
        <v>67</v>
      </c>
      <c r="AL9" s="44">
        <v>1400</v>
      </c>
      <c r="AM9" s="44">
        <v>1724.2656325739215</v>
      </c>
      <c r="AN9" s="44">
        <v>1964.979251164555</v>
      </c>
      <c r="AO9" s="44">
        <v>2227.3176044944394</v>
      </c>
    </row>
    <row r="10" spans="1:41" ht="14.25" customHeight="1">
      <c r="A10" s="21" t="s">
        <v>68</v>
      </c>
      <c r="B10" s="26">
        <v>406.978</v>
      </c>
      <c r="C10" s="26">
        <v>731.623</v>
      </c>
      <c r="D10" s="26">
        <v>1030.843</v>
      </c>
      <c r="E10" s="26">
        <v>2618.735</v>
      </c>
      <c r="F10" s="52">
        <f t="shared" si="3"/>
        <v>2532.9206984161306</v>
      </c>
      <c r="G10" s="52">
        <f t="shared" si="4"/>
        <v>3579.350293798855</v>
      </c>
      <c r="H10" s="60">
        <f t="shared" si="0"/>
        <v>79.76966813930974</v>
      </c>
      <c r="I10" s="60">
        <f t="shared" si="1"/>
        <v>154.0381998034618</v>
      </c>
      <c r="J10" s="45">
        <f t="shared" si="2"/>
        <v>41.313160575341776</v>
      </c>
      <c r="AK10" s="11" t="s">
        <v>68</v>
      </c>
      <c r="AL10" s="44">
        <v>1373.3333333333333</v>
      </c>
      <c r="AM10" s="44">
        <v>1653.3333333333333</v>
      </c>
      <c r="AN10" s="44">
        <v>2070.927922149037</v>
      </c>
      <c r="AO10" s="44">
        <v>2196.0351847984966</v>
      </c>
    </row>
    <row r="11" spans="1:41" ht="14.25" customHeight="1">
      <c r="A11" s="21" t="s">
        <v>69</v>
      </c>
      <c r="B11" s="26">
        <v>809.978</v>
      </c>
      <c r="C11" s="26">
        <v>229.025</v>
      </c>
      <c r="D11" s="26">
        <v>2130.5314399999997</v>
      </c>
      <c r="E11" s="26">
        <v>730.298</v>
      </c>
      <c r="F11" s="52">
        <f t="shared" si="3"/>
        <v>2630.357170194746</v>
      </c>
      <c r="G11" s="52">
        <f t="shared" si="4"/>
        <v>3188.726121602445</v>
      </c>
      <c r="H11" s="60">
        <f t="shared" si="0"/>
        <v>-71.72454066653661</v>
      </c>
      <c r="I11" s="60">
        <f t="shared" si="1"/>
        <v>-65.72226129645851</v>
      </c>
      <c r="J11" s="45">
        <f t="shared" si="2"/>
        <v>21.227875732418443</v>
      </c>
      <c r="AK11" s="11" t="s">
        <v>69</v>
      </c>
      <c r="AL11" s="44">
        <v>1158.4</v>
      </c>
      <c r="AM11" s="44">
        <v>1672.3809523809523</v>
      </c>
      <c r="AN11" s="44">
        <v>1939.6330096915835</v>
      </c>
      <c r="AO11" s="44">
        <v>2261.4320518182685</v>
      </c>
    </row>
    <row r="12" spans="1:41" ht="14.25" customHeight="1">
      <c r="A12" s="21" t="s">
        <v>70</v>
      </c>
      <c r="B12" s="26">
        <v>1186.255</v>
      </c>
      <c r="C12" s="26">
        <v>678.577</v>
      </c>
      <c r="D12" s="26">
        <v>2729.609</v>
      </c>
      <c r="E12" s="26">
        <v>2364.888</v>
      </c>
      <c r="F12" s="52">
        <f t="shared" si="3"/>
        <v>2301.030554138865</v>
      </c>
      <c r="G12" s="52">
        <f t="shared" si="4"/>
        <v>3485.06949100839</v>
      </c>
      <c r="H12" s="60">
        <f t="shared" si="0"/>
        <v>-42.7967005407775</v>
      </c>
      <c r="I12" s="60">
        <f t="shared" si="1"/>
        <v>-13.361657292308172</v>
      </c>
      <c r="J12" s="45">
        <f t="shared" si="2"/>
        <v>51.45689763831223</v>
      </c>
      <c r="AK12" s="11" t="s">
        <v>70</v>
      </c>
      <c r="AL12" s="44">
        <v>1456.5650954140162</v>
      </c>
      <c r="AM12" s="44">
        <v>1773.7931034482758</v>
      </c>
      <c r="AN12" s="44">
        <v>1979.6348196754323</v>
      </c>
      <c r="AO12" s="44">
        <v>2293.7071991713183</v>
      </c>
    </row>
    <row r="13" spans="1:41" ht="14.25" customHeight="1">
      <c r="A13" s="21" t="s">
        <v>71</v>
      </c>
      <c r="B13" s="26">
        <v>984.216</v>
      </c>
      <c r="C13" s="26">
        <v>813.825</v>
      </c>
      <c r="D13" s="26">
        <v>2578.079</v>
      </c>
      <c r="E13" s="26">
        <v>2794.455</v>
      </c>
      <c r="F13" s="52">
        <f t="shared" si="3"/>
        <v>2619.423988230226</v>
      </c>
      <c r="G13" s="52">
        <f t="shared" si="4"/>
        <v>3433.729610174177</v>
      </c>
      <c r="H13" s="60">
        <f t="shared" si="0"/>
        <v>-17.31235826282035</v>
      </c>
      <c r="I13" s="60">
        <f t="shared" si="1"/>
        <v>8.392915810570578</v>
      </c>
      <c r="J13" s="45">
        <f t="shared" si="2"/>
        <v>31.087201827685963</v>
      </c>
      <c r="AK13" s="11" t="s">
        <v>71</v>
      </c>
      <c r="AL13" s="44">
        <v>1285.8010794140325</v>
      </c>
      <c r="AM13" s="44">
        <v>1868.0769230769229</v>
      </c>
      <c r="AN13" s="44">
        <v>1918.9186717513971</v>
      </c>
      <c r="AO13" s="44">
        <v>2359.879618728304</v>
      </c>
    </row>
    <row r="14" spans="1:41" ht="14.25" customHeight="1">
      <c r="A14" s="21" t="s">
        <v>72</v>
      </c>
      <c r="B14" s="26">
        <v>1066.7</v>
      </c>
      <c r="C14" s="26">
        <v>1142.7531196</v>
      </c>
      <c r="D14" s="26">
        <v>2737.495</v>
      </c>
      <c r="E14" s="26">
        <v>2708.00826</v>
      </c>
      <c r="F14" s="52">
        <f t="shared" si="3"/>
        <v>2566.321364957345</v>
      </c>
      <c r="G14" s="52">
        <f>E14/C14*1000</f>
        <v>2369.722920509628</v>
      </c>
      <c r="H14" s="60">
        <f>+(C14/B14-1)*100</f>
        <v>7.129757157588812</v>
      </c>
      <c r="I14" s="60">
        <f>+(E14/D14-1)*100</f>
        <v>-1.0771431545993582</v>
      </c>
      <c r="J14" s="45">
        <f>+(G14/F14-1)*100</f>
        <v>-7.660710273165061</v>
      </c>
      <c r="AK14" s="11" t="s">
        <v>72</v>
      </c>
      <c r="AL14" s="44">
        <v>1192.217286107551</v>
      </c>
      <c r="AM14" s="44">
        <v>1802.698145025295</v>
      </c>
      <c r="AN14" s="44">
        <v>2089.455571685261</v>
      </c>
      <c r="AO14" s="44">
        <v>2281.3099494756852</v>
      </c>
    </row>
    <row r="15" spans="1:40" ht="14.25" customHeight="1">
      <c r="A15" s="21" t="s">
        <v>73</v>
      </c>
      <c r="B15" s="26">
        <v>298.976</v>
      </c>
      <c r="C15" s="26">
        <v>450.1465</v>
      </c>
      <c r="D15" s="26">
        <v>810.583</v>
      </c>
      <c r="E15" s="26">
        <v>1529.64571</v>
      </c>
      <c r="F15" s="52">
        <f t="shared" si="3"/>
        <v>2711.1975543187414</v>
      </c>
      <c r="G15" s="52">
        <f>E15/C15*1000</f>
        <v>3398.106416466639</v>
      </c>
      <c r="H15" s="60">
        <f>+(C15/B15-1)*100</f>
        <v>50.56275420100611</v>
      </c>
      <c r="I15" s="60">
        <f>+(E15/D15-1)*100</f>
        <v>88.70932526342152</v>
      </c>
      <c r="J15" s="45">
        <f>+(G15/F15-1)*100</f>
        <v>25.335994459485313</v>
      </c>
      <c r="AK15" s="11" t="s">
        <v>73</v>
      </c>
      <c r="AL15" s="44">
        <v>1257.7658303464755</v>
      </c>
      <c r="AM15" s="44">
        <v>1875.4701211867948</v>
      </c>
      <c r="AN15" s="44">
        <v>2033.8047239356101</v>
      </c>
    </row>
    <row r="16" spans="1:40" ht="14.25" customHeight="1">
      <c r="A16" s="21" t="s">
        <v>74</v>
      </c>
      <c r="B16" s="26">
        <v>400.55</v>
      </c>
      <c r="C16" s="26">
        <v>704.83</v>
      </c>
      <c r="D16" s="26">
        <v>1050.804</v>
      </c>
      <c r="E16" s="26">
        <v>2367.70264</v>
      </c>
      <c r="F16" s="52">
        <f t="shared" si="3"/>
        <v>2623.402821120959</v>
      </c>
      <c r="G16" s="52">
        <f>E16/C16*1000</f>
        <v>3359.253493750266</v>
      </c>
      <c r="H16" s="60">
        <f>+(C16/B16-1)*100</f>
        <v>75.965547372363</v>
      </c>
      <c r="I16" s="60">
        <f>+(E16/D16-1)*100</f>
        <v>125.32295651710497</v>
      </c>
      <c r="J16" s="45">
        <f>+(G16/F16-1)*100</f>
        <v>28.04947325302045</v>
      </c>
      <c r="AK16" s="11" t="s">
        <v>74</v>
      </c>
      <c r="AL16" s="44">
        <v>1208.1314720347007</v>
      </c>
      <c r="AM16" s="44">
        <v>1820.2368137782562</v>
      </c>
      <c r="AN16" s="44">
        <v>2116.3057779363553</v>
      </c>
    </row>
    <row r="17" spans="1:40" ht="14.25" customHeight="1">
      <c r="A17" s="21" t="s">
        <v>75</v>
      </c>
      <c r="B17" s="26">
        <v>267.395</v>
      </c>
      <c r="C17" s="26"/>
      <c r="D17" s="26">
        <v>769.143</v>
      </c>
      <c r="E17" s="26"/>
      <c r="F17" s="52">
        <f t="shared" si="3"/>
        <v>2876.430000560968</v>
      </c>
      <c r="G17" s="52"/>
      <c r="H17" s="60"/>
      <c r="I17" s="45"/>
      <c r="J17" s="45"/>
      <c r="AK17" s="11" t="s">
        <v>75</v>
      </c>
      <c r="AL17" s="44">
        <v>1239.9888377284778</v>
      </c>
      <c r="AM17" s="44">
        <v>1883.1664282308059</v>
      </c>
      <c r="AN17" s="44">
        <v>1827.5917349483434</v>
      </c>
    </row>
    <row r="18" spans="1:40" ht="14.25" customHeight="1">
      <c r="A18" s="21" t="s">
        <v>76</v>
      </c>
      <c r="B18" s="26">
        <v>532.6</v>
      </c>
      <c r="C18" s="26"/>
      <c r="D18" s="52">
        <v>1510.875</v>
      </c>
      <c r="E18" s="52"/>
      <c r="F18" s="52">
        <f t="shared" si="3"/>
        <v>2836.791212917762</v>
      </c>
      <c r="G18" s="52"/>
      <c r="H18" s="60"/>
      <c r="I18" s="45"/>
      <c r="J18" s="45"/>
      <c r="AK18" s="11" t="s">
        <v>76</v>
      </c>
      <c r="AL18" s="44">
        <v>1297.674666477182</v>
      </c>
      <c r="AM18" s="44">
        <v>1915.0365448504986</v>
      </c>
      <c r="AN18" s="44">
        <v>1370.1346153846155</v>
      </c>
    </row>
    <row r="19" spans="1:40" ht="14.25" customHeight="1">
      <c r="A19" s="21" t="s">
        <v>332</v>
      </c>
      <c r="B19" s="26">
        <f>SUM(B7:B16)</f>
        <v>5667.147</v>
      </c>
      <c r="C19" s="26">
        <f>SUM(C7:C16)</f>
        <v>9499.3370196</v>
      </c>
      <c r="D19" s="26">
        <f>SUM(D7:D16)</f>
        <v>14427.785440000001</v>
      </c>
      <c r="E19" s="26">
        <f>SUM(E7:E16)</f>
        <v>27720.34703</v>
      </c>
      <c r="F19" s="52">
        <f t="shared" si="3"/>
        <v>2545.863984117582</v>
      </c>
      <c r="G19" s="52">
        <f t="shared" si="3"/>
        <v>2918.134915395102</v>
      </c>
      <c r="H19" s="60">
        <f>+(C19/B19-1)*100</f>
        <v>67.62115081186353</v>
      </c>
      <c r="I19" s="45">
        <f>+(E19/D19-1)*100</f>
        <v>92.131683308426</v>
      </c>
      <c r="J19" s="45">
        <f>+(G19/F19-1)*100</f>
        <v>14.622577388263425</v>
      </c>
      <c r="AK19" s="11"/>
      <c r="AM19" s="44"/>
      <c r="AN19" s="44"/>
    </row>
    <row r="20" spans="1:10" ht="14.25" customHeight="1">
      <c r="A20" s="21" t="s">
        <v>173</v>
      </c>
      <c r="B20" s="26">
        <f>SUM(B7:B18)</f>
        <v>6467.142</v>
      </c>
      <c r="C20" s="26"/>
      <c r="D20" s="26">
        <f>SUM(D7:D18)</f>
        <v>16707.803440000003</v>
      </c>
      <c r="E20" s="26"/>
      <c r="F20" s="52">
        <f t="shared" si="3"/>
        <v>2583.4910444211687</v>
      </c>
      <c r="G20" s="52"/>
      <c r="H20" s="60"/>
      <c r="I20" s="45"/>
      <c r="J20" s="45"/>
    </row>
    <row r="21" spans="1:10" ht="14.25" customHeight="1">
      <c r="A21" s="47" t="s">
        <v>193</v>
      </c>
      <c r="B21" s="53"/>
      <c r="C21" s="53"/>
      <c r="D21" s="53"/>
      <c r="E21" s="53"/>
      <c r="F21" s="53"/>
      <c r="G21" s="53"/>
      <c r="H21" s="53"/>
      <c r="I21" s="53"/>
      <c r="J21" s="54"/>
    </row>
    <row r="22" spans="1:10" ht="14.25" customHeight="1">
      <c r="A22" s="57" t="s">
        <v>120</v>
      </c>
      <c r="B22" s="11"/>
      <c r="C22" s="11"/>
      <c r="D22" s="11"/>
      <c r="E22" s="11"/>
      <c r="F22" s="11"/>
      <c r="G22" s="11"/>
      <c r="H22" s="11"/>
      <c r="I22" s="11"/>
      <c r="J22" s="11"/>
    </row>
    <row r="23" ht="14.25" customHeight="1">
      <c r="A23" s="11"/>
    </row>
    <row r="24" spans="1:10" ht="14.25" customHeight="1">
      <c r="A24" s="218" t="s">
        <v>179</v>
      </c>
      <c r="B24" s="218"/>
      <c r="C24" s="218"/>
      <c r="D24" s="218"/>
      <c r="E24" s="218"/>
      <c r="F24" s="218"/>
      <c r="G24" s="218"/>
      <c r="H24" s="218"/>
      <c r="I24" s="218"/>
      <c r="J24" s="218"/>
    </row>
    <row r="25" spans="1:10" ht="14.25" customHeight="1">
      <c r="A25" s="49"/>
      <c r="B25" s="49"/>
      <c r="C25" s="49"/>
      <c r="D25" s="49"/>
      <c r="E25" s="49"/>
      <c r="F25" s="49"/>
      <c r="G25" s="49"/>
      <c r="H25" s="49"/>
      <c r="I25" s="49"/>
      <c r="J25" s="49"/>
    </row>
    <row r="26" spans="1:10" ht="14.25" customHeight="1">
      <c r="A26" s="230" t="s">
        <v>10</v>
      </c>
      <c r="B26" s="230"/>
      <c r="C26" s="230"/>
      <c r="D26" s="230"/>
      <c r="E26" s="230"/>
      <c r="F26" s="230"/>
      <c r="G26" s="230"/>
      <c r="H26" s="230"/>
      <c r="I26" s="230"/>
      <c r="J26" s="230"/>
    </row>
    <row r="27" spans="1:41" ht="14.25" customHeight="1">
      <c r="A27" s="38"/>
      <c r="B27" s="221" t="s">
        <v>114</v>
      </c>
      <c r="C27" s="221"/>
      <c r="D27" s="221" t="s">
        <v>115</v>
      </c>
      <c r="E27" s="221"/>
      <c r="F27" s="221" t="s">
        <v>116</v>
      </c>
      <c r="G27" s="221"/>
      <c r="H27" s="228" t="s">
        <v>281</v>
      </c>
      <c r="I27" s="228"/>
      <c r="J27" s="228"/>
      <c r="AL27" s="68">
        <v>2002</v>
      </c>
      <c r="AM27" s="68">
        <v>2003</v>
      </c>
      <c r="AN27" s="68">
        <v>2004</v>
      </c>
      <c r="AO27" s="68">
        <v>2005</v>
      </c>
    </row>
    <row r="28" spans="1:10" ht="14.25" customHeight="1">
      <c r="A28" s="21" t="s">
        <v>117</v>
      </c>
      <c r="B28" s="219" t="s">
        <v>100</v>
      </c>
      <c r="C28" s="219"/>
      <c r="D28" s="226" t="s">
        <v>204</v>
      </c>
      <c r="E28" s="226"/>
      <c r="F28" s="219" t="s">
        <v>202</v>
      </c>
      <c r="G28" s="219"/>
      <c r="H28" s="36" t="s">
        <v>114</v>
      </c>
      <c r="I28" s="36" t="s">
        <v>109</v>
      </c>
      <c r="J28" s="41" t="s">
        <v>109</v>
      </c>
    </row>
    <row r="29" spans="1:41" ht="14.25" customHeight="1">
      <c r="A29" s="21"/>
      <c r="B29" s="40">
        <v>2016</v>
      </c>
      <c r="C29" s="40">
        <v>2017</v>
      </c>
      <c r="D29" s="40">
        <v>2016</v>
      </c>
      <c r="E29" s="40">
        <v>2017</v>
      </c>
      <c r="F29" s="40">
        <v>2016</v>
      </c>
      <c r="G29" s="40">
        <v>2017</v>
      </c>
      <c r="H29" s="67" t="s">
        <v>118</v>
      </c>
      <c r="I29" s="67" t="s">
        <v>210</v>
      </c>
      <c r="J29" s="67" t="s">
        <v>119</v>
      </c>
      <c r="AK29" s="11" t="s">
        <v>65</v>
      </c>
      <c r="AL29" s="44">
        <v>1655</v>
      </c>
      <c r="AM29" s="44">
        <v>1342.7404608070217</v>
      </c>
      <c r="AN29" s="44">
        <v>1721.6315834327595</v>
      </c>
      <c r="AO29" s="44">
        <v>1861.2843601895734</v>
      </c>
    </row>
    <row r="30" spans="1:41" ht="14.25" customHeight="1">
      <c r="A30" s="38" t="s">
        <v>65</v>
      </c>
      <c r="B30" s="26">
        <v>781.452</v>
      </c>
      <c r="C30" s="26">
        <v>546.51</v>
      </c>
      <c r="D30" s="26">
        <v>1577.896</v>
      </c>
      <c r="E30" s="26">
        <v>1232.9</v>
      </c>
      <c r="F30" s="52">
        <f>D30/B30*1000</f>
        <v>2019.1847995782211</v>
      </c>
      <c r="G30" s="52">
        <f>E30/C30*1000</f>
        <v>2255.9514007063003</v>
      </c>
      <c r="H30" s="60">
        <f aca="true" t="shared" si="5" ref="H30:H36">+(C30/B30-1)*100</f>
        <v>-30.064802444679906</v>
      </c>
      <c r="I30" s="60">
        <f aca="true" t="shared" si="6" ref="I30:I36">+(E30/D30-1)*100</f>
        <v>-21.864305378808226</v>
      </c>
      <c r="J30" s="45">
        <f aca="true" t="shared" si="7" ref="J30:J36">+(G30/F30-1)*100</f>
        <v>11.725851005689837</v>
      </c>
      <c r="AK30" s="11" t="s">
        <v>66</v>
      </c>
      <c r="AL30" s="44">
        <v>1663</v>
      </c>
      <c r="AM30" s="44">
        <v>1474.3209876543208</v>
      </c>
      <c r="AN30" s="44">
        <v>1679.9958523741457</v>
      </c>
      <c r="AO30" s="44">
        <v>1992.5671812464268</v>
      </c>
    </row>
    <row r="31" spans="1:41" ht="14.25" customHeight="1">
      <c r="A31" s="21" t="s">
        <v>66</v>
      </c>
      <c r="B31" s="26">
        <v>738.927</v>
      </c>
      <c r="C31" s="26">
        <v>1303.415</v>
      </c>
      <c r="D31" s="26">
        <v>1754.826</v>
      </c>
      <c r="E31" s="26">
        <v>3056.2716</v>
      </c>
      <c r="F31" s="52">
        <f aca="true" t="shared" si="8" ref="F31:G45">D31/B31*1000</f>
        <v>2374.829989971946</v>
      </c>
      <c r="G31" s="52">
        <f aca="true" t="shared" si="9" ref="G31:G37">E31/C31*1000</f>
        <v>2344.8184960277426</v>
      </c>
      <c r="H31" s="60">
        <f t="shared" si="5"/>
        <v>76.39293191343664</v>
      </c>
      <c r="I31" s="60">
        <f t="shared" si="6"/>
        <v>74.16379743632702</v>
      </c>
      <c r="J31" s="45">
        <f t="shared" si="7"/>
        <v>-1.2637323122468125</v>
      </c>
      <c r="AK31" s="11" t="s">
        <v>67</v>
      </c>
      <c r="AL31" s="44">
        <v>1625</v>
      </c>
      <c r="AM31" s="44">
        <v>1613.0959595959596</v>
      </c>
      <c r="AN31" s="44">
        <v>1721.989076296633</v>
      </c>
      <c r="AO31" s="44">
        <v>2183.2473253618627</v>
      </c>
    </row>
    <row r="32" spans="1:41" ht="14.25" customHeight="1">
      <c r="A32" s="21" t="s">
        <v>67</v>
      </c>
      <c r="B32" s="26">
        <v>1494.55</v>
      </c>
      <c r="C32" s="26">
        <v>1556.3758</v>
      </c>
      <c r="D32" s="26">
        <v>3231.87</v>
      </c>
      <c r="E32" s="26">
        <v>3709.63444</v>
      </c>
      <c r="F32" s="52">
        <f t="shared" si="8"/>
        <v>2162.436853902512</v>
      </c>
      <c r="G32" s="52">
        <f t="shared" si="9"/>
        <v>2383.508173283085</v>
      </c>
      <c r="H32" s="60">
        <f t="shared" si="5"/>
        <v>4.13675019236559</v>
      </c>
      <c r="I32" s="60">
        <f t="shared" si="6"/>
        <v>14.782910203690115</v>
      </c>
      <c r="J32" s="45">
        <f t="shared" si="7"/>
        <v>10.223249709308702</v>
      </c>
      <c r="AK32" s="11" t="s">
        <v>68</v>
      </c>
      <c r="AL32" s="44">
        <v>1489</v>
      </c>
      <c r="AM32" s="44">
        <v>1714.2857142857142</v>
      </c>
      <c r="AN32" s="44">
        <v>1834.6153846153845</v>
      </c>
      <c r="AO32" s="44">
        <v>2164.4781454183644</v>
      </c>
    </row>
    <row r="33" spans="1:41" ht="14.25" customHeight="1">
      <c r="A33" s="21" t="s">
        <v>68</v>
      </c>
      <c r="B33" s="26">
        <v>1401.802</v>
      </c>
      <c r="C33" s="26">
        <v>737.954</v>
      </c>
      <c r="D33" s="26">
        <v>2998.347</v>
      </c>
      <c r="E33" s="26">
        <v>1839.548</v>
      </c>
      <c r="F33" s="52">
        <f t="shared" si="8"/>
        <v>2138.9233286869335</v>
      </c>
      <c r="G33" s="52">
        <f t="shared" si="9"/>
        <v>2492.767841898005</v>
      </c>
      <c r="H33" s="60">
        <f t="shared" si="5"/>
        <v>-47.35675937115228</v>
      </c>
      <c r="I33" s="60">
        <f t="shared" si="6"/>
        <v>-38.6479283418497</v>
      </c>
      <c r="J33" s="45">
        <f t="shared" si="7"/>
        <v>16.543113465796534</v>
      </c>
      <c r="AK33" s="11" t="s">
        <v>69</v>
      </c>
      <c r="AL33" s="44">
        <v>1484</v>
      </c>
      <c r="AM33" s="44">
        <v>1707.6124567474048</v>
      </c>
      <c r="AN33" s="44">
        <v>1807.299115419249</v>
      </c>
      <c r="AO33" s="44">
        <v>2106.8803770069594</v>
      </c>
    </row>
    <row r="34" spans="1:41" ht="14.25" customHeight="1">
      <c r="A34" s="21" t="s">
        <v>69</v>
      </c>
      <c r="B34" s="26">
        <v>939.2608</v>
      </c>
      <c r="C34" s="26">
        <v>2531.658</v>
      </c>
      <c r="D34" s="26">
        <v>1970.4696499999998</v>
      </c>
      <c r="E34" s="26">
        <v>5477.057</v>
      </c>
      <c r="F34" s="52">
        <f t="shared" si="8"/>
        <v>2097.8940566879824</v>
      </c>
      <c r="G34" s="52">
        <f t="shared" si="9"/>
        <v>2163.426892573957</v>
      </c>
      <c r="H34" s="60">
        <f t="shared" si="5"/>
        <v>169.5372786770192</v>
      </c>
      <c r="I34" s="60">
        <f t="shared" si="6"/>
        <v>177.95693275458467</v>
      </c>
      <c r="J34" s="45">
        <f t="shared" si="7"/>
        <v>3.123743817141733</v>
      </c>
      <c r="AK34" s="11" t="s">
        <v>70</v>
      </c>
      <c r="AL34" s="44">
        <v>1388</v>
      </c>
      <c r="AM34" s="44">
        <v>1766.8500687757908</v>
      </c>
      <c r="AN34" s="44">
        <v>1972.1962556984072</v>
      </c>
      <c r="AO34" s="44">
        <v>2248.071272582886</v>
      </c>
    </row>
    <row r="35" spans="1:41" ht="14.25" customHeight="1">
      <c r="A35" s="21" t="s">
        <v>70</v>
      </c>
      <c r="B35" s="26">
        <v>595.846</v>
      </c>
      <c r="C35" s="26">
        <v>1249.264</v>
      </c>
      <c r="D35" s="26">
        <v>1247.503</v>
      </c>
      <c r="E35" s="26">
        <v>2587.132</v>
      </c>
      <c r="F35" s="52">
        <f t="shared" si="8"/>
        <v>2093.6668199501214</v>
      </c>
      <c r="G35" s="52">
        <f t="shared" si="9"/>
        <v>2070.9249606168114</v>
      </c>
      <c r="H35" s="60">
        <f t="shared" si="5"/>
        <v>109.66222815962512</v>
      </c>
      <c r="I35" s="60">
        <f t="shared" si="6"/>
        <v>107.38483194028392</v>
      </c>
      <c r="J35" s="45">
        <f t="shared" si="7"/>
        <v>-1.0862215093923933</v>
      </c>
      <c r="AK35" s="11" t="s">
        <v>71</v>
      </c>
      <c r="AL35" s="44">
        <v>1395</v>
      </c>
      <c r="AM35" s="44">
        <v>1753.9808917197452</v>
      </c>
      <c r="AN35" s="44">
        <v>2022.7564353336986</v>
      </c>
      <c r="AO35" s="44">
        <v>2240.219095477387</v>
      </c>
    </row>
    <row r="36" spans="1:41" ht="14.25" customHeight="1">
      <c r="A36" s="21" t="s">
        <v>71</v>
      </c>
      <c r="B36" s="26">
        <v>1317.314</v>
      </c>
      <c r="C36" s="26">
        <v>1005.682</v>
      </c>
      <c r="D36" s="26">
        <v>2790.617</v>
      </c>
      <c r="E36" s="26">
        <v>2137.222</v>
      </c>
      <c r="F36" s="52">
        <f t="shared" si="8"/>
        <v>2118.414440292899</v>
      </c>
      <c r="G36" s="52">
        <f t="shared" si="9"/>
        <v>2125.146915227677</v>
      </c>
      <c r="H36" s="60">
        <f t="shared" si="5"/>
        <v>-23.656622490917123</v>
      </c>
      <c r="I36" s="60">
        <f t="shared" si="6"/>
        <v>-23.4139976929833</v>
      </c>
      <c r="J36" s="45">
        <f t="shared" si="7"/>
        <v>0.31780726220156374</v>
      </c>
      <c r="AK36" s="11" t="s">
        <v>72</v>
      </c>
      <c r="AL36" s="44">
        <v>1360</v>
      </c>
      <c r="AM36" s="44">
        <v>1706.8852459016393</v>
      </c>
      <c r="AN36" s="44">
        <v>2042.5731485370293</v>
      </c>
      <c r="AO36" s="44">
        <v>2301.9812952516713</v>
      </c>
    </row>
    <row r="37" spans="1:40" ht="14.25" customHeight="1">
      <c r="A37" s="21" t="s">
        <v>72</v>
      </c>
      <c r="B37" s="26">
        <v>1119.696</v>
      </c>
      <c r="C37" s="26">
        <v>1076.41864</v>
      </c>
      <c r="D37" s="26">
        <v>2385.495</v>
      </c>
      <c r="E37" s="26">
        <v>2433.6362599999998</v>
      </c>
      <c r="F37" s="52">
        <f t="shared" si="8"/>
        <v>2130.4845243709005</v>
      </c>
      <c r="G37" s="52">
        <f t="shared" si="9"/>
        <v>2260.8641002352015</v>
      </c>
      <c r="H37" s="60">
        <f>+(C37/B37-1)*100</f>
        <v>-3.865099098326674</v>
      </c>
      <c r="I37" s="60">
        <f>+(E37/D37-1)*100</f>
        <v>2.0180826201689817</v>
      </c>
      <c r="J37" s="45">
        <f>+(G37/F37-1)*100</f>
        <v>6.119714758444439</v>
      </c>
      <c r="AK37" s="11" t="s">
        <v>73</v>
      </c>
      <c r="AL37" s="44">
        <v>1234</v>
      </c>
      <c r="AM37" s="44">
        <v>1752.549286199864</v>
      </c>
      <c r="AN37" s="44">
        <v>2071.725567416313</v>
      </c>
    </row>
    <row r="38" spans="1:40" ht="14.25" customHeight="1">
      <c r="A38" s="21" t="s">
        <v>73</v>
      </c>
      <c r="B38" s="26">
        <v>854.246</v>
      </c>
      <c r="C38" s="26">
        <v>2650.333</v>
      </c>
      <c r="D38" s="26">
        <v>1913.628</v>
      </c>
      <c r="E38" s="26">
        <v>5451.50445</v>
      </c>
      <c r="F38" s="52">
        <f t="shared" si="8"/>
        <v>2240.136916063991</v>
      </c>
      <c r="G38" s="52">
        <f>E38/C38*1000</f>
        <v>2056.9130180999896</v>
      </c>
      <c r="H38" s="60">
        <f>+(C38/B38-1)*100</f>
        <v>210.25407201204337</v>
      </c>
      <c r="I38" s="60">
        <f>+(E38/D38-1)*100</f>
        <v>184.87796217446655</v>
      </c>
      <c r="J38" s="45">
        <f>+(G38/F38-1)*100</f>
        <v>-8.179138366503647</v>
      </c>
      <c r="AK38" s="11" t="s">
        <v>74</v>
      </c>
      <c r="AL38" s="44">
        <v>1398</v>
      </c>
      <c r="AM38" s="44">
        <v>1761.9783616692425</v>
      </c>
      <c r="AN38" s="44">
        <v>2129.962105263158</v>
      </c>
    </row>
    <row r="39" spans="1:40" ht="14.25" customHeight="1">
      <c r="A39" s="21" t="s">
        <v>74</v>
      </c>
      <c r="B39" s="26">
        <v>970.901</v>
      </c>
      <c r="C39" s="26">
        <v>1245.4824615</v>
      </c>
      <c r="D39" s="26">
        <v>2125.06</v>
      </c>
      <c r="E39" s="26">
        <v>2712.67537</v>
      </c>
      <c r="F39" s="52">
        <f t="shared" si="8"/>
        <v>2188.7504493249053</v>
      </c>
      <c r="G39" s="52">
        <f>E39/C39*1000</f>
        <v>2178.0116973570084</v>
      </c>
      <c r="H39" s="60">
        <f>+(C39/B39-1)*100</f>
        <v>28.281097815328238</v>
      </c>
      <c r="I39" s="60">
        <f>+(E39/D39-1)*100</f>
        <v>27.65170724591306</v>
      </c>
      <c r="J39" s="45">
        <f>+(G39/F39-1)*100</f>
        <v>-0.4906339126604875</v>
      </c>
      <c r="AK39" s="11" t="s">
        <v>75</v>
      </c>
      <c r="AL39" s="44">
        <v>1272</v>
      </c>
      <c r="AM39" s="44">
        <v>1793.103448275862</v>
      </c>
      <c r="AN39" s="44">
        <v>2001.4420562771709</v>
      </c>
    </row>
    <row r="40" spans="1:40" ht="14.25" customHeight="1">
      <c r="A40" s="21" t="s">
        <v>75</v>
      </c>
      <c r="B40" s="26">
        <v>971.395</v>
      </c>
      <c r="C40" s="26"/>
      <c r="D40" s="26">
        <v>2210.249</v>
      </c>
      <c r="E40" s="26"/>
      <c r="F40" s="52">
        <f t="shared" si="8"/>
        <v>2275.3349564286414</v>
      </c>
      <c r="G40" s="52"/>
      <c r="H40" s="60"/>
      <c r="I40" s="60"/>
      <c r="J40" s="45"/>
      <c r="AK40" s="11" t="s">
        <v>76</v>
      </c>
      <c r="AL40" s="44">
        <v>1327</v>
      </c>
      <c r="AM40" s="44">
        <v>1793.44262295082</v>
      </c>
      <c r="AN40" s="44">
        <v>1884.117563772801</v>
      </c>
    </row>
    <row r="41" spans="1:40" ht="14.25" customHeight="1">
      <c r="A41" s="21" t="s">
        <v>76</v>
      </c>
      <c r="B41" s="26">
        <v>513.173</v>
      </c>
      <c r="C41" s="26"/>
      <c r="D41" s="26">
        <v>1172.571</v>
      </c>
      <c r="E41" s="26"/>
      <c r="F41" s="52">
        <f t="shared" si="8"/>
        <v>2284.9428945014643</v>
      </c>
      <c r="G41" s="52"/>
      <c r="H41" s="60"/>
      <c r="I41" s="60"/>
      <c r="J41" s="45"/>
      <c r="AK41" s="11"/>
      <c r="AM41" s="44"/>
      <c r="AN41" s="44"/>
    </row>
    <row r="42" spans="1:40" ht="14.25" customHeight="1">
      <c r="A42" s="21" t="s">
        <v>333</v>
      </c>
      <c r="B42" s="26">
        <f>SUM(B30:B39)</f>
        <v>10213.994799999999</v>
      </c>
      <c r="C42" s="26">
        <f>SUM(C30:C39)</f>
        <v>13903.0929015</v>
      </c>
      <c r="D42" s="26">
        <f>SUM(D30:D39)</f>
        <v>21995.71165</v>
      </c>
      <c r="E42" s="26">
        <f>SUM(E30:E39)</f>
        <v>30637.581120000003</v>
      </c>
      <c r="F42" s="52">
        <f t="shared" si="8"/>
        <v>2153.4876491223595</v>
      </c>
      <c r="G42" s="52">
        <f t="shared" si="8"/>
        <v>2203.652189988209</v>
      </c>
      <c r="H42" s="60">
        <f>+(C42/B42-1)*100</f>
        <v>36.118073033481494</v>
      </c>
      <c r="I42" s="60">
        <f>+(E42/D42-1)*100</f>
        <v>39.28888324920372</v>
      </c>
      <c r="J42" s="45">
        <f>+(G42/F42-1)*100</f>
        <v>2.3294557034628793</v>
      </c>
      <c r="AK42" s="11"/>
      <c r="AM42" s="44"/>
      <c r="AN42" s="44"/>
    </row>
    <row r="43" spans="1:40" ht="14.25" customHeight="1">
      <c r="A43" s="21" t="s">
        <v>334</v>
      </c>
      <c r="B43" s="26">
        <f>B19+B42</f>
        <v>15881.141799999998</v>
      </c>
      <c r="C43" s="26">
        <f>C19+C42</f>
        <v>23402.4299211</v>
      </c>
      <c r="D43" s="26">
        <f>D19+D42</f>
        <v>36423.497090000004</v>
      </c>
      <c r="E43" s="26">
        <f>E19+E42</f>
        <v>58357.92815000001</v>
      </c>
      <c r="F43" s="52">
        <f>D43/B43*1000</f>
        <v>2293.506194246059</v>
      </c>
      <c r="G43" s="52">
        <f>E43/C43*1000</f>
        <v>2493.6696038296254</v>
      </c>
      <c r="H43" s="60">
        <f>+(C43/B43-1)*100</f>
        <v>47.35987006362479</v>
      </c>
      <c r="I43" s="60">
        <f>+(E43/D43-1)*100</f>
        <v>60.22055215017246</v>
      </c>
      <c r="J43" s="45">
        <f>+(G43/F43-1)*100</f>
        <v>8.72739781936216</v>
      </c>
      <c r="AK43" s="11"/>
      <c r="AM43" s="44"/>
      <c r="AN43" s="44"/>
    </row>
    <row r="44" spans="1:10" ht="14.25" customHeight="1">
      <c r="A44" s="21" t="s">
        <v>251</v>
      </c>
      <c r="B44" s="26">
        <f>SUM(B30:B41)</f>
        <v>11698.5628</v>
      </c>
      <c r="C44" s="26"/>
      <c r="D44" s="26">
        <f>SUM(D30:D41)</f>
        <v>25378.53165</v>
      </c>
      <c r="E44" s="26"/>
      <c r="F44" s="52">
        <f t="shared" si="8"/>
        <v>2169.3717496648396</v>
      </c>
      <c r="G44" s="52"/>
      <c r="H44" s="60"/>
      <c r="I44" s="60"/>
      <c r="J44" s="45"/>
    </row>
    <row r="45" spans="1:10" ht="14.25" customHeight="1">
      <c r="A45" s="24" t="s">
        <v>171</v>
      </c>
      <c r="B45" s="28">
        <f>B20+B44</f>
        <v>18165.7048</v>
      </c>
      <c r="C45" s="28"/>
      <c r="D45" s="28">
        <f>D20+D44</f>
        <v>42086.33509000001</v>
      </c>
      <c r="E45" s="28"/>
      <c r="F45" s="52">
        <f t="shared" si="8"/>
        <v>2316.8016629886006</v>
      </c>
      <c r="G45" s="52"/>
      <c r="H45" s="60"/>
      <c r="I45" s="60"/>
      <c r="J45" s="45"/>
    </row>
    <row r="46" spans="1:10" ht="14.25" customHeight="1">
      <c r="A46" s="47" t="s">
        <v>194</v>
      </c>
      <c r="B46" s="53"/>
      <c r="C46" s="53"/>
      <c r="D46" s="53"/>
      <c r="E46" s="53"/>
      <c r="F46" s="53"/>
      <c r="G46" s="70"/>
      <c r="H46" s="53"/>
      <c r="I46" s="53"/>
      <c r="J46" s="54"/>
    </row>
    <row r="47" ht="12">
      <c r="A47" s="57" t="s">
        <v>120</v>
      </c>
    </row>
    <row r="49" spans="2:5" ht="12">
      <c r="B49" s="29"/>
      <c r="C49" s="29"/>
      <c r="D49" s="29"/>
      <c r="E49" s="29"/>
    </row>
  </sheetData>
  <sheetProtection/>
  <mergeCells count="18">
    <mergeCell ref="B28:C28"/>
    <mergeCell ref="D28:E28"/>
    <mergeCell ref="F28:G28"/>
    <mergeCell ref="B5:C5"/>
    <mergeCell ref="D5:E5"/>
    <mergeCell ref="F5:G5"/>
    <mergeCell ref="A24:J24"/>
    <mergeCell ref="A26:J26"/>
    <mergeCell ref="B27:C27"/>
    <mergeCell ref="D27:E27"/>
    <mergeCell ref="F27:G27"/>
    <mergeCell ref="H27:J27"/>
    <mergeCell ref="A1:J1"/>
    <mergeCell ref="A3:J3"/>
    <mergeCell ref="B4:C4"/>
    <mergeCell ref="D4:E4"/>
    <mergeCell ref="F4:G4"/>
    <mergeCell ref="H4:J4"/>
  </mergeCells>
  <printOptions horizontalCentered="1"/>
  <pageMargins left="0.5905511811023623" right="0.5905511811023623" top="0.9448818897637796" bottom="0.7874015748031497" header="0.5118110236220472" footer="0.1968503937007874"/>
  <pageSetup horizontalDpi="600" verticalDpi="600" orientation="portrait" r:id="rId1"/>
  <ignoredErrors>
    <ignoredError sqref="B20:D20 B44:D44 B42:E42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BJ38"/>
  <sheetViews>
    <sheetView zoomScalePageLayoutView="0" workbookViewId="0" topLeftCell="A1">
      <selection activeCell="A36" sqref="A36"/>
    </sheetView>
  </sheetViews>
  <sheetFormatPr defaultColWidth="10.90625" defaultRowHeight="18"/>
  <cols>
    <col min="1" max="1" width="8.453125" style="10" customWidth="1"/>
    <col min="2" max="5" width="8.36328125" style="10" customWidth="1"/>
    <col min="6" max="6" width="7.99609375" style="10" customWidth="1"/>
    <col min="7" max="7" width="8.453125" style="10" customWidth="1"/>
    <col min="8" max="8" width="7.8125" style="10" customWidth="1"/>
    <col min="9" max="9" width="2.453125" style="10" customWidth="1"/>
    <col min="10" max="45" width="7.8125" style="10" customWidth="1"/>
    <col min="46" max="46" width="1.99609375" style="10" customWidth="1"/>
    <col min="47" max="53" width="2.99609375" style="30" customWidth="1"/>
    <col min="54" max="56" width="3.453125" style="10" customWidth="1"/>
    <col min="57" max="57" width="4.0859375" style="10" customWidth="1"/>
    <col min="58" max="59" width="3.90625" style="10" customWidth="1"/>
    <col min="60" max="60" width="4.6328125" style="10" customWidth="1"/>
    <col min="61" max="61" width="5.0859375" style="10" customWidth="1"/>
    <col min="62" max="62" width="4.99609375" style="10" customWidth="1"/>
    <col min="63" max="16384" width="10.90625" style="10" customWidth="1"/>
  </cols>
  <sheetData>
    <row r="1" ht="15" customHeight="1">
      <c r="A1" s="65"/>
    </row>
    <row r="2" ht="15" customHeight="1"/>
    <row r="3" spans="46:62" ht="15" customHeight="1">
      <c r="AT3" s="30"/>
      <c r="AU3" s="71">
        <v>2002</v>
      </c>
      <c r="AV3" s="71">
        <v>2003</v>
      </c>
      <c r="AW3" s="71">
        <v>2004</v>
      </c>
      <c r="AX3" s="71">
        <v>2005</v>
      </c>
      <c r="AY3" s="30">
        <v>2006</v>
      </c>
      <c r="AZ3" s="30">
        <v>2007</v>
      </c>
      <c r="BA3" s="30">
        <v>2008</v>
      </c>
      <c r="BB3" s="10">
        <v>2009</v>
      </c>
      <c r="BC3" s="10">
        <v>2010</v>
      </c>
      <c r="BD3" s="10">
        <v>2011</v>
      </c>
      <c r="BE3" s="10">
        <v>2012</v>
      </c>
      <c r="BF3" s="10">
        <v>2013</v>
      </c>
      <c r="BG3" s="10">
        <v>2014</v>
      </c>
      <c r="BH3" s="10">
        <v>2015</v>
      </c>
      <c r="BI3" s="10">
        <v>2016</v>
      </c>
      <c r="BJ3" s="10">
        <v>2017</v>
      </c>
    </row>
    <row r="4" spans="46:62" ht="15" customHeight="1">
      <c r="AT4" s="33" t="s">
        <v>65</v>
      </c>
      <c r="AU4" s="32"/>
      <c r="AV4" s="32">
        <v>1283.6596508402677</v>
      </c>
      <c r="AW4" s="32">
        <v>1912.8309303526378</v>
      </c>
      <c r="AX4" s="32">
        <v>1974.6812257837266</v>
      </c>
      <c r="AY4" s="31">
        <v>2210</v>
      </c>
      <c r="AZ4" s="31">
        <v>2488</v>
      </c>
      <c r="BA4" s="31">
        <v>4531</v>
      </c>
      <c r="BB4" s="29"/>
      <c r="BC4" s="29"/>
      <c r="BD4" s="29"/>
      <c r="BE4" s="29">
        <v>4094.3956249999997</v>
      </c>
      <c r="BF4" s="29">
        <v>3473.2519289340103</v>
      </c>
      <c r="BG4" s="29">
        <v>4791.836734693878</v>
      </c>
      <c r="BH4" s="29">
        <v>3190.0316964285716</v>
      </c>
      <c r="BI4" s="29">
        <v>2757</v>
      </c>
      <c r="BJ4" s="29">
        <v>2406.3</v>
      </c>
    </row>
    <row r="5" spans="46:62" ht="15" customHeight="1">
      <c r="AT5" s="33" t="s">
        <v>66</v>
      </c>
      <c r="AU5" s="32"/>
      <c r="AV5" s="32">
        <v>1610.5391035902128</v>
      </c>
      <c r="AW5" s="32">
        <v>1871.573051997839</v>
      </c>
      <c r="AX5" s="32">
        <v>1690.9350100552401</v>
      </c>
      <c r="AY5" s="31">
        <v>2288</v>
      </c>
      <c r="AZ5" s="31"/>
      <c r="BA5" s="31"/>
      <c r="BB5" s="29">
        <v>1900</v>
      </c>
      <c r="BC5" s="29">
        <v>4081</v>
      </c>
      <c r="BD5" s="29">
        <v>3435</v>
      </c>
      <c r="BE5" s="29">
        <v>3895.5594</v>
      </c>
      <c r="BF5" s="29">
        <v>3710.885077344731</v>
      </c>
      <c r="BG5" s="29">
        <v>4761.494252873563</v>
      </c>
      <c r="BH5" s="29">
        <v>3057.6373861673674</v>
      </c>
      <c r="BI5" s="29">
        <v>3011</v>
      </c>
      <c r="BJ5" s="29">
        <v>2997</v>
      </c>
    </row>
    <row r="6" spans="46:62" ht="15" customHeight="1">
      <c r="AT6" s="33" t="s">
        <v>67</v>
      </c>
      <c r="AU6" s="32">
        <v>1400</v>
      </c>
      <c r="AV6" s="32">
        <v>1724.2656325739215</v>
      </c>
      <c r="AW6" s="32">
        <v>1964.979251164555</v>
      </c>
      <c r="AX6" s="32">
        <v>2227.3176044944394</v>
      </c>
      <c r="AY6" s="31">
        <v>2259</v>
      </c>
      <c r="AZ6" s="31">
        <v>2658</v>
      </c>
      <c r="BA6" s="31">
        <v>4942</v>
      </c>
      <c r="BB6" s="29">
        <v>2459</v>
      </c>
      <c r="BC6" s="29">
        <v>3788</v>
      </c>
      <c r="BD6" s="29">
        <v>3902</v>
      </c>
      <c r="BE6" s="29">
        <v>3889.941026502729</v>
      </c>
      <c r="BF6" s="29">
        <v>3668.5952677279306</v>
      </c>
      <c r="BG6" s="29">
        <v>4753.590443686006</v>
      </c>
      <c r="BH6" s="29">
        <v>3464.885520542481</v>
      </c>
      <c r="BI6" s="29">
        <v>2587</v>
      </c>
      <c r="BJ6" s="29">
        <v>3087</v>
      </c>
    </row>
    <row r="7" spans="46:62" ht="15" customHeight="1">
      <c r="AT7" s="33" t="s">
        <v>68</v>
      </c>
      <c r="AU7" s="32">
        <v>1373.3333333333333</v>
      </c>
      <c r="AV7" s="32">
        <v>1653.3333333333333</v>
      </c>
      <c r="AW7" s="32">
        <v>2070.927922149037</v>
      </c>
      <c r="AX7" s="32">
        <v>2196.0351847984966</v>
      </c>
      <c r="AY7" s="31">
        <v>2315</v>
      </c>
      <c r="AZ7" s="31">
        <v>2674</v>
      </c>
      <c r="BA7" s="31"/>
      <c r="BB7" s="29">
        <v>2244</v>
      </c>
      <c r="BC7" s="29"/>
      <c r="BD7" s="29">
        <v>4221</v>
      </c>
      <c r="BE7" s="29">
        <v>3861.471456841445</v>
      </c>
      <c r="BF7" s="29">
        <v>4109.609035506094</v>
      </c>
      <c r="BG7" s="29">
        <v>5247.048</v>
      </c>
      <c r="BH7" s="29">
        <v>3316.961982635084</v>
      </c>
      <c r="BI7" s="29">
        <v>2533</v>
      </c>
      <c r="BJ7" s="29">
        <v>3579</v>
      </c>
    </row>
    <row r="8" spans="46:62" ht="15" customHeight="1">
      <c r="AT8" s="33" t="s">
        <v>69</v>
      </c>
      <c r="AU8" s="32">
        <v>1158.4</v>
      </c>
      <c r="AV8" s="32">
        <v>1672.3809523809523</v>
      </c>
      <c r="AW8" s="32">
        <v>1939.6330096915835</v>
      </c>
      <c r="AX8" s="32">
        <v>2261.4320518182685</v>
      </c>
      <c r="AY8" s="31">
        <v>2319</v>
      </c>
      <c r="AZ8" s="31">
        <v>3164</v>
      </c>
      <c r="BA8" s="31">
        <v>5399</v>
      </c>
      <c r="BB8" s="29">
        <v>2095</v>
      </c>
      <c r="BC8" s="29">
        <v>3703</v>
      </c>
      <c r="BD8" s="29">
        <v>3946</v>
      </c>
      <c r="BE8" s="29">
        <v>3847.5435457397502</v>
      </c>
      <c r="BF8" s="29">
        <v>3480.6049990963315</v>
      </c>
      <c r="BG8" s="29">
        <v>5582.347328244275</v>
      </c>
      <c r="BH8" s="29">
        <v>3641.9496026490065</v>
      </c>
      <c r="BI8" s="29">
        <v>2630.36</v>
      </c>
      <c r="BJ8" s="29">
        <v>3189</v>
      </c>
    </row>
    <row r="9" spans="46:62" ht="15" customHeight="1">
      <c r="AT9" s="33" t="s">
        <v>70</v>
      </c>
      <c r="AU9" s="32">
        <v>1456.5650954140162</v>
      </c>
      <c r="AV9" s="32">
        <v>1773.7931034482758</v>
      </c>
      <c r="AW9" s="32">
        <v>1979.6348196754323</v>
      </c>
      <c r="AX9" s="32">
        <v>2293.7071991713183</v>
      </c>
      <c r="AY9" s="31">
        <v>2486</v>
      </c>
      <c r="AZ9" s="31"/>
      <c r="BA9" s="31">
        <v>4701</v>
      </c>
      <c r="BB9" s="29">
        <v>2216</v>
      </c>
      <c r="BC9" s="29"/>
      <c r="BD9" s="29">
        <v>3912</v>
      </c>
      <c r="BE9" s="29">
        <v>3493.6089391876994</v>
      </c>
      <c r="BF9" s="29">
        <v>3621.6912217141685</v>
      </c>
      <c r="BG9" s="29">
        <v>4767.286850778753</v>
      </c>
      <c r="BH9" s="29">
        <v>3200.039753561235</v>
      </c>
      <c r="BI9" s="29">
        <v>2301</v>
      </c>
      <c r="BJ9" s="29">
        <v>3485</v>
      </c>
    </row>
    <row r="10" spans="46:62" ht="15" customHeight="1">
      <c r="AT10" s="33" t="s">
        <v>71</v>
      </c>
      <c r="AU10" s="32">
        <v>1285.8010794140325</v>
      </c>
      <c r="AV10" s="32">
        <v>1868.0769230769229</v>
      </c>
      <c r="AW10" s="32">
        <v>1918.9186717513971</v>
      </c>
      <c r="AX10" s="32">
        <v>2359.879618728304</v>
      </c>
      <c r="AY10" s="31">
        <v>2325</v>
      </c>
      <c r="AZ10" s="31">
        <v>3627</v>
      </c>
      <c r="BA10" s="31">
        <v>4499</v>
      </c>
      <c r="BB10" s="29">
        <v>2214</v>
      </c>
      <c r="BC10" s="29">
        <v>3671</v>
      </c>
      <c r="BD10" s="29">
        <v>4268</v>
      </c>
      <c r="BE10" s="29">
        <v>3284.815670221822</v>
      </c>
      <c r="BF10" s="29">
        <v>4506.693714285714</v>
      </c>
      <c r="BG10" s="29">
        <v>4753.112748941508</v>
      </c>
      <c r="BH10" s="29">
        <v>3042.4920193745015</v>
      </c>
      <c r="BI10" s="29">
        <v>2619</v>
      </c>
      <c r="BJ10" s="29">
        <v>3434</v>
      </c>
    </row>
    <row r="11" spans="46:62" ht="15" customHeight="1">
      <c r="AT11" s="33" t="s">
        <v>72</v>
      </c>
      <c r="AU11" s="32">
        <v>1192.217286107551</v>
      </c>
      <c r="AV11" s="32">
        <v>1802.698145025295</v>
      </c>
      <c r="AW11" s="32">
        <v>2089.455571685261</v>
      </c>
      <c r="AX11" s="32">
        <v>2281.3099494756852</v>
      </c>
      <c r="AY11" s="31">
        <v>2401</v>
      </c>
      <c r="AZ11" s="31">
        <v>4531</v>
      </c>
      <c r="BA11" s="31">
        <v>8752.83</v>
      </c>
      <c r="BB11" s="29">
        <v>2265</v>
      </c>
      <c r="BC11" s="29">
        <v>3471</v>
      </c>
      <c r="BD11" s="29">
        <v>4364</v>
      </c>
      <c r="BE11" s="29">
        <v>3863.567090746914</v>
      </c>
      <c r="BF11" s="29">
        <v>4526.998208931978</v>
      </c>
      <c r="BG11" s="29">
        <v>4584.386105534945</v>
      </c>
      <c r="BH11" s="29">
        <v>3058.2395751376866</v>
      </c>
      <c r="BI11" s="29">
        <v>2566</v>
      </c>
      <c r="BJ11" s="29">
        <v>2369.722920509628</v>
      </c>
    </row>
    <row r="12" spans="46:62" ht="15" customHeight="1">
      <c r="AT12" s="33" t="s">
        <v>73</v>
      </c>
      <c r="AU12" s="32">
        <v>1257.7658303464755</v>
      </c>
      <c r="AV12" s="32">
        <v>1875.4701211867948</v>
      </c>
      <c r="AW12" s="32">
        <v>2033.8047239356101</v>
      </c>
      <c r="AX12" s="32">
        <v>2447</v>
      </c>
      <c r="AY12" s="31">
        <v>2349</v>
      </c>
      <c r="AZ12" s="31">
        <v>4371</v>
      </c>
      <c r="BA12" s="31"/>
      <c r="BB12" s="29">
        <v>2557</v>
      </c>
      <c r="BC12" s="29">
        <v>2502</v>
      </c>
      <c r="BD12" s="29">
        <v>3962</v>
      </c>
      <c r="BE12" s="29">
        <v>3416.530127239804</v>
      </c>
      <c r="BF12" s="29">
        <v>5138.643424980907</v>
      </c>
      <c r="BG12" s="29">
        <v>4431.649956900604</v>
      </c>
      <c r="BH12" s="29">
        <v>2728.008828195048</v>
      </c>
      <c r="BI12" s="29">
        <v>2711.19</v>
      </c>
      <c r="BJ12" s="29">
        <v>3398.106416466639</v>
      </c>
    </row>
    <row r="13" spans="46:62" ht="15" customHeight="1">
      <c r="AT13" s="33" t="s">
        <v>74</v>
      </c>
      <c r="AU13" s="32">
        <v>1208.1314720347007</v>
      </c>
      <c r="AV13" s="32">
        <v>1820.2368137782562</v>
      </c>
      <c r="AW13" s="32">
        <v>2116.3057779363553</v>
      </c>
      <c r="AX13" s="32">
        <v>2270</v>
      </c>
      <c r="AY13" s="31">
        <v>2195</v>
      </c>
      <c r="AZ13" s="31">
        <v>3166</v>
      </c>
      <c r="BA13" s="31">
        <v>4924</v>
      </c>
      <c r="BB13" s="29">
        <v>3336</v>
      </c>
      <c r="BC13" s="29">
        <v>3562</v>
      </c>
      <c r="BD13" s="29">
        <v>4142</v>
      </c>
      <c r="BE13" s="29">
        <v>3411.454263892168</v>
      </c>
      <c r="BF13" s="29">
        <v>4948.421970797774</v>
      </c>
      <c r="BG13" s="29">
        <v>4409.276177833023</v>
      </c>
      <c r="BH13" s="29">
        <v>2056.879469285776</v>
      </c>
      <c r="BI13" s="29">
        <v>2623</v>
      </c>
      <c r="BJ13" s="29">
        <v>3359</v>
      </c>
    </row>
    <row r="14" spans="46:62" ht="15" customHeight="1">
      <c r="AT14" s="33" t="s">
        <v>75</v>
      </c>
      <c r="AU14" s="32">
        <v>1239.9888377284778</v>
      </c>
      <c r="AV14" s="32">
        <v>1883.1664282308059</v>
      </c>
      <c r="AW14" s="32">
        <v>1827.5917349483434</v>
      </c>
      <c r="AX14" s="32">
        <v>2230</v>
      </c>
      <c r="AY14" s="31">
        <v>2811</v>
      </c>
      <c r="AZ14" s="31">
        <v>2476</v>
      </c>
      <c r="BA14" s="31">
        <v>3700</v>
      </c>
      <c r="BB14" s="29"/>
      <c r="BC14" s="29">
        <v>4142.51</v>
      </c>
      <c r="BD14" s="29">
        <v>4640</v>
      </c>
      <c r="BE14" s="29">
        <v>3640.248588865649</v>
      </c>
      <c r="BF14" s="29">
        <v>5184.29635</v>
      </c>
      <c r="BG14" s="29">
        <v>4415.965289064314</v>
      </c>
      <c r="BH14" s="29">
        <v>2526.42055440656</v>
      </c>
      <c r="BI14" s="29">
        <v>2876</v>
      </c>
      <c r="BJ14" s="29"/>
    </row>
    <row r="15" spans="46:62" ht="15" customHeight="1">
      <c r="AT15" s="33" t="s">
        <v>76</v>
      </c>
      <c r="AU15" s="32">
        <v>1297.674666477182</v>
      </c>
      <c r="AV15" s="32">
        <v>1915.0365448504986</v>
      </c>
      <c r="AW15" s="32">
        <v>1370.1346153846155</v>
      </c>
      <c r="AX15" s="32">
        <v>2252</v>
      </c>
      <c r="AY15" s="31">
        <v>2557</v>
      </c>
      <c r="AZ15" s="31"/>
      <c r="BA15" s="31"/>
      <c r="BB15" s="29">
        <v>2375.28</v>
      </c>
      <c r="BC15" s="29"/>
      <c r="BD15" s="29"/>
      <c r="BE15" s="29">
        <v>3391.4602500000005</v>
      </c>
      <c r="BF15" s="29">
        <v>5283.042486126526</v>
      </c>
      <c r="BG15" s="29">
        <v>3080.690485748695</v>
      </c>
      <c r="BH15" s="29">
        <v>2709.489737287324</v>
      </c>
      <c r="BI15" s="29">
        <v>2837</v>
      </c>
      <c r="BJ15" s="29"/>
    </row>
    <row r="16" spans="47:50" ht="15" customHeight="1">
      <c r="AU16" s="32"/>
      <c r="AV16" s="33"/>
      <c r="AW16" s="33"/>
      <c r="AX16" s="33"/>
    </row>
    <row r="17" spans="47:50" ht="15" customHeight="1">
      <c r="AU17" s="32"/>
      <c r="AV17" s="33"/>
      <c r="AW17" s="33"/>
      <c r="AX17" s="33"/>
    </row>
    <row r="18" spans="47:50" ht="15" customHeight="1">
      <c r="AU18" s="32"/>
      <c r="AV18" s="33"/>
      <c r="AW18" s="33"/>
      <c r="AX18" s="33"/>
    </row>
    <row r="19" spans="47:50" ht="15" customHeight="1">
      <c r="AU19" s="32"/>
      <c r="AV19" s="33"/>
      <c r="AW19" s="33"/>
      <c r="AX19" s="33"/>
    </row>
    <row r="20" spans="47:50" ht="15" customHeight="1">
      <c r="AU20" s="32"/>
      <c r="AV20" s="33"/>
      <c r="AW20" s="33"/>
      <c r="AX20" s="33"/>
    </row>
    <row r="21" spans="47:50" ht="15" customHeight="1">
      <c r="AU21" s="32"/>
      <c r="AV21" s="33"/>
      <c r="AW21" s="33"/>
      <c r="AX21" s="33"/>
    </row>
    <row r="22" spans="47:50" ht="15" customHeight="1">
      <c r="AU22" s="32"/>
      <c r="AV22" s="33"/>
      <c r="AW22" s="33"/>
      <c r="AX22" s="33"/>
    </row>
    <row r="23" spans="47:50" ht="15" customHeight="1">
      <c r="AU23" s="32"/>
      <c r="AV23" s="33"/>
      <c r="AW23" s="33"/>
      <c r="AX23" s="33"/>
    </row>
    <row r="24" spans="47:50" ht="15" customHeight="1">
      <c r="AU24" s="32"/>
      <c r="AV24" s="33"/>
      <c r="AW24" s="33"/>
      <c r="AX24" s="33"/>
    </row>
    <row r="25" spans="47:62" ht="15" customHeight="1">
      <c r="AU25" s="71">
        <v>2002</v>
      </c>
      <c r="AV25" s="71">
        <v>2003</v>
      </c>
      <c r="AW25" s="71">
        <v>2004</v>
      </c>
      <c r="AX25" s="71">
        <v>2005</v>
      </c>
      <c r="AY25" s="30">
        <v>2006</v>
      </c>
      <c r="AZ25" s="30">
        <v>2007</v>
      </c>
      <c r="BA25" s="30">
        <v>2008</v>
      </c>
      <c r="BB25" s="10">
        <v>2009</v>
      </c>
      <c r="BC25" s="10">
        <v>2010</v>
      </c>
      <c r="BD25" s="10">
        <v>2011</v>
      </c>
      <c r="BE25" s="10">
        <v>2012</v>
      </c>
      <c r="BF25" s="10">
        <v>2013</v>
      </c>
      <c r="BG25" s="10">
        <v>2014</v>
      </c>
      <c r="BH25" s="10">
        <v>2015</v>
      </c>
      <c r="BI25" s="10">
        <v>2016</v>
      </c>
      <c r="BJ25" s="10">
        <v>2017</v>
      </c>
    </row>
    <row r="26" spans="46:62" ht="15" customHeight="1">
      <c r="AT26" s="11" t="s">
        <v>65</v>
      </c>
      <c r="AU26" s="32">
        <v>1655</v>
      </c>
      <c r="AV26" s="32">
        <v>1342.7404608070217</v>
      </c>
      <c r="AW26" s="32">
        <v>1721.6315834327595</v>
      </c>
      <c r="AX26" s="32">
        <v>1861.2843601895734</v>
      </c>
      <c r="AY26" s="31">
        <v>2347</v>
      </c>
      <c r="AZ26" s="31">
        <v>2174</v>
      </c>
      <c r="BA26" s="31">
        <v>4885</v>
      </c>
      <c r="BB26" s="29">
        <v>2180</v>
      </c>
      <c r="BC26" s="29">
        <v>2201</v>
      </c>
      <c r="BD26" s="29">
        <v>3057</v>
      </c>
      <c r="BE26" s="29">
        <v>3376.5041997729854</v>
      </c>
      <c r="BF26" s="29">
        <v>3640.0893147807164</v>
      </c>
      <c r="BG26" s="29">
        <v>4431.578947368421</v>
      </c>
      <c r="BH26" s="29">
        <v>3540.2768717919994</v>
      </c>
      <c r="BI26" s="29">
        <v>2019</v>
      </c>
      <c r="BJ26" s="29">
        <v>2256</v>
      </c>
    </row>
    <row r="27" spans="46:62" ht="15" customHeight="1">
      <c r="AT27" s="11" t="s">
        <v>66</v>
      </c>
      <c r="AU27" s="32">
        <v>1663</v>
      </c>
      <c r="AV27" s="32">
        <v>1474.3209876543208</v>
      </c>
      <c r="AW27" s="32">
        <v>1679.9958523741457</v>
      </c>
      <c r="AX27" s="32">
        <v>1992.5671812464268</v>
      </c>
      <c r="AY27" s="31">
        <v>2258</v>
      </c>
      <c r="AZ27" s="31">
        <v>2295</v>
      </c>
      <c r="BA27" s="31">
        <v>3670.7</v>
      </c>
      <c r="BB27" s="29">
        <v>2115</v>
      </c>
      <c r="BC27" s="29"/>
      <c r="BD27" s="29">
        <v>2973</v>
      </c>
      <c r="BE27" s="29">
        <v>3362.222621399389</v>
      </c>
      <c r="BF27" s="29">
        <v>3716.2948861576265</v>
      </c>
      <c r="BG27" s="29">
        <v>4340</v>
      </c>
      <c r="BH27" s="29">
        <v>2883.3562144894972</v>
      </c>
      <c r="BI27" s="29">
        <v>2375</v>
      </c>
      <c r="BJ27" s="29">
        <v>2345</v>
      </c>
    </row>
    <row r="28" spans="46:62" ht="15" customHeight="1">
      <c r="AT28" s="11" t="s">
        <v>67</v>
      </c>
      <c r="AU28" s="32">
        <v>1625</v>
      </c>
      <c r="AV28" s="32">
        <v>1613.0959595959596</v>
      </c>
      <c r="AW28" s="32">
        <v>1721.989076296633</v>
      </c>
      <c r="AX28" s="32">
        <v>2183.2473253618627</v>
      </c>
      <c r="AY28" s="31">
        <v>2323</v>
      </c>
      <c r="AZ28" s="31">
        <v>2369</v>
      </c>
      <c r="BA28" s="31">
        <v>3742</v>
      </c>
      <c r="BB28" s="29">
        <v>2230</v>
      </c>
      <c r="BC28" s="29">
        <v>2873</v>
      </c>
      <c r="BD28" s="29">
        <v>3001</v>
      </c>
      <c r="BE28" s="29">
        <v>3342.9144171260073</v>
      </c>
      <c r="BF28" s="29">
        <v>3826.5744216726066</v>
      </c>
      <c r="BG28" s="29">
        <v>4370.29381533052</v>
      </c>
      <c r="BH28" s="29">
        <v>2703.641780666775</v>
      </c>
      <c r="BI28" s="29">
        <v>2162</v>
      </c>
      <c r="BJ28" s="29">
        <v>2384</v>
      </c>
    </row>
    <row r="29" spans="46:62" ht="15" customHeight="1">
      <c r="AT29" s="11" t="s">
        <v>68</v>
      </c>
      <c r="AU29" s="32">
        <v>1489</v>
      </c>
      <c r="AV29" s="32">
        <v>1714.2857142857142</v>
      </c>
      <c r="AW29" s="32">
        <v>1834.6153846153845</v>
      </c>
      <c r="AX29" s="32">
        <v>2164.4781454183644</v>
      </c>
      <c r="AY29" s="31">
        <v>2248</v>
      </c>
      <c r="AZ29" s="31">
        <v>1647</v>
      </c>
      <c r="BA29" s="31">
        <v>3397</v>
      </c>
      <c r="BB29" s="29">
        <v>2113</v>
      </c>
      <c r="BC29" s="29">
        <v>5212</v>
      </c>
      <c r="BD29" s="29">
        <v>3697</v>
      </c>
      <c r="BE29" s="29">
        <v>3212.0341709359363</v>
      </c>
      <c r="BF29" s="29">
        <v>3997.019335570079</v>
      </c>
      <c r="BG29" s="29"/>
      <c r="BH29" s="29">
        <v>2758.2387317465445</v>
      </c>
      <c r="BI29" s="29">
        <v>2139</v>
      </c>
      <c r="BJ29" s="29">
        <v>2493</v>
      </c>
    </row>
    <row r="30" spans="46:62" ht="15" customHeight="1">
      <c r="AT30" s="11" t="s">
        <v>69</v>
      </c>
      <c r="AU30" s="32">
        <v>1484</v>
      </c>
      <c r="AV30" s="32">
        <v>1707.6124567474048</v>
      </c>
      <c r="AW30" s="32">
        <v>1807.299115419249</v>
      </c>
      <c r="AX30" s="32">
        <v>2106.8803770069594</v>
      </c>
      <c r="AY30" s="31">
        <v>2208</v>
      </c>
      <c r="AZ30" s="31">
        <v>2642</v>
      </c>
      <c r="BA30" s="31">
        <v>3402</v>
      </c>
      <c r="BB30" s="29">
        <v>2288</v>
      </c>
      <c r="BC30" s="29">
        <v>2656</v>
      </c>
      <c r="BD30" s="29">
        <v>3724</v>
      </c>
      <c r="BE30" s="29">
        <v>3095.082667913568</v>
      </c>
      <c r="BF30" s="29">
        <v>3833.4506184264924</v>
      </c>
      <c r="BG30" s="29">
        <v>4755.882612144179</v>
      </c>
      <c r="BH30" s="29">
        <v>2582.8108155959126</v>
      </c>
      <c r="BI30" s="29">
        <v>2097.89</v>
      </c>
      <c r="BJ30" s="29">
        <v>2163</v>
      </c>
    </row>
    <row r="31" spans="46:62" ht="15" customHeight="1">
      <c r="AT31" s="11" t="s">
        <v>70</v>
      </c>
      <c r="AU31" s="32">
        <v>1388</v>
      </c>
      <c r="AV31" s="32">
        <v>1766.8500687757908</v>
      </c>
      <c r="AW31" s="32">
        <v>1972.1962556984072</v>
      </c>
      <c r="AX31" s="32">
        <v>2248.071272582886</v>
      </c>
      <c r="AY31" s="31">
        <v>2087</v>
      </c>
      <c r="AZ31" s="31">
        <v>3531</v>
      </c>
      <c r="BA31" s="31">
        <v>3539</v>
      </c>
      <c r="BB31" s="29">
        <v>2224</v>
      </c>
      <c r="BC31" s="29">
        <v>3020</v>
      </c>
      <c r="BD31" s="29">
        <v>3783</v>
      </c>
      <c r="BE31" s="29">
        <v>3021.1429839591297</v>
      </c>
      <c r="BF31" s="29">
        <v>3748.7524801481754</v>
      </c>
      <c r="BG31" s="29">
        <v>4599.940060145713</v>
      </c>
      <c r="BH31" s="29">
        <v>2844.008030046353</v>
      </c>
      <c r="BI31" s="29">
        <v>2094</v>
      </c>
      <c r="BJ31" s="29">
        <v>2071</v>
      </c>
    </row>
    <row r="32" spans="46:62" ht="15" customHeight="1">
      <c r="AT32" s="11" t="s">
        <v>71</v>
      </c>
      <c r="AU32" s="32">
        <v>1395</v>
      </c>
      <c r="AV32" s="32">
        <v>1753.9808917197452</v>
      </c>
      <c r="AW32" s="32">
        <v>2022.7564353336986</v>
      </c>
      <c r="AX32" s="32">
        <v>2240.219095477387</v>
      </c>
      <c r="AY32" s="31">
        <v>2236</v>
      </c>
      <c r="AZ32" s="31">
        <v>3558</v>
      </c>
      <c r="BA32" s="31">
        <v>3402</v>
      </c>
      <c r="BB32" s="29">
        <v>2156</v>
      </c>
      <c r="BC32" s="29">
        <v>3336</v>
      </c>
      <c r="BD32" s="29">
        <v>3652</v>
      </c>
      <c r="BE32" s="29">
        <v>2804.165154161906</v>
      </c>
      <c r="BF32" s="29">
        <v>3870.2558146830756</v>
      </c>
      <c r="BG32" s="29">
        <v>4684.879649607877</v>
      </c>
      <c r="BH32" s="29">
        <v>2560.842083434237</v>
      </c>
      <c r="BI32" s="29">
        <v>2118</v>
      </c>
      <c r="BJ32" s="29">
        <v>2125</v>
      </c>
    </row>
    <row r="33" spans="46:62" ht="15" customHeight="1">
      <c r="AT33" s="11" t="s">
        <v>72</v>
      </c>
      <c r="AU33" s="32">
        <v>1360</v>
      </c>
      <c r="AV33" s="32">
        <v>1706.8852459016393</v>
      </c>
      <c r="AW33" s="32">
        <v>2042.5731485370293</v>
      </c>
      <c r="AX33" s="32">
        <v>2301.9812952516713</v>
      </c>
      <c r="AY33" s="31">
        <v>2301</v>
      </c>
      <c r="AZ33" s="31">
        <v>5898</v>
      </c>
      <c r="BA33" s="31">
        <v>3531.97</v>
      </c>
      <c r="BB33" s="29">
        <v>2107</v>
      </c>
      <c r="BC33" s="29">
        <v>3184</v>
      </c>
      <c r="BD33" s="29">
        <v>3519</v>
      </c>
      <c r="BE33" s="29">
        <v>2985.8107040157342</v>
      </c>
      <c r="BF33" s="29">
        <v>4158.421977847811</v>
      </c>
      <c r="BG33" s="29">
        <v>4426.960365292852</v>
      </c>
      <c r="BH33" s="29">
        <v>2568.1540834032617</v>
      </c>
      <c r="BI33" s="29">
        <v>2130</v>
      </c>
      <c r="BJ33" s="29">
        <v>2260.8641002352015</v>
      </c>
    </row>
    <row r="34" spans="46:62" ht="15" customHeight="1">
      <c r="AT34" s="11" t="s">
        <v>73</v>
      </c>
      <c r="AU34" s="32">
        <v>1234</v>
      </c>
      <c r="AV34" s="32">
        <v>1752.549286199864</v>
      </c>
      <c r="AW34" s="32">
        <v>2071.725567416313</v>
      </c>
      <c r="AX34" s="32">
        <v>2295</v>
      </c>
      <c r="AY34" s="31">
        <v>2182</v>
      </c>
      <c r="AZ34" s="31">
        <v>4380</v>
      </c>
      <c r="BA34" s="31">
        <v>3589.3</v>
      </c>
      <c r="BB34" s="29">
        <v>2291</v>
      </c>
      <c r="BC34" s="29">
        <v>3130</v>
      </c>
      <c r="BD34" s="29">
        <v>3589</v>
      </c>
      <c r="BE34" s="29">
        <v>3159.6181632124726</v>
      </c>
      <c r="BF34" s="29">
        <v>4322.898541293313</v>
      </c>
      <c r="BG34" s="29">
        <v>4326.079132826265</v>
      </c>
      <c r="BH34" s="29">
        <v>2146.937441032779</v>
      </c>
      <c r="BI34" s="29">
        <v>2240.14</v>
      </c>
      <c r="BJ34" s="29">
        <v>2056.9130180999896</v>
      </c>
    </row>
    <row r="35" spans="46:62" ht="15" customHeight="1">
      <c r="AT35" s="11" t="s">
        <v>74</v>
      </c>
      <c r="AU35" s="32">
        <v>1398</v>
      </c>
      <c r="AV35" s="32">
        <v>1761.9783616692425</v>
      </c>
      <c r="AW35" s="32">
        <v>2129.962105263158</v>
      </c>
      <c r="AX35" s="32">
        <v>2397</v>
      </c>
      <c r="AY35" s="31">
        <v>2449</v>
      </c>
      <c r="AZ35" s="31">
        <v>8290</v>
      </c>
      <c r="BA35" s="31">
        <v>3635</v>
      </c>
      <c r="BB35" s="29">
        <v>2138</v>
      </c>
      <c r="BC35" s="29">
        <v>3006</v>
      </c>
      <c r="BD35" s="29">
        <v>3522</v>
      </c>
      <c r="BE35" s="29">
        <v>3222.487205625364</v>
      </c>
      <c r="BF35" s="29">
        <v>4161.836899599877</v>
      </c>
      <c r="BG35" s="29">
        <v>3799.874332390826</v>
      </c>
      <c r="BH35" s="29">
        <v>2182.270485613969</v>
      </c>
      <c r="BI35" s="29">
        <v>2189</v>
      </c>
      <c r="BJ35" s="29">
        <v>2178</v>
      </c>
    </row>
    <row r="36" spans="46:62" ht="15" customHeight="1">
      <c r="AT36" s="11" t="s">
        <v>75</v>
      </c>
      <c r="AU36" s="32">
        <v>1272</v>
      </c>
      <c r="AV36" s="32">
        <v>1793.103448275862</v>
      </c>
      <c r="AW36" s="32">
        <v>2001.4420562771709</v>
      </c>
      <c r="AX36" s="32">
        <v>2377</v>
      </c>
      <c r="AY36" s="31">
        <v>1528</v>
      </c>
      <c r="AZ36" s="31">
        <v>3072</v>
      </c>
      <c r="BA36" s="31">
        <v>3707</v>
      </c>
      <c r="BB36" s="29">
        <v>2199.67</v>
      </c>
      <c r="BC36" s="29">
        <v>2992</v>
      </c>
      <c r="BD36" s="29">
        <v>3527</v>
      </c>
      <c r="BE36" s="29">
        <v>3654.79178232912</v>
      </c>
      <c r="BF36" s="29">
        <v>4332.111239617287</v>
      </c>
      <c r="BG36" s="29">
        <v>3664.858528886104</v>
      </c>
      <c r="BH36" s="29">
        <v>2311.5907195762006</v>
      </c>
      <c r="BI36" s="29">
        <v>2275</v>
      </c>
      <c r="BJ36" s="29"/>
    </row>
    <row r="37" spans="46:62" ht="15" customHeight="1">
      <c r="AT37" s="11" t="s">
        <v>76</v>
      </c>
      <c r="AU37" s="32">
        <v>1327</v>
      </c>
      <c r="AV37" s="32">
        <v>1793.44262295082</v>
      </c>
      <c r="AW37" s="32">
        <v>1884.117563772801</v>
      </c>
      <c r="AX37" s="32">
        <v>2361</v>
      </c>
      <c r="AY37" s="31">
        <v>2465</v>
      </c>
      <c r="AZ37" s="31">
        <v>3551</v>
      </c>
      <c r="BA37" s="31">
        <v>3603</v>
      </c>
      <c r="BB37" s="29">
        <v>2200</v>
      </c>
      <c r="BC37" s="29">
        <v>3213.4</v>
      </c>
      <c r="BD37" s="29">
        <v>3445</v>
      </c>
      <c r="BE37" s="29">
        <v>3687.005719268976</v>
      </c>
      <c r="BF37" s="29">
        <v>4469.857639450454</v>
      </c>
      <c r="BG37" s="29">
        <v>3703.6990595611283</v>
      </c>
      <c r="BH37" s="29">
        <v>2118.9703642594986</v>
      </c>
      <c r="BI37" s="29">
        <v>2285</v>
      </c>
      <c r="BJ37" s="29"/>
    </row>
    <row r="38" spans="47:50" ht="15" customHeight="1">
      <c r="AU38" s="32"/>
      <c r="AV38" s="33"/>
      <c r="AW38" s="33"/>
      <c r="AX38" s="33"/>
    </row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printOptions horizontalCentered="1"/>
  <pageMargins left="0.5905511811023623" right="0.5118110236220472" top="0.9448818897637796" bottom="0.7874015748031497" header="0.5118110236220472" footer="0.196850393700787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 Guerrero López</dc:creator>
  <cp:keywords/>
  <dc:description/>
  <cp:lastModifiedBy>Alicia Canales Meza</cp:lastModifiedBy>
  <cp:lastPrinted>2017-08-10T20:15:02Z</cp:lastPrinted>
  <dcterms:created xsi:type="dcterms:W3CDTF">2008-12-10T19:16:04Z</dcterms:created>
  <dcterms:modified xsi:type="dcterms:W3CDTF">2017-11-17T16:27:02Z</dcterms:modified>
  <cp:category/>
  <cp:version/>
  <cp:contentType/>
  <cp:contentStatus/>
</cp:coreProperties>
</file>