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9.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0.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21.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2.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23.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drawings/drawing51.xml" ContentType="application/vnd.openxmlformats-officedocument.drawing+xml"/>
  <Override PartName="/xl/charts/chart25.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6.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7.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8.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29.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30.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31.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32.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70.xml" ContentType="application/vnd.openxmlformats-officedocument.drawing+xml"/>
  <Override PartName="/xl/charts/chart38.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3.xml" ContentType="application/vnd.openxmlformats-officedocument.drawing+xml"/>
  <Override PartName="/xl/charts/chart40.xml" ContentType="application/vnd.openxmlformats-officedocument.drawingml.chart+xml"/>
  <Override PartName="/xl/drawings/drawing7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r\web\excel\"/>
    </mc:Choice>
  </mc:AlternateContent>
  <bookViews>
    <workbookView xWindow="0" yWindow="0" windowWidth="24000" windowHeight="8910" tabRatio="807"/>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sheetId="10" r:id="rId18"/>
    <sheet name="19" sheetId="19" r:id="rId19"/>
    <sheet name="20" sheetId="12" r:id="rId20"/>
    <sheet name="21" sheetId="35" r:id="rId21"/>
    <sheet name="22" sheetId="31" r:id="rId22"/>
    <sheet name="23" sheetId="37" r:id="rId23"/>
    <sheet name="24  " sheetId="34" r:id="rId24"/>
    <sheet name="Contenido Maíz" sheetId="39" r:id="rId25"/>
    <sheet name="26" sheetId="40" r:id="rId26"/>
    <sheet name="27" sheetId="41" r:id="rId27"/>
    <sheet name="28" sheetId="42" r:id="rId28"/>
    <sheet name="29" sheetId="43" r:id="rId29"/>
    <sheet name="30" sheetId="44" r:id="rId30"/>
    <sheet name="31" sheetId="45" r:id="rId31"/>
    <sheet name="32" sheetId="46" r:id="rId32"/>
    <sheet name="33" sheetId="47" r:id="rId33"/>
    <sheet name="34" sheetId="48" r:id="rId34"/>
    <sheet name="35" sheetId="49" r:id="rId35"/>
    <sheet name="36" sheetId="50" r:id="rId36"/>
    <sheet name="Hoja1" sheetId="82" r:id="rId37"/>
    <sheet name="37" sheetId="51" r:id="rId38"/>
    <sheet name="38" sheetId="52" r:id="rId39"/>
    <sheet name="39" sheetId="77" r:id="rId40"/>
    <sheet name="40" sheetId="54" r:id="rId41"/>
    <sheet name="41" sheetId="55" r:id="rId42"/>
    <sheet name="Contenido Arroz" sheetId="56" r:id="rId43"/>
    <sheet name="43" sheetId="57" r:id="rId44"/>
    <sheet name="44" sheetId="58" r:id="rId45"/>
    <sheet name="45" sheetId="59" r:id="rId46"/>
    <sheet name="46" sheetId="60" r:id="rId47"/>
    <sheet name="47" sheetId="61" r:id="rId48"/>
    <sheet name="48" sheetId="62" r:id="rId49"/>
    <sheet name="49" sheetId="63" r:id="rId50"/>
    <sheet name="50" sheetId="64" r:id="rId51"/>
    <sheet name="51" sheetId="65" r:id="rId52"/>
    <sheet name="52" sheetId="66" r:id="rId53"/>
    <sheet name="53" sheetId="67" r:id="rId54"/>
    <sheet name="54" sheetId="68" r:id="rId55"/>
    <sheet name="55" sheetId="69" r:id="rId56"/>
    <sheet name="56" sheetId="70" r:id="rId57"/>
    <sheet name="57" sheetId="73" r:id="rId58"/>
    <sheet name="58" sheetId="74" r:id="rId59"/>
    <sheet name="59" sheetId="75" r:id="rId60"/>
  </sheets>
  <definedNames>
    <definedName name="_xlnm.Print_Area" localSheetId="9">'10'!$B$1:$H$27</definedName>
    <definedName name="_xlnm.Print_Area" localSheetId="10">'11'!$A$1:$J$37</definedName>
    <definedName name="_xlnm.Print_Area" localSheetId="11">'12'!$A$1:$G$38</definedName>
    <definedName name="_xlnm.Print_Area" localSheetId="12">'13'!$A$1:$L$40</definedName>
    <definedName name="_xlnm.Print_Area" localSheetId="13">'14'!$B$1:$L$38</definedName>
    <definedName name="_xlnm.Print_Area" localSheetId="15">'16'!$B$1:$K$33</definedName>
    <definedName name="_xlnm.Print_Area" localSheetId="17">'18'!$B$1:$L$33</definedName>
    <definedName name="_xlnm.Print_Area" localSheetId="18">'19'!$A$1:$M$22</definedName>
    <definedName name="_xlnm.Print_Area" localSheetId="19">'20'!$A$1:$G$42</definedName>
    <definedName name="_xlnm.Print_Area" localSheetId="20">'21'!$B$1:$L$34</definedName>
    <definedName name="_xlnm.Print_Area" localSheetId="21">'22'!$B$1:$O$45</definedName>
    <definedName name="_xlnm.Print_Area" localSheetId="22">'23'!$B$1:$K$46</definedName>
    <definedName name="_xlnm.Print_Area" localSheetId="23">'24  '!$A$1:$E$12</definedName>
    <definedName name="_xlnm.Print_Area" localSheetId="25">'26'!$A$1:$G$34</definedName>
    <definedName name="_xlnm.Print_Area" localSheetId="26">'27'!$B$1:$G$35</definedName>
    <definedName name="_xlnm.Print_Area" localSheetId="27">'28'!$A$2:$H$21</definedName>
    <definedName name="_xlnm.Print_Area" localSheetId="28">'29'!$B$1:$E$32</definedName>
    <definedName name="_xlnm.Print_Area" localSheetId="29">'30'!$A$1:$E$26</definedName>
    <definedName name="_xlnm.Print_Area" localSheetId="30">'31'!$A$1:$G$25</definedName>
    <definedName name="_xlnm.Print_Area" localSheetId="31">'32'!$B$1:$E$35</definedName>
    <definedName name="_xlnm.Print_Area" localSheetId="32">'33'!$B$1:$H$36</definedName>
    <definedName name="_xlnm.Print_Area" localSheetId="33">'34'!$A$1:$G$41</definedName>
    <definedName name="_xlnm.Print_Area" localSheetId="34">'35'!$B$1:$J$39</definedName>
    <definedName name="_xlnm.Print_Area" localSheetId="35">'36'!$B$1:$G$38</definedName>
    <definedName name="_xlnm.Print_Area" localSheetId="37">'37'!$B$1:$I$36</definedName>
    <definedName name="_xlnm.Print_Area" localSheetId="38">'38'!$B$1:$H$47</definedName>
    <definedName name="_xlnm.Print_Area" localSheetId="39">'39'!$A$1:$L$22</definedName>
    <definedName name="_xlnm.Print_Area" localSheetId="3">'4'!$A$1:$F$34</definedName>
    <definedName name="_xlnm.Print_Area" localSheetId="40">'40'!$B$1:$G$43</definedName>
    <definedName name="_xlnm.Print_Area" localSheetId="41">'41'!$A$1:$E$15</definedName>
    <definedName name="_xlnm.Print_Area" localSheetId="43">'43'!$B$1:$G$35</definedName>
    <definedName name="_xlnm.Print_Area" localSheetId="44">'44'!$B$1:$G$30</definedName>
    <definedName name="_xlnm.Print_Area" localSheetId="45">'45'!$A$2:$L$21</definedName>
    <definedName name="_xlnm.Print_Area" localSheetId="46">'46'!$A$1:$D$40</definedName>
    <definedName name="_xlnm.Print_Area" localSheetId="47">'47'!$A$1:$G$17</definedName>
    <definedName name="_xlnm.Print_Area" localSheetId="48">'48'!$B$1:$E$17</definedName>
    <definedName name="_xlnm.Print_Area" localSheetId="49">'49'!$A$1:$F$33</definedName>
    <definedName name="_xlnm.Print_Area" localSheetId="4">'5'!$A$1:$G$34</definedName>
    <definedName name="_xlnm.Print_Area" localSheetId="50">'50'!$A$1:$F$36</definedName>
    <definedName name="_xlnm.Print_Area" localSheetId="51">'51'!$A$1:$M$39</definedName>
    <definedName name="_xlnm.Print_Area" localSheetId="52">'52'!$A$1:$I$30</definedName>
    <definedName name="_xlnm.Print_Area" localSheetId="53">'53'!$A$1:$H$34</definedName>
    <definedName name="_xlnm.Print_Area" localSheetId="54">'54'!$A$1:$G$33</definedName>
    <definedName name="_xlnm.Print_Area" localSheetId="55">'55'!$A$1:$I$25</definedName>
    <definedName name="_xlnm.Print_Area" localSheetId="56">'56'!$A$1:$H$41</definedName>
    <definedName name="_xlnm.Print_Area" localSheetId="57">'57'!$A$1:$E$17</definedName>
    <definedName name="_xlnm.Print_Area" localSheetId="58">'58'!$A$1:$G$37</definedName>
    <definedName name="_xlnm.Print_Area" localSheetId="5">'6'!$A$2:$K$22</definedName>
    <definedName name="_xlnm.Print_Area" localSheetId="6">'7'!$A$1:$E$36</definedName>
    <definedName name="_xlnm.Print_Area" localSheetId="7">'8'!$A$1:$G$30</definedName>
    <definedName name="_xlnm.Print_Area" localSheetId="8">'9'!$A$1:$G$20</definedName>
    <definedName name="_xlnm.Print_Area" localSheetId="42">'Contenido Arroz'!$A$1:$G$42</definedName>
    <definedName name="_xlnm.Print_Area" localSheetId="24">'Contenido Maíz'!$A$2:$G$41</definedName>
    <definedName name="_xlnm.Print_Area" localSheetId="2">'Contenido Trigo'!$A$2:$G$41</definedName>
    <definedName name="_xlnm.Print_Area" localSheetId="1">Introducción!$A$1:$E$12</definedName>
    <definedName name="_xlnm.Print_Area" localSheetId="0">Portada!$A$1:$F$85</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51" hidden="1">'51'!#REF!</definedName>
    <definedName name="Z_5CDC6F58_B038_4A0E_A13D_C643B013E119_.wvu.Cols" localSheetId="0" hidden="1">Portada!#REF!</definedName>
    <definedName name="Z_5CDC6F58_B038_4A0E_A13D_C643B013E119_.wvu.PrintArea" localSheetId="9" hidden="1">'10'!$C$4:$G$30</definedName>
    <definedName name="Z_5CDC6F58_B038_4A0E_A13D_C643B013E119_.wvu.PrintArea" localSheetId="10" hidden="1">'11'!$B$1:$I$35</definedName>
    <definedName name="Z_5CDC6F58_B038_4A0E_A13D_C643B013E119_.wvu.PrintArea" localSheetId="11" hidden="1">'12'!$A$1:$G$37</definedName>
    <definedName name="Z_5CDC6F58_B038_4A0E_A13D_C643B013E119_.wvu.PrintArea" localSheetId="12" hidden="1">'13'!$B$1:$K$40</definedName>
    <definedName name="Z_5CDC6F58_B038_4A0E_A13D_C643B013E119_.wvu.PrintArea" localSheetId="13" hidden="1">'14'!$B$1:$K$38</definedName>
    <definedName name="Z_5CDC6F58_B038_4A0E_A13D_C643B013E119_.wvu.PrintArea" localSheetId="15" hidden="1">'16'!$A$1:$K$30</definedName>
    <definedName name="Z_5CDC6F58_B038_4A0E_A13D_C643B013E119_.wvu.PrintArea" localSheetId="17" hidden="1">'18'!$B$1:$L$32</definedName>
    <definedName name="Z_5CDC6F58_B038_4A0E_A13D_C643B013E119_.wvu.PrintArea" localSheetId="18" hidden="1">'19'!$A$1:$L$22</definedName>
    <definedName name="Z_5CDC6F58_B038_4A0E_A13D_C643B013E119_.wvu.PrintArea" localSheetId="19" hidden="1">'20'!$A$1:$F$38</definedName>
    <definedName name="Z_5CDC6F58_B038_4A0E_A13D_C643B013E119_.wvu.PrintArea" localSheetId="20" hidden="1">'21'!$B$1:$L$33</definedName>
    <definedName name="Z_5CDC6F58_B038_4A0E_A13D_C643B013E119_.wvu.PrintArea" localSheetId="25" hidden="1">'26'!$B$1:$G$34</definedName>
    <definedName name="Z_5CDC6F58_B038_4A0E_A13D_C643B013E119_.wvu.PrintArea" localSheetId="26" hidden="1">'27'!$B$1:$F$35</definedName>
    <definedName name="Z_5CDC6F58_B038_4A0E_A13D_C643B013E119_.wvu.PrintArea" localSheetId="29" hidden="1">'30'!$B$1:$D$24</definedName>
    <definedName name="Z_5CDC6F58_B038_4A0E_A13D_C643B013E119_.wvu.PrintArea" localSheetId="30" hidden="1">'31'!$B$1:$F$24</definedName>
    <definedName name="Z_5CDC6F58_B038_4A0E_A13D_C643B013E119_.wvu.PrintArea" localSheetId="32" hidden="1">'33'!$B$1:$H$34</definedName>
    <definedName name="Z_5CDC6F58_B038_4A0E_A13D_C643B013E119_.wvu.PrintArea" localSheetId="33" hidden="1">'34'!$A$1:$G$38</definedName>
    <definedName name="Z_5CDC6F58_B038_4A0E_A13D_C643B013E119_.wvu.PrintArea" localSheetId="35" hidden="1">'36'!$B$1:$G$17</definedName>
    <definedName name="Z_5CDC6F58_B038_4A0E_A13D_C643B013E119_.wvu.PrintArea" localSheetId="37" hidden="1">'37'!$A$1:$H$14</definedName>
    <definedName name="Z_5CDC6F58_B038_4A0E_A13D_C643B013E119_.wvu.PrintArea" localSheetId="3" hidden="1">'4'!$A$1:$F$34</definedName>
    <definedName name="Z_5CDC6F58_B038_4A0E_A13D_C643B013E119_.wvu.PrintArea" localSheetId="40" hidden="1">'40'!$B$1:$G$39</definedName>
    <definedName name="Z_5CDC6F58_B038_4A0E_A13D_C643B013E119_.wvu.PrintArea" localSheetId="43" hidden="1">'43'!$B$1:$G$35</definedName>
    <definedName name="Z_5CDC6F58_B038_4A0E_A13D_C643B013E119_.wvu.PrintArea" localSheetId="44" hidden="1">'44'!$B$1:$G$30</definedName>
    <definedName name="Z_5CDC6F58_B038_4A0E_A13D_C643B013E119_.wvu.PrintArea" localSheetId="47" hidden="1">'47'!$B$1:$F$15</definedName>
    <definedName name="Z_5CDC6F58_B038_4A0E_A13D_C643B013E119_.wvu.PrintArea" localSheetId="49" hidden="1">'49'!$A$1:$F$31</definedName>
    <definedName name="Z_5CDC6F58_B038_4A0E_A13D_C643B013E119_.wvu.PrintArea" localSheetId="4" hidden="1">'5'!$A$1:$G$31</definedName>
    <definedName name="Z_5CDC6F58_B038_4A0E_A13D_C643B013E119_.wvu.PrintArea" localSheetId="50" hidden="1">'50'!$A$1:$F$36</definedName>
    <definedName name="Z_5CDC6F58_B038_4A0E_A13D_C643B013E119_.wvu.PrintArea" localSheetId="51" hidden="1">'51'!$A$1:$L$37</definedName>
    <definedName name="Z_5CDC6F58_B038_4A0E_A13D_C643B013E119_.wvu.PrintArea" localSheetId="52" hidden="1">'52'!$A$1:$H$29</definedName>
    <definedName name="Z_5CDC6F58_B038_4A0E_A13D_C643B013E119_.wvu.PrintArea" localSheetId="53" hidden="1">'53'!$A$1:$G$33</definedName>
    <definedName name="Z_5CDC6F58_B038_4A0E_A13D_C643B013E119_.wvu.PrintArea" localSheetId="54" hidden="1">'54'!$A$1:$G$32</definedName>
    <definedName name="Z_5CDC6F58_B038_4A0E_A13D_C643B013E119_.wvu.PrintArea" localSheetId="55" hidden="1">'55'!$A$1:$H$22</definedName>
    <definedName name="Z_5CDC6F58_B038_4A0E_A13D_C643B013E119_.wvu.PrintArea" localSheetId="56" hidden="1">'56'!$A$1:$H$39</definedName>
    <definedName name="Z_5CDC6F58_B038_4A0E_A13D_C643B013E119_.wvu.PrintArea" localSheetId="7" hidden="1">'8'!$B$1:$F$28</definedName>
    <definedName name="Z_5CDC6F58_B038_4A0E_A13D_C643B013E119_.wvu.PrintArea" localSheetId="8" hidden="1">'9'!$B$1:$F$20</definedName>
    <definedName name="Z_5CDC6F58_B038_4A0E_A13D_C643B013E119_.wvu.PrintArea" localSheetId="42" hidden="1">'Contenido Arroz'!$A$1:$G$42</definedName>
    <definedName name="Z_5CDC6F58_B038_4A0E_A13D_C643B013E119_.wvu.PrintArea" localSheetId="24" hidden="1">'Contenido Maíz'!$A$2:$G$41</definedName>
    <definedName name="Z_5CDC6F58_B038_4A0E_A13D_C643B013E119_.wvu.PrintArea" localSheetId="2" hidden="1">'Contenido Trigo'!$A$2:$G$41</definedName>
    <definedName name="Z_5CDC6F58_B038_4A0E_A13D_C643B013E119_.wvu.PrintArea" localSheetId="0" hidden="1">Portada!$A$1:$F$85</definedName>
  </definedNames>
  <calcPr calcId="171027"/>
  <customWorkbookViews>
    <customWorkbookView name="Ema Laval Molkenbuhr - Vista personalizada" guid="{5CDC6F58-B038-4A0E-A13D-C643B013E119}" mergeInterval="0" personalView="1" maximized="1" xWindow="1" yWindow="1" windowWidth="1020" windowHeight="538" tabRatio="821" activeSheetId="3"/>
  </customWorkbookViews>
</workbook>
</file>

<file path=xl/calcChain.xml><?xml version="1.0" encoding="utf-8"?>
<calcChain xmlns="http://schemas.openxmlformats.org/spreadsheetml/2006/main">
  <c r="B14" i="63" l="1"/>
  <c r="E14" i="63" s="1"/>
  <c r="F14" i="63" s="1"/>
  <c r="C14" i="63"/>
  <c r="I20" i="3"/>
  <c r="H21" i="80" l="1"/>
  <c r="B21" i="80"/>
  <c r="L18" i="19" l="1"/>
  <c r="K19" i="10"/>
  <c r="D16" i="24" l="1"/>
  <c r="F13" i="58"/>
  <c r="D13" i="58"/>
  <c r="E13" i="58"/>
  <c r="C13" i="58"/>
  <c r="F14" i="41"/>
  <c r="D14" i="41"/>
  <c r="E14" i="41"/>
  <c r="C14" i="41"/>
  <c r="C14" i="8"/>
  <c r="D14" i="8"/>
  <c r="E14" i="8"/>
  <c r="F14" i="8"/>
  <c r="B14" i="8"/>
  <c r="J21" i="3" l="1"/>
  <c r="I21" i="3"/>
  <c r="H21" i="3"/>
  <c r="G21" i="3"/>
  <c r="F21" i="3"/>
  <c r="E21" i="3"/>
  <c r="D21" i="3"/>
  <c r="C21" i="3"/>
  <c r="K19" i="27"/>
  <c r="K19" i="7"/>
  <c r="C21" i="80"/>
  <c r="D21" i="80"/>
  <c r="E21" i="80"/>
  <c r="F21" i="80"/>
  <c r="G21" i="80"/>
  <c r="I21" i="80"/>
  <c r="D20" i="27"/>
  <c r="E20" i="27"/>
  <c r="F20" i="27"/>
  <c r="G20" i="27"/>
  <c r="H20" i="27"/>
  <c r="I20" i="27"/>
  <c r="J20" i="27"/>
  <c r="C20" i="27"/>
  <c r="K19" i="3"/>
  <c r="K20" i="3"/>
  <c r="D20" i="3"/>
  <c r="E20" i="3"/>
  <c r="F20" i="3"/>
  <c r="G20" i="3"/>
  <c r="H20" i="3"/>
  <c r="J20" i="3"/>
  <c r="C20" i="3"/>
  <c r="C19" i="65" l="1"/>
  <c r="D19" i="65"/>
  <c r="E19" i="65"/>
  <c r="F19" i="65"/>
  <c r="G19" i="65"/>
  <c r="H19" i="65"/>
  <c r="I19" i="65"/>
  <c r="J19" i="65"/>
  <c r="K19" i="65"/>
  <c r="B19" i="65"/>
  <c r="L18" i="65"/>
  <c r="E18" i="64"/>
  <c r="L18" i="77" l="1"/>
  <c r="H19" i="52"/>
  <c r="D20" i="49" l="1"/>
  <c r="E20" i="49"/>
  <c r="F20" i="49"/>
  <c r="G20" i="49"/>
  <c r="H20" i="49"/>
  <c r="I20" i="49"/>
  <c r="J20" i="49"/>
  <c r="C20" i="49"/>
  <c r="D19" i="48"/>
  <c r="E19" i="48"/>
  <c r="F19" i="48"/>
  <c r="C19" i="48"/>
  <c r="F18" i="64" l="1"/>
  <c r="L17" i="19" l="1"/>
  <c r="K18" i="10"/>
  <c r="I15" i="5" l="1"/>
  <c r="K42" i="37" l="1"/>
  <c r="H15" i="5" l="1"/>
  <c r="C16" i="5"/>
  <c r="C19" i="77"/>
  <c r="B19" i="77"/>
  <c r="L17" i="77"/>
  <c r="G19" i="52"/>
  <c r="I20" i="65" l="1"/>
  <c r="L17" i="65"/>
  <c r="K18" i="7" l="1"/>
  <c r="K18" i="27"/>
  <c r="K18" i="3"/>
  <c r="F19" i="4"/>
  <c r="E19" i="4"/>
  <c r="D12" i="58" l="1"/>
  <c r="G14" i="41"/>
  <c r="E16" i="5" l="1"/>
  <c r="H16" i="5" s="1"/>
  <c r="I16" i="5" s="1"/>
  <c r="D16" i="5" l="1"/>
  <c r="T3" i="65"/>
  <c r="S3" i="65"/>
  <c r="R3" i="65"/>
  <c r="Q3" i="65"/>
  <c r="U3" i="65" s="1"/>
  <c r="E12" i="43" l="1"/>
  <c r="C18" i="60" l="1"/>
  <c r="F12" i="58" l="1"/>
  <c r="E12" i="58"/>
  <c r="C12" i="58"/>
  <c r="L16" i="77" l="1"/>
  <c r="E21" i="49" l="1"/>
  <c r="C21" i="49"/>
  <c r="D19" i="4"/>
  <c r="C19" i="4"/>
  <c r="C20" i="65" l="1"/>
  <c r="L19" i="65"/>
  <c r="L16" i="65"/>
  <c r="L16" i="19" l="1"/>
  <c r="K17" i="10"/>
  <c r="K17" i="7"/>
  <c r="K17" i="27"/>
  <c r="K17" i="3"/>
  <c r="K20" i="27" l="1"/>
  <c r="G14" i="8" l="1"/>
  <c r="E15" i="24" l="1"/>
  <c r="B20" i="65" l="1"/>
  <c r="L15" i="77" l="1"/>
  <c r="L15" i="65" l="1"/>
  <c r="D18" i="64"/>
  <c r="C18" i="64"/>
  <c r="D42" i="37" l="1"/>
  <c r="E42" i="37"/>
  <c r="F42" i="37"/>
  <c r="G42" i="37"/>
  <c r="H42" i="37"/>
  <c r="I42" i="37"/>
  <c r="J42" i="37"/>
  <c r="C42" i="37"/>
  <c r="L14" i="19" l="1"/>
  <c r="L15" i="19"/>
  <c r="K15" i="10"/>
  <c r="K16" i="10"/>
  <c r="K16" i="7"/>
  <c r="K16" i="27"/>
  <c r="K16" i="3"/>
  <c r="K15" i="3"/>
  <c r="B24" i="46" l="1"/>
  <c r="B22" i="46"/>
  <c r="H13" i="69" l="1"/>
  <c r="L14" i="65"/>
  <c r="L14" i="77" l="1"/>
  <c r="K15" i="7" l="1"/>
  <c r="T2" i="65" l="1"/>
  <c r="S2" i="65"/>
  <c r="R2" i="65"/>
  <c r="Q2" i="65"/>
  <c r="F20" i="65"/>
  <c r="G20" i="65"/>
  <c r="E20" i="65"/>
  <c r="U2" i="65" l="1"/>
  <c r="G19" i="77" l="1"/>
  <c r="H19" i="77"/>
  <c r="I19" i="77"/>
  <c r="J19" i="77"/>
  <c r="L13" i="77"/>
  <c r="E15" i="5" l="1"/>
  <c r="F16" i="5" l="1"/>
  <c r="F13" i="61"/>
  <c r="F12" i="61"/>
  <c r="F23" i="45"/>
  <c r="F22" i="45"/>
  <c r="F21" i="45"/>
  <c r="F20" i="45"/>
  <c r="F19" i="45"/>
  <c r="F18" i="45"/>
  <c r="F17" i="45"/>
  <c r="F16" i="45"/>
  <c r="F15" i="45"/>
  <c r="K14" i="7" l="1"/>
  <c r="K9" i="7"/>
  <c r="K10" i="7"/>
  <c r="K11" i="7"/>
  <c r="K12" i="7"/>
  <c r="K13" i="7"/>
  <c r="K15" i="27" l="1"/>
  <c r="D19" i="36"/>
  <c r="F19" i="20"/>
  <c r="F27" i="15"/>
  <c r="G12" i="58" l="1"/>
  <c r="G11" i="41"/>
  <c r="G13" i="58" l="1"/>
  <c r="L13" i="65" l="1"/>
  <c r="L13" i="19" l="1"/>
  <c r="K14" i="10"/>
  <c r="K14" i="27" l="1"/>
  <c r="K14" i="3"/>
  <c r="H12" i="69" l="1"/>
  <c r="L12" i="65"/>
  <c r="D19" i="77" l="1"/>
  <c r="L12" i="77"/>
  <c r="G13" i="41" l="1"/>
  <c r="L12" i="19" l="1"/>
  <c r="K13" i="10"/>
  <c r="K13" i="27" l="1"/>
  <c r="K13" i="3"/>
  <c r="G13" i="8" l="1"/>
  <c r="L11" i="19" l="1"/>
  <c r="H11" i="69" l="1"/>
  <c r="L11" i="65" l="1"/>
  <c r="L11" i="77" l="1"/>
  <c r="K12" i="10" l="1"/>
  <c r="K12" i="27"/>
  <c r="K12" i="3"/>
  <c r="K11" i="10" l="1"/>
  <c r="L9" i="19" l="1"/>
  <c r="L10" i="19"/>
  <c r="L10" i="65" l="1"/>
  <c r="L10" i="77" l="1"/>
  <c r="K11" i="3" l="1"/>
  <c r="K11" i="27"/>
  <c r="D15" i="5" l="1"/>
  <c r="F15" i="5"/>
  <c r="K10" i="10" l="1"/>
  <c r="L8" i="65" l="1"/>
  <c r="L9" i="65"/>
  <c r="L7" i="65"/>
  <c r="E11" i="61" l="1"/>
  <c r="D11" i="61"/>
  <c r="F10" i="61"/>
  <c r="F9" i="61"/>
  <c r="E8" i="61"/>
  <c r="D8" i="61"/>
  <c r="F6" i="61"/>
  <c r="F11" i="61" l="1"/>
  <c r="L9" i="77"/>
  <c r="F14" i="45" l="1"/>
  <c r="F13" i="45"/>
  <c r="F12" i="45"/>
  <c r="F11" i="45"/>
  <c r="F10" i="45"/>
  <c r="F9" i="45"/>
  <c r="F8" i="45"/>
  <c r="F7" i="45"/>
  <c r="F6" i="45"/>
  <c r="K10" i="27" l="1"/>
  <c r="K10" i="3"/>
  <c r="E12" i="20" l="1"/>
  <c r="F12" i="20" s="1"/>
  <c r="F11" i="20"/>
  <c r="F10" i="20"/>
  <c r="F9" i="20"/>
  <c r="F8" i="20"/>
  <c r="F7" i="20"/>
  <c r="F6" i="20"/>
  <c r="F16" i="15"/>
  <c r="E9" i="63" l="1"/>
  <c r="E10" i="63"/>
  <c r="E11" i="63"/>
  <c r="E12" i="63"/>
  <c r="E13" i="63"/>
  <c r="E8" i="63"/>
  <c r="K19" i="77"/>
  <c r="F19" i="77"/>
  <c r="O19" i="19" l="1"/>
  <c r="T19" i="19"/>
  <c r="U19" i="19"/>
  <c r="E19" i="77" l="1"/>
  <c r="L8" i="77"/>
  <c r="L7" i="77"/>
  <c r="F15" i="47" l="1"/>
  <c r="L8" i="19" l="1"/>
  <c r="L7" i="19"/>
  <c r="K9" i="10"/>
  <c r="K9" i="3"/>
  <c r="K8" i="3"/>
  <c r="E19" i="36" l="1"/>
  <c r="F19" i="36"/>
  <c r="G19" i="36"/>
  <c r="D20" i="36"/>
  <c r="E20" i="36"/>
  <c r="F20" i="36"/>
  <c r="G20" i="36"/>
  <c r="G15" i="47" l="1"/>
  <c r="H10" i="69" l="1"/>
  <c r="G8" i="67"/>
  <c r="F8" i="67"/>
  <c r="G7" i="67"/>
  <c r="E7" i="67"/>
  <c r="D7" i="67"/>
  <c r="C7" i="67"/>
  <c r="B7" i="67"/>
  <c r="S1" i="65"/>
  <c r="R1" i="65"/>
  <c r="Q1" i="65"/>
  <c r="B17" i="64"/>
  <c r="B16" i="64"/>
  <c r="B15" i="64"/>
  <c r="B14" i="64"/>
  <c r="B13" i="64"/>
  <c r="B12" i="64"/>
  <c r="B11" i="64"/>
  <c r="B10" i="64"/>
  <c r="B9" i="64"/>
  <c r="B8" i="64"/>
  <c r="B7" i="64"/>
  <c r="B6" i="64"/>
  <c r="F12" i="63"/>
  <c r="F11" i="63"/>
  <c r="F10" i="63"/>
  <c r="F9" i="63"/>
  <c r="D13" i="62"/>
  <c r="D12" i="62"/>
  <c r="D14" i="61"/>
  <c r="E14" i="61" s="1"/>
  <c r="D16" i="60"/>
  <c r="C15" i="60"/>
  <c r="D14" i="60"/>
  <c r="D13" i="60"/>
  <c r="D12" i="60"/>
  <c r="D11" i="60"/>
  <c r="D10" i="60"/>
  <c r="D9" i="60"/>
  <c r="D8" i="60"/>
  <c r="D7" i="60"/>
  <c r="D6" i="60"/>
  <c r="H20" i="65" l="1"/>
  <c r="D20" i="65"/>
  <c r="F13" i="63"/>
  <c r="AA33" i="65"/>
  <c r="F19" i="52" l="1"/>
  <c r="E19" i="52"/>
  <c r="D19" i="52"/>
  <c r="C19" i="52"/>
  <c r="G7" i="51"/>
  <c r="F7" i="51"/>
  <c r="E7" i="51"/>
  <c r="D7" i="51"/>
  <c r="G6" i="51"/>
  <c r="F6" i="51"/>
  <c r="E6" i="51"/>
  <c r="D6" i="51"/>
  <c r="C6" i="51"/>
  <c r="G21" i="49"/>
  <c r="O2" i="49"/>
  <c r="N2" i="49"/>
  <c r="M2" i="49"/>
  <c r="L2" i="49"/>
  <c r="N1" i="49"/>
  <c r="M1" i="49"/>
  <c r="L1" i="49"/>
  <c r="D15" i="47"/>
  <c r="G14" i="47"/>
  <c r="H15" i="47" s="1"/>
  <c r="F14" i="47"/>
  <c r="D14" i="47"/>
  <c r="G13" i="47"/>
  <c r="F13" i="47"/>
  <c r="D13" i="47"/>
  <c r="G12" i="47"/>
  <c r="F12" i="47"/>
  <c r="D12" i="47"/>
  <c r="G11" i="47"/>
  <c r="H12" i="47" s="1"/>
  <c r="F11" i="47"/>
  <c r="D11" i="47"/>
  <c r="G10" i="47"/>
  <c r="F10" i="47"/>
  <c r="D10" i="47"/>
  <c r="G9" i="47"/>
  <c r="H10" i="47" s="1"/>
  <c r="F9" i="47"/>
  <c r="D9" i="47"/>
  <c r="G8" i="47"/>
  <c r="F8" i="47"/>
  <c r="D8" i="47"/>
  <c r="G7" i="47"/>
  <c r="E17" i="46"/>
  <c r="E16" i="46"/>
  <c r="G12" i="41"/>
  <c r="G10" i="41"/>
  <c r="G9" i="41"/>
  <c r="G8" i="41"/>
  <c r="G7" i="41"/>
  <c r="G6" i="41"/>
  <c r="H14" i="47" l="1"/>
  <c r="H8" i="47"/>
  <c r="H21" i="49"/>
  <c r="O11" i="49" s="1"/>
  <c r="F21" i="49"/>
  <c r="N11" i="49" s="1"/>
  <c r="D21" i="49"/>
  <c r="M11" i="49" s="1"/>
  <c r="E18" i="46"/>
  <c r="C25" i="46"/>
  <c r="E22" i="46"/>
  <c r="D22" i="46"/>
  <c r="E23" i="46"/>
  <c r="D25" i="46"/>
  <c r="D23" i="46"/>
  <c r="E25" i="46"/>
  <c r="C23" i="46"/>
  <c r="C22" i="46"/>
  <c r="E24" i="46"/>
  <c r="H13" i="47"/>
  <c r="C24" i="46"/>
  <c r="H9" i="47"/>
  <c r="D24" i="46"/>
  <c r="H11" i="47"/>
  <c r="P11" i="49" l="1"/>
  <c r="K26" i="37"/>
  <c r="J26" i="37"/>
  <c r="I26" i="37"/>
  <c r="H26" i="37"/>
  <c r="G26" i="37"/>
  <c r="F26" i="37"/>
  <c r="E26" i="37"/>
  <c r="D26" i="37"/>
  <c r="C26" i="37"/>
  <c r="F14" i="36"/>
  <c r="F15" i="36" s="1"/>
  <c r="D14" i="36"/>
  <c r="D15" i="36" s="1"/>
  <c r="E21" i="36" l="1"/>
  <c r="F21" i="36"/>
  <c r="G21" i="36"/>
  <c r="D21" i="36"/>
  <c r="H8" i="5"/>
  <c r="H9" i="5"/>
  <c r="H10" i="5"/>
  <c r="H11" i="5"/>
  <c r="H12" i="5"/>
  <c r="H13" i="5"/>
  <c r="H14" i="5"/>
  <c r="K8" i="10" l="1"/>
  <c r="G21" i="27" l="1"/>
  <c r="E21" i="27"/>
  <c r="C21" i="27"/>
  <c r="B9" i="4" l="1"/>
  <c r="B10" i="4"/>
  <c r="B11" i="4"/>
  <c r="B12" i="4"/>
  <c r="B13" i="4"/>
  <c r="B14" i="4"/>
  <c r="B15" i="4"/>
  <c r="B16" i="4"/>
  <c r="G12" i="8"/>
  <c r="D21" i="27" l="1"/>
  <c r="N2" i="27" l="1"/>
  <c r="M2" i="27"/>
  <c r="K8" i="7"/>
  <c r="K9" i="27"/>
  <c r="K8" i="27"/>
  <c r="B19" i="19"/>
  <c r="C19" i="19"/>
  <c r="D19" i="19"/>
  <c r="E19" i="19"/>
  <c r="F19" i="19"/>
  <c r="G19" i="19"/>
  <c r="H19" i="19"/>
  <c r="I19" i="19"/>
  <c r="J19" i="19"/>
  <c r="K19" i="19"/>
  <c r="M1" i="27"/>
  <c r="N1" i="27"/>
  <c r="O1" i="27"/>
  <c r="X35" i="27"/>
  <c r="N1" i="3"/>
  <c r="O1" i="3"/>
  <c r="P1" i="3"/>
  <c r="B7" i="4"/>
  <c r="D9" i="5"/>
  <c r="F9" i="5"/>
  <c r="I9" i="5"/>
  <c r="D10" i="5"/>
  <c r="F10" i="5"/>
  <c r="D11" i="5"/>
  <c r="F11" i="5"/>
  <c r="I12" i="5"/>
  <c r="D12" i="5"/>
  <c r="F12" i="5"/>
  <c r="F13" i="5"/>
  <c r="G6" i="8"/>
  <c r="G7" i="8"/>
  <c r="G8" i="8"/>
  <c r="G9" i="8"/>
  <c r="G10" i="8"/>
  <c r="G11" i="8"/>
  <c r="L19" i="19" l="1"/>
  <c r="I13" i="5"/>
  <c r="I10" i="5"/>
  <c r="I11" i="5"/>
  <c r="I14" i="5"/>
  <c r="F14" i="5"/>
  <c r="H21" i="27"/>
  <c r="O2" i="3"/>
  <c r="O2" i="27"/>
  <c r="P2" i="27" s="1"/>
  <c r="P2" i="3"/>
  <c r="N2" i="3"/>
  <c r="F21" i="27"/>
  <c r="Q2" i="3" l="1"/>
</calcChain>
</file>

<file path=xl/sharedStrings.xml><?xml version="1.0" encoding="utf-8"?>
<sst xmlns="http://schemas.openxmlformats.org/spreadsheetml/2006/main" count="1433" uniqueCount="615">
  <si>
    <t>Cuadro Nº 1</t>
  </si>
  <si>
    <t>Cuadro Nº 2</t>
  </si>
  <si>
    <t>Cuadro Nº 3</t>
  </si>
  <si>
    <t>Cuadro Nº 5</t>
  </si>
  <si>
    <t>Cuadro Nº 9</t>
  </si>
  <si>
    <t>Años</t>
  </si>
  <si>
    <t>Producción</t>
  </si>
  <si>
    <t>País</t>
  </si>
  <si>
    <t>Var. %</t>
  </si>
  <si>
    <t>Argentina</t>
  </si>
  <si>
    <t>Importación</t>
  </si>
  <si>
    <t>Año agrícola</t>
  </si>
  <si>
    <t>Región</t>
  </si>
  <si>
    <t>Demanda</t>
  </si>
  <si>
    <t>Región Metropolitana</t>
  </si>
  <si>
    <t xml:space="preserve">Evolución de los precios en los mercados de Argentina, Estados Unidos y Chile </t>
  </si>
  <si>
    <t>Teatinos 40, piso 7. Santiago, Chile</t>
  </si>
  <si>
    <t xml:space="preserve">www.odepa.gob.cl  </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</si>
  <si>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</si>
  <si>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</si>
  <si>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</si>
  <si>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</si>
  <si>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</si>
  <si>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</si>
  <si>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</si>
  <si>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</si>
  <si>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</si>
  <si>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</si>
  <si>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</si>
  <si>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</si>
  <si>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Producción (toneladas)</t>
  </si>
  <si>
    <t>Rendimiento (quintales/hectárea)</t>
  </si>
  <si>
    <t>Superficie (hectáreas)</t>
  </si>
  <si>
    <t>(millones de toneladas)</t>
  </si>
  <si>
    <t>Mes de la proyección</t>
  </si>
  <si>
    <t>Variación  anual</t>
  </si>
  <si>
    <t xml:space="preserve"> (%)</t>
  </si>
  <si>
    <t>Cuadro Nº 6</t>
  </si>
  <si>
    <t>Cuadro Nº 10</t>
  </si>
  <si>
    <t xml:space="preserve">  Nº 10</t>
  </si>
  <si>
    <t xml:space="preserve">  Nº 11</t>
  </si>
  <si>
    <t>Publicación de la Oficina de Estudios y Políticas Agrarias (Odepa)</t>
  </si>
  <si>
    <t>del Ministerio de Agricultura, Gobierno de Chile</t>
  </si>
  <si>
    <t>Director y Representante Legal</t>
  </si>
  <si>
    <t>Se puede reproducir total o parcialmente citando la fuente</t>
  </si>
  <si>
    <t>Otras</t>
  </si>
  <si>
    <t>Cuadro Nº 4</t>
  </si>
  <si>
    <t xml:space="preserve">  Nº 4</t>
  </si>
  <si>
    <t>Enero</t>
  </si>
  <si>
    <t>Febrero</t>
  </si>
  <si>
    <t>Marzo</t>
  </si>
  <si>
    <t>Junio</t>
  </si>
  <si>
    <t>Julio</t>
  </si>
  <si>
    <t>Agosto</t>
  </si>
  <si>
    <t>Septiembre</t>
  </si>
  <si>
    <t>Octubre</t>
  </si>
  <si>
    <t>Noviembre</t>
  </si>
  <si>
    <t>Diciembre</t>
  </si>
  <si>
    <t>Abril</t>
  </si>
  <si>
    <t>Consumo aparente</t>
  </si>
  <si>
    <t>Mayo</t>
  </si>
  <si>
    <t>Otros</t>
  </si>
  <si>
    <t xml:space="preserve">  Nº 12</t>
  </si>
  <si>
    <t>Teléfono :(56- 2) 23973000</t>
  </si>
  <si>
    <t>Fax :(56- 2) 23973111</t>
  </si>
  <si>
    <t>2011/12</t>
  </si>
  <si>
    <t>Total</t>
  </si>
  <si>
    <t>2012/13</t>
  </si>
  <si>
    <t>Promedio 
ene nov</t>
  </si>
  <si>
    <t>Claudia Carbonell Piccardo</t>
  </si>
  <si>
    <t>2007/08</t>
  </si>
  <si>
    <t>2008/09</t>
  </si>
  <si>
    <t>2009/10</t>
  </si>
  <si>
    <t>2010/11</t>
  </si>
  <si>
    <t>2013/14</t>
  </si>
  <si>
    <t>Ucrania</t>
  </si>
  <si>
    <t>Mundo</t>
  </si>
  <si>
    <t>Insumos</t>
  </si>
  <si>
    <t>Margen neto por hectárea</t>
  </si>
  <si>
    <t>Notas:</t>
  </si>
  <si>
    <t>Cuadro Nº 7</t>
  </si>
  <si>
    <t>Cuadro Nº 8</t>
  </si>
  <si>
    <t>Cuadro Nº 11</t>
  </si>
  <si>
    <t>Cuadro Nº 12</t>
  </si>
  <si>
    <t>Cuadro Nº 13</t>
  </si>
  <si>
    <t>Cuadro Nº 14</t>
  </si>
  <si>
    <t>Cuadro Nº 15</t>
  </si>
  <si>
    <t xml:space="preserve">  Nº 13</t>
  </si>
  <si>
    <t xml:space="preserve">  Nº 14</t>
  </si>
  <si>
    <t>Chile.  Precios promedio nacionales informados por la industria</t>
  </si>
  <si>
    <t>Balance mundial de oferta y demanda de trigo</t>
  </si>
  <si>
    <t>Chile. Superficie, producción y rendimiento nacional de trigo (Coquimbo a Los Lagos)</t>
  </si>
  <si>
    <t>Australia</t>
  </si>
  <si>
    <t>Unión Europea</t>
  </si>
  <si>
    <t>Rusia</t>
  </si>
  <si>
    <t>EE.UU.</t>
  </si>
  <si>
    <t>Trigo total</t>
  </si>
  <si>
    <t>Bío Bío (riego)</t>
  </si>
  <si>
    <t>Araucanía (secano)</t>
  </si>
  <si>
    <t>Exportación</t>
  </si>
  <si>
    <t>Canadá</t>
  </si>
  <si>
    <t>Suave</t>
  </si>
  <si>
    <t>Intermedio</t>
  </si>
  <si>
    <t>Fuerte</t>
  </si>
  <si>
    <t>Promedio año</t>
  </si>
  <si>
    <t>Trigo</t>
  </si>
  <si>
    <t>Mes</t>
  </si>
  <si>
    <t>Mano de obra</t>
  </si>
  <si>
    <t>Maquinaria</t>
  </si>
  <si>
    <t>Total costos</t>
  </si>
  <si>
    <t>CAI SRW Golfo</t>
  </si>
  <si>
    <t>Costo importación CIF trigo SRW</t>
  </si>
  <si>
    <t>Chile. Trigo - Costos por hectárea según rendimiento esperado ($/ha)</t>
  </si>
  <si>
    <t>Chile. Precios promedio informados por la industria, por regiones</t>
  </si>
  <si>
    <t>INTRODUCCIÓN</t>
  </si>
  <si>
    <t>Chile. Superficie, producción y rendimiento regional de trigo panadero (Coquimbo a Los Lagos)</t>
  </si>
  <si>
    <t>Variación</t>
  </si>
  <si>
    <t>Superficie (miles de hectáreas)</t>
  </si>
  <si>
    <t>Rendimiento (qqm/hectárea)</t>
  </si>
  <si>
    <t>2014/15</t>
  </si>
  <si>
    <t>Producción (miles de toneladas)</t>
  </si>
  <si>
    <t>Exportaciones</t>
  </si>
  <si>
    <t>Canadian WRS</t>
  </si>
  <si>
    <t>Productos</t>
  </si>
  <si>
    <t>Año y Mes</t>
  </si>
  <si>
    <t>Harina</t>
  </si>
  <si>
    <t>Otros*</t>
  </si>
  <si>
    <t>Primera</t>
  </si>
  <si>
    <t>Especial</t>
  </si>
  <si>
    <t>Otra</t>
  </si>
  <si>
    <t>Harinilla</t>
  </si>
  <si>
    <t>Afrecho</t>
  </si>
  <si>
    <t>Afrechillo</t>
  </si>
  <si>
    <t>2013</t>
  </si>
  <si>
    <t>Fuente: INE.</t>
  </si>
  <si>
    <t>Chile. Molienda de trigo blanco y candeal por región</t>
  </si>
  <si>
    <t>Fuente: elaborado por Odepa con información del Servicio Nacional de Aduanas.</t>
  </si>
  <si>
    <t>Importaciones</t>
  </si>
  <si>
    <t>Balance de oferta y demanda de trigo por país de origen</t>
  </si>
  <si>
    <t>Kazajistán</t>
  </si>
  <si>
    <t>China</t>
  </si>
  <si>
    <t>Existencias iniciales</t>
  </si>
  <si>
    <t xml:space="preserve">Existencias finales </t>
  </si>
  <si>
    <t>Existencias finales</t>
  </si>
  <si>
    <t>Relación existencias finales/consumo</t>
  </si>
  <si>
    <t xml:space="preserve">Chile. Molienda de trigo blanco y candeal por producto y subproductos </t>
  </si>
  <si>
    <t>2015/2016</t>
  </si>
  <si>
    <t>2014/2015</t>
  </si>
  <si>
    <t>2016 /P</t>
  </si>
  <si>
    <t xml:space="preserve">($ / kilo nominal CIF)   </t>
  </si>
  <si>
    <t xml:space="preserve">Febrero </t>
  </si>
  <si>
    <t>Chile. Producción, importación y consumo aparente de trigo panadero y candeal</t>
  </si>
  <si>
    <t xml:space="preserve">Ingreso por hectárea </t>
  </si>
  <si>
    <t>Sémola</t>
  </si>
  <si>
    <t>Semolín</t>
  </si>
  <si>
    <t xml:space="preserve">2014/15 </t>
  </si>
  <si>
    <t>CAI trigo panadero Argentina</t>
  </si>
  <si>
    <t>Región del Maule</t>
  </si>
  <si>
    <t>Región del Bío Bío</t>
  </si>
  <si>
    <t>Región de la Araucanía</t>
  </si>
  <si>
    <t>Precio promedio trigo intermedio RM</t>
  </si>
  <si>
    <t>Trigo Pan Argentino</t>
  </si>
  <si>
    <t>Costo importación CIF Trigo Pan Argentino</t>
  </si>
  <si>
    <t>Trigo SRW n° 2, FOB Golfo, EE.UU.</t>
  </si>
  <si>
    <t>Período 2008 - 2016</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</si>
  <si>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</si>
  <si>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</si>
  <si>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</si>
  <si>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 xml:space="preserve">Evolución de los precios en los mercados de Estados Unidos, Argentina y Chile
</t>
  </si>
  <si>
    <t xml:space="preserve">Precios promedio nacionales informados por la industria por tipo de trigo </t>
  </si>
  <si>
    <t xml:space="preserve">Chile. Costo promedio ponderado de las importaciones de trigo </t>
  </si>
  <si>
    <t xml:space="preserve">Participación por tipo en las importaciones de trigo panadero  </t>
  </si>
  <si>
    <t xml:space="preserve">Participación por país de origen en las importaciones de trigo panadero </t>
  </si>
  <si>
    <t>Chile. Evolución mensual de las importaciones de trigo panadero y candeal</t>
  </si>
  <si>
    <t xml:space="preserve">Evolución de los precios del trigo HRW en el mercado de futuros de Kansas </t>
  </si>
  <si>
    <t>2015/16</t>
  </si>
  <si>
    <t xml:space="preserve">Notas: Los precios pueden tener distintas condiciones de pago. Para más detalle ver en www.cotrisa.cl                                               </t>
  </si>
  <si>
    <t xml:space="preserve">Diciembre </t>
  </si>
  <si>
    <t>Año</t>
  </si>
  <si>
    <t>Trigo productor</t>
  </si>
  <si>
    <t>Harina productor</t>
  </si>
  <si>
    <t>Pan consumidor</t>
  </si>
  <si>
    <t>Análisis de sensibilidad Bío Bío riego. Margen neto ($/ha)</t>
  </si>
  <si>
    <t>(1) Costo financiero de los insumos. No incluye arriendo del predio ni su administración.</t>
  </si>
  <si>
    <t>(3) Representa el precio de venta mínimo para cubrir los costos totales de producción con ese rendimiento y calidad.</t>
  </si>
  <si>
    <r>
      <t xml:space="preserve">Otros costos </t>
    </r>
    <r>
      <rPr>
        <vertAlign val="superscript"/>
        <sz val="10"/>
        <rFont val="Arial"/>
        <family val="2"/>
      </rPr>
      <t>1</t>
    </r>
  </si>
  <si>
    <r>
      <t xml:space="preserve">                 Rdto. (qqm/ha)
Precio ($/qqm) </t>
    </r>
    <r>
      <rPr>
        <vertAlign val="superscript"/>
        <sz val="10"/>
        <rFont val="Arial"/>
        <family val="2"/>
      </rPr>
      <t>2</t>
    </r>
  </si>
  <si>
    <t>Proyección mensual del balance mundial de oferta y demanda de trigo temporada 2016/17</t>
  </si>
  <si>
    <t xml:space="preserve">Año/Mes </t>
  </si>
  <si>
    <t>Item</t>
  </si>
  <si>
    <t>Rdto qqm/ha</t>
  </si>
  <si>
    <t>(toneladas)</t>
  </si>
  <si>
    <t xml:space="preserve"> Fuente : elaborado por Odepa con información del INE. </t>
  </si>
  <si>
    <r>
      <t xml:space="preserve">Fuente: elaborado por Odepa con información de </t>
    </r>
    <r>
      <rPr>
        <i/>
        <sz val="9"/>
        <rFont val="Arial"/>
        <family val="2"/>
      </rPr>
      <t>WASDE, USDA</t>
    </r>
    <r>
      <rPr>
        <sz val="9"/>
        <rFont val="Arial"/>
        <family val="2"/>
      </rPr>
      <t>.</t>
    </r>
  </si>
  <si>
    <r>
      <t xml:space="preserve">Fuente: elaborado por Odepa con información de </t>
    </r>
    <r>
      <rPr>
        <i/>
        <sz val="9"/>
        <rFont val="Arial"/>
        <family val="2"/>
      </rPr>
      <t>WASDE, USDA.</t>
    </r>
  </si>
  <si>
    <t xml:space="preserve">Fuente: elaboración propia sobre la base de estructuras de costos construidas para Odepa por Fundación Chile. </t>
  </si>
  <si>
    <t xml:space="preserve"> Fuente: elaborado por Odepa con información del INE y Servicio Nacional de Aduanas.</t>
  </si>
  <si>
    <t>Fuente: elaborado por Odepa con información de Cotrisa.</t>
  </si>
  <si>
    <t>Subproductos</t>
  </si>
  <si>
    <t>Molienda de Trigo (toneladas)</t>
  </si>
  <si>
    <t>Valparaíso</t>
  </si>
  <si>
    <t>RM</t>
  </si>
  <si>
    <t>O´Higgins</t>
  </si>
  <si>
    <t>Maule</t>
  </si>
  <si>
    <t>Bío Bío</t>
  </si>
  <si>
    <t>La Araucanía</t>
  </si>
  <si>
    <t>Los Rios- Los Lagos</t>
  </si>
  <si>
    <t>Antofagasta-Coquimbo-Arica y Parinacota</t>
  </si>
  <si>
    <t>(porcentaje)</t>
  </si>
  <si>
    <t xml:space="preserve">Fuente: elaborado por Odepa con información del INE.                               </t>
  </si>
  <si>
    <r>
      <t xml:space="preserve">Precio de equilibrio </t>
    </r>
    <r>
      <rPr>
        <vertAlign val="superscript"/>
        <sz val="10"/>
        <rFont val="Arial"/>
        <family val="2"/>
      </rPr>
      <t>3</t>
    </r>
  </si>
  <si>
    <t xml:space="preserve">Fuente: INE. </t>
  </si>
  <si>
    <t>Cereales: producción, precios y comercio exterior de Trigo, Maíz y Arroz</t>
  </si>
  <si>
    <t xml:space="preserve">Proyecciones del balance mundial de oferta y demanda de maíz temporada 2016/17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</si>
  <si>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</si>
  <si>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</si>
  <si>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</si>
  <si>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</si>
  <si>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</si>
  <si>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</si>
  <si>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Gráficos</t>
  </si>
  <si>
    <t xml:space="preserve">Chile. Evolución de la superficie sembrada, producción nacional de maíz para consumo  y rendimiento 
</t>
  </si>
  <si>
    <t xml:space="preserve">Chile. Participación por país de origen en las importaciones de maíz  </t>
  </si>
  <si>
    <t>Evolución de los precios del maíz y los costos alternativos de importaciones en los mercados de Argentina, Estados Unidos y Chile</t>
  </si>
  <si>
    <t xml:space="preserve">Evolución de los precios del maíz en el mercado de futuros de Chicago
</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</si>
  <si>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</si>
  <si>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</si>
  <si>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</si>
  <si>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2009/2010</t>
  </si>
  <si>
    <t>2010/2011</t>
  </si>
  <si>
    <t>2011/2012</t>
  </si>
  <si>
    <t>2012/2013</t>
  </si>
  <si>
    <t>Brasil</t>
  </si>
  <si>
    <t>Paraguay</t>
  </si>
  <si>
    <t>Rendimiento 
(qqm/ha)</t>
  </si>
  <si>
    <t>Chile. Superficie regional de maíz (Coquimbo a Los Lagos)
Incluye semilleros de maíz</t>
  </si>
  <si>
    <t>Coquimbo</t>
  </si>
  <si>
    <t>Metropolitana</t>
  </si>
  <si>
    <t>O'Higgins</t>
  </si>
  <si>
    <t>Chile. Superficie, producción y rendimiento regional de maíz (Coquimbo a La Araucanía)
Sin semilleros de maíz</t>
  </si>
  <si>
    <r>
      <t>Chile. Maíz - Costos por hectárea según rendimiento esperado ($/ha)</t>
    </r>
    <r>
      <rPr>
        <b/>
        <vertAlign val="superscript"/>
        <sz val="10"/>
        <rFont val="Arial"/>
        <family val="2"/>
      </rPr>
      <t xml:space="preserve"> 1</t>
    </r>
  </si>
  <si>
    <t>Rendimiento quintales / hectárea</t>
  </si>
  <si>
    <r>
      <t xml:space="preserve">Precio $/qqm </t>
    </r>
    <r>
      <rPr>
        <vertAlign val="superscript"/>
        <sz val="10"/>
        <rFont val="Arial"/>
        <family val="2"/>
      </rPr>
      <t>2</t>
    </r>
  </si>
  <si>
    <t>Monto $/ha</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</si>
  <si>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</si>
  <si>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</si>
  <si>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</si>
  <si>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</si>
  <si>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</si>
  <si>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</si>
  <si>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(1) La ficha completa se encuentra publicada en el sitio de internet de Odepa http://www.odepa.cl/</t>
  </si>
  <si>
    <t xml:space="preserve">(3) Incluye imprevistos, costo financiero, costo de oportunidad de la tierra (arriendo), administración, impuestos y contribuciones. </t>
  </si>
  <si>
    <t>(4)  El cuadro de sensibilidad considera un escenario con un precio y un rendimiento 10% superior e inferior a los valores considerados en los parámetros generales.</t>
  </si>
  <si>
    <t>(5) Representa el precio de venta mínimo para cubrir los costos totales de producción.</t>
  </si>
  <si>
    <t>Chile. Producción, importación y consumo aparente de maíz grano</t>
  </si>
  <si>
    <t>Toneladas</t>
  </si>
  <si>
    <t>Variación  anual (%)</t>
  </si>
  <si>
    <t>Chile. Volumen de Importaciones de maíz</t>
  </si>
  <si>
    <t xml:space="preserve">Año </t>
  </si>
  <si>
    <t>Meses</t>
  </si>
  <si>
    <t>Estados Unidos</t>
  </si>
  <si>
    <t>Participación año</t>
  </si>
  <si>
    <t xml:space="preserve">        Septiembre 2015</t>
  </si>
  <si>
    <t>Chile. Volumen de Importaciones de maíz y productos sustitutos</t>
  </si>
  <si>
    <t>Código aduanas</t>
  </si>
  <si>
    <t>10059000 10059020 10059090</t>
  </si>
  <si>
    <t>10070090 10079010 10079090</t>
  </si>
  <si>
    <t>23099060 23099080</t>
  </si>
  <si>
    <t>Maíz grano</t>
  </si>
  <si>
    <t>Maíz partido</t>
  </si>
  <si>
    <t>Sorgo</t>
  </si>
  <si>
    <t>Preparaciones que contienen maíz</t>
  </si>
  <si>
    <t xml:space="preserve">(USD / tonelada CIF)   </t>
  </si>
  <si>
    <t>$/qqm</t>
  </si>
  <si>
    <t xml:space="preserve">$/kilo </t>
  </si>
  <si>
    <r>
      <t>VI 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</si>
  <si>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VII Región del Maule</t>
  </si>
  <si>
    <t>VIII Región del Bío Bío</t>
  </si>
  <si>
    <t>(precios nominales expresados en $/ton )</t>
  </si>
  <si>
    <t>Maíz amarillo, FOB puerto argentino</t>
  </si>
  <si>
    <t>Maíz yellow N°2, FOB Golfo, EE.UU.</t>
  </si>
  <si>
    <t>Precio maíz nacional</t>
  </si>
  <si>
    <t>Costo de importación desde Argentina (Odepa)</t>
  </si>
  <si>
    <t>Costo de importación desde EE.UU. (Odepa)</t>
  </si>
  <si>
    <t xml:space="preserve">Proyecciones del balance mundial de oferta y demanda de arroz temporada 2016/17, en cada mes </t>
  </si>
  <si>
    <t>Balance mundial de oferta y demanda de arroz</t>
  </si>
  <si>
    <t>Balance de los principales países exportadores</t>
  </si>
  <si>
    <t xml:space="preserve">Chile. Superficie, producción y rendimiento nacional de arroz </t>
  </si>
  <si>
    <t>Chile. Superficie, producción y rendimiento regional de arroz. Incluye semilleros de arroz</t>
  </si>
  <si>
    <t>Chile. Arroz - Costos por hectárea según rendimiento esperado ($/ha)</t>
  </si>
  <si>
    <t>Chile. Producción, importación y consumo aparente de arroz elaborado</t>
  </si>
  <si>
    <t>Chile. Evolución mensual de las importaciones de arroz elaborado(toneladas)</t>
  </si>
  <si>
    <t>Chile. Importaciones de arroz por principales países de origen (toneladas)</t>
  </si>
  <si>
    <t>Chile. Importaciones de arroz por tipo (volumen)</t>
  </si>
  <si>
    <t>Chile. Importaciones de arroz por tipo (costo)</t>
  </si>
  <si>
    <t xml:space="preserve">Evolución de los precios en los mercados de Tailandia, Vietnam y Chile </t>
  </si>
  <si>
    <t>Chile. Evolución de los precios a consumidor del arroz grado 2 en supermercados en la Región Metropolitana</t>
  </si>
  <si>
    <t xml:space="preserve">Proyecciones de la relación entre producción y demanda mundial de arroz 
</t>
  </si>
  <si>
    <t xml:space="preserve">Relación entre producción y demanda mundial de arroz  
</t>
  </si>
  <si>
    <t>Evolución de la superficie sembrada (miles de hectáreas), la producción nacional de arroz (miles de toneladas) y el rendimiento (qqm/ha)</t>
  </si>
  <si>
    <t xml:space="preserve">Producción, importación y consumo aparente de arroz elaborado
</t>
  </si>
  <si>
    <t xml:space="preserve">Chile. Evolución mensual de las importaciones de arroz elaborado 
</t>
  </si>
  <si>
    <t xml:space="preserve">Participación por país de origen en las importaciones de arroz
</t>
  </si>
  <si>
    <t xml:space="preserve">Chile. Importaciones de arroz por tipo 
</t>
  </si>
  <si>
    <t xml:space="preserve">Costo promedio ponderado de las importaciones de arroz por tipo
</t>
  </si>
  <si>
    <t xml:space="preserve">Evolución mensual del precio interno del arroz
</t>
  </si>
  <si>
    <t xml:space="preserve"> Evolución de los precios en los mercados de Tailandia, Vietnam y Chile
</t>
  </si>
  <si>
    <t xml:space="preserve">Evolución de los precios del arroz con cáscara en el mercado de futuros de Chicago 
</t>
  </si>
  <si>
    <t xml:space="preserve">Evolución de los precios a consumidor del arroz grado 2 en supermercados en la Región Metropolitana
</t>
  </si>
  <si>
    <t>March 2016</t>
  </si>
  <si>
    <t xml:space="preserve"> WASDE - 551 - 25</t>
  </si>
  <si>
    <t>World Rice Supply and Use  (Milled Basis)  1/  (Cont'd.)</t>
  </si>
  <si>
    <t>(Million Metric Tons)</t>
  </si>
  <si>
    <t>2015/16 Proj.</t>
  </si>
  <si>
    <t>Beginning
Stocks</t>
  </si>
  <si>
    <t>Production</t>
  </si>
  <si>
    <t>Imports</t>
  </si>
  <si>
    <t>Total /2
Domestic</t>
  </si>
  <si>
    <t>Exports</t>
  </si>
  <si>
    <t>Ending
Stocks</t>
  </si>
  <si>
    <t>World  3/</t>
  </si>
  <si>
    <t>Feb</t>
  </si>
  <si>
    <t>Mar</t>
  </si>
  <si>
    <t>United States</t>
  </si>
  <si>
    <t>Total Foreign</t>
  </si>
  <si>
    <t xml:space="preserve">        India</t>
  </si>
  <si>
    <t xml:space="preserve">        Pakistan</t>
  </si>
  <si>
    <t xml:space="preserve">        Thailand</t>
  </si>
  <si>
    <t xml:space="preserve">        Vietnam</t>
  </si>
  <si>
    <t xml:space="preserve">    Major Importers  5/</t>
  </si>
  <si>
    <t xml:space="preserve">        Brazil</t>
  </si>
  <si>
    <t xml:space="preserve">        European Union  6/</t>
  </si>
  <si>
    <t xml:space="preserve">        Indonesia</t>
  </si>
  <si>
    <t xml:space="preserve">        Nigeria</t>
  </si>
  <si>
    <t xml:space="preserve">        Philippines</t>
  </si>
  <si>
    <t xml:space="preserve">        Sel. Mideast  7/</t>
  </si>
  <si>
    <t xml:space="preserve">    Selected Other</t>
  </si>
  <si>
    <t xml:space="preserve">        Burma</t>
  </si>
  <si>
    <t xml:space="preserve">        C. Amer &amp; Carib  8/</t>
  </si>
  <si>
    <t xml:space="preserve">        China</t>
  </si>
  <si>
    <t xml:space="preserve">        Egypt</t>
  </si>
  <si>
    <t xml:space="preserve">        Japan</t>
  </si>
  <si>
    <t xml:space="preserve">        Mexico</t>
  </si>
  <si>
    <t xml:space="preserve">        South Korea</t>
  </si>
  <si>
    <t>2014/15 Est.</t>
  </si>
  <si>
    <t>Brazil</t>
  </si>
  <si>
    <t>Birmania (Myanmar)</t>
  </si>
  <si>
    <t>Camboya</t>
  </si>
  <si>
    <t>India</t>
  </si>
  <si>
    <t>Pakistán</t>
  </si>
  <si>
    <t>Tailandia</t>
  </si>
  <si>
    <t>Uruguay</t>
  </si>
  <si>
    <t>Vietnam</t>
  </si>
  <si>
    <t>Rendimiento (qqm/ha)</t>
  </si>
  <si>
    <t>2005/06</t>
  </si>
  <si>
    <t>2006/07</t>
  </si>
  <si>
    <r>
      <t>Arroz. Costos de producción por hectárea según rendimiento esperado ($/ha)</t>
    </r>
    <r>
      <rPr>
        <b/>
        <vertAlign val="superscript"/>
        <sz val="10"/>
        <rFont val="Arial"/>
        <family val="2"/>
      </rPr>
      <t xml:space="preserve"> 1</t>
    </r>
  </si>
  <si>
    <t>Fecha de publicación: agosto 2014</t>
  </si>
  <si>
    <t xml:space="preserve"> Temporada: 2014 - 2015</t>
  </si>
  <si>
    <t>Ítem</t>
  </si>
  <si>
    <r>
      <t xml:space="preserve">Otros costos </t>
    </r>
    <r>
      <rPr>
        <vertAlign val="superscript"/>
        <sz val="10"/>
        <rFont val="Arial"/>
        <family val="2"/>
      </rPr>
      <t>2</t>
    </r>
  </si>
  <si>
    <t>(1) La ficha completa  se encuentra publicada en el sitio de internet de Odepa  http://www.odepa.cl/</t>
  </si>
  <si>
    <t>(2) Incluye imprevistos y costo financiero (sin arriendo, administración, impuestos y contribuciones).</t>
  </si>
  <si>
    <t>Producción (rdto. ind. 54%)</t>
  </si>
  <si>
    <t>Importación total (elaborado)</t>
  </si>
  <si>
    <t>Exportación total</t>
  </si>
  <si>
    <t>Chile. Importaciones de arroz por tipo</t>
  </si>
  <si>
    <t>Volumen (toneladas)</t>
  </si>
  <si>
    <t>10061000
10061090</t>
  </si>
  <si>
    <t>10062000</t>
  </si>
  <si>
    <t>10063010</t>
  </si>
  <si>
    <t>10063020</t>
  </si>
  <si>
    <t>10063090</t>
  </si>
  <si>
    <t>1006310
10063020
10063090</t>
  </si>
  <si>
    <t>10064000</t>
  </si>
  <si>
    <t>Arroz paddy</t>
  </si>
  <si>
    <t>Arroz  descascarillado</t>
  </si>
  <si>
    <t>Arroz semi o blanqueado, grano partido &lt; que 5% en peso</t>
  </si>
  <si>
    <r>
      <t xml:space="preserve">Arroz semi o blanqueado, grano partido </t>
    </r>
    <r>
      <rPr>
        <b/>
        <sz val="10"/>
        <rFont val="Calibri"/>
        <family val="2"/>
      </rPr>
      <t xml:space="preserve">&gt; </t>
    </r>
    <r>
      <rPr>
        <b/>
        <sz val="10"/>
        <rFont val="Arial"/>
        <family val="2"/>
      </rPr>
      <t>que 5% pero &lt; que 15% en peso</t>
    </r>
  </si>
  <si>
    <t>Arroz semi o blanqueado, grano partido &gt; que 15% en peso</t>
  </si>
  <si>
    <t>Arroz semi o blanqueado (total)</t>
  </si>
  <si>
    <t>Arroz partido</t>
  </si>
  <si>
    <t>Arroz semi o blanqueado, grano partido &gt; que 5% pero &lt; que 15% en peso</t>
  </si>
  <si>
    <r>
      <t xml:space="preserve">$ nominales/tonelada de arroz </t>
    </r>
    <r>
      <rPr>
        <b/>
        <i/>
        <sz val="10"/>
        <rFont val="Arial"/>
        <family val="2"/>
      </rPr>
      <t>paddy</t>
    </r>
  </si>
  <si>
    <t>Chile. Precios promedio de arroz paddy informados por la industria, por regiones</t>
  </si>
  <si>
    <t>$ nominales/kilo</t>
  </si>
  <si>
    <t>(precios mensuales expresados en USD/ton)</t>
  </si>
  <si>
    <t>Arroz elaborado 10% grano partido, FOB Bangkok, Tailandia</t>
  </si>
  <si>
    <t>Arroz elaborado 15 % grano partido, FOB Bangkok, Tailandia</t>
  </si>
  <si>
    <t>Arroz elaborado 5% grano partido, FOB Bangkok, Tailandia</t>
  </si>
  <si>
    <t>Arroz  elaborado 5% grano partido, FOB Vietnam</t>
  </si>
  <si>
    <r>
      <t xml:space="preserve">Precio promedio nacional </t>
    </r>
    <r>
      <rPr>
        <b/>
        <i/>
        <sz val="9"/>
        <rFont val="Arial"/>
        <family val="2"/>
      </rPr>
      <t>paddy</t>
    </r>
  </si>
  <si>
    <t>Costo importación real</t>
  </si>
  <si>
    <t xml:space="preserve">Mes/Año </t>
  </si>
  <si>
    <t>Precio mínimo arroz grano ancho</t>
  </si>
  <si>
    <t>Precio mínimo arroz grano delgado</t>
  </si>
  <si>
    <t>Precio máximo arroz grano ancho</t>
  </si>
  <si>
    <t>Precio máximo arroz grano delgado</t>
  </si>
  <si>
    <t>Precio promedio arroz grano ancho</t>
  </si>
  <si>
    <t>Precio promedio arroz grano delgado</t>
  </si>
  <si>
    <t>Cuadro N° 15</t>
  </si>
  <si>
    <t xml:space="preserve">  N° 15</t>
  </si>
  <si>
    <t>2016-2017</t>
  </si>
  <si>
    <t>Período 2011 - 2017</t>
  </si>
  <si>
    <t>Período 2012 - 2017</t>
  </si>
  <si>
    <t/>
  </si>
  <si>
    <t xml:space="preserve">Proyecciones de producción y demanda mundial de maíz temporada 2016/17 </t>
  </si>
  <si>
    <t xml:space="preserve">Chile.  Precios promedio nacionales informados por la industria </t>
  </si>
  <si>
    <t>Total 2016</t>
  </si>
  <si>
    <t>Período 2013-2017</t>
  </si>
  <si>
    <t>Período 2013 - 2017</t>
  </si>
  <si>
    <t xml:space="preserve">Cuadro Nº 3 </t>
  </si>
  <si>
    <t xml:space="preserve"> Fuente: elaborado por Odepa con información estimada del INE y Servicio Nacional de Aduanas.</t>
  </si>
  <si>
    <t>Fuente: elaborado por Odepa con antecedentes de Cotrisa.</t>
  </si>
  <si>
    <r>
      <t xml:space="preserve">Fuente: elaborado por Odepa con información de </t>
    </r>
    <r>
      <rPr>
        <i/>
        <sz val="9"/>
        <rFont val="Arial"/>
        <family val="2"/>
      </rPr>
      <t>WASDE.</t>
    </r>
  </si>
  <si>
    <r>
      <t xml:space="preserve">Fuente: elaborado por Odepa con información de </t>
    </r>
    <r>
      <rPr>
        <i/>
        <sz val="9"/>
        <rFont val="Arial"/>
        <family val="2"/>
      </rPr>
      <t>Wasde, USDA.</t>
    </r>
  </si>
  <si>
    <r>
      <t>Fuente:</t>
    </r>
    <r>
      <rPr>
        <i/>
        <sz val="10"/>
        <rFont val="Arial"/>
        <family val="2"/>
      </rPr>
      <t xml:space="preserve"> </t>
    </r>
    <r>
      <rPr>
        <sz val="10"/>
        <rFont val="Arial"/>
        <family val="2"/>
      </rPr>
      <t xml:space="preserve">elaborado por Odepa con información del INE. </t>
    </r>
  </si>
  <si>
    <r>
      <rPr>
        <sz val="9"/>
        <rFont val="Arial"/>
        <family val="2"/>
      </rPr>
      <t>Fuente:</t>
    </r>
    <r>
      <rPr>
        <i/>
        <sz val="9"/>
        <rFont val="Arial"/>
        <family val="2"/>
      </rPr>
      <t xml:space="preserve"> </t>
    </r>
    <r>
      <rPr>
        <sz val="9"/>
        <rFont val="Arial"/>
        <family val="2"/>
      </rPr>
      <t>elaborado por Odepa.</t>
    </r>
  </si>
  <si>
    <t>Boletín de Cereales</t>
  </si>
  <si>
    <t>TABLA DE CONTENIDO TRIGO</t>
  </si>
  <si>
    <t>TABLA DE CONTENIDO MAÍZ</t>
  </si>
  <si>
    <t>TABLA DE CONTENIDO ARROZ</t>
  </si>
  <si>
    <t xml:space="preserve"> Fuente: elaborado por Odepa con información del INE.  </t>
  </si>
  <si>
    <t xml:space="preserve">(2) El precio del trigo utilizado en el análisis de sensibilidad corresponde al precio promedio regional durante enero y febrero de 2017 (precios informados por Cotrisa). </t>
  </si>
  <si>
    <t>Precio promedio trigo intermedio regional (enero - febrero 2017)</t>
  </si>
  <si>
    <t>2017 /P</t>
  </si>
  <si>
    <t>Total 2017</t>
  </si>
  <si>
    <t>Años agrícolas 2010/11 a 2016/17</t>
  </si>
  <si>
    <t>Años agrícolas 2014/15 a 2016/17</t>
  </si>
  <si>
    <t xml:space="preserve">2015/16 </t>
  </si>
  <si>
    <t>Fecha</t>
  </si>
  <si>
    <t>Años agrícolas 2015/16 a 2016/17</t>
  </si>
  <si>
    <t>Fecha de publicación: abril 2017</t>
  </si>
  <si>
    <t xml:space="preserve"> Temporada: 2017 - 2018</t>
  </si>
  <si>
    <t>Período 2012-2017</t>
  </si>
  <si>
    <t>Temporada / Año</t>
  </si>
  <si>
    <t>Proyección mensual del balance mundial de oferta y demanda de trigo temporada 2017/18</t>
  </si>
  <si>
    <t>2016/17 estimado</t>
  </si>
  <si>
    <t>2017/18 proyectado</t>
  </si>
  <si>
    <t>2016/2017 (estimado)</t>
  </si>
  <si>
    <t>2017/2018 (proyectado)</t>
  </si>
  <si>
    <t>Proyecciones del balance mundial de oferta y demanda de maíz temporada 2017/18 en cada mes</t>
  </si>
  <si>
    <t>2016/2017 estimado</t>
  </si>
  <si>
    <t>Proyecciones del balance mundial de oferta y demanda de arroz temporada 2017/18 en cada mes</t>
  </si>
  <si>
    <t>2016/2017 Estimado</t>
  </si>
  <si>
    <t>2017/2018 Proyectado</t>
  </si>
  <si>
    <t xml:space="preserve">Nota: Las celdas en blanco significa que no se publicaron precios en ese mes. </t>
  </si>
  <si>
    <t xml:space="preserve">Nota: los precios pueden tener distintas condiciones de pago. Para más detalle ver en www.cotrisa.cl. 
Las celdas en blanco significa que no se publicaron precios en ese mes. </t>
  </si>
  <si>
    <t>2017/18*</t>
  </si>
  <si>
    <t>2016/17</t>
  </si>
  <si>
    <t>Andrea García L.</t>
  </si>
  <si>
    <t>Gastón Fernández B.</t>
  </si>
  <si>
    <t>19 de julio de 2017</t>
  </si>
  <si>
    <t>24 de julio de 2017</t>
  </si>
  <si>
    <t>31 de julio de 2017</t>
  </si>
  <si>
    <t>7 de agosto de 2017</t>
  </si>
  <si>
    <t>14 de agosto de 2017</t>
  </si>
  <si>
    <t>2016/2017</t>
  </si>
  <si>
    <t>Los Ríos</t>
  </si>
  <si>
    <t>Los Lagos</t>
  </si>
  <si>
    <t>Glosas arancelarias</t>
  </si>
  <si>
    <t>10019993 (Los demás)
10019953 (Canadian)
10019913 (HRW)
10019943 (Pan Argentino)
10019933 (SW)</t>
  </si>
  <si>
    <t>Tipo de trigo</t>
  </si>
  <si>
    <t>Chile. Importaciones de trigo panadero por tipo*</t>
  </si>
  <si>
    <t>10019941 
(Pan Argentino)</t>
  </si>
  <si>
    <t>10019942 
(Pan Argentino)</t>
  </si>
  <si>
    <t>10019949 
(Los demás Trigo Pan Argentino)
10019999 
(Los demás trigos y morcajo)</t>
  </si>
  <si>
    <t>N°9</t>
  </si>
  <si>
    <t>N°10</t>
  </si>
  <si>
    <t>N°11</t>
  </si>
  <si>
    <t>N°12</t>
  </si>
  <si>
    <t>Chile. Evolución mensual de las importaciones de trigo</t>
  </si>
  <si>
    <t>Chile. Importaciones de trigo panadero por principales países de origen</t>
  </si>
  <si>
    <t>Chile. Importaciones de trigo panadero por tipo, desde Argentina</t>
  </si>
  <si>
    <t>N°13</t>
  </si>
  <si>
    <t>N°14</t>
  </si>
  <si>
    <t>Chile. Costo promedio ponderado de las importaciones efectuadas de trigo por tipo</t>
  </si>
  <si>
    <t>Chile. Costo promedio ponderado de las importaciones de trigo panadero por tipo, desde Argentina</t>
  </si>
  <si>
    <t>Cuadro Nº 16</t>
  </si>
  <si>
    <t>N°15</t>
  </si>
  <si>
    <t>Cuadro Nº 17</t>
  </si>
  <si>
    <t xml:space="preserve">(USD/ tonelada CIF)   </t>
  </si>
  <si>
    <t>Cuadro N° 18</t>
  </si>
  <si>
    <t>Cuadro N° 19</t>
  </si>
  <si>
    <t>Cuadro Nº 20</t>
  </si>
  <si>
    <t>Trigo: Páginas 4-24</t>
  </si>
  <si>
    <t>Chile. Superficie, producción y rendimiento nacional de maíz para consumo 
(Coquimbo a Los Lagos)</t>
  </si>
  <si>
    <t xml:space="preserve">Fuente: elaborado por Odepa con información del Instituto Nacional de Estadísticas (INE). 
                                                                        </t>
  </si>
  <si>
    <t>(2) El precio del maíz utilizado en el análisis de sensibilidad corresponde al precio promedio de la Región de O´Higgins durante abril de 2017</t>
  </si>
  <si>
    <t>Chile. Volumen de importaciones de maíz por principales países de origen</t>
  </si>
  <si>
    <t>Adicionalmente, entre los meses de enero y julio de este año, empresas e importadoras vinculadas al sector pecuario, han importado 285.417 toneladas de trigo que tiene como destino la alimentación animal. El año 2016, a igual fecha, las importaciones de trigo para consumo animal alcanzaban a 79.368 toneladas.</t>
  </si>
  <si>
    <t>Chile. Costo promedio ponderado de las importaciones de maíz y sus sutitutos</t>
  </si>
  <si>
    <t>*Las celdas en blanco significan que no se publicaron precios en ese mes.
Fuente: elaborado por Odepa con información de Cotrisa.</t>
  </si>
  <si>
    <t>Chile.  Precios nominales promedio nacionales informados por la industria*</t>
  </si>
  <si>
    <t>Precios nominales promedio informados por la industria, por regiones*</t>
  </si>
  <si>
    <t>Melipilla</t>
  </si>
  <si>
    <t xml:space="preserve">Fuente: elaborado por Odepa con antecedentes de Cotrisa, bolsas y Reuters. </t>
  </si>
  <si>
    <r>
      <rPr>
        <sz val="9"/>
        <color theme="1"/>
        <rFont val="Arial"/>
        <family val="2"/>
      </rPr>
      <t xml:space="preserve">Fuente: </t>
    </r>
    <r>
      <rPr>
        <sz val="9"/>
        <rFont val="Arial"/>
        <family val="2"/>
      </rPr>
      <t>elaborado por Odepa con información de</t>
    </r>
    <r>
      <rPr>
        <i/>
        <sz val="9"/>
        <rFont val="Arial"/>
        <family val="2"/>
      </rPr>
      <t xml:space="preserve"> WASDE, USDA.</t>
    </r>
  </si>
  <si>
    <r>
      <rPr>
        <i/>
        <sz val="9"/>
        <rFont val="Arial"/>
        <family val="2"/>
      </rPr>
      <t>Fuente</t>
    </r>
    <r>
      <rPr>
        <sz val="9"/>
        <rFont val="Arial"/>
        <family val="2"/>
      </rPr>
      <t xml:space="preserve">: elaborado por Odepa con información de </t>
    </r>
    <r>
      <rPr>
        <i/>
        <sz val="9"/>
        <rFont val="Arial"/>
        <family val="2"/>
      </rPr>
      <t>WASDE, USDA.</t>
    </r>
  </si>
  <si>
    <t>21 de agosto de 2017</t>
  </si>
  <si>
    <t>28 de agosto de 2017</t>
  </si>
  <si>
    <t>1 de septiembre de 2017</t>
  </si>
  <si>
    <t>11 de septiembre de 2017</t>
  </si>
  <si>
    <t>CEREALES: TRIGO, MAÍZ Y ARROZ</t>
  </si>
  <si>
    <t>Producción y demanda mundial de maíz</t>
  </si>
  <si>
    <t>Variación 12 meses precio trigo, harina y pan</t>
  </si>
  <si>
    <t xml:space="preserve">Chile. Producción, importación y consumo aparente de maíz grano </t>
  </si>
  <si>
    <t>Chile. Precios promedio nacionales informados por la industria</t>
  </si>
  <si>
    <t>Evolución de los precios en los mercados de Argentina, Estados Unidos y Chile</t>
  </si>
  <si>
    <t>Chile. Evolución mensual de las importaciones de maíz</t>
  </si>
  <si>
    <t>Chile.  Evolución del precio promedio nacional informado por la industria</t>
  </si>
  <si>
    <t>CEREALES: TRIGO</t>
  </si>
  <si>
    <t>CEREALES: MAÍZ</t>
  </si>
  <si>
    <t>CEREALES: ARROZ</t>
  </si>
  <si>
    <t>10063010
10063020
10063090</t>
  </si>
  <si>
    <t>Costo de importación CAI (Odepa)*</t>
  </si>
  <si>
    <t>*Costo alternativo de importación de arroz elaborado transformado a arroz paddy (48%). 
Las celdas en blanco significa que no se publicaron precios en ese mes.
Fuente: elaborado por Odepa con antecedentes de Cotrisa, bolsas y Reuters.</t>
  </si>
  <si>
    <t>Maíz: Páginas 26-41</t>
  </si>
  <si>
    <t>Arroz: Páginas 43-59</t>
  </si>
  <si>
    <t>18 de septiembre de 2017</t>
  </si>
  <si>
    <t xml:space="preserve">Fuente: elaborado por Odepa con antecedentes de Cotrisa, bolsas, Banco Central y Reuters.                                        </t>
  </si>
  <si>
    <t>25 de septiembre de 2017</t>
  </si>
  <si>
    <t>2 de octubre de 2017</t>
  </si>
  <si>
    <t xml:space="preserve">Fuente: elaborado por Odepa con información estimada del INE y Servicio Nacional de Aduanas. </t>
  </si>
  <si>
    <t>Chile. Costo promedio ponderado de las importaciones de maíz y sus sutitutos*</t>
  </si>
  <si>
    <t>Costo promedio ponderado de las importaciones efectuadas *</t>
  </si>
  <si>
    <t>9 de octubre de 2017</t>
  </si>
  <si>
    <t>16 de octubre de 2017</t>
  </si>
  <si>
    <t xml:space="preserve">
</t>
  </si>
  <si>
    <t>Superficie 
(miles de hectáreas)</t>
  </si>
  <si>
    <t>Producción 
(miles de toneladas)</t>
  </si>
  <si>
    <t>Nº 7</t>
  </si>
  <si>
    <t>Nº 8</t>
  </si>
  <si>
    <t>Nº 1</t>
  </si>
  <si>
    <t>Nº 5</t>
  </si>
  <si>
    <t>Nº 6</t>
  </si>
  <si>
    <t>Nº 16</t>
  </si>
  <si>
    <t>Nº 17</t>
  </si>
  <si>
    <t>Nº 18</t>
  </si>
  <si>
    <t>Nº 2</t>
  </si>
  <si>
    <t>Nº 3</t>
  </si>
  <si>
    <t>Nº 4</t>
  </si>
  <si>
    <t xml:space="preserve">Fuente: elaborado por Odepa con información del INE. </t>
  </si>
  <si>
    <t xml:space="preserve">Fuente : elaborado por Odepa con información del INE.                                                                                                                                                                                                                                            </t>
  </si>
  <si>
    <t xml:space="preserve">Fuente: elaborado por Odepa con información del Servicio Nacional de Aduanas.   </t>
  </si>
  <si>
    <t>Trigo*</t>
  </si>
  <si>
    <t>*Importaciones realizadas por empresas pecuarias.
Fuente: elaborado por Odepa con información del Servicio Nacional de Aduanas.</t>
  </si>
  <si>
    <t xml:space="preserve">Fuente: elaborado por Odepa con información del Servicio Nacional de Aduanas. </t>
  </si>
  <si>
    <t xml:space="preserve">*Importaciones realizadas por empresas pecuarias.
Fuente: elaborado por Odepa con información del Servicio Nacional de Aduanas. </t>
  </si>
  <si>
    <t>*Los precios pueden tener distintas condiciones de pago. 
Para más detalle ver en www.cotrisa.cl.  
Las celdas en blanco significa que no se publicaron precios en ese mes.
Fuente: elaborado por Odepa con antecedentes de Cotrisa.</t>
  </si>
  <si>
    <t>Chile. Evolución mensual de las importaciones de arroz elaborado (toneladas)</t>
  </si>
  <si>
    <t>23 de octubre de 2017</t>
  </si>
  <si>
    <t>30 de octubre de 2017</t>
  </si>
  <si>
    <t>6 de noviembre de 2017</t>
  </si>
  <si>
    <t>13 de noviembre de 2017</t>
  </si>
  <si>
    <t xml:space="preserve">*Estudio de intenciones de siembra de cultivos anuales (octubre, INE). 
*Producción estimada considerando rendimientos de temporada anterior.
Fuente: elaborado por Odepa con información del INE. </t>
  </si>
  <si>
    <t>20 de noviembre de 2017</t>
  </si>
  <si>
    <t>27 de noviembre de 2017</t>
  </si>
  <si>
    <t>4 de diciembre de 2017</t>
  </si>
  <si>
    <t>11 de diciembre de 2017</t>
  </si>
  <si>
    <t>18 de diciembre de 2017</t>
  </si>
  <si>
    <t>Enero 2018</t>
  </si>
  <si>
    <t>Dic-17</t>
  </si>
  <si>
    <t>Participación</t>
  </si>
  <si>
    <t>Participación (%)</t>
  </si>
  <si>
    <t>*Incluye trigo panadero y candeal. 
Se excluye trigo destinado a uso forrajero. 
No se tienen datos de stock.</t>
  </si>
  <si>
    <t xml:space="preserve">*Incluye trigo panadero y candeal. 
Se excluye trigo destinado a uso forrajero.
Fuente: elaborado por Odepa con información del Servicio Nacional de Aduanas.                                                                                                                     </t>
  </si>
  <si>
    <t>*Se excluye trigo destinado a uso forrajero. 
Fuente: elaborado por Odepa con información del Servicio Nacional de Aduanas.</t>
  </si>
  <si>
    <t>*Se excluye trigo destinado a uso forrajero.
Fuente: elaborado por Odepa con información del Servicio Nacional de Aduanas.</t>
  </si>
  <si>
    <t>*Se excluye trigo destinado a uso forrajero.</t>
  </si>
  <si>
    <t>Enero 2018  (millones de toneladas)</t>
  </si>
  <si>
    <r>
      <t>Chile. Trigo panadero - Costos por hectárea según rendimiento esperado ($/ha)</t>
    </r>
    <r>
      <rPr>
        <b/>
        <vertAlign val="superscript"/>
        <sz val="10"/>
        <rFont val="Arial"/>
        <family val="2"/>
      </rPr>
      <t xml:space="preserve"> .</t>
    </r>
  </si>
  <si>
    <t>($ / kilo nominal)</t>
  </si>
  <si>
    <t>(precios mensuales nominales expresados en $ / kg)</t>
  </si>
  <si>
    <t>Nov. 2013 - Nov. 2012</t>
  </si>
  <si>
    <t>Nov. 2014 - Nov. 2013</t>
  </si>
  <si>
    <t>Nov. 2015 - Nov. 2014</t>
  </si>
  <si>
    <t>Nov. 2016 - Nov. 2015</t>
  </si>
  <si>
    <t>Nov. 2017 - Nov. 2016</t>
  </si>
  <si>
    <t>26 de diciembre de 2017</t>
  </si>
  <si>
    <t>2 de enero de 2018</t>
  </si>
  <si>
    <t>8 de enero de 2018</t>
  </si>
  <si>
    <t>(Precios mensuales nominales con IVA en $ / kilo)</t>
  </si>
  <si>
    <t>Avance información general al 31 de diciembre de 2017.
Avance información precios futuros al 8 de enero de 2018.</t>
  </si>
  <si>
    <t>2017</t>
  </si>
  <si>
    <t>Chile. Superficie, producción y rendimiento nacional de trigo</t>
  </si>
  <si>
    <t>Años agrícolas 2007/08 a 2017/18</t>
  </si>
  <si>
    <t>Balance mundial de oferta y demanda de trigo por temporada</t>
  </si>
  <si>
    <t>Enero 2018 (millones de toneladas)</t>
  </si>
  <si>
    <t>Años agrícolas 2015/16 - 2016/17</t>
  </si>
  <si>
    <t>Chile. Superficie, producción y rendimiento regional de trigo candeal (Valparaíso a La Araucanía)</t>
  </si>
  <si>
    <t>Fecha de publicación: Agosto 2016 (Bío Bío temp. 2016/2017) y Julio 2014 (Araucanía temp. 2014/2015)</t>
  </si>
  <si>
    <t>Chile. Producción, importación y consumo aparente de trigo*</t>
  </si>
  <si>
    <t>Período 2009 - 2017</t>
  </si>
  <si>
    <t>Chile. Evolución mensual de las importaciones de trigo*</t>
  </si>
  <si>
    <t>Período 2014-2017</t>
  </si>
  <si>
    <t>Chile. Importaciones de trigo panadero por principales países de origen*</t>
  </si>
  <si>
    <t>2016 - 2017</t>
  </si>
  <si>
    <t>Chile. Importaciones de trigo panadero por tipo, desde Argentina*</t>
  </si>
  <si>
    <t>Chile. Costo promedio ponderado de las importaciones de trigo panadero por tipo*</t>
  </si>
  <si>
    <t>Período 2016 - 2017</t>
  </si>
  <si>
    <t>Chile. Costo promedio ponderado de las importaciones de trigo panadero por tipo, desde Argentina*</t>
  </si>
  <si>
    <t>Chile. Precios promedio informados por la industria para trigo intermedio, por regiones</t>
  </si>
  <si>
    <t>Evolución de los precios en los mercados de Chile, Argentina y Estados Unidos*</t>
  </si>
  <si>
    <t>*Considera trigo nacional e importado.</t>
  </si>
  <si>
    <t>Chile. Molienda de trigo blanco y candeal por producto y subproductos*</t>
  </si>
  <si>
    <t>*Incluye todos los productos y subproductos. Considera trigo nacional e importado.</t>
  </si>
  <si>
    <t>Chile. Molienda de trigo blanco y candeal por región*</t>
  </si>
  <si>
    <r>
      <t xml:space="preserve">Variación </t>
    </r>
    <r>
      <rPr>
        <b/>
        <sz val="10"/>
        <color theme="1"/>
        <rFont val="Arial"/>
        <family val="2"/>
      </rPr>
      <t>anual</t>
    </r>
    <r>
      <rPr>
        <b/>
        <sz val="10"/>
        <rFont val="Arial"/>
        <family val="2"/>
      </rPr>
      <t xml:space="preserve"> precio trigo-harina-pan</t>
    </r>
  </si>
  <si>
    <t>Noviembre 2017</t>
  </si>
  <si>
    <t>Arroz: Balance de los principales países exportadores</t>
  </si>
  <si>
    <t>Chile. Superficie, producción y rendimiento nacional de arroz</t>
  </si>
  <si>
    <t>Años agrícolas 2005/06 a 2016/17</t>
  </si>
  <si>
    <t>Período 2015 - 2017</t>
  </si>
  <si>
    <r>
      <t xml:space="preserve">El año 2017 estuvo marcado por una oferta mundial de cereales mayor a la demanda, lo que trajo como consecuencia existencias mundiales récords en los principales granos y precios deprimidos.  
</t>
    </r>
    <r>
      <rPr>
        <u/>
        <sz val="10"/>
        <rFont val="Arial"/>
        <family val="2"/>
      </rPr>
      <t>Mercado del Trigo</t>
    </r>
    <r>
      <rPr>
        <sz val="10"/>
        <rFont val="Arial"/>
        <family val="2"/>
      </rPr>
      <t xml:space="preserve">
En el mercado internacional del trigo, una cosecha récord en Rusia compensó la menor producción estadounidense y australiana y posicionó a este país como el mayor exportador mundial.
Para la temporada 2017/2018 se proyecta que las existencias alcanzarán a 268 millones de toneladas, un nuevo récord en relación a los 253 millones de la campaña anterior, aunque concentradas principalmente en China, que participa marginalmente del comercio internacional del trigo.
En Estados Unidos, los futuros de trigo estadounidenses se mantienen presionados por la oferta global y un reporte del gobierno que informó que los agricultores estadounidenses sembraron más trigo de invierno que lo esperado. En las próximas semanas, la atención de mantendrá sobre el clima en las principales regiones productoras.
A nivel nacional, la cosecha ha avanzado hasta la región del Biobío. De acuerdo a lo informado por Cotrisa el 12 de enero de 2018, la superficie cosechada en esta región alcanzaría el 10%. 
Más información en Cotrisa (https://www.cotrisa.cl/actualidad/avance_cosecha.php) y Odepa (http://www.odepa.gob.cl/articulo/avance-de-la-campana-de-trigo-20172018/).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</si>
</sst>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41" formatCode="_-* #,##0_-;\-* #,##0_-;_-* &quot;-&quot;_-;_-@_-"/>
    <numFmt numFmtId="44" formatCode="_-&quot;$&quot;\ * #,##0.00_-;\-&quot;$&quot;\ * #,##0.00_-;_-&quot;$&quot;\ * &quot;-&quot;??_-;_-@_-"/>
    <numFmt numFmtId="43" formatCode="_-* #,##0.00_-;\-* #,##0.00_-;_-* &quot;-&quot;??_-;_-@_-"/>
    <numFmt numFmtId="164" formatCode="_ * #,##0_ ;_ * \-#,##0_ ;_ * &quot;-&quot;_ ;_ @_ "/>
    <numFmt numFmtId="165" formatCode="_ * #,##0.00_ ;_ * \-#,##0.00_ ;_ * &quot;-&quot;??_ ;_ @_ "/>
    <numFmt numFmtId="166" formatCode="_-* #,##0\ _€_-;\-* #,##0\ _€_-;_-* &quot;-&quot;\ _€_-;_-@_-"/>
    <numFmt numFmtId="167" formatCode="_-* #,##0.00\ _€_-;\-* #,##0.00\ _€_-;_-* &quot;-&quot;??\ _€_-;_-@_-"/>
    <numFmt numFmtId="168" formatCode="mm/yy"/>
    <numFmt numFmtId="169" formatCode="0.0"/>
    <numFmt numFmtId="170" formatCode="0.0_)"/>
    <numFmt numFmtId="171" formatCode="0.0%"/>
    <numFmt numFmtId="172" formatCode="#,##0.0"/>
    <numFmt numFmtId="173" formatCode="_-* #,##0_-;\-* #,##0_-;_-* \-_-;_-@_-"/>
    <numFmt numFmtId="174" formatCode="_-* #,##0.00_-;\-* #,##0.00_-;_-* \-??_-;_-@_-"/>
    <numFmt numFmtId="175" formatCode="_(* #,##0.0_);_(* \(#,##0.0\);_(* &quot;-&quot;_);_(@_)"/>
    <numFmt numFmtId="176" formatCode="_-* #,##0_-;\-* #,##0_-;_-* \-??_-;_-@_-"/>
    <numFmt numFmtId="177" formatCode="dd/mm/yy;@"/>
    <numFmt numFmtId="178" formatCode="_-* #,##0.00\ _p_t_a_-;\-* #,##0.00\ _p_t_a_-;_-* &quot;-&quot;??\ _p_t_a_-;_-@_-"/>
    <numFmt numFmtId="179" formatCode="#,##0.00_ ;\-#,##0.00\ "/>
    <numFmt numFmtId="180" formatCode="#,##0_);\(#,##0\)"/>
    <numFmt numFmtId="181" formatCode="0.000"/>
    <numFmt numFmtId="182" formatCode="_-* #,##0_-;\-* #,##0_-;_-* &quot;-&quot;??_-;_-@_-"/>
    <numFmt numFmtId="183" formatCode="0.00\ "/>
    <numFmt numFmtId="184" formatCode="0.00_)"/>
    <numFmt numFmtId="185" formatCode="_(&quot;$&quot;* #,##0.00_);_(&quot;$&quot;* \(#,##0.00\);_(&quot;$&quot;* &quot;-&quot;??_);_(@_)"/>
    <numFmt numFmtId="186" formatCode="_(* #,##0_);_(* \(#,##0\);_(* &quot;-&quot;??_);_(@_)"/>
    <numFmt numFmtId="187" formatCode="_(* #,##0_);_(* \(#,##0\);_(* &quot;-&quot;_);_(@_)"/>
    <numFmt numFmtId="188" formatCode="_(* #,##0.00_);_(* \(#,##0.00\);_(* &quot;-&quot;??_);_(@_)"/>
    <numFmt numFmtId="189" formatCode="_-* #,##0.000000_-;\-* #,##0.000000_-;_-* \-??_-;_-@_-"/>
    <numFmt numFmtId="190" formatCode="d/m/yy;@"/>
    <numFmt numFmtId="191" formatCode="_-* #,##0.0_-;\-* #,##0.0_-;_-* \-??_-;_-@_-"/>
    <numFmt numFmtId="192" formatCode="[$-1010C0A]#,##0;\-#,##0"/>
    <numFmt numFmtId="193" formatCode="_ * #,##0.0_ ;_ * \-#,##0.0_ ;_ * &quot;-&quot;?_ ;_ @_ "/>
    <numFmt numFmtId="194" formatCode="[$-10C0A]#,###,##0"/>
    <numFmt numFmtId="195" formatCode="[$-10C0A]0.0"/>
    <numFmt numFmtId="196" formatCode="_-* #,##0.000_-;\-* #,##0.000_-;_-* \-_-;_-@_-"/>
    <numFmt numFmtId="197" formatCode="##0.0;\-##0.0;0.0;"/>
    <numFmt numFmtId="198" formatCode="#,##0.000"/>
    <numFmt numFmtId="199" formatCode="_ * #,##0.000000_ ;_ * \-#,##0.000000_ ;_ * &quot;-&quot;??????_ ;_ @_ "/>
    <numFmt numFmtId="200" formatCode="0.0000"/>
    <numFmt numFmtId="201" formatCode="#,##0_ ;\-#,##0\ "/>
    <numFmt numFmtId="202" formatCode="#,##0.0000"/>
    <numFmt numFmtId="203" formatCode="[$-C0A]mmm\-yy;@"/>
    <numFmt numFmtId="204" formatCode="_-* #,##0.0_-;\-* #,##0.0_-;_-* \-_-;_-@_-"/>
    <numFmt numFmtId="205" formatCode="_-* #,##0.00_-;\-* #,##0.00_-;_-* \-_-;_-@_-"/>
    <numFmt numFmtId="206" formatCode="mmm/yyyy;@"/>
    <numFmt numFmtId="207" formatCode="#,##0.0_ ;\-#,##0.0\ "/>
    <numFmt numFmtId="208" formatCode="_(* #,##0.00_);_(* \(#,##0.00\);_(* &quot;-&quot;_);_(@_)"/>
    <numFmt numFmtId="209" formatCode="[$-C0A]mmm/yy;@"/>
    <numFmt numFmtId="210" formatCode="[$-10C0A]#,##0;\-#,##0"/>
  </numFmts>
  <fonts count="173">
    <font>
      <sz val="14"/>
      <name val="Arial MT"/>
      <family val="2"/>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b/>
      <sz val="9"/>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11"/>
      <color theme="1"/>
      <name val="Arial"/>
      <family val="2"/>
      <scheme val="minor"/>
    </font>
    <font>
      <sz val="11"/>
      <color theme="0"/>
      <name val="Arial"/>
      <family val="2"/>
      <scheme val="minor"/>
    </font>
    <font>
      <sz val="11"/>
      <color rgb="FF006100"/>
      <name val="Arial"/>
      <family val="2"/>
      <scheme val="minor"/>
    </font>
    <font>
      <b/>
      <sz val="11"/>
      <color rgb="FFFA7D00"/>
      <name val="Arial"/>
      <family val="2"/>
      <scheme val="minor"/>
    </font>
    <font>
      <b/>
      <sz val="11"/>
      <color theme="0"/>
      <name val="Arial"/>
      <family val="2"/>
      <scheme val="minor"/>
    </font>
    <font>
      <sz val="11"/>
      <color rgb="FFFA7D00"/>
      <name val="Arial"/>
      <family val="2"/>
      <scheme val="minor"/>
    </font>
    <font>
      <b/>
      <sz val="15"/>
      <color theme="3"/>
      <name val="Arial"/>
      <family val="2"/>
      <scheme val="minor"/>
    </font>
    <font>
      <b/>
      <sz val="11"/>
      <color theme="3"/>
      <name val="Arial"/>
      <family val="2"/>
      <scheme val="minor"/>
    </font>
    <font>
      <sz val="11"/>
      <color rgb="FF3F3F76"/>
      <name val="Arial"/>
      <family val="2"/>
      <scheme val="minor"/>
    </font>
    <font>
      <u/>
      <sz val="11"/>
      <color theme="10"/>
      <name val="Arial"/>
      <family val="2"/>
      <scheme val="minor"/>
    </font>
    <font>
      <u/>
      <sz val="10"/>
      <color theme="10"/>
      <name val="Arial"/>
      <family val="2"/>
    </font>
    <font>
      <sz val="11"/>
      <color rgb="FF9C0006"/>
      <name val="Arial"/>
      <family val="2"/>
      <scheme val="minor"/>
    </font>
    <font>
      <sz val="11"/>
      <color rgb="FF9C6500"/>
      <name val="Arial"/>
      <family val="2"/>
      <scheme val="minor"/>
    </font>
    <font>
      <b/>
      <sz val="11"/>
      <color rgb="FF3F3F3F"/>
      <name val="Arial"/>
      <family val="2"/>
      <scheme val="minor"/>
    </font>
    <font>
      <sz val="11"/>
      <color rgb="FFFF0000"/>
      <name val="Arial"/>
      <family val="2"/>
      <scheme val="minor"/>
    </font>
    <font>
      <i/>
      <sz val="11"/>
      <color rgb="FF7F7F7F"/>
      <name val="Arial"/>
      <family val="2"/>
      <scheme val="minor"/>
    </font>
    <font>
      <b/>
      <sz val="13"/>
      <color theme="3"/>
      <name val="Arial"/>
      <family val="2"/>
      <scheme val="minor"/>
    </font>
    <font>
      <b/>
      <sz val="18"/>
      <color theme="3"/>
      <name val="Arial"/>
      <family val="2"/>
      <scheme val="major"/>
    </font>
    <font>
      <b/>
      <sz val="11"/>
      <color theme="1"/>
      <name val="Arial"/>
      <family val="2"/>
      <scheme val="minor"/>
    </font>
    <font>
      <sz val="10"/>
      <color rgb="FFFF0000"/>
      <name val="Arial"/>
      <family val="2"/>
    </font>
    <font>
      <sz val="9"/>
      <color rgb="FFFF0000"/>
      <name val="Arial"/>
      <family val="2"/>
    </font>
    <font>
      <sz val="11"/>
      <color theme="1"/>
      <name val="Verdana"/>
      <family val="2"/>
    </font>
    <font>
      <sz val="10"/>
      <color theme="1"/>
      <name val="Verdana"/>
      <family val="2"/>
    </font>
    <font>
      <sz val="12"/>
      <color theme="1"/>
      <name val="Verdana"/>
      <family val="2"/>
    </font>
    <font>
      <b/>
      <sz val="10"/>
      <color theme="1"/>
      <name val="Verdana"/>
      <family val="2"/>
    </font>
    <font>
      <sz val="12"/>
      <color rgb="FF333333"/>
      <name val="Verdana"/>
      <family val="2"/>
    </font>
    <font>
      <sz val="7"/>
      <color theme="1"/>
      <name val="Verdana"/>
      <family val="2"/>
    </font>
    <font>
      <sz val="8"/>
      <name val="Arial"/>
      <family val="2"/>
      <scheme val="minor"/>
    </font>
    <font>
      <sz val="10"/>
      <color rgb="FF000066"/>
      <name val="Arial"/>
      <family val="2"/>
    </font>
    <font>
      <sz val="10"/>
      <color theme="1"/>
      <name val="Arial"/>
      <family val="2"/>
    </font>
    <font>
      <sz val="10"/>
      <name val="Arial"/>
      <family val="2"/>
      <scheme val="minor"/>
    </font>
    <font>
      <sz val="9"/>
      <name val="Arial"/>
      <family val="2"/>
      <scheme val="minor"/>
    </font>
    <font>
      <sz val="10"/>
      <color rgb="FF000000"/>
      <name val="Calibri"/>
      <family val="2"/>
    </font>
    <font>
      <sz val="10"/>
      <color theme="1"/>
      <name val="Arial"/>
      <family val="2"/>
      <scheme val="minor"/>
    </font>
    <font>
      <sz val="12"/>
      <color theme="1"/>
      <name val="Arial"/>
      <family val="2"/>
      <scheme val="minor"/>
    </font>
    <font>
      <sz val="7"/>
      <name val="Arial"/>
      <family val="2"/>
      <scheme val="minor"/>
    </font>
    <font>
      <sz val="7"/>
      <color theme="1"/>
      <name val="Arial"/>
      <family val="2"/>
      <scheme val="minor"/>
    </font>
    <font>
      <b/>
      <sz val="7"/>
      <color rgb="FF0066CC"/>
      <name val="Arial"/>
      <family val="2"/>
      <scheme val="minor"/>
    </font>
    <font>
      <b/>
      <sz val="10"/>
      <name val="Arial"/>
      <family val="2"/>
      <scheme val="minor"/>
    </font>
    <font>
      <sz val="14"/>
      <name val="Arial"/>
      <family val="2"/>
      <scheme val="minor"/>
    </font>
    <font>
      <b/>
      <sz val="10"/>
      <color theme="1"/>
      <name val="Arial"/>
      <family val="2"/>
      <scheme val="minor"/>
    </font>
    <font>
      <b/>
      <sz val="10"/>
      <color rgb="FF0066CC"/>
      <name val="Arial"/>
      <family val="2"/>
      <scheme val="minor"/>
    </font>
    <font>
      <b/>
      <sz val="10"/>
      <color theme="0"/>
      <name val="Arial"/>
      <family val="2"/>
    </font>
    <font>
      <sz val="10"/>
      <color theme="0"/>
      <name val="Arial"/>
      <family val="2"/>
    </font>
    <font>
      <sz val="10"/>
      <color indexed="8"/>
      <name val="Arial"/>
      <family val="2"/>
      <scheme val="major"/>
    </font>
    <font>
      <b/>
      <sz val="10"/>
      <color indexed="8"/>
      <name val="Arial"/>
      <family val="2"/>
      <scheme val="major"/>
    </font>
    <font>
      <sz val="10"/>
      <name val="Arial"/>
      <family val="2"/>
      <scheme val="major"/>
    </font>
    <font>
      <sz val="9"/>
      <color theme="0"/>
      <name val="Arial"/>
      <family val="2"/>
    </font>
    <font>
      <sz val="9"/>
      <color theme="1"/>
      <name val="Arial"/>
      <family val="2"/>
    </font>
    <font>
      <u/>
      <sz val="10"/>
      <color theme="10"/>
      <name val="Arial MT"/>
      <family val="2"/>
    </font>
    <font>
      <b/>
      <sz val="9"/>
      <color rgb="FF000000"/>
      <name val="Arial"/>
      <family val="2"/>
    </font>
    <font>
      <sz val="10"/>
      <color theme="0"/>
      <name val="Times New Roman"/>
      <family val="1"/>
    </font>
    <font>
      <sz val="10"/>
      <color theme="1"/>
      <name val="Arial"/>
      <family val="2"/>
      <scheme val="major"/>
    </font>
    <font>
      <sz val="10"/>
      <color rgb="FFFF0000"/>
      <name val="Arial"/>
      <family val="2"/>
      <scheme val="minor"/>
    </font>
    <font>
      <b/>
      <sz val="12"/>
      <color rgb="FF333333"/>
      <name val="Arial"/>
      <family val="2"/>
      <scheme val="minor"/>
    </font>
    <font>
      <b/>
      <sz val="10"/>
      <color theme="1"/>
      <name val="Arial"/>
      <family val="2"/>
    </font>
    <font>
      <sz val="9"/>
      <name val="Arial"/>
      <family val="2"/>
      <scheme val="major"/>
    </font>
    <font>
      <b/>
      <sz val="9"/>
      <color rgb="FFFF0000"/>
      <name val="Arial"/>
      <family val="2"/>
    </font>
    <font>
      <b/>
      <sz val="10"/>
      <color rgb="FFFF0000"/>
      <name val="Arial"/>
      <family val="2"/>
    </font>
    <font>
      <sz val="12"/>
      <color theme="1"/>
      <name val="Arial"/>
      <family val="2"/>
    </font>
    <font>
      <sz val="10"/>
      <color theme="1"/>
      <name val="Times New Roman"/>
      <family val="2"/>
    </font>
    <font>
      <sz val="12"/>
      <color theme="1"/>
      <name val="Times New Roman"/>
      <family val="2"/>
    </font>
    <font>
      <b/>
      <sz val="8"/>
      <color rgb="FF333333"/>
      <name val="Verdana"/>
      <family val="2"/>
    </font>
    <font>
      <sz val="14"/>
      <color theme="0"/>
      <name val="Arial MT"/>
      <family val="2"/>
    </font>
    <font>
      <sz val="10"/>
      <name val="Arial"/>
      <family val="2"/>
    </font>
    <font>
      <sz val="14"/>
      <color theme="1"/>
      <name val="Arial MT"/>
      <family val="2"/>
    </font>
    <font>
      <sz val="8"/>
      <color rgb="FF494949"/>
      <name val="Verdana"/>
      <family val="2"/>
    </font>
    <font>
      <sz val="8"/>
      <color indexed="8"/>
      <name val="Verdana"/>
      <family val="2"/>
    </font>
    <font>
      <sz val="10"/>
      <color indexed="8"/>
      <name val="Times New Roman"/>
      <family val="1"/>
    </font>
    <font>
      <sz val="10"/>
      <color theme="1"/>
      <name val="Times New Roman"/>
      <family val="1"/>
    </font>
    <font>
      <sz val="10"/>
      <color rgb="FFFF0000"/>
      <name val="Arial"/>
      <family val="2"/>
      <scheme val="major"/>
    </font>
    <font>
      <b/>
      <sz val="10"/>
      <color theme="1"/>
      <name val="Arial"/>
      <family val="2"/>
      <scheme val="major"/>
    </font>
    <font>
      <u/>
      <sz val="11"/>
      <color theme="10"/>
      <name val="Arial MT"/>
      <family val="2"/>
    </font>
    <font>
      <b/>
      <i/>
      <sz val="10"/>
      <name val="Arial"/>
      <family val="2"/>
    </font>
    <font>
      <b/>
      <sz val="9"/>
      <color theme="0"/>
      <name val="Arial"/>
      <family val="2"/>
    </font>
    <font>
      <sz val="7"/>
      <name val="Arial"/>
      <family val="2"/>
    </font>
    <font>
      <sz val="10"/>
      <color rgb="FFFF0000"/>
      <name val="Arial MT"/>
      <family val="2"/>
    </font>
    <font>
      <sz val="14"/>
      <color rgb="FFFF0000"/>
      <name val="Arial MT"/>
      <family val="2"/>
    </font>
    <font>
      <vertAlign val="superscript"/>
      <sz val="9"/>
      <name val="Arial"/>
      <family val="2"/>
    </font>
    <font>
      <sz val="8"/>
      <color rgb="FFFF0000"/>
      <name val="Arial"/>
      <family val="2"/>
    </font>
    <font>
      <sz val="8"/>
      <color theme="1"/>
      <name val="Arial"/>
      <family val="2"/>
    </font>
    <font>
      <sz val="9"/>
      <color theme="1"/>
      <name val="Arial"/>
      <family val="2"/>
      <scheme val="minor"/>
    </font>
    <font>
      <b/>
      <sz val="10"/>
      <color indexed="10"/>
      <name val="Arial"/>
      <family val="2"/>
    </font>
    <font>
      <b/>
      <sz val="9"/>
      <name val="Arial"/>
      <family val="2"/>
      <scheme val="minor"/>
    </font>
    <font>
      <b/>
      <sz val="11"/>
      <color indexed="8"/>
      <name val="Times New Roman"/>
      <family val="1"/>
    </font>
    <font>
      <b/>
      <sz val="11.95"/>
      <color indexed="8"/>
      <name val="Times New Roman"/>
      <family val="1"/>
    </font>
    <font>
      <sz val="1"/>
      <color indexed="8"/>
      <name val="Times New Roman"/>
      <family val="1"/>
    </font>
    <font>
      <sz val="1"/>
      <color indexed="9"/>
      <name val="Times New Roman"/>
      <family val="1"/>
    </font>
    <font>
      <i/>
      <sz val="10"/>
      <name val="Arial"/>
      <family val="2"/>
    </font>
    <font>
      <b/>
      <sz val="10"/>
      <name val="Calibri"/>
      <family val="2"/>
    </font>
    <font>
      <sz val="9"/>
      <color theme="1"/>
      <name val="Arial MT"/>
      <family val="2"/>
    </font>
    <font>
      <b/>
      <i/>
      <sz val="9"/>
      <name val="Arial"/>
      <family val="2"/>
    </font>
    <font>
      <b/>
      <sz val="10"/>
      <name val="Arial"/>
      <family val="2"/>
      <scheme val="major"/>
    </font>
    <font>
      <b/>
      <sz val="10"/>
      <color indexed="8"/>
      <name val="Arial"/>
      <family val="2"/>
    </font>
    <font>
      <b/>
      <sz val="16"/>
      <name val="Arial"/>
      <family val="2"/>
      <scheme val="minor"/>
    </font>
    <font>
      <b/>
      <sz val="12"/>
      <name val="Arial MT"/>
    </font>
    <font>
      <sz val="8"/>
      <color indexed="8"/>
      <name val="Verdana"/>
      <family val="2"/>
    </font>
    <font>
      <sz val="10"/>
      <name val="Arial"/>
      <family val="2"/>
    </font>
    <font>
      <sz val="10"/>
      <color indexed="8"/>
      <name val="Times New Roman"/>
      <family val="1"/>
    </font>
    <font>
      <sz val="8"/>
      <color theme="0"/>
      <name val="Verdana"/>
      <family val="2"/>
    </font>
    <font>
      <sz val="8"/>
      <color theme="1"/>
      <name val="Verdana"/>
      <family val="2"/>
    </font>
    <font>
      <b/>
      <sz val="8"/>
      <color theme="1"/>
      <name val="Verdana"/>
      <family val="2"/>
    </font>
    <font>
      <sz val="10"/>
      <name val="Verdana"/>
      <family val="2"/>
    </font>
    <font>
      <u/>
      <sz val="10"/>
      <color theme="10"/>
      <name val="Arial"/>
      <family val="2"/>
      <scheme val="minor"/>
    </font>
    <font>
      <b/>
      <sz val="10"/>
      <color rgb="FF0066CC"/>
      <name val="Verdana"/>
      <family val="2"/>
    </font>
    <font>
      <sz val="10"/>
      <color theme="0"/>
      <name val="Arial"/>
      <family val="2"/>
      <scheme val="minor"/>
    </font>
    <font>
      <b/>
      <sz val="10"/>
      <color rgb="FFFF0000"/>
      <name val="Arial MT"/>
    </font>
    <font>
      <sz val="10"/>
      <color theme="0"/>
      <name val="Arial MT"/>
      <family val="2"/>
    </font>
    <font>
      <sz val="10"/>
      <color theme="0"/>
      <name val="Arial"/>
      <family val="2"/>
      <scheme val="major"/>
    </font>
    <font>
      <u/>
      <sz val="10"/>
      <name val="Arial"/>
      <family val="2"/>
    </font>
  </fonts>
  <fills count="70">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46"/>
        <bgColor indexed="24"/>
      </patternFill>
    </fill>
    <fill>
      <patternFill patternType="solid">
        <fgColor indexed="27"/>
        <bgColor indexed="42"/>
      </patternFill>
    </fill>
    <fill>
      <patternFill patternType="solid">
        <fgColor indexed="27"/>
        <bgColor indexed="41"/>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55"/>
        <bgColor indexed="36"/>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4"/>
        <bgColor indexed="23"/>
      </patternFill>
    </fill>
    <fill>
      <patternFill patternType="solid">
        <fgColor indexed="53"/>
        <bgColor indexed="37"/>
      </patternFill>
    </fill>
    <fill>
      <patternFill patternType="solid">
        <fgColor indexed="53"/>
        <bgColor indexed="52"/>
      </patternFill>
    </fill>
    <fill>
      <patternFill patternType="solid">
        <fgColor indexed="45"/>
        <bgColor indexed="4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rgb="FFE5E5E5"/>
      </left>
      <right style="medium">
        <color rgb="FFE5E5E5"/>
      </right>
      <top style="medium">
        <color rgb="FFE5E5E5"/>
      </top>
      <bottom style="medium">
        <color rgb="FFE5E5E5"/>
      </bottom>
      <diagonal/>
    </border>
    <border>
      <left/>
      <right style="medium">
        <color rgb="FFE5E5E5"/>
      </right>
      <top style="medium">
        <color rgb="FFE5E5E5"/>
      </top>
      <bottom style="medium">
        <color rgb="FFE5E5E5"/>
      </bottom>
      <diagonal/>
    </border>
    <border>
      <left style="medium">
        <color rgb="FFC1DBF2"/>
      </left>
      <right style="medium">
        <color rgb="FFC1DBF2"/>
      </right>
      <top style="medium">
        <color rgb="FFC1DBF2"/>
      </top>
      <bottom style="medium">
        <color rgb="FFC1DBF2"/>
      </bottom>
      <diagonal/>
    </border>
    <border>
      <left style="medium">
        <color rgb="FFE5E5E5"/>
      </left>
      <right style="medium">
        <color rgb="FFE5E5E5"/>
      </right>
      <top/>
      <bottom style="medium">
        <color rgb="FFE5E5E5"/>
      </bottom>
      <diagonal/>
    </border>
    <border>
      <left/>
      <right style="medium">
        <color rgb="FFE5E5E5"/>
      </right>
      <top/>
      <bottom style="medium">
        <color rgb="FFE5E5E5"/>
      </bottom>
      <diagonal/>
    </border>
    <border>
      <left/>
      <right/>
      <top style="double">
        <color indexed="8"/>
      </top>
      <bottom style="double">
        <color indexed="8"/>
      </bottom>
      <diagonal/>
    </border>
    <border>
      <left/>
      <right style="double">
        <color indexed="8"/>
      </right>
      <top/>
      <bottom/>
      <diagonal/>
    </border>
    <border>
      <left/>
      <right/>
      <top style="double">
        <color indexed="8"/>
      </top>
      <bottom/>
      <diagonal/>
    </border>
    <border>
      <left/>
      <right/>
      <top/>
      <bottom style="double">
        <color indexed="8"/>
      </bottom>
      <diagonal/>
    </border>
    <border>
      <left/>
      <right style="double">
        <color indexed="8"/>
      </right>
      <top/>
      <bottom style="double">
        <color indexed="8"/>
      </bottom>
      <diagonal/>
    </border>
    <border>
      <left style="thin">
        <color rgb="FFABABAB"/>
      </left>
      <right/>
      <top style="thin">
        <color rgb="FFABABAB"/>
      </top>
      <bottom/>
      <diagonal/>
    </border>
    <border>
      <left style="thin">
        <color rgb="FFABABAB"/>
      </left>
      <right/>
      <top/>
      <bottom/>
      <diagonal/>
    </border>
  </borders>
  <cellStyleXfs count="1341">
    <xf numFmtId="0" fontId="0" fillId="0" borderId="0"/>
    <xf numFmtId="0" fontId="5" fillId="2" borderId="0" applyNumberFormat="0" applyBorder="0" applyAlignment="0" applyProtection="0"/>
    <xf numFmtId="0" fontId="5" fillId="3" borderId="0" applyNumberFormat="0" applyBorder="0" applyAlignment="0" applyProtection="0"/>
    <xf numFmtId="183" fontId="5" fillId="4" borderId="0" applyBorder="0" applyAlignment="0" applyProtection="0"/>
    <xf numFmtId="0" fontId="5" fillId="3" borderId="0" applyNumberFormat="0" applyBorder="0" applyAlignment="0" applyProtection="0"/>
    <xf numFmtId="183" fontId="5" fillId="5" borderId="0" applyBorder="0" applyAlignment="0" applyProtection="0"/>
    <xf numFmtId="0" fontId="63" fillId="36" borderId="0" applyNumberFormat="0" applyBorder="0" applyAlignment="0" applyProtection="0"/>
    <xf numFmtId="183" fontId="5" fillId="5" borderId="0" applyBorder="0" applyAlignment="0" applyProtection="0"/>
    <xf numFmtId="0" fontId="5" fillId="6" borderId="0" applyNumberFormat="0" applyBorder="0" applyAlignment="0" applyProtection="0"/>
    <xf numFmtId="0" fontId="5" fillId="7" borderId="0" applyNumberFormat="0" applyBorder="0" applyAlignment="0" applyProtection="0"/>
    <xf numFmtId="183" fontId="5" fillId="8" borderId="0" applyBorder="0" applyAlignment="0" applyProtection="0"/>
    <xf numFmtId="0" fontId="5" fillId="7" borderId="0" applyNumberFormat="0" applyBorder="0" applyAlignment="0" applyProtection="0"/>
    <xf numFmtId="184" fontId="5" fillId="7" borderId="0" applyBorder="0" applyAlignment="0" applyProtection="0"/>
    <xf numFmtId="0" fontId="63" fillId="3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183" fontId="5" fillId="11" borderId="0" applyBorder="0" applyAlignment="0" applyProtection="0"/>
    <xf numFmtId="0" fontId="5" fillId="10" borderId="0" applyNumberFormat="0" applyBorder="0" applyAlignment="0" applyProtection="0"/>
    <xf numFmtId="183" fontId="5" fillId="4" borderId="0" applyBorder="0" applyAlignment="0" applyProtection="0"/>
    <xf numFmtId="0" fontId="63" fillId="38" borderId="0" applyNumberFormat="0" applyBorder="0" applyAlignment="0" applyProtection="0"/>
    <xf numFmtId="183" fontId="5" fillId="4" borderId="0" applyBorder="0" applyAlignment="0" applyProtection="0"/>
    <xf numFmtId="0" fontId="5" fillId="2" borderId="0" applyNumberFormat="0" applyBorder="0" applyAlignment="0" applyProtection="0"/>
    <xf numFmtId="0" fontId="5" fillId="12" borderId="0" applyNumberFormat="0" applyBorder="0" applyAlignment="0" applyProtection="0"/>
    <xf numFmtId="183" fontId="5" fillId="4" borderId="0" applyBorder="0" applyAlignment="0" applyProtection="0"/>
    <xf numFmtId="0" fontId="5" fillId="12" borderId="0" applyNumberFormat="0" applyBorder="0" applyAlignment="0" applyProtection="0"/>
    <xf numFmtId="183" fontId="5" fillId="5" borderId="0" applyBorder="0" applyAlignment="0" applyProtection="0"/>
    <xf numFmtId="0" fontId="63" fillId="39" borderId="0" applyNumberFormat="0" applyBorder="0" applyAlignment="0" applyProtection="0"/>
    <xf numFmtId="183" fontId="5" fillId="5" borderId="0" applyBorder="0" applyAlignment="0" applyProtection="0"/>
    <xf numFmtId="0" fontId="5" fillId="13" borderId="0" applyNumberFormat="0" applyBorder="0" applyAlignment="0" applyProtection="0"/>
    <xf numFmtId="0" fontId="5" fillId="14" borderId="0" applyNumberFormat="0" applyBorder="0" applyAlignment="0" applyProtection="0"/>
    <xf numFmtId="183" fontId="5" fillId="14" borderId="0" applyBorder="0" applyAlignment="0" applyProtection="0"/>
    <xf numFmtId="0" fontId="5" fillId="14" borderId="0" applyNumberFormat="0" applyBorder="0" applyAlignment="0" applyProtection="0"/>
    <xf numFmtId="184" fontId="5" fillId="14" borderId="0" applyBorder="0" applyAlignment="0" applyProtection="0"/>
    <xf numFmtId="0" fontId="63" fillId="4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183" fontId="5" fillId="8" borderId="0" applyBorder="0" applyAlignment="0" applyProtection="0"/>
    <xf numFmtId="0" fontId="5" fillId="8" borderId="0" applyNumberFormat="0" applyBorder="0" applyAlignment="0" applyProtection="0"/>
    <xf numFmtId="184" fontId="5" fillId="8" borderId="0" applyBorder="0" applyAlignment="0" applyProtection="0"/>
    <xf numFmtId="0" fontId="63" fillId="41"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183" fontId="5" fillId="17" borderId="0" applyBorder="0" applyAlignment="0" applyProtection="0"/>
    <xf numFmtId="0" fontId="5" fillId="16" borderId="0" applyNumberFormat="0" applyBorder="0" applyAlignment="0" applyProtection="0"/>
    <xf numFmtId="184" fontId="5" fillId="16" borderId="0" applyBorder="0" applyAlignment="0" applyProtection="0"/>
    <xf numFmtId="0" fontId="63" fillId="42" borderId="0" applyNumberFormat="0" applyBorder="0" applyAlignment="0" applyProtection="0"/>
    <xf numFmtId="0" fontId="5" fillId="6" borderId="0" applyNumberFormat="0" applyBorder="0" applyAlignment="0" applyProtection="0"/>
    <xf numFmtId="0" fontId="5" fillId="18" borderId="0" applyNumberFormat="0" applyBorder="0" applyAlignment="0" applyProtection="0"/>
    <xf numFmtId="183" fontId="5" fillId="18" borderId="0" applyBorder="0" applyAlignment="0" applyProtection="0"/>
    <xf numFmtId="0" fontId="5" fillId="18" borderId="0" applyNumberFormat="0" applyBorder="0" applyAlignment="0" applyProtection="0"/>
    <xf numFmtId="184" fontId="5" fillId="18" borderId="0" applyBorder="0" applyAlignment="0" applyProtection="0"/>
    <xf numFmtId="0" fontId="63" fillId="43"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183" fontId="5" fillId="11" borderId="0" applyBorder="0" applyAlignment="0" applyProtection="0"/>
    <xf numFmtId="0" fontId="5" fillId="19" borderId="0" applyNumberFormat="0" applyBorder="0" applyAlignment="0" applyProtection="0"/>
    <xf numFmtId="184" fontId="5" fillId="19" borderId="0" applyBorder="0" applyAlignment="0" applyProtection="0"/>
    <xf numFmtId="0" fontId="63" fillId="4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183" fontId="5" fillId="17" borderId="0" applyBorder="0" applyAlignment="0" applyProtection="0"/>
    <xf numFmtId="0" fontId="5" fillId="12" borderId="0" applyNumberFormat="0" applyBorder="0" applyAlignment="0" applyProtection="0"/>
    <xf numFmtId="184" fontId="5" fillId="12" borderId="0" applyBorder="0" applyAlignment="0" applyProtection="0"/>
    <xf numFmtId="0" fontId="63" fillId="45"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183" fontId="5" fillId="16" borderId="0" applyBorder="0" applyAlignment="0" applyProtection="0"/>
    <xf numFmtId="0" fontId="5" fillId="16" borderId="0" applyNumberFormat="0" applyBorder="0" applyAlignment="0" applyProtection="0"/>
    <xf numFmtId="184" fontId="5" fillId="16" borderId="0" applyBorder="0" applyAlignment="0" applyProtection="0"/>
    <xf numFmtId="0" fontId="63" fillId="46" borderId="0" applyNumberFormat="0" applyBorder="0" applyAlignment="0" applyProtection="0"/>
    <xf numFmtId="0" fontId="5" fillId="11" borderId="0" applyNumberFormat="0" applyBorder="0" applyAlignment="0" applyProtection="0"/>
    <xf numFmtId="0" fontId="5" fillId="21" borderId="0" applyNumberFormat="0" applyBorder="0" applyAlignment="0" applyProtection="0"/>
    <xf numFmtId="183" fontId="5" fillId="8" borderId="0" applyBorder="0" applyAlignment="0" applyProtection="0"/>
    <xf numFmtId="0" fontId="5" fillId="21" borderId="0" applyNumberFormat="0" applyBorder="0" applyAlignment="0" applyProtection="0"/>
    <xf numFmtId="184" fontId="5" fillId="21" borderId="0" applyBorder="0" applyAlignment="0" applyProtection="0"/>
    <xf numFmtId="0" fontId="63" fillId="47"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183" fontId="6" fillId="22" borderId="0" applyBorder="0" applyAlignment="0" applyProtection="0"/>
    <xf numFmtId="0" fontId="6" fillId="23" borderId="0" applyNumberFormat="0" applyBorder="0" applyAlignment="0" applyProtection="0"/>
    <xf numFmtId="184" fontId="6" fillId="23" borderId="0" applyBorder="0" applyAlignment="0" applyProtection="0"/>
    <xf numFmtId="0" fontId="64" fillId="48" borderId="0" applyNumberFormat="0" applyBorder="0" applyAlignment="0" applyProtection="0"/>
    <xf numFmtId="0" fontId="6" fillId="6" borderId="0" applyNumberFormat="0" applyBorder="0" applyAlignment="0" applyProtection="0"/>
    <xf numFmtId="0" fontId="6" fillId="18" borderId="0" applyNumberFormat="0" applyBorder="0" applyAlignment="0" applyProtection="0"/>
    <xf numFmtId="183" fontId="6" fillId="18" borderId="0" applyBorder="0" applyAlignment="0" applyProtection="0"/>
    <xf numFmtId="0" fontId="6" fillId="18" borderId="0" applyNumberFormat="0" applyBorder="0" applyAlignment="0" applyProtection="0"/>
    <xf numFmtId="184" fontId="6" fillId="18" borderId="0" applyBorder="0" applyAlignment="0" applyProtection="0"/>
    <xf numFmtId="0" fontId="64" fillId="49" borderId="0" applyNumberFormat="0" applyBorder="0" applyAlignment="0" applyProtection="0"/>
    <xf numFmtId="0" fontId="6" fillId="11" borderId="0" applyNumberFormat="0" applyBorder="0" applyAlignment="0" applyProtection="0"/>
    <xf numFmtId="0" fontId="6" fillId="19" borderId="0" applyNumberFormat="0" applyBorder="0" applyAlignment="0" applyProtection="0"/>
    <xf numFmtId="183" fontId="6" fillId="11" borderId="0" applyBorder="0" applyAlignment="0" applyProtection="0"/>
    <xf numFmtId="0" fontId="6" fillId="19" borderId="0" applyNumberFormat="0" applyBorder="0" applyAlignment="0" applyProtection="0"/>
    <xf numFmtId="184" fontId="6" fillId="19" borderId="0" applyBorder="0" applyAlignment="0" applyProtection="0"/>
    <xf numFmtId="0" fontId="64" fillId="50" borderId="0" applyNumberFormat="0" applyBorder="0" applyAlignment="0" applyProtection="0"/>
    <xf numFmtId="0" fontId="6" fillId="15" borderId="0" applyNumberFormat="0" applyBorder="0" applyAlignment="0" applyProtection="0"/>
    <xf numFmtId="0" fontId="6" fillId="24" borderId="0" applyNumberFormat="0" applyBorder="0" applyAlignment="0" applyProtection="0"/>
    <xf numFmtId="183" fontId="6" fillId="17" borderId="0" applyBorder="0" applyAlignment="0" applyProtection="0"/>
    <xf numFmtId="0" fontId="6" fillId="24" borderId="0" applyNumberFormat="0" applyBorder="0" applyAlignment="0" applyProtection="0"/>
    <xf numFmtId="184" fontId="6" fillId="24" borderId="0" applyBorder="0" applyAlignment="0" applyProtection="0"/>
    <xf numFmtId="0" fontId="64" fillId="51"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183" fontId="6" fillId="22" borderId="0" applyBorder="0" applyAlignment="0" applyProtection="0"/>
    <xf numFmtId="0" fontId="6" fillId="22" borderId="0" applyNumberFormat="0" applyBorder="0" applyAlignment="0" applyProtection="0"/>
    <xf numFmtId="184" fontId="6" fillId="22" borderId="0" applyBorder="0" applyAlignment="0" applyProtection="0"/>
    <xf numFmtId="0" fontId="64" fillId="52" borderId="0" applyNumberFormat="0" applyBorder="0" applyAlignment="0" applyProtection="0"/>
    <xf numFmtId="0" fontId="6" fillId="6" borderId="0" applyNumberFormat="0" applyBorder="0" applyAlignment="0" applyProtection="0"/>
    <xf numFmtId="0" fontId="6" fillId="25" borderId="0" applyNumberFormat="0" applyBorder="0" applyAlignment="0" applyProtection="0"/>
    <xf numFmtId="183" fontId="6" fillId="8" borderId="0" applyBorder="0" applyAlignment="0" applyProtection="0"/>
    <xf numFmtId="0" fontId="6" fillId="25" borderId="0" applyNumberFormat="0" applyBorder="0" applyAlignment="0" applyProtection="0"/>
    <xf numFmtId="184" fontId="6" fillId="25" borderId="0" applyBorder="0" applyAlignment="0" applyProtection="0"/>
    <xf numFmtId="0" fontId="64" fillId="53" borderId="0" applyNumberFormat="0" applyBorder="0" applyAlignment="0" applyProtection="0"/>
    <xf numFmtId="0" fontId="7" fillId="10" borderId="0" applyNumberFormat="0" applyBorder="0" applyAlignment="0" applyProtection="0"/>
    <xf numFmtId="183" fontId="7" fillId="10" borderId="0" applyBorder="0" applyAlignment="0" applyProtection="0"/>
    <xf numFmtId="0" fontId="7" fillId="10" borderId="0" applyNumberFormat="0" applyBorder="0" applyAlignment="0" applyProtection="0"/>
    <xf numFmtId="184" fontId="7" fillId="10" borderId="0" applyBorder="0" applyAlignment="0" applyProtection="0"/>
    <xf numFmtId="0" fontId="65" fillId="54" borderId="0" applyNumberFormat="0" applyBorder="0" applyAlignment="0" applyProtection="0"/>
    <xf numFmtId="0" fontId="8" fillId="5" borderId="1" applyNumberFormat="0" applyAlignment="0" applyProtection="0"/>
    <xf numFmtId="0" fontId="8" fillId="17" borderId="1" applyNumberFormat="0" applyAlignment="0" applyProtection="0"/>
    <xf numFmtId="183" fontId="8" fillId="4" borderId="1" applyAlignment="0" applyProtection="0"/>
    <xf numFmtId="0" fontId="8" fillId="17" borderId="1" applyNumberFormat="0" applyAlignment="0" applyProtection="0"/>
    <xf numFmtId="183" fontId="8" fillId="5" borderId="1" applyAlignment="0" applyProtection="0"/>
    <xf numFmtId="0" fontId="66" fillId="55" borderId="26" applyNumberFormat="0" applyAlignment="0" applyProtection="0"/>
    <xf numFmtId="0" fontId="9" fillId="26" borderId="2" applyNumberFormat="0" applyAlignment="0" applyProtection="0"/>
    <xf numFmtId="0" fontId="9" fillId="27" borderId="2" applyNumberFormat="0" applyAlignment="0" applyProtection="0"/>
    <xf numFmtId="183" fontId="9" fillId="27" borderId="2" applyAlignment="0" applyProtection="0"/>
    <xf numFmtId="0" fontId="9" fillId="27" borderId="2" applyNumberFormat="0" applyAlignment="0" applyProtection="0"/>
    <xf numFmtId="184" fontId="9" fillId="27" borderId="2" applyAlignment="0" applyProtection="0"/>
    <xf numFmtId="0" fontId="67" fillId="56" borderId="27" applyNumberFormat="0" applyAlignment="0" applyProtection="0"/>
    <xf numFmtId="0" fontId="10" fillId="0" borderId="3" applyNumberFormat="0" applyFill="0" applyAlignment="0" applyProtection="0"/>
    <xf numFmtId="0" fontId="10" fillId="0" borderId="3" applyNumberFormat="0" applyFill="0" applyAlignment="0" applyProtection="0"/>
    <xf numFmtId="183" fontId="10" fillId="0" borderId="3" applyFill="0" applyAlignment="0" applyProtection="0"/>
    <xf numFmtId="0" fontId="10" fillId="0" borderId="3" applyNumberFormat="0" applyFill="0" applyAlignment="0" applyProtection="0"/>
    <xf numFmtId="184" fontId="10" fillId="0" borderId="3" applyFill="0" applyAlignment="0" applyProtection="0"/>
    <xf numFmtId="0" fontId="68" fillId="0" borderId="28" applyNumberFormat="0" applyFill="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185"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0" fontId="11" fillId="0" borderId="0" applyNumberFormat="0" applyFill="0" applyBorder="0" applyAlignment="0" applyProtection="0"/>
    <xf numFmtId="0" fontId="36" fillId="0" borderId="0" applyNumberFormat="0" applyFill="0" applyBorder="0" applyAlignment="0" applyProtection="0"/>
    <xf numFmtId="183" fontId="11" fillId="0" borderId="0" applyFill="0" applyBorder="0" applyAlignment="0" applyProtection="0"/>
    <xf numFmtId="0" fontId="36" fillId="0" borderId="0" applyNumberFormat="0" applyFill="0" applyBorder="0" applyAlignment="0" applyProtection="0"/>
    <xf numFmtId="184" fontId="36" fillId="0" borderId="0" applyFill="0" applyBorder="0" applyAlignment="0" applyProtection="0"/>
    <xf numFmtId="0" fontId="70" fillId="0" borderId="0" applyNumberFormat="0" applyFill="0" applyBorder="0" applyAlignment="0" applyProtection="0"/>
    <xf numFmtId="0" fontId="6" fillId="22" borderId="0" applyNumberFormat="0" applyBorder="0" applyAlignment="0" applyProtection="0"/>
    <xf numFmtId="0" fontId="6" fillId="28" borderId="0" applyNumberFormat="0" applyBorder="0" applyAlignment="0" applyProtection="0"/>
    <xf numFmtId="183" fontId="6" fillId="22" borderId="0" applyBorder="0" applyAlignment="0" applyProtection="0"/>
    <xf numFmtId="0" fontId="6" fillId="28" borderId="0" applyNumberFormat="0" applyBorder="0" applyAlignment="0" applyProtection="0"/>
    <xf numFmtId="184" fontId="6" fillId="28" borderId="0" applyBorder="0" applyAlignment="0" applyProtection="0"/>
    <xf numFmtId="0" fontId="64" fillId="57"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183" fontId="6" fillId="29" borderId="0" applyBorder="0" applyAlignment="0" applyProtection="0"/>
    <xf numFmtId="0" fontId="6" fillId="29" borderId="0" applyNumberFormat="0" applyBorder="0" applyAlignment="0" applyProtection="0"/>
    <xf numFmtId="184" fontId="6" fillId="29" borderId="0" applyBorder="0" applyAlignment="0" applyProtection="0"/>
    <xf numFmtId="0" fontId="64" fillId="58"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183" fontId="6" fillId="30" borderId="0" applyBorder="0" applyAlignment="0" applyProtection="0"/>
    <xf numFmtId="0" fontId="6" fillId="30" borderId="0" applyNumberFormat="0" applyBorder="0" applyAlignment="0" applyProtection="0"/>
    <xf numFmtId="184" fontId="6" fillId="30" borderId="0" applyBorder="0" applyAlignment="0" applyProtection="0"/>
    <xf numFmtId="0" fontId="64" fillId="59" borderId="0" applyNumberFormat="0" applyBorder="0" applyAlignment="0" applyProtection="0"/>
    <xf numFmtId="0" fontId="6" fillId="31" borderId="0" applyNumberFormat="0" applyBorder="0" applyAlignment="0" applyProtection="0"/>
    <xf numFmtId="0" fontId="6" fillId="24" borderId="0" applyNumberFormat="0" applyBorder="0" applyAlignment="0" applyProtection="0"/>
    <xf numFmtId="183" fontId="6" fillId="32" borderId="0" applyBorder="0" applyAlignment="0" applyProtection="0"/>
    <xf numFmtId="0" fontId="6" fillId="24" borderId="0" applyNumberFormat="0" applyBorder="0" applyAlignment="0" applyProtection="0"/>
    <xf numFmtId="184" fontId="6" fillId="24" borderId="0" applyBorder="0" applyAlignment="0" applyProtection="0"/>
    <xf numFmtId="0" fontId="64" fillId="60"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183" fontId="6" fillId="22" borderId="0" applyBorder="0" applyAlignment="0" applyProtection="0"/>
    <xf numFmtId="0" fontId="6" fillId="22" borderId="0" applyNumberFormat="0" applyBorder="0" applyAlignment="0" applyProtection="0"/>
    <xf numFmtId="184" fontId="6" fillId="22" borderId="0" applyBorder="0" applyAlignment="0" applyProtection="0"/>
    <xf numFmtId="0" fontId="64" fillId="61"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183" fontId="6" fillId="34" borderId="0" applyBorder="0" applyAlignment="0" applyProtection="0"/>
    <xf numFmtId="0" fontId="6" fillId="34" borderId="0" applyNumberFormat="0" applyBorder="0" applyAlignment="0" applyProtection="0"/>
    <xf numFmtId="184" fontId="6" fillId="34" borderId="0" applyBorder="0" applyAlignment="0" applyProtection="0"/>
    <xf numFmtId="0" fontId="64" fillId="62" borderId="0" applyNumberFormat="0" applyBorder="0" applyAlignment="0" applyProtection="0"/>
    <xf numFmtId="0" fontId="12" fillId="11" borderId="1" applyNumberFormat="0" applyAlignment="0" applyProtection="0"/>
    <xf numFmtId="0" fontId="12" fillId="8" borderId="1" applyNumberFormat="0" applyAlignment="0" applyProtection="0"/>
    <xf numFmtId="183" fontId="12" fillId="8" borderId="1" applyAlignment="0" applyProtection="0"/>
    <xf numFmtId="0" fontId="12" fillId="8" borderId="1" applyNumberFormat="0" applyAlignment="0" applyProtection="0"/>
    <xf numFmtId="184" fontId="12" fillId="8" borderId="1" applyAlignment="0" applyProtection="0"/>
    <xf numFmtId="0" fontId="71" fillId="63" borderId="26" applyNumberFormat="0" applyAlignment="0" applyProtection="0"/>
    <xf numFmtId="0" fontId="44" fillId="0" borderId="0"/>
    <xf numFmtId="0" fontId="135" fillId="0" borderId="0" applyNumberFormat="0" applyFill="0" applyBorder="0" applyAlignment="0" applyProtection="0"/>
    <xf numFmtId="0" fontId="30" fillId="0" borderId="0" applyNumberFormat="0" applyFill="0" applyBorder="0" applyAlignment="0" applyProtection="0">
      <alignment vertical="top"/>
      <protection locked="0"/>
    </xf>
    <xf numFmtId="0" fontId="35" fillId="0" borderId="0" applyNumberFormat="0" applyFill="0" applyBorder="0" applyAlignment="0" applyProtection="0"/>
    <xf numFmtId="184" fontId="45" fillId="0" borderId="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alignment vertical="top"/>
      <protection locked="0"/>
    </xf>
    <xf numFmtId="0" fontId="13" fillId="35" borderId="0" applyNumberFormat="0" applyBorder="0" applyAlignment="0" applyProtection="0"/>
    <xf numFmtId="0" fontId="13" fillId="7" borderId="0" applyNumberFormat="0" applyBorder="0" applyAlignment="0" applyProtection="0"/>
    <xf numFmtId="183" fontId="13" fillId="7" borderId="0" applyBorder="0" applyAlignment="0" applyProtection="0"/>
    <xf numFmtId="0" fontId="13" fillId="7" borderId="0" applyNumberFormat="0" applyBorder="0" applyAlignment="0" applyProtection="0"/>
    <xf numFmtId="184" fontId="13" fillId="7" borderId="0" applyBorder="0" applyAlignment="0" applyProtection="0"/>
    <xf numFmtId="0" fontId="74" fillId="64" borderId="0" applyNumberFormat="0" applyBorder="0" applyAlignment="0" applyProtection="0"/>
    <xf numFmtId="174" fontId="29" fillId="0" borderId="0" applyFill="0" applyBorder="0" applyAlignment="0" applyProtection="0"/>
    <xf numFmtId="173" fontId="29" fillId="0" borderId="0" applyFill="0" applyBorder="0" applyAlignment="0" applyProtection="0"/>
    <xf numFmtId="166" fontId="63"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66" fontId="63" fillId="0" borderId="0" applyFont="0" applyFill="0" applyBorder="0" applyAlignment="0" applyProtection="0"/>
    <xf numFmtId="182" fontId="4" fillId="0" borderId="0" applyFont="0" applyFill="0" applyBorder="0" applyAlignment="0" applyProtection="0"/>
    <xf numFmtId="173" fontId="29" fillId="0" borderId="0" applyFill="0" applyBorder="0" applyAlignment="0" applyProtection="0"/>
    <xf numFmtId="41" fontId="4" fillId="0" borderId="0" applyFont="0" applyFill="0" applyBorder="0" applyAlignment="0" applyProtection="0"/>
    <xf numFmtId="43" fontId="63" fillId="0" borderId="0" applyFont="0" applyFill="0" applyBorder="0" applyAlignment="0" applyProtection="0"/>
    <xf numFmtId="188" fontId="6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16" fillId="0" borderId="0" applyFont="0" applyFill="0" applyBorder="0" applyAlignment="0" applyProtection="0"/>
    <xf numFmtId="0" fontId="4" fillId="0" borderId="0" applyFont="0" applyFill="0" applyBorder="0" applyAlignment="0" applyProtection="0"/>
    <xf numFmtId="188"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3" fillId="0" borderId="0" applyFont="0" applyFill="0" applyBorder="0" applyAlignment="0" applyProtection="0"/>
    <xf numFmtId="188" fontId="4"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0" fontId="14" fillId="11" borderId="0" applyNumberFormat="0" applyBorder="0" applyAlignment="0" applyProtection="0"/>
    <xf numFmtId="0" fontId="14" fillId="11" borderId="0" applyNumberFormat="0" applyBorder="0" applyAlignment="0" applyProtection="0"/>
    <xf numFmtId="183" fontId="14" fillId="11" borderId="0" applyBorder="0" applyAlignment="0" applyProtection="0"/>
    <xf numFmtId="0" fontId="14" fillId="11" borderId="0" applyNumberFormat="0" applyBorder="0" applyAlignment="0" applyProtection="0"/>
    <xf numFmtId="184" fontId="14" fillId="11" borderId="0" applyBorder="0" applyAlignment="0" applyProtection="0"/>
    <xf numFmtId="0" fontId="75" fillId="65" borderId="0" applyNumberFormat="0" applyBorder="0" applyAlignment="0" applyProtection="0"/>
    <xf numFmtId="0" fontId="15" fillId="0" borderId="0"/>
    <xf numFmtId="0" fontId="49" fillId="0" borderId="0"/>
    <xf numFmtId="0" fontId="63" fillId="0" borderId="0"/>
    <xf numFmtId="0" fontId="63" fillId="0" borderId="0"/>
    <xf numFmtId="0" fontId="63" fillId="0" borderId="0"/>
    <xf numFmtId="0" fontId="48" fillId="0" borderId="0"/>
    <xf numFmtId="0" fontId="4" fillId="0" borderId="0"/>
    <xf numFmtId="0" fontId="63" fillId="0" borderId="0"/>
    <xf numFmtId="0" fontId="51" fillId="0" borderId="0">
      <alignment wrapText="1"/>
    </xf>
    <xf numFmtId="0" fontId="52" fillId="0" borderId="0">
      <alignment wrapText="1"/>
    </xf>
    <xf numFmtId="0" fontId="54" fillId="0" borderId="0"/>
    <xf numFmtId="0" fontId="55" fillId="0" borderId="0">
      <alignment wrapText="1"/>
    </xf>
    <xf numFmtId="0" fontId="16" fillId="0" borderId="0"/>
    <xf numFmtId="0" fontId="4" fillId="0" borderId="0"/>
    <xf numFmtId="0" fontId="63" fillId="0" borderId="0"/>
    <xf numFmtId="0" fontId="63" fillId="0" borderId="0"/>
    <xf numFmtId="0" fontId="4" fillId="0" borderId="0">
      <alignment wrapText="1"/>
    </xf>
    <xf numFmtId="0" fontId="4" fillId="0" borderId="0">
      <alignment wrapText="1"/>
    </xf>
    <xf numFmtId="0" fontId="4" fillId="0" borderId="0"/>
    <xf numFmtId="0" fontId="4" fillId="0" borderId="0"/>
    <xf numFmtId="183" fontId="46" fillId="0" borderId="0"/>
    <xf numFmtId="0" fontId="4" fillId="0" borderId="0"/>
    <xf numFmtId="0" fontId="5" fillId="0" borderId="0"/>
    <xf numFmtId="0" fontId="5" fillId="0" borderId="0"/>
    <xf numFmtId="0" fontId="56" fillId="0" borderId="0">
      <alignment wrapText="1"/>
    </xf>
    <xf numFmtId="0" fontId="57" fillId="0" borderId="0"/>
    <xf numFmtId="0" fontId="60" fillId="0" borderId="0"/>
    <xf numFmtId="0" fontId="16" fillId="0" borderId="0"/>
    <xf numFmtId="0" fontId="4" fillId="0" borderId="0"/>
    <xf numFmtId="183" fontId="46" fillId="0" borderId="0"/>
    <xf numFmtId="0" fontId="4" fillId="0" borderId="0"/>
    <xf numFmtId="0" fontId="16" fillId="0" borderId="0"/>
    <xf numFmtId="0" fontId="63" fillId="0" borderId="0"/>
    <xf numFmtId="0" fontId="63" fillId="0" borderId="0"/>
    <xf numFmtId="0" fontId="5"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83"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6" fillId="0" borderId="0"/>
    <xf numFmtId="184" fontId="46" fillId="0" borderId="0"/>
    <xf numFmtId="0" fontId="16" fillId="0" borderId="0"/>
    <xf numFmtId="0" fontId="4" fillId="0" borderId="0"/>
    <xf numFmtId="0" fontId="16" fillId="0" borderId="0"/>
    <xf numFmtId="0" fontId="4" fillId="0" borderId="0"/>
    <xf numFmtId="0" fontId="63" fillId="0" borderId="0"/>
    <xf numFmtId="0" fontId="29" fillId="0" borderId="0"/>
    <xf numFmtId="0" fontId="23" fillId="0" borderId="0"/>
    <xf numFmtId="0" fontId="29" fillId="9" borderId="4" applyNumberFormat="0" applyAlignment="0" applyProtection="0"/>
    <xf numFmtId="0" fontId="5" fillId="4" borderId="4" applyNumberFormat="0" applyAlignment="0" applyProtection="0"/>
    <xf numFmtId="183" fontId="46" fillId="11" borderId="4" applyAlignment="0" applyProtection="0"/>
    <xf numFmtId="0" fontId="5" fillId="4" borderId="4" applyNumberFormat="0" applyAlignment="0" applyProtection="0"/>
    <xf numFmtId="183" fontId="46" fillId="4" borderId="4" applyAlignment="0" applyProtection="0"/>
    <xf numFmtId="0" fontId="63" fillId="66" borderId="30" applyNumberFormat="0" applyFont="0" applyAlignment="0" applyProtection="0"/>
    <xf numFmtId="9" fontId="29" fillId="0" borderId="0" applyFill="0" applyBorder="0" applyAlignment="0" applyProtection="0"/>
    <xf numFmtId="9" fontId="63" fillId="0" borderId="0" applyFont="0" applyFill="0" applyBorder="0" applyAlignment="0" applyProtection="0"/>
    <xf numFmtId="9" fontId="29" fillId="0" borderId="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5" fillId="0" borderId="0" applyFont="0" applyFill="0" applyBorder="0" applyAlignment="0" applyProtection="0"/>
    <xf numFmtId="0" fontId="17" fillId="5" borderId="5" applyNumberFormat="0" applyAlignment="0" applyProtection="0"/>
    <xf numFmtId="0" fontId="17" fillId="17" borderId="5" applyNumberFormat="0" applyAlignment="0" applyProtection="0"/>
    <xf numFmtId="183" fontId="17" fillId="4" borderId="5" applyAlignment="0" applyProtection="0"/>
    <xf numFmtId="0" fontId="17" fillId="17" borderId="5" applyNumberFormat="0" applyAlignment="0" applyProtection="0"/>
    <xf numFmtId="183" fontId="17" fillId="5" borderId="5" applyAlignment="0" applyProtection="0"/>
    <xf numFmtId="0" fontId="76" fillId="55" borderId="31"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183" fontId="18" fillId="0" borderId="0" applyFill="0" applyBorder="0" applyAlignment="0" applyProtection="0"/>
    <xf numFmtId="0" fontId="18" fillId="0" borderId="0" applyNumberFormat="0" applyFill="0" applyBorder="0" applyAlignment="0" applyProtection="0"/>
    <xf numFmtId="184" fontId="18" fillId="0" borderId="0" applyFill="0" applyBorder="0" applyAlignment="0" applyProtection="0"/>
    <xf numFmtId="0" fontId="77"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83" fontId="19" fillId="0" borderId="0" applyFill="0" applyBorder="0" applyAlignment="0" applyProtection="0"/>
    <xf numFmtId="0" fontId="19" fillId="0" borderId="0" applyNumberFormat="0" applyFill="0" applyBorder="0" applyAlignment="0" applyProtection="0"/>
    <xf numFmtId="184" fontId="19" fillId="0" borderId="0" applyFill="0" applyBorder="0" applyAlignment="0" applyProtection="0"/>
    <xf numFmtId="0" fontId="78" fillId="0" borderId="0" applyNumberFormat="0" applyFill="0" applyBorder="0" applyAlignment="0" applyProtection="0"/>
    <xf numFmtId="0" fontId="20" fillId="0" borderId="0" applyNumberFormat="0" applyFill="0" applyBorder="0" applyAlignment="0" applyProtection="0"/>
    <xf numFmtId="0" fontId="38" fillId="0" borderId="6" applyNumberFormat="0" applyFill="0" applyAlignment="0" applyProtection="0"/>
    <xf numFmtId="183" fontId="47" fillId="0" borderId="7" applyFill="0" applyAlignment="0" applyProtection="0"/>
    <xf numFmtId="0" fontId="38" fillId="0" borderId="6" applyNumberFormat="0" applyFill="0" applyAlignment="0" applyProtection="0"/>
    <xf numFmtId="184" fontId="38" fillId="0" borderId="6" applyFill="0" applyAlignment="0" applyProtection="0"/>
    <xf numFmtId="0" fontId="69" fillId="0" borderId="29" applyNumberFormat="0" applyFill="0" applyAlignment="0" applyProtection="0"/>
    <xf numFmtId="0" fontId="21" fillId="0" borderId="8" applyNumberFormat="0" applyFill="0" applyAlignment="0" applyProtection="0"/>
    <xf numFmtId="0" fontId="39" fillId="0" borderId="8" applyNumberFormat="0" applyFill="0" applyAlignment="0" applyProtection="0"/>
    <xf numFmtId="183" fontId="21" fillId="0" borderId="8" applyFill="0" applyAlignment="0" applyProtection="0"/>
    <xf numFmtId="0" fontId="39" fillId="0" borderId="8" applyNumberFormat="0" applyFill="0" applyAlignment="0" applyProtection="0"/>
    <xf numFmtId="184" fontId="39" fillId="0" borderId="8" applyFill="0" applyAlignment="0" applyProtection="0"/>
    <xf numFmtId="0" fontId="79" fillId="0" borderId="32" applyNumberFormat="0" applyFill="0" applyAlignment="0" applyProtection="0"/>
    <xf numFmtId="0" fontId="11" fillId="0" borderId="9" applyNumberFormat="0" applyFill="0" applyAlignment="0" applyProtection="0"/>
    <xf numFmtId="0" fontId="36" fillId="0" borderId="10" applyNumberFormat="0" applyFill="0" applyAlignment="0" applyProtection="0"/>
    <xf numFmtId="183" fontId="11" fillId="0" borderId="9" applyFill="0" applyAlignment="0" applyProtection="0"/>
    <xf numFmtId="0" fontId="36" fillId="0" borderId="10" applyNumberFormat="0" applyFill="0" applyAlignment="0" applyProtection="0"/>
    <xf numFmtId="184" fontId="36" fillId="0" borderId="10" applyFill="0" applyAlignment="0" applyProtection="0"/>
    <xf numFmtId="0" fontId="70" fillId="0" borderId="33" applyNumberFormat="0" applyFill="0" applyAlignment="0" applyProtection="0"/>
    <xf numFmtId="0" fontId="37" fillId="0" borderId="0" applyNumberFormat="0" applyFill="0" applyBorder="0" applyAlignment="0" applyProtection="0"/>
    <xf numFmtId="183" fontId="20" fillId="0" borderId="0" applyFill="0" applyBorder="0" applyAlignment="0" applyProtection="0"/>
    <xf numFmtId="0" fontId="37" fillId="0" borderId="0" applyNumberFormat="0" applyFill="0" applyBorder="0" applyAlignment="0" applyProtection="0"/>
    <xf numFmtId="184" fontId="37" fillId="0" borderId="0" applyFill="0" applyBorder="0" applyAlignment="0" applyProtection="0"/>
    <xf numFmtId="0" fontId="80" fillId="0" borderId="0" applyNumberFormat="0" applyFill="0" applyBorder="0" applyAlignment="0" applyProtection="0"/>
    <xf numFmtId="0" fontId="22" fillId="0" borderId="11" applyNumberFormat="0" applyFill="0" applyAlignment="0" applyProtection="0"/>
    <xf numFmtId="0" fontId="22" fillId="0" borderId="12" applyNumberFormat="0" applyFill="0" applyAlignment="0" applyProtection="0"/>
    <xf numFmtId="183" fontId="22" fillId="0" borderId="11" applyFill="0" applyAlignment="0" applyProtection="0"/>
    <xf numFmtId="0" fontId="22" fillId="0" borderId="12" applyNumberFormat="0" applyFill="0" applyAlignment="0" applyProtection="0"/>
    <xf numFmtId="184" fontId="22" fillId="0" borderId="12" applyFill="0" applyAlignment="0" applyProtection="0"/>
    <xf numFmtId="0" fontId="81" fillId="0" borderId="34" applyNumberFormat="0" applyFill="0" applyAlignment="0" applyProtection="0"/>
    <xf numFmtId="197" fontId="4" fillId="0" borderId="0" applyFill="0" applyBorder="0" applyProtection="0">
      <alignment horizontal="right" vertical="center" wrapText="1"/>
    </xf>
    <xf numFmtId="0" fontId="92" fillId="0" borderId="0"/>
    <xf numFmtId="0" fontId="73" fillId="0" borderId="0" applyNumberFormat="0" applyFill="0" applyBorder="0" applyAlignment="0" applyProtection="0"/>
    <xf numFmtId="0" fontId="49" fillId="0" borderId="0"/>
    <xf numFmtId="0" fontId="122" fillId="0" borderId="0"/>
    <xf numFmtId="0" fontId="49" fillId="0" borderId="0"/>
    <xf numFmtId="0" fontId="123" fillId="0" borderId="0"/>
    <xf numFmtId="0" fontId="23" fillId="0" borderId="0"/>
    <xf numFmtId="0" fontId="124" fillId="0" borderId="0"/>
    <xf numFmtId="0" fontId="3" fillId="0" borderId="0"/>
    <xf numFmtId="0" fontId="4" fillId="0" borderId="0"/>
    <xf numFmtId="0" fontId="3" fillId="0" borderId="0"/>
    <xf numFmtId="0" fontId="122" fillId="0" borderId="0"/>
    <xf numFmtId="0" fontId="124" fillId="0" borderId="0"/>
    <xf numFmtId="0" fontId="3" fillId="0" borderId="0"/>
    <xf numFmtId="9" fontId="124" fillId="0" borderId="0" applyFont="0" applyFill="0" applyBorder="0" applyAlignment="0" applyProtection="0"/>
    <xf numFmtId="9" fontId="3" fillId="0" borderId="0" applyFont="0" applyFill="0" applyBorder="0" applyAlignment="0" applyProtection="0"/>
    <xf numFmtId="0" fontId="127" fillId="0" borderId="0"/>
    <xf numFmtId="0" fontId="2" fillId="0" borderId="0"/>
    <xf numFmtId="0" fontId="4" fillId="0" borderId="0"/>
    <xf numFmtId="0" fontId="4" fillId="0" borderId="0"/>
    <xf numFmtId="0" fontId="4" fillId="0" borderId="0"/>
    <xf numFmtId="0" fontId="4" fillId="0" borderId="0"/>
    <xf numFmtId="0" fontId="2" fillId="0" borderId="0"/>
    <xf numFmtId="0" fontId="1" fillId="0" borderId="0"/>
    <xf numFmtId="0" fontId="160" fillId="0" borderId="0"/>
  </cellStyleXfs>
  <cellXfs count="1205">
    <xf numFmtId="0" fontId="0" fillId="0" borderId="0" xfId="0"/>
    <xf numFmtId="0" fontId="26" fillId="0" borderId="0" xfId="0" applyFont="1"/>
    <xf numFmtId="0" fontId="26" fillId="0" borderId="0" xfId="0" applyFont="1" applyBorder="1"/>
    <xf numFmtId="0" fontId="26" fillId="0" borderId="0" xfId="0" applyFont="1" applyAlignment="1" applyProtection="1">
      <alignment horizontal="right"/>
    </xf>
    <xf numFmtId="0" fontId="27" fillId="0" borderId="0" xfId="0" applyFont="1"/>
    <xf numFmtId="3" fontId="27" fillId="0" borderId="0" xfId="0" applyNumberFormat="1" applyFont="1"/>
    <xf numFmtId="3" fontId="27" fillId="0" borderId="0" xfId="0" applyNumberFormat="1" applyFont="1" applyBorder="1"/>
    <xf numFmtId="0" fontId="27" fillId="0" borderId="0" xfId="0" applyFont="1" applyBorder="1"/>
    <xf numFmtId="0" fontId="26" fillId="0" borderId="0" xfId="0" applyFont="1" applyBorder="1" applyAlignment="1">
      <alignment horizontal="center"/>
    </xf>
    <xf numFmtId="0" fontId="26" fillId="0" borderId="0" xfId="0" applyFont="1" applyAlignment="1">
      <alignment horizontal="center"/>
    </xf>
    <xf numFmtId="169" fontId="26" fillId="0" borderId="0" xfId="0" applyNumberFormat="1" applyFont="1" applyBorder="1"/>
    <xf numFmtId="0" fontId="26" fillId="0" borderId="0" xfId="0" applyFont="1" applyBorder="1" applyAlignment="1" applyProtection="1">
      <alignment horizontal="left"/>
    </xf>
    <xf numFmtId="2" fontId="24" fillId="0" borderId="0" xfId="0" applyNumberFormat="1" applyFont="1"/>
    <xf numFmtId="0" fontId="16" fillId="0" borderId="0" xfId="0" applyFont="1" applyAlignment="1">
      <alignment vertical="center"/>
    </xf>
    <xf numFmtId="0" fontId="26" fillId="0" borderId="0" xfId="0" applyFont="1" applyBorder="1" applyAlignment="1"/>
    <xf numFmtId="4" fontId="26" fillId="0" borderId="0" xfId="0" applyNumberFormat="1" applyFont="1"/>
    <xf numFmtId="0" fontId="26" fillId="0" borderId="0" xfId="0" applyFont="1" applyAlignment="1"/>
    <xf numFmtId="176" fontId="24" fillId="0" borderId="0" xfId="586" applyNumberFormat="1" applyFont="1"/>
    <xf numFmtId="37" fontId="26" fillId="0" borderId="0" xfId="0" applyNumberFormat="1" applyFont="1"/>
    <xf numFmtId="9" fontId="29" fillId="0" borderId="0" xfId="1256"/>
    <xf numFmtId="3" fontId="26" fillId="0" borderId="0" xfId="0" applyNumberFormat="1" applyFont="1" applyBorder="1" applyAlignment="1"/>
    <xf numFmtId="9" fontId="24" fillId="0" borderId="0" xfId="1256" applyFont="1"/>
    <xf numFmtId="0" fontId="16" fillId="0" borderId="0" xfId="0" applyFont="1"/>
    <xf numFmtId="0" fontId="16" fillId="0" borderId="0" xfId="0" applyFont="1" applyAlignment="1"/>
    <xf numFmtId="0" fontId="31" fillId="0" borderId="0" xfId="0" applyFont="1"/>
    <xf numFmtId="0" fontId="32" fillId="0" borderId="0" xfId="0" applyFont="1"/>
    <xf numFmtId="0" fontId="31" fillId="0" borderId="0" xfId="0" applyFont="1" applyBorder="1" applyAlignment="1">
      <alignment horizontal="center"/>
    </xf>
    <xf numFmtId="0" fontId="31" fillId="0" borderId="0" xfId="0" applyFont="1" applyAlignment="1"/>
    <xf numFmtId="0" fontId="25" fillId="0" borderId="0" xfId="0" applyFont="1"/>
    <xf numFmtId="0" fontId="31" fillId="0" borderId="0" xfId="0" applyFont="1" applyAlignment="1">
      <alignment horizontal="center"/>
    </xf>
    <xf numFmtId="0" fontId="31" fillId="0" borderId="0" xfId="0" applyFont="1" applyAlignment="1">
      <alignment vertical="center"/>
    </xf>
    <xf numFmtId="0" fontId="31" fillId="0" borderId="0" xfId="0" applyFont="1" applyBorder="1" applyAlignment="1">
      <alignment vertical="center"/>
    </xf>
    <xf numFmtId="176" fontId="28" fillId="0" borderId="0" xfId="586" applyNumberFormat="1" applyFont="1"/>
    <xf numFmtId="0" fontId="31" fillId="0" borderId="0" xfId="0" applyFont="1" applyBorder="1"/>
    <xf numFmtId="0" fontId="31" fillId="0" borderId="0" xfId="0" applyFont="1" applyBorder="1" applyAlignment="1"/>
    <xf numFmtId="176" fontId="33" fillId="0" borderId="0" xfId="586" applyNumberFormat="1" applyFont="1"/>
    <xf numFmtId="0" fontId="82" fillId="0" borderId="0" xfId="0" applyFont="1"/>
    <xf numFmtId="0" fontId="83" fillId="0" borderId="0" xfId="0" applyFont="1"/>
    <xf numFmtId="0" fontId="4" fillId="0" borderId="0" xfId="0" applyFont="1"/>
    <xf numFmtId="0" fontId="4" fillId="0" borderId="0" xfId="0" applyFont="1" applyAlignment="1"/>
    <xf numFmtId="3" fontId="16" fillId="0" borderId="0" xfId="0" applyNumberFormat="1" applyFont="1"/>
    <xf numFmtId="3" fontId="31" fillId="0" borderId="0" xfId="0" applyNumberFormat="1" applyFont="1"/>
    <xf numFmtId="0" fontId="4" fillId="0" borderId="13" xfId="0" applyFont="1" applyBorder="1" applyAlignment="1">
      <alignment horizontal="left"/>
    </xf>
    <xf numFmtId="4" fontId="16" fillId="0" borderId="0" xfId="0" applyNumberFormat="1" applyFont="1"/>
    <xf numFmtId="3" fontId="28" fillId="0" borderId="0" xfId="0" applyNumberFormat="1" applyFont="1"/>
    <xf numFmtId="0" fontId="26" fillId="0" borderId="0" xfId="0" applyFont="1" applyAlignment="1">
      <alignment horizontal="left"/>
    </xf>
    <xf numFmtId="17" fontId="4" fillId="0" borderId="13" xfId="0" applyNumberFormat="1" applyFont="1" applyBorder="1" applyAlignment="1">
      <alignment horizontal="center"/>
    </xf>
    <xf numFmtId="0" fontId="16" fillId="0" borderId="0" xfId="0" applyFont="1" applyBorder="1"/>
    <xf numFmtId="4" fontId="4" fillId="0" borderId="0" xfId="0" applyNumberFormat="1" applyFont="1"/>
    <xf numFmtId="169" fontId="16" fillId="0" borderId="0" xfId="0" applyNumberFormat="1" applyFont="1"/>
    <xf numFmtId="0" fontId="4" fillId="0" borderId="14" xfId="0" applyFont="1" applyBorder="1"/>
    <xf numFmtId="0" fontId="16" fillId="0" borderId="14" xfId="0" applyFont="1" applyBorder="1"/>
    <xf numFmtId="2" fontId="16" fillId="0" borderId="14" xfId="0" applyNumberFormat="1" applyFont="1" applyBorder="1" applyAlignment="1">
      <alignment horizontal="center"/>
    </xf>
    <xf numFmtId="169" fontId="16" fillId="0" borderId="14" xfId="0" applyNumberFormat="1" applyFont="1" applyBorder="1" applyAlignment="1" applyProtection="1">
      <alignment horizontal="right"/>
    </xf>
    <xf numFmtId="0" fontId="4" fillId="0" borderId="0" xfId="0" applyFont="1" applyBorder="1"/>
    <xf numFmtId="171" fontId="28" fillId="0" borderId="0" xfId="1256" applyNumberFormat="1" applyFont="1" applyAlignment="1">
      <alignment vertical="center"/>
    </xf>
    <xf numFmtId="0" fontId="90" fillId="0" borderId="0" xfId="0" applyFont="1"/>
    <xf numFmtId="0" fontId="4" fillId="0" borderId="0" xfId="0" quotePrefix="1" applyFont="1" applyFill="1" applyBorder="1" applyAlignment="1">
      <alignment vertical="center"/>
    </xf>
    <xf numFmtId="3" fontId="16" fillId="0" borderId="0" xfId="587" applyNumberFormat="1" applyFont="1" applyFill="1" applyBorder="1" applyAlignment="1">
      <alignment vertical="center"/>
    </xf>
    <xf numFmtId="4" fontId="16" fillId="0" borderId="15" xfId="0" applyNumberFormat="1" applyFont="1" applyBorder="1" applyAlignment="1">
      <alignment horizontal="center" vertical="center"/>
    </xf>
    <xf numFmtId="3" fontId="16" fillId="0" borderId="15" xfId="0" applyNumberFormat="1" applyFont="1" applyBorder="1" applyAlignment="1" applyProtection="1">
      <alignment horizontal="center" vertical="center"/>
    </xf>
    <xf numFmtId="37" fontId="16" fillId="0" borderId="0" xfId="0" applyNumberFormat="1" applyFont="1"/>
    <xf numFmtId="169" fontId="16" fillId="0" borderId="0" xfId="0" applyNumberFormat="1" applyFont="1" applyAlignment="1">
      <alignment vertical="center"/>
    </xf>
    <xf numFmtId="0" fontId="91" fillId="68" borderId="15" xfId="0" applyFont="1" applyFill="1" applyBorder="1" applyAlignment="1">
      <alignment horizontal="center" wrapText="1"/>
    </xf>
    <xf numFmtId="3" fontId="82" fillId="0" borderId="0" xfId="0" applyNumberFormat="1" applyFont="1"/>
    <xf numFmtId="0" fontId="26" fillId="0" borderId="0" xfId="0" applyFont="1" applyFill="1" applyBorder="1" applyAlignment="1">
      <alignment vertical="center" wrapText="1"/>
    </xf>
    <xf numFmtId="3" fontId="16" fillId="0" borderId="0" xfId="0" applyNumberFormat="1" applyFont="1" applyBorder="1" applyAlignment="1">
      <alignment vertical="center"/>
    </xf>
    <xf numFmtId="0" fontId="16" fillId="0" borderId="0" xfId="0" quotePrefix="1" applyFont="1" applyFill="1" applyBorder="1" applyAlignment="1">
      <alignment vertical="center"/>
    </xf>
    <xf numFmtId="0" fontId="26" fillId="0" borderId="0" xfId="0" applyFont="1" applyBorder="1" applyAlignment="1" applyProtection="1"/>
    <xf numFmtId="9" fontId="28" fillId="0" borderId="0" xfId="1256" applyFont="1"/>
    <xf numFmtId="4" fontId="4" fillId="0" borderId="13" xfId="0" applyNumberFormat="1" applyFont="1" applyFill="1" applyBorder="1" applyAlignment="1">
      <alignment horizontal="center" wrapText="1"/>
    </xf>
    <xf numFmtId="172" fontId="16" fillId="0" borderId="0" xfId="0" applyNumberFormat="1" applyFont="1" applyAlignment="1">
      <alignment vertical="center"/>
    </xf>
    <xf numFmtId="179" fontId="26" fillId="0" borderId="0" xfId="0" applyNumberFormat="1" applyFont="1"/>
    <xf numFmtId="0" fontId="135" fillId="0" borderId="0" xfId="574"/>
    <xf numFmtId="0" fontId="31" fillId="0" borderId="0" xfId="0" applyFont="1" applyBorder="1" applyAlignment="1">
      <alignment horizontal="center" vertical="center"/>
    </xf>
    <xf numFmtId="0" fontId="4" fillId="0" borderId="13" xfId="0" applyFont="1" applyBorder="1" applyAlignment="1">
      <alignment horizontal="center" wrapText="1"/>
    </xf>
    <xf numFmtId="0" fontId="4" fillId="0" borderId="13" xfId="1248" quotePrefix="1" applyFont="1" applyFill="1" applyBorder="1" applyAlignment="1">
      <alignment vertical="center"/>
    </xf>
    <xf numFmtId="0" fontId="4" fillId="0" borderId="0" xfId="1248" applyFont="1" applyBorder="1" applyAlignment="1">
      <alignment vertical="center"/>
    </xf>
    <xf numFmtId="3" fontId="4" fillId="0" borderId="0" xfId="1248" applyNumberFormat="1" applyFont="1" applyBorder="1" applyAlignment="1">
      <alignment vertical="center"/>
    </xf>
    <xf numFmtId="0" fontId="4" fillId="0" borderId="0" xfId="0" applyFont="1" applyFill="1" applyBorder="1" applyAlignment="1">
      <alignment vertical="center" wrapText="1"/>
    </xf>
    <xf numFmtId="171" fontId="4" fillId="0" borderId="13" xfId="0" applyNumberFormat="1" applyFont="1" applyBorder="1" applyAlignment="1">
      <alignment horizontal="right"/>
    </xf>
    <xf numFmtId="180" fontId="16" fillId="0" borderId="0" xfId="0" applyNumberFormat="1" applyFont="1"/>
    <xf numFmtId="0" fontId="92" fillId="0" borderId="13" xfId="0" applyFont="1" applyBorder="1" applyAlignment="1">
      <alignment horizontal="left"/>
    </xf>
    <xf numFmtId="176" fontId="16" fillId="0" borderId="0" xfId="0" applyNumberFormat="1" applyFont="1" applyBorder="1"/>
    <xf numFmtId="187" fontId="16" fillId="0" borderId="0" xfId="0" applyNumberFormat="1" applyFont="1" applyAlignment="1">
      <alignment vertical="center"/>
    </xf>
    <xf numFmtId="175" fontId="16" fillId="0" borderId="0" xfId="0" applyNumberFormat="1" applyFont="1" applyAlignment="1">
      <alignment vertical="center"/>
    </xf>
    <xf numFmtId="174" fontId="24" fillId="0" borderId="0" xfId="586" applyFont="1" applyBorder="1"/>
    <xf numFmtId="189" fontId="16" fillId="0" borderId="0" xfId="0" applyNumberFormat="1" applyFont="1"/>
    <xf numFmtId="0" fontId="40" fillId="0" borderId="0" xfId="0" applyFont="1"/>
    <xf numFmtId="3" fontId="24" fillId="0" borderId="0" xfId="0" applyNumberFormat="1" applyFont="1"/>
    <xf numFmtId="0" fontId="4" fillId="0" borderId="0" xfId="0" applyFont="1" applyAlignment="1">
      <alignment vertical="center"/>
    </xf>
    <xf numFmtId="9" fontId="4" fillId="0" borderId="13" xfId="0" applyNumberFormat="1" applyFont="1" applyFill="1" applyBorder="1" applyAlignment="1">
      <alignment horizontal="center" wrapText="1"/>
    </xf>
    <xf numFmtId="190" fontId="4" fillId="0" borderId="0" xfId="0" applyNumberFormat="1" applyFont="1" applyAlignment="1">
      <alignment wrapText="1"/>
    </xf>
    <xf numFmtId="0" fontId="26" fillId="0" borderId="14" xfId="0" applyFont="1" applyBorder="1"/>
    <xf numFmtId="0" fontId="94" fillId="0" borderId="0" xfId="0" applyFont="1"/>
    <xf numFmtId="4" fontId="16" fillId="0" borderId="0" xfId="587" applyNumberFormat="1" applyFont="1" applyFill="1" applyBorder="1" applyAlignment="1">
      <alignment vertical="center"/>
    </xf>
    <xf numFmtId="3" fontId="95" fillId="0" borderId="0" xfId="0" applyNumberFormat="1" applyFont="1" applyBorder="1" applyAlignment="1">
      <alignment horizontal="center" vertical="center"/>
    </xf>
    <xf numFmtId="0" fontId="96" fillId="0" borderId="0" xfId="631" applyFont="1" applyAlignment="1">
      <alignment vertical="center"/>
    </xf>
    <xf numFmtId="0" fontId="96" fillId="0" borderId="0" xfId="631" applyFont="1" applyBorder="1" applyAlignment="1">
      <alignment vertical="center"/>
    </xf>
    <xf numFmtId="0" fontId="4" fillId="0" borderId="13" xfId="0" applyFont="1" applyBorder="1" applyAlignment="1">
      <alignment horizontal="center"/>
    </xf>
    <xf numFmtId="0" fontId="102" fillId="0" borderId="0" xfId="0" applyFont="1"/>
    <xf numFmtId="0" fontId="101" fillId="0" borderId="0" xfId="1249" applyFont="1" applyBorder="1" applyAlignment="1" applyProtection="1">
      <alignment horizontal="center" vertical="center"/>
    </xf>
    <xf numFmtId="0" fontId="101" fillId="0" borderId="16" xfId="1249" applyFont="1" applyBorder="1" applyAlignment="1" applyProtection="1">
      <alignment horizontal="left" vertical="center"/>
    </xf>
    <xf numFmtId="0" fontId="101" fillId="0" borderId="16" xfId="1249" applyFont="1" applyBorder="1" applyAlignment="1" applyProtection="1">
      <alignment vertical="center"/>
    </xf>
    <xf numFmtId="0" fontId="101" fillId="0" borderId="16" xfId="1249" applyFont="1" applyBorder="1" applyAlignment="1" applyProtection="1">
      <alignment horizontal="center" vertical="center"/>
    </xf>
    <xf numFmtId="17" fontId="103" fillId="0" borderId="0" xfId="631" applyNumberFormat="1" applyFont="1" applyAlignment="1">
      <alignment horizontal="left" vertical="center"/>
    </xf>
    <xf numFmtId="0" fontId="93" fillId="0" borderId="0" xfId="1249" applyFont="1" applyBorder="1" applyAlignment="1" applyProtection="1">
      <alignment vertical="center"/>
    </xf>
    <xf numFmtId="0" fontId="93" fillId="0" borderId="0" xfId="1249" applyFont="1" applyBorder="1" applyAlignment="1" applyProtection="1">
      <alignment horizontal="center" vertical="center"/>
    </xf>
    <xf numFmtId="0" fontId="93" fillId="0" borderId="0" xfId="1249" applyFont="1" applyBorder="1" applyAlignment="1" applyProtection="1">
      <alignment horizontal="left" vertical="center"/>
    </xf>
    <xf numFmtId="0" fontId="101" fillId="0" borderId="0" xfId="1249" applyFont="1" applyBorder="1" applyAlignment="1" applyProtection="1">
      <alignment horizontal="left" vertical="center"/>
    </xf>
    <xf numFmtId="0" fontId="104" fillId="0" borderId="0" xfId="631" applyFont="1" applyAlignment="1">
      <alignment vertical="center"/>
    </xf>
    <xf numFmtId="0" fontId="93" fillId="0" borderId="0" xfId="0" applyFont="1" applyAlignment="1">
      <alignment vertical="center"/>
    </xf>
    <xf numFmtId="0" fontId="4" fillId="0" borderId="13" xfId="1248" applyFont="1" applyBorder="1" applyAlignment="1">
      <alignment horizontal="center" vertical="center"/>
    </xf>
    <xf numFmtId="175" fontId="4" fillId="0" borderId="13" xfId="594" applyNumberFormat="1" applyFont="1" applyBorder="1" applyAlignment="1">
      <alignment horizontal="center" vertical="center" wrapText="1"/>
    </xf>
    <xf numFmtId="175" fontId="4" fillId="0" borderId="13" xfId="587" applyNumberFormat="1" applyFont="1" applyBorder="1" applyAlignment="1">
      <alignment horizontal="center" vertical="center" wrapText="1"/>
    </xf>
    <xf numFmtId="0" fontId="4" fillId="0" borderId="17" xfId="0" applyFont="1" applyBorder="1" applyAlignment="1">
      <alignment horizontal="center" vertical="center"/>
    </xf>
    <xf numFmtId="186" fontId="4" fillId="0" borderId="13" xfId="586" applyNumberFormat="1" applyFont="1" applyFill="1" applyBorder="1" applyAlignment="1">
      <alignment horizontal="center" vertical="center"/>
    </xf>
    <xf numFmtId="3" fontId="4" fillId="0" borderId="13" xfId="0" applyNumberFormat="1" applyFont="1" applyFill="1" applyBorder="1" applyAlignment="1">
      <alignment horizontal="center"/>
    </xf>
    <xf numFmtId="0" fontId="4" fillId="0" borderId="13" xfId="0" applyFont="1" applyFill="1" applyBorder="1" applyAlignment="1"/>
    <xf numFmtId="0" fontId="4" fillId="0" borderId="18" xfId="0" applyFont="1" applyFill="1" applyBorder="1" applyAlignment="1">
      <alignment wrapText="1"/>
    </xf>
    <xf numFmtId="0" fontId="4"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26" fillId="0" borderId="0" xfId="0" applyFont="1" applyBorder="1" applyAlignment="1" applyProtection="1">
      <alignment vertical="center"/>
    </xf>
    <xf numFmtId="2" fontId="26" fillId="0" borderId="0" xfId="0" applyNumberFormat="1" applyFont="1" applyBorder="1" applyAlignment="1" applyProtection="1">
      <alignmen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xf>
    <xf numFmtId="0" fontId="16" fillId="0" borderId="13" xfId="0" applyFont="1" applyBorder="1" applyAlignment="1">
      <alignment horizontal="center"/>
    </xf>
    <xf numFmtId="0" fontId="4" fillId="0" borderId="13" xfId="0" applyFont="1" applyBorder="1" applyAlignment="1">
      <alignment horizontal="left" vertical="center"/>
    </xf>
    <xf numFmtId="0" fontId="16" fillId="0" borderId="13" xfId="0" applyFont="1" applyBorder="1" applyAlignment="1" applyProtection="1">
      <alignment horizontal="center"/>
    </xf>
    <xf numFmtId="177" fontId="93" fillId="0" borderId="13" xfId="586" applyNumberFormat="1" applyFont="1" applyBorder="1" applyAlignment="1">
      <alignment horizontal="center" vertical="center"/>
    </xf>
    <xf numFmtId="176" fontId="93" fillId="0" borderId="13" xfId="586" applyNumberFormat="1" applyFont="1" applyBorder="1" applyAlignment="1">
      <alignment horizontal="center" vertical="center" wrapText="1"/>
    </xf>
    <xf numFmtId="169" fontId="28" fillId="0" borderId="0" xfId="1256" applyNumberFormat="1" applyFont="1" applyAlignment="1">
      <alignment vertical="center"/>
    </xf>
    <xf numFmtId="0" fontId="4" fillId="0" borderId="19"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9" fontId="16" fillId="0" borderId="0" xfId="0" applyNumberFormat="1" applyFont="1"/>
    <xf numFmtId="169" fontId="4" fillId="0" borderId="0" xfId="1248" applyNumberFormat="1" applyFont="1" applyFill="1" applyBorder="1" applyAlignment="1">
      <alignment vertical="center"/>
    </xf>
    <xf numFmtId="9" fontId="16" fillId="0" borderId="0" xfId="0" quotePrefix="1" applyNumberFormat="1" applyFont="1" applyFill="1" applyBorder="1" applyAlignment="1">
      <alignment vertical="center"/>
    </xf>
    <xf numFmtId="169" fontId="40" fillId="0" borderId="0" xfId="1256" applyNumberFormat="1" applyFont="1" applyBorder="1"/>
    <xf numFmtId="176" fontId="93" fillId="0" borderId="13" xfId="586" applyNumberFormat="1" applyFont="1" applyFill="1" applyBorder="1" applyAlignment="1">
      <alignment horizontal="center" vertical="center" wrapText="1"/>
    </xf>
    <xf numFmtId="0" fontId="4" fillId="0" borderId="13" xfId="0" applyFont="1" applyBorder="1" applyAlignment="1">
      <alignment horizontal="left" wrapText="1"/>
    </xf>
    <xf numFmtId="2" fontId="28" fillId="0" borderId="0" xfId="1256" applyNumberFormat="1" applyFont="1" applyAlignment="1">
      <alignment vertical="center"/>
    </xf>
    <xf numFmtId="170" fontId="4" fillId="0" borderId="13" xfId="0" applyNumberFormat="1" applyFont="1" applyBorder="1" applyAlignment="1" applyProtection="1">
      <alignment horizontal="center"/>
    </xf>
    <xf numFmtId="0" fontId="16" fillId="0" borderId="0" xfId="0" applyFont="1" applyFill="1"/>
    <xf numFmtId="0" fontId="27" fillId="0" borderId="0" xfId="0" applyFont="1" applyAlignment="1">
      <alignment wrapText="1"/>
    </xf>
    <xf numFmtId="0" fontId="90" fillId="0" borderId="0" xfId="0" applyFont="1" applyAlignment="1">
      <alignment wrapText="1"/>
    </xf>
    <xf numFmtId="0" fontId="105" fillId="0" borderId="0" xfId="0" applyFont="1"/>
    <xf numFmtId="1" fontId="24" fillId="0" borderId="0" xfId="1256" applyNumberFormat="1" applyFont="1"/>
    <xf numFmtId="0" fontId="83" fillId="0" borderId="0" xfId="0" applyFont="1" applyFill="1" applyBorder="1" applyAlignment="1">
      <alignment vertical="center" wrapText="1"/>
    </xf>
    <xf numFmtId="0" fontId="107" fillId="0" borderId="0" xfId="0" applyFont="1" applyFill="1" applyBorder="1" applyAlignment="1">
      <alignment vertical="top" wrapText="1"/>
    </xf>
    <xf numFmtId="0" fontId="108" fillId="0" borderId="13" xfId="0" applyFont="1" applyFill="1" applyBorder="1" applyAlignment="1">
      <alignment horizontal="left" vertical="top" wrapText="1"/>
    </xf>
    <xf numFmtId="0" fontId="109" fillId="0" borderId="0" xfId="0" applyFont="1" applyBorder="1" applyAlignment="1">
      <alignment wrapText="1"/>
    </xf>
    <xf numFmtId="0" fontId="107" fillId="0" borderId="13" xfId="0" applyFont="1" applyFill="1" applyBorder="1" applyAlignment="1">
      <alignment vertical="top" wrapText="1"/>
    </xf>
    <xf numFmtId="0" fontId="96" fillId="0" borderId="0" xfId="631" applyFont="1" applyAlignment="1">
      <alignment vertical="center"/>
    </xf>
    <xf numFmtId="0" fontId="107" fillId="0" borderId="13" xfId="0" applyFont="1" applyFill="1" applyBorder="1" applyAlignment="1">
      <alignment vertical="center" wrapText="1"/>
    </xf>
    <xf numFmtId="192" fontId="107" fillId="0" borderId="13" xfId="0" applyNumberFormat="1" applyFont="1" applyFill="1" applyBorder="1" applyAlignment="1">
      <alignment horizontal="center" vertical="center" wrapText="1"/>
    </xf>
    <xf numFmtId="192" fontId="107" fillId="0" borderId="13" xfId="0" applyNumberFormat="1" applyFont="1" applyFill="1" applyBorder="1" applyAlignment="1">
      <alignment horizontal="center" vertical="top" wrapText="1"/>
    </xf>
    <xf numFmtId="0" fontId="110" fillId="0" borderId="0" xfId="0" applyFont="1" applyAlignment="1"/>
    <xf numFmtId="0" fontId="110" fillId="0" borderId="0" xfId="0" applyFont="1"/>
    <xf numFmtId="0" fontId="4" fillId="0" borderId="13" xfId="0" applyFont="1" applyBorder="1" applyAlignment="1" applyProtection="1">
      <alignment horizontal="center" vertical="center"/>
    </xf>
    <xf numFmtId="0" fontId="106" fillId="0" borderId="0" xfId="0" applyFont="1"/>
    <xf numFmtId="0" fontId="92" fillId="0" borderId="13" xfId="0" applyFont="1" applyBorder="1" applyAlignment="1">
      <alignment horizontal="center" wrapText="1"/>
    </xf>
    <xf numFmtId="0" fontId="50" fillId="0" borderId="13" xfId="0" applyFont="1" applyBorder="1" applyAlignment="1">
      <alignment horizontal="left"/>
    </xf>
    <xf numFmtId="0" fontId="50" fillId="0" borderId="13" xfId="0" applyFont="1" applyBorder="1" applyAlignment="1">
      <alignment horizontal="left" wrapText="1"/>
    </xf>
    <xf numFmtId="0" fontId="92" fillId="0" borderId="13" xfId="0" applyFont="1" applyBorder="1" applyAlignment="1">
      <alignment horizontal="left" wrapText="1"/>
    </xf>
    <xf numFmtId="0" fontId="107" fillId="0" borderId="0" xfId="0" applyFont="1" applyFill="1" applyBorder="1" applyAlignment="1">
      <alignment vertical="top" wrapText="1"/>
    </xf>
    <xf numFmtId="0" fontId="107" fillId="0" borderId="13" xfId="0" applyFont="1" applyFill="1" applyBorder="1" applyAlignment="1">
      <alignment horizontal="left" vertical="center" wrapText="1"/>
    </xf>
    <xf numFmtId="37" fontId="4" fillId="0" borderId="13" xfId="0" applyNumberFormat="1" applyFont="1" applyBorder="1" applyAlignment="1" applyProtection="1">
      <alignment horizontal="center" vertical="center"/>
    </xf>
    <xf numFmtId="171" fontId="28" fillId="0" borderId="13" xfId="1256" applyNumberFormat="1" applyFont="1" applyBorder="1" applyAlignment="1" applyProtection="1">
      <alignment horizontal="center" vertical="center"/>
    </xf>
    <xf numFmtId="180" fontId="4" fillId="0" borderId="13" xfId="0" applyNumberFormat="1" applyFont="1" applyBorder="1" applyAlignment="1" applyProtection="1">
      <alignment horizontal="center" vertical="center"/>
    </xf>
    <xf numFmtId="3" fontId="16" fillId="0" borderId="13" xfId="0" applyNumberFormat="1" applyFont="1" applyBorder="1" applyAlignment="1">
      <alignment horizontal="center" vertical="center"/>
    </xf>
    <xf numFmtId="3" fontId="4" fillId="0" borderId="13" xfId="0" applyNumberFormat="1" applyFont="1" applyBorder="1" applyAlignment="1">
      <alignment horizontal="center" vertical="center"/>
    </xf>
    <xf numFmtId="176" fontId="29" fillId="0" borderId="0" xfId="586" applyNumberFormat="1"/>
    <xf numFmtId="0" fontId="105" fillId="0" borderId="0" xfId="0" applyFont="1" applyFill="1"/>
    <xf numFmtId="0" fontId="105" fillId="0" borderId="0" xfId="0" applyFont="1" applyFill="1" applyAlignment="1"/>
    <xf numFmtId="4" fontId="105" fillId="0" borderId="0" xfId="0" applyNumberFormat="1" applyFont="1" applyFill="1"/>
    <xf numFmtId="3" fontId="105" fillId="0" borderId="0" xfId="0" applyNumberFormat="1" applyFont="1" applyFill="1" applyAlignment="1"/>
    <xf numFmtId="0" fontId="106" fillId="0" borderId="0" xfId="0" applyFont="1" applyFill="1" applyAlignment="1"/>
    <xf numFmtId="0" fontId="110" fillId="0" borderId="0" xfId="0" applyFont="1" applyFill="1" applyAlignment="1"/>
    <xf numFmtId="0" fontId="110" fillId="0" borderId="0" xfId="0" applyFont="1" applyFill="1"/>
    <xf numFmtId="9" fontId="16" fillId="0" borderId="13" xfId="0" applyNumberFormat="1" applyFont="1" applyBorder="1" applyAlignment="1">
      <alignment horizontal="center"/>
    </xf>
    <xf numFmtId="0" fontId="109" fillId="0" borderId="13" xfId="0" applyFont="1" applyBorder="1" applyAlignment="1">
      <alignment horizontal="center" vertical="center"/>
    </xf>
    <xf numFmtId="0" fontId="109" fillId="0" borderId="13" xfId="0" applyFont="1" applyBorder="1" applyAlignment="1" applyProtection="1">
      <alignment horizontal="center" vertical="center"/>
    </xf>
    <xf numFmtId="171" fontId="109" fillId="0" borderId="13" xfId="0" applyNumberFormat="1" applyFont="1" applyBorder="1" applyAlignment="1" applyProtection="1">
      <alignment horizontal="center" vertical="center"/>
    </xf>
    <xf numFmtId="0" fontId="101" fillId="0" borderId="0" xfId="0" applyFont="1" applyBorder="1" applyAlignment="1">
      <alignment horizontal="center"/>
    </xf>
    <xf numFmtId="0" fontId="53" fillId="0" borderId="0" xfId="0" applyFont="1" applyBorder="1" applyAlignment="1">
      <alignment horizontal="justify" vertical="center" wrapText="1"/>
    </xf>
    <xf numFmtId="0" fontId="26" fillId="0" borderId="0" xfId="1248" applyFont="1" applyBorder="1" applyProtection="1"/>
    <xf numFmtId="0" fontId="107" fillId="0" borderId="13" xfId="0" applyFont="1" applyFill="1" applyBorder="1" applyAlignment="1">
      <alignment horizontal="center" vertical="top" wrapText="1"/>
    </xf>
    <xf numFmtId="9" fontId="109" fillId="0" borderId="13" xfId="0" applyNumberFormat="1" applyFont="1" applyBorder="1" applyAlignment="1" applyProtection="1">
      <alignment horizontal="center" vertical="center"/>
    </xf>
    <xf numFmtId="0" fontId="16" fillId="0" borderId="0" xfId="0" applyFont="1" applyFill="1" applyBorder="1"/>
    <xf numFmtId="4" fontId="111" fillId="0" borderId="0" xfId="0" applyNumberFormat="1" applyFont="1" applyFill="1" applyBorder="1"/>
    <xf numFmtId="0" fontId="4" fillId="0" borderId="0" xfId="0" applyFont="1" applyFill="1" applyAlignment="1"/>
    <xf numFmtId="0" fontId="4" fillId="0" borderId="0" xfId="0" applyFont="1" applyFill="1"/>
    <xf numFmtId="171" fontId="4" fillId="0" borderId="13" xfId="0" applyNumberFormat="1" applyFont="1" applyBorder="1" applyAlignment="1">
      <alignment horizontal="center" vertical="center"/>
    </xf>
    <xf numFmtId="0" fontId="106" fillId="0" borderId="0" xfId="0" applyFont="1" applyFill="1"/>
    <xf numFmtId="0" fontId="101" fillId="0" borderId="0" xfId="1249" applyFont="1" applyBorder="1" applyAlignment="1" applyProtection="1">
      <alignment horizontal="center" vertical="center"/>
    </xf>
    <xf numFmtId="171" fontId="4" fillId="0" borderId="0" xfId="0" applyNumberFormat="1" applyFont="1"/>
    <xf numFmtId="0" fontId="96" fillId="0" borderId="0" xfId="631" applyFont="1" applyAlignment="1">
      <alignment vertical="center"/>
    </xf>
    <xf numFmtId="0" fontId="112" fillId="0" borderId="0" xfId="574" applyFont="1" applyBorder="1" applyAlignment="1" applyProtection="1">
      <alignment horizontal="center" vertical="center"/>
    </xf>
    <xf numFmtId="0" fontId="113" fillId="0" borderId="0" xfId="0" applyFont="1" applyAlignment="1">
      <alignment horizontal="center" vertical="center" readingOrder="1"/>
    </xf>
    <xf numFmtId="0" fontId="0" fillId="0" borderId="20" xfId="0" applyBorder="1"/>
    <xf numFmtId="0" fontId="0" fillId="0" borderId="21" xfId="0" applyBorder="1"/>
    <xf numFmtId="4" fontId="110" fillId="0" borderId="0" xfId="0" applyNumberFormat="1" applyFont="1" applyFill="1"/>
    <xf numFmtId="0" fontId="16" fillId="0" borderId="0" xfId="0" applyNumberFormat="1" applyFont="1" applyFill="1" applyBorder="1"/>
    <xf numFmtId="0" fontId="16" fillId="0" borderId="0" xfId="0" applyNumberFormat="1" applyFont="1"/>
    <xf numFmtId="0" fontId="4" fillId="0" borderId="0" xfId="0" applyFont="1" applyFill="1" applyBorder="1"/>
    <xf numFmtId="0" fontId="24" fillId="0" borderId="0" xfId="586" applyNumberFormat="1" applyFont="1" applyFill="1" applyBorder="1"/>
    <xf numFmtId="191" fontId="16" fillId="0" borderId="0" xfId="0" applyNumberFormat="1" applyFont="1" applyBorder="1"/>
    <xf numFmtId="193" fontId="16" fillId="0" borderId="0" xfId="0" applyNumberFormat="1" applyFont="1"/>
    <xf numFmtId="0" fontId="109" fillId="0" borderId="0" xfId="0" applyFont="1" applyBorder="1" applyAlignment="1">
      <alignment horizontal="center" wrapText="1"/>
    </xf>
    <xf numFmtId="0" fontId="58" fillId="0" borderId="0" xfId="654" applyFont="1" applyAlignment="1" applyProtection="1">
      <alignment horizontal="right" wrapText="1" readingOrder="1"/>
      <protection locked="0"/>
    </xf>
    <xf numFmtId="0" fontId="31" fillId="0" borderId="0" xfId="0" applyFont="1" applyFill="1"/>
    <xf numFmtId="0" fontId="26" fillId="0" borderId="0" xfId="0" applyFont="1" applyFill="1"/>
    <xf numFmtId="179" fontId="26" fillId="0" borderId="0" xfId="0" applyNumberFormat="1" applyFont="1" applyFill="1"/>
    <xf numFmtId="0" fontId="26" fillId="0" borderId="0" xfId="0" applyFont="1" applyFill="1" applyAlignment="1"/>
    <xf numFmtId="3" fontId="24" fillId="0" borderId="0" xfId="0" applyNumberFormat="1" applyFont="1" applyFill="1"/>
    <xf numFmtId="0" fontId="0" fillId="0" borderId="0" xfId="0" applyFill="1"/>
    <xf numFmtId="0" fontId="92" fillId="0" borderId="0" xfId="0" applyFont="1"/>
    <xf numFmtId="0" fontId="92" fillId="0" borderId="0" xfId="0" applyFont="1" applyFill="1" applyAlignment="1"/>
    <xf numFmtId="3" fontId="4" fillId="0" borderId="13" xfId="0" applyNumberFormat="1" applyFont="1" applyBorder="1" applyAlignment="1">
      <alignment horizontal="center"/>
    </xf>
    <xf numFmtId="192" fontId="59" fillId="0" borderId="0" xfId="0" applyNumberFormat="1" applyFont="1" applyFill="1" applyBorder="1" applyAlignment="1">
      <alignment vertical="top" wrapText="1"/>
    </xf>
    <xf numFmtId="0" fontId="107" fillId="0" borderId="17" xfId="0" applyFont="1" applyFill="1" applyBorder="1" applyAlignment="1">
      <alignment vertical="center" wrapText="1"/>
    </xf>
    <xf numFmtId="192" fontId="107" fillId="0" borderId="17" xfId="0" applyNumberFormat="1" applyFont="1" applyFill="1" applyBorder="1" applyAlignment="1">
      <alignment horizontal="center" vertical="center" wrapText="1"/>
    </xf>
    <xf numFmtId="172" fontId="4" fillId="0" borderId="13" xfId="0" applyNumberFormat="1" applyFont="1" applyBorder="1" applyAlignment="1">
      <alignment horizontal="center" wrapText="1"/>
    </xf>
    <xf numFmtId="172" fontId="16" fillId="0" borderId="13" xfId="0" applyNumberFormat="1" applyFont="1" applyBorder="1" applyAlignment="1">
      <alignment horizontal="center" wrapText="1"/>
    </xf>
    <xf numFmtId="172" fontId="4" fillId="0" borderId="13" xfId="0" applyNumberFormat="1" applyFont="1" applyFill="1" applyBorder="1" applyAlignment="1">
      <alignment horizontal="center" wrapText="1"/>
    </xf>
    <xf numFmtId="172" fontId="4" fillId="0" borderId="17" xfId="0" applyNumberFormat="1" applyFont="1" applyBorder="1" applyAlignment="1">
      <alignment horizontal="center" vertical="center"/>
    </xf>
    <xf numFmtId="3" fontId="4" fillId="0" borderId="13" xfId="594" applyNumberFormat="1" applyFont="1" applyFill="1" applyBorder="1" applyAlignment="1">
      <alignment horizontal="center" vertical="center"/>
    </xf>
    <xf numFmtId="3" fontId="4" fillId="0" borderId="13" xfId="1248" quotePrefix="1" applyNumberFormat="1" applyFont="1" applyFill="1" applyBorder="1" applyAlignment="1">
      <alignment horizontal="center" vertical="center"/>
    </xf>
    <xf numFmtId="172" fontId="4" fillId="0" borderId="13" xfId="594" applyNumberFormat="1" applyFont="1" applyFill="1" applyBorder="1" applyAlignment="1">
      <alignment horizontal="center" vertical="center"/>
    </xf>
    <xf numFmtId="0" fontId="109" fillId="0" borderId="13" xfId="0" applyFont="1" applyBorder="1" applyAlignment="1">
      <alignment horizontal="left" vertical="center"/>
    </xf>
    <xf numFmtId="0" fontId="115" fillId="0" borderId="13" xfId="0" applyFont="1" applyBorder="1" applyAlignment="1">
      <alignment horizontal="left" vertical="center"/>
    </xf>
    <xf numFmtId="0" fontId="4" fillId="0" borderId="13" xfId="0" applyFont="1" applyFill="1" applyBorder="1" applyAlignment="1">
      <alignment horizontal="left" vertical="center"/>
    </xf>
    <xf numFmtId="0" fontId="92" fillId="0" borderId="13" xfId="0" applyFont="1" applyBorder="1" applyAlignment="1">
      <alignment horizontal="left" vertical="center"/>
    </xf>
    <xf numFmtId="169" fontId="4" fillId="0" borderId="13" xfId="0" applyNumberFormat="1" applyFont="1" applyBorder="1" applyAlignment="1">
      <alignment horizontal="center" vertical="center"/>
    </xf>
    <xf numFmtId="170" fontId="4" fillId="0" borderId="13" xfId="0" applyNumberFormat="1" applyFont="1" applyBorder="1" applyAlignment="1" applyProtection="1">
      <alignment horizontal="center" vertical="center"/>
    </xf>
    <xf numFmtId="17" fontId="93" fillId="0" borderId="13" xfId="586" applyNumberFormat="1" applyFont="1" applyBorder="1" applyAlignment="1">
      <alignment horizontal="center"/>
    </xf>
    <xf numFmtId="0" fontId="16" fillId="0" borderId="0" xfId="0" applyFont="1" applyBorder="1" applyAlignment="1">
      <alignment horizontal="center" vertical="center"/>
    </xf>
    <xf numFmtId="0" fontId="16" fillId="0" borderId="0" xfId="0" applyFont="1" applyBorder="1" applyAlignment="1">
      <alignment vertical="center"/>
    </xf>
    <xf numFmtId="0" fontId="4" fillId="0" borderId="0" xfId="1248" quotePrefix="1" applyFont="1" applyFill="1" applyBorder="1" applyAlignment="1">
      <alignment vertical="center"/>
    </xf>
    <xf numFmtId="169" fontId="16" fillId="0" borderId="0" xfId="0" applyNumberFormat="1" applyFont="1" applyBorder="1" applyAlignment="1">
      <alignment vertical="center"/>
    </xf>
    <xf numFmtId="195" fontId="62" fillId="67" borderId="0" xfId="655" applyNumberFormat="1" applyFont="1" applyFill="1" applyBorder="1" applyAlignment="1" applyProtection="1">
      <alignment horizontal="right" vertical="top" wrapText="1" readingOrder="1"/>
      <protection locked="0"/>
    </xf>
    <xf numFmtId="0" fontId="61" fillId="0" borderId="0" xfId="655" applyFont="1" applyBorder="1" applyAlignment="1" applyProtection="1">
      <alignment horizontal="center" vertical="top" wrapText="1" readingOrder="1"/>
      <protection locked="0"/>
    </xf>
    <xf numFmtId="169" fontId="16" fillId="0" borderId="0" xfId="0" applyNumberFormat="1" applyFont="1" applyBorder="1"/>
    <xf numFmtId="0" fontId="16" fillId="0" borderId="0" xfId="0" applyNumberFormat="1" applyFont="1" applyBorder="1"/>
    <xf numFmtId="195" fontId="62" fillId="67" borderId="0" xfId="655" applyNumberFormat="1" applyFont="1" applyFill="1" applyBorder="1" applyAlignment="1" applyProtection="1">
      <alignment horizontal="right" vertical="top" wrapText="1" readingOrder="1"/>
      <protection locked="0"/>
    </xf>
    <xf numFmtId="194" fontId="62" fillId="67" borderId="0" xfId="655" applyNumberFormat="1" applyFont="1" applyFill="1" applyBorder="1" applyAlignment="1" applyProtection="1">
      <alignment horizontal="right" vertical="top" wrapText="1" readingOrder="1"/>
      <protection locked="0"/>
    </xf>
    <xf numFmtId="9" fontId="24" fillId="0" borderId="0" xfId="1256" applyFont="1" applyFill="1" applyBorder="1" applyAlignment="1">
      <alignment vertical="center"/>
    </xf>
    <xf numFmtId="169" fontId="16" fillId="0" borderId="0" xfId="0" applyNumberFormat="1" applyFont="1" applyFill="1" applyBorder="1" applyAlignment="1">
      <alignment vertical="center"/>
    </xf>
    <xf numFmtId="0" fontId="59" fillId="0" borderId="0" xfId="645" applyFont="1" applyFill="1" applyBorder="1" applyAlignment="1">
      <alignment vertical="top" wrapText="1"/>
    </xf>
    <xf numFmtId="192" fontId="59" fillId="0" borderId="0" xfId="645" applyNumberFormat="1" applyFont="1" applyFill="1" applyBorder="1" applyAlignment="1">
      <alignment vertical="top" wrapText="1"/>
    </xf>
    <xf numFmtId="192" fontId="109" fillId="0" borderId="0" xfId="0" applyNumberFormat="1" applyFont="1" applyBorder="1" applyAlignment="1">
      <alignment wrapText="1"/>
    </xf>
    <xf numFmtId="9" fontId="0" fillId="0" borderId="13" xfId="0" applyNumberFormat="1" applyBorder="1"/>
    <xf numFmtId="0" fontId="114" fillId="0" borderId="0" xfId="654" applyFont="1" applyAlignment="1" applyProtection="1">
      <alignment horizontal="right" wrapText="1" readingOrder="1"/>
      <protection locked="0"/>
    </xf>
    <xf numFmtId="194" fontId="62" fillId="0" borderId="0" xfId="655" applyNumberFormat="1" applyFont="1" applyFill="1" applyBorder="1" applyAlignment="1" applyProtection="1">
      <alignment horizontal="right" vertical="top" wrapText="1" readingOrder="1"/>
      <protection locked="0"/>
    </xf>
    <xf numFmtId="194" fontId="61" fillId="0" borderId="0" xfId="655" applyNumberFormat="1" applyFont="1" applyFill="1" applyBorder="1" applyAlignment="1" applyProtection="1">
      <alignment horizontal="right" vertical="top" wrapText="1" readingOrder="1"/>
      <protection locked="0"/>
    </xf>
    <xf numFmtId="3" fontId="16" fillId="0" borderId="0" xfId="0" applyNumberFormat="1" applyFont="1" applyFill="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61" fillId="0" borderId="0" xfId="655" applyFont="1" applyFill="1" applyBorder="1" applyAlignment="1" applyProtection="1">
      <alignment horizontal="center" vertical="top" wrapText="1" readingOrder="1"/>
      <protection locked="0"/>
    </xf>
    <xf numFmtId="195" fontId="62" fillId="0" borderId="0" xfId="655" applyNumberFormat="1" applyFont="1" applyFill="1" applyBorder="1" applyAlignment="1" applyProtection="1">
      <alignment horizontal="right" vertical="top" wrapText="1" readingOrder="1"/>
      <protection locked="0"/>
    </xf>
    <xf numFmtId="196" fontId="29" fillId="0" borderId="0" xfId="587" applyNumberFormat="1" applyFill="1" applyBorder="1" applyAlignment="1">
      <alignment vertical="center"/>
    </xf>
    <xf numFmtId="3" fontId="16" fillId="0" borderId="0" xfId="0" applyNumberFormat="1" applyFont="1" applyFill="1" applyAlignment="1">
      <alignment vertical="center"/>
    </xf>
    <xf numFmtId="169" fontId="16" fillId="0" borderId="0" xfId="0" applyNumberFormat="1" applyFont="1" applyFill="1" applyAlignment="1">
      <alignment vertical="center"/>
    </xf>
    <xf numFmtId="0" fontId="62" fillId="0" borderId="0" xfId="655" applyFont="1" applyFill="1" applyBorder="1" applyAlignment="1" applyProtection="1">
      <alignment vertical="top" wrapText="1" readingOrder="1"/>
      <protection locked="0"/>
    </xf>
    <xf numFmtId="195" fontId="61" fillId="0" borderId="0" xfId="655" applyNumberFormat="1" applyFont="1" applyFill="1" applyBorder="1" applyAlignment="1" applyProtection="1">
      <alignment horizontal="right" vertical="top" wrapText="1" readingOrder="1"/>
      <protection locked="0"/>
    </xf>
    <xf numFmtId="3" fontId="31" fillId="0" borderId="0" xfId="0" applyNumberFormat="1" applyFont="1" applyFill="1" applyBorder="1" applyAlignment="1">
      <alignment vertical="center"/>
    </xf>
    <xf numFmtId="169" fontId="31" fillId="0" borderId="0" xfId="0" applyNumberFormat="1" applyFont="1" applyFill="1" applyBorder="1" applyAlignment="1">
      <alignment vertical="center"/>
    </xf>
    <xf numFmtId="0" fontId="31" fillId="0" borderId="0" xfId="0" applyFont="1" applyFill="1" applyBorder="1" applyAlignment="1">
      <alignment vertical="center"/>
    </xf>
    <xf numFmtId="0" fontId="4" fillId="0" borderId="0" xfId="0" applyFont="1" applyFill="1" applyBorder="1" applyAlignment="1">
      <alignment vertical="center"/>
    </xf>
    <xf numFmtId="9" fontId="28" fillId="0" borderId="0" xfId="1256" applyFont="1" applyFill="1" applyBorder="1" applyAlignment="1">
      <alignment vertical="center"/>
    </xf>
    <xf numFmtId="0" fontId="120" fillId="0" borderId="0" xfId="0" applyFont="1"/>
    <xf numFmtId="0" fontId="121" fillId="0" borderId="0" xfId="0" applyFont="1"/>
    <xf numFmtId="0" fontId="83" fillId="0" borderId="0" xfId="0" applyFont="1" applyBorder="1" applyAlignment="1"/>
    <xf numFmtId="169" fontId="120" fillId="0" borderId="0" xfId="0" applyNumberFormat="1" applyFont="1" applyBorder="1"/>
    <xf numFmtId="0" fontId="116" fillId="0" borderId="0" xfId="631" applyFont="1" applyAlignment="1">
      <alignment vertical="center"/>
    </xf>
    <xf numFmtId="0" fontId="83" fillId="0" borderId="0" xfId="0" applyFont="1" applyFill="1"/>
    <xf numFmtId="0" fontId="83" fillId="0" borderId="0" xfId="0" applyFont="1" applyFill="1" applyAlignment="1"/>
    <xf numFmtId="0" fontId="4" fillId="0" borderId="0" xfId="0" applyFont="1" applyAlignment="1">
      <alignment wrapText="1"/>
    </xf>
    <xf numFmtId="172" fontId="0" fillId="0" borderId="0" xfId="0" applyNumberFormat="1"/>
    <xf numFmtId="0" fontId="121" fillId="0" borderId="0" xfId="0" applyFont="1" applyAlignment="1">
      <alignment vertical="center"/>
    </xf>
    <xf numFmtId="175" fontId="92" fillId="0" borderId="13" xfId="587" applyNumberFormat="1" applyFont="1" applyFill="1" applyBorder="1" applyAlignment="1">
      <alignment horizontal="center" vertical="center" wrapText="1"/>
    </xf>
    <xf numFmtId="9" fontId="82" fillId="0" borderId="0" xfId="0" applyNumberFormat="1" applyFont="1"/>
    <xf numFmtId="172" fontId="82" fillId="0" borderId="0" xfId="0" applyNumberFormat="1" applyFont="1"/>
    <xf numFmtId="0" fontId="82" fillId="0" borderId="0" xfId="0" applyNumberFormat="1" applyFont="1"/>
    <xf numFmtId="165" fontId="26" fillId="0" borderId="0" xfId="0" applyNumberFormat="1" applyFont="1"/>
    <xf numFmtId="0" fontId="125" fillId="69" borderId="0" xfId="0" applyFont="1" applyFill="1" applyAlignment="1">
      <alignment horizontal="right" vertical="center" wrapText="1"/>
    </xf>
    <xf numFmtId="198" fontId="4" fillId="0" borderId="0" xfId="0" applyNumberFormat="1" applyFont="1"/>
    <xf numFmtId="0" fontId="126" fillId="0" borderId="0" xfId="0" applyFont="1"/>
    <xf numFmtId="0" fontId="106" fillId="0" borderId="0" xfId="0" applyNumberFormat="1" applyFont="1" applyBorder="1"/>
    <xf numFmtId="0" fontId="4" fillId="0" borderId="13" xfId="0" applyNumberFormat="1" applyFont="1" applyBorder="1" applyAlignment="1">
      <alignment horizontal="left"/>
    </xf>
    <xf numFmtId="3" fontId="92" fillId="0" borderId="13" xfId="0" applyNumberFormat="1" applyFont="1" applyFill="1" applyBorder="1" applyAlignment="1">
      <alignment horizontal="center"/>
    </xf>
    <xf numFmtId="0" fontId="0" fillId="0" borderId="0" xfId="0" applyNumberFormat="1" applyBorder="1"/>
    <xf numFmtId="0" fontId="92" fillId="0" borderId="0" xfId="0" applyFont="1" applyFill="1" applyBorder="1" applyAlignment="1"/>
    <xf numFmtId="0" fontId="106" fillId="0" borderId="0" xfId="0" applyFont="1" applyFill="1" applyBorder="1" applyAlignment="1"/>
    <xf numFmtId="199" fontId="16" fillId="0" borderId="0" xfId="0" applyNumberFormat="1" applyFont="1"/>
    <xf numFmtId="0" fontId="129" fillId="0" borderId="0" xfId="0" applyFont="1" applyAlignment="1">
      <alignment horizontal="right" vertical="center" wrapText="1"/>
    </xf>
    <xf numFmtId="165" fontId="26" fillId="0" borderId="0" xfId="0" applyNumberFormat="1" applyFont="1" applyBorder="1"/>
    <xf numFmtId="192" fontId="130" fillId="0" borderId="0" xfId="0" applyNumberFormat="1" applyFont="1" applyFill="1" applyBorder="1" applyAlignment="1">
      <alignment vertical="top" wrapText="1"/>
    </xf>
    <xf numFmtId="3" fontId="4" fillId="0" borderId="0" xfId="0" applyNumberFormat="1" applyFont="1"/>
    <xf numFmtId="0" fontId="128" fillId="0" borderId="0" xfId="0" applyNumberFormat="1" applyFont="1" applyBorder="1"/>
    <xf numFmtId="0" fontId="106" fillId="0" borderId="0" xfId="0" applyFont="1" applyBorder="1" applyAlignment="1"/>
    <xf numFmtId="0" fontId="106" fillId="0" borderId="0" xfId="0" applyFont="1" applyBorder="1"/>
    <xf numFmtId="0" fontId="106" fillId="0" borderId="0" xfId="0" applyFont="1" applyFill="1" applyBorder="1"/>
    <xf numFmtId="0" fontId="110" fillId="0" borderId="0" xfId="0" applyFont="1" applyBorder="1" applyAlignment="1"/>
    <xf numFmtId="0" fontId="110" fillId="0" borderId="0" xfId="0" applyFont="1" applyBorder="1"/>
    <xf numFmtId="0" fontId="4" fillId="0" borderId="0" xfId="0" applyFont="1" applyBorder="1" applyAlignment="1"/>
    <xf numFmtId="0" fontId="118" fillId="0" borderId="0" xfId="0" applyFont="1"/>
    <xf numFmtId="0" fontId="92" fillId="0" borderId="0" xfId="0" applyFont="1" applyBorder="1" applyAlignment="1"/>
    <xf numFmtId="0" fontId="92" fillId="0" borderId="0" xfId="0" applyFont="1" applyBorder="1"/>
    <xf numFmtId="0" fontId="92" fillId="0" borderId="0" xfId="0" applyFont="1" applyFill="1" applyBorder="1"/>
    <xf numFmtId="0" fontId="111" fillId="0" borderId="0" xfId="0" applyFont="1" applyBorder="1" applyAlignment="1"/>
    <xf numFmtId="0" fontId="111" fillId="0" borderId="0" xfId="0" applyFont="1" applyBorder="1"/>
    <xf numFmtId="0" fontId="121" fillId="0" borderId="0" xfId="0" applyFont="1" applyBorder="1" applyAlignment="1"/>
    <xf numFmtId="0" fontId="105" fillId="0" borderId="0" xfId="0" applyFont="1" applyBorder="1" applyAlignment="1"/>
    <xf numFmtId="0" fontId="105" fillId="0" borderId="0" xfId="0" applyFont="1" applyBorder="1"/>
    <xf numFmtId="0" fontId="118" fillId="0" borderId="0" xfId="0" applyFont="1" applyBorder="1"/>
    <xf numFmtId="0" fontId="4" fillId="0" borderId="0" xfId="0" applyFont="1" applyBorder="1" applyAlignment="1">
      <alignment vertical="center" wrapText="1"/>
    </xf>
    <xf numFmtId="176" fontId="16" fillId="0" borderId="0" xfId="0" applyNumberFormat="1" applyFont="1" applyFill="1" applyBorder="1"/>
    <xf numFmtId="4" fontId="110" fillId="0" borderId="0" xfId="0" applyNumberFormat="1" applyFont="1" applyBorder="1"/>
    <xf numFmtId="0" fontId="26" fillId="0" borderId="0" xfId="0" applyNumberFormat="1" applyFont="1"/>
    <xf numFmtId="0" fontId="29" fillId="0" borderId="0" xfId="586" applyNumberFormat="1"/>
    <xf numFmtId="0" fontId="0" fillId="0" borderId="0" xfId="0" applyAlignment="1"/>
    <xf numFmtId="0" fontId="0" fillId="0" borderId="13" xfId="0" applyBorder="1" applyAlignment="1"/>
    <xf numFmtId="9" fontId="0" fillId="0" borderId="13" xfId="0" applyNumberFormat="1" applyBorder="1" applyAlignment="1"/>
    <xf numFmtId="0" fontId="16" fillId="0" borderId="0" xfId="0" applyFont="1" applyBorder="1" applyAlignment="1"/>
    <xf numFmtId="0" fontId="90" fillId="0" borderId="0" xfId="0" applyFont="1" applyAlignment="1"/>
    <xf numFmtId="164" fontId="92" fillId="0" borderId="0" xfId="0" applyNumberFormat="1" applyFont="1" applyFill="1" applyBorder="1" applyAlignment="1"/>
    <xf numFmtId="164" fontId="92" fillId="0" borderId="0" xfId="0" applyNumberFormat="1" applyFont="1" applyFill="1" applyAlignment="1"/>
    <xf numFmtId="164" fontId="128" fillId="0" borderId="0" xfId="0" applyNumberFormat="1" applyFont="1" applyBorder="1"/>
    <xf numFmtId="0" fontId="105" fillId="0" borderId="0" xfId="0" applyFont="1" applyAlignment="1"/>
    <xf numFmtId="4" fontId="105" fillId="0" borderId="0" xfId="0" applyNumberFormat="1" applyFont="1"/>
    <xf numFmtId="3" fontId="105" fillId="0" borderId="0" xfId="0" applyNumberFormat="1" applyFont="1" applyAlignment="1"/>
    <xf numFmtId="0" fontId="106" fillId="0" borderId="0" xfId="0" applyFont="1" applyBorder="1" applyAlignment="1">
      <alignment horizontal="left"/>
    </xf>
    <xf numFmtId="0" fontId="126" fillId="0" borderId="0" xfId="0" applyNumberFormat="1" applyFont="1" applyBorder="1"/>
    <xf numFmtId="176" fontId="106" fillId="0" borderId="0" xfId="0" applyNumberFormat="1" applyFont="1" applyFill="1" applyBorder="1"/>
    <xf numFmtId="0" fontId="0" fillId="0" borderId="0" xfId="0" applyAlignment="1">
      <alignment wrapText="1"/>
    </xf>
    <xf numFmtId="0" fontId="131" fillId="0" borderId="0" xfId="0" applyFont="1" applyAlignment="1" applyProtection="1">
      <alignment horizontal="right" vertical="top" wrapText="1" readingOrder="1"/>
      <protection locked="0"/>
    </xf>
    <xf numFmtId="0" fontId="131" fillId="0" borderId="0" xfId="0" applyFont="1" applyBorder="1" applyAlignment="1" applyProtection="1">
      <alignment vertical="top" wrapText="1" readingOrder="1"/>
      <protection locked="0"/>
    </xf>
    <xf numFmtId="0" fontId="0" fillId="0" borderId="0" xfId="0" applyBorder="1" applyAlignment="1">
      <alignment wrapText="1"/>
    </xf>
    <xf numFmtId="0" fontId="16" fillId="67" borderId="19" xfId="0" applyFont="1" applyFill="1" applyBorder="1" applyAlignment="1">
      <alignment horizontal="center"/>
    </xf>
    <xf numFmtId="0" fontId="4" fillId="0" borderId="19" xfId="0" applyFont="1" applyBorder="1" applyAlignment="1">
      <alignment horizontal="center"/>
    </xf>
    <xf numFmtId="0" fontId="96" fillId="0" borderId="0" xfId="631" applyFont="1" applyAlignment="1">
      <alignment vertical="center"/>
    </xf>
    <xf numFmtId="4" fontId="92" fillId="0" borderId="0" xfId="0" applyNumberFormat="1" applyFont="1"/>
    <xf numFmtId="0" fontId="132" fillId="0" borderId="0" xfId="0" applyFont="1" applyAlignment="1" applyProtection="1">
      <alignment horizontal="right" wrapText="1" readingOrder="1"/>
      <protection locked="0"/>
    </xf>
    <xf numFmtId="0" fontId="132" fillId="0" borderId="0" xfId="0" applyFont="1" applyAlignment="1" applyProtection="1">
      <alignment wrapText="1" readingOrder="1"/>
      <protection locked="0"/>
    </xf>
    <xf numFmtId="4" fontId="132" fillId="0" borderId="0" xfId="0" applyNumberFormat="1" applyFont="1" applyAlignment="1" applyProtection="1">
      <alignment wrapText="1" readingOrder="1"/>
      <protection locked="0"/>
    </xf>
    <xf numFmtId="10" fontId="16" fillId="0" borderId="0" xfId="0" applyNumberFormat="1" applyFont="1"/>
    <xf numFmtId="9" fontId="96" fillId="0" borderId="0" xfId="631" applyNumberFormat="1" applyFont="1" applyAlignment="1">
      <alignment vertical="center"/>
    </xf>
    <xf numFmtId="171" fontId="16" fillId="0" borderId="13" xfId="0" applyNumberFormat="1" applyFont="1" applyBorder="1" applyAlignment="1">
      <alignment horizontal="center"/>
    </xf>
    <xf numFmtId="0" fontId="16" fillId="0" borderId="0" xfId="0" applyFont="1" applyAlignment="1">
      <alignment vertical="center" wrapText="1"/>
    </xf>
    <xf numFmtId="0" fontId="93" fillId="0" borderId="0" xfId="0" applyFont="1" applyAlignment="1">
      <alignment vertical="center" wrapText="1"/>
    </xf>
    <xf numFmtId="0" fontId="96" fillId="0" borderId="0" xfId="631" applyFont="1" applyAlignment="1">
      <alignment horizontal="left" vertical="center"/>
    </xf>
    <xf numFmtId="0" fontId="128" fillId="0" borderId="0" xfId="0" applyFont="1"/>
    <xf numFmtId="0" fontId="133" fillId="0" borderId="0" xfId="0" applyFont="1" applyFill="1" applyBorder="1" applyAlignment="1">
      <alignment vertical="top" wrapText="1"/>
    </xf>
    <xf numFmtId="0" fontId="31" fillId="0" borderId="0" xfId="0" applyFont="1" applyBorder="1" applyAlignment="1">
      <alignment horizontal="center" vertical="center"/>
    </xf>
    <xf numFmtId="0" fontId="108" fillId="0" borderId="13" xfId="0" applyFont="1" applyFill="1" applyBorder="1" applyAlignment="1">
      <alignment horizontal="center" vertical="center" wrapText="1"/>
    </xf>
    <xf numFmtId="0" fontId="92" fillId="0" borderId="19" xfId="0" applyFont="1" applyBorder="1" applyAlignment="1">
      <alignment horizontal="center"/>
    </xf>
    <xf numFmtId="0" fontId="92" fillId="0" borderId="19" xfId="0" applyFont="1" applyBorder="1" applyAlignment="1">
      <alignment horizontal="center" vertical="center"/>
    </xf>
    <xf numFmtId="0" fontId="82" fillId="0" borderId="0" xfId="0" applyFont="1" applyAlignment="1"/>
    <xf numFmtId="0" fontId="92" fillId="0" borderId="13" xfId="0" applyFont="1" applyBorder="1" applyAlignment="1">
      <alignment horizontal="center" vertical="center"/>
    </xf>
    <xf numFmtId="3" fontId="4" fillId="0" borderId="0" xfId="594" applyNumberFormat="1" applyFont="1" applyFill="1" applyBorder="1" applyAlignment="1">
      <alignment horizontal="center" vertical="center"/>
    </xf>
    <xf numFmtId="172" fontId="4" fillId="0" borderId="0" xfId="594" applyNumberFormat="1" applyFont="1" applyFill="1" applyBorder="1" applyAlignment="1">
      <alignment horizontal="center" vertical="center"/>
    </xf>
    <xf numFmtId="0" fontId="4" fillId="0" borderId="0" xfId="1248" applyFont="1" applyFill="1" applyBorder="1" applyAlignment="1">
      <alignment vertical="center"/>
    </xf>
    <xf numFmtId="0" fontId="120" fillId="0" borderId="0" xfId="0" applyFont="1" applyBorder="1"/>
    <xf numFmtId="181" fontId="16" fillId="0" borderId="0" xfId="0" applyNumberFormat="1" applyFont="1" applyAlignment="1">
      <alignment vertical="center"/>
    </xf>
    <xf numFmtId="0" fontId="31" fillId="0" borderId="0" xfId="0" applyFont="1" applyFill="1" applyBorder="1" applyAlignment="1">
      <alignment horizontal="center"/>
    </xf>
    <xf numFmtId="0" fontId="31" fillId="0" borderId="20" xfId="0" applyFont="1" applyBorder="1" applyAlignment="1">
      <alignment horizontal="center"/>
    </xf>
    <xf numFmtId="0" fontId="31" fillId="0" borderId="0" xfId="0" applyFont="1" applyBorder="1" applyAlignment="1">
      <alignment horizontal="center"/>
    </xf>
    <xf numFmtId="0" fontId="31" fillId="0" borderId="0" xfId="0" applyFont="1" applyBorder="1" applyAlignment="1">
      <alignment horizontal="center" vertical="center"/>
    </xf>
    <xf numFmtId="0" fontId="31" fillId="0" borderId="0" xfId="0" applyFont="1" applyFill="1" applyBorder="1" applyAlignment="1">
      <alignment horizontal="center" vertical="center" wrapText="1"/>
    </xf>
    <xf numFmtId="0" fontId="4" fillId="0" borderId="13" xfId="0" applyFont="1" applyFill="1" applyBorder="1" applyAlignment="1">
      <alignment horizont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xf>
    <xf numFmtId="0" fontId="4" fillId="0" borderId="13" xfId="0" applyFont="1" applyFill="1" applyBorder="1" applyAlignment="1">
      <alignment horizontal="left" vertical="center"/>
    </xf>
    <xf numFmtId="0" fontId="26" fillId="0" borderId="0" xfId="0" applyFont="1" applyBorder="1" applyAlignment="1" applyProtection="1">
      <alignment horizontal="left"/>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17" fontId="87" fillId="0" borderId="0" xfId="1333" applyNumberFormat="1" applyFont="1" applyAlignment="1">
      <alignment horizontal="left" vertical="center"/>
    </xf>
    <xf numFmtId="0" fontId="31" fillId="0" borderId="0" xfId="1333" applyFont="1" applyAlignment="1">
      <alignment vertical="center"/>
    </xf>
    <xf numFmtId="3" fontId="121" fillId="0" borderId="0" xfId="0" applyNumberFormat="1" applyFont="1"/>
    <xf numFmtId="0" fontId="31" fillId="0" borderId="13" xfId="0" applyFont="1" applyBorder="1" applyAlignment="1">
      <alignment horizontal="center" vertical="center" wrapText="1"/>
    </xf>
    <xf numFmtId="0" fontId="82" fillId="0" borderId="0" xfId="0" applyFont="1" applyAlignment="1">
      <alignment wrapText="1"/>
    </xf>
    <xf numFmtId="4" fontId="4" fillId="67" borderId="13" xfId="0" applyNumberFormat="1" applyFont="1" applyFill="1" applyBorder="1" applyAlignment="1">
      <alignment horizontal="center" vertical="center" wrapText="1"/>
    </xf>
    <xf numFmtId="4" fontId="82" fillId="0" borderId="0" xfId="0" applyNumberFormat="1" applyFont="1"/>
    <xf numFmtId="4" fontId="121" fillId="0" borderId="0" xfId="0" applyNumberFormat="1" applyFont="1"/>
    <xf numFmtId="0" fontId="58" fillId="0" borderId="0" xfId="1334" applyFont="1" applyAlignment="1" applyProtection="1">
      <alignment horizontal="right" vertical="top" wrapText="1" readingOrder="1"/>
      <protection locked="0"/>
    </xf>
    <xf numFmtId="0" fontId="58" fillId="0" borderId="0" xfId="1334" applyFont="1" applyAlignment="1" applyProtection="1">
      <alignment vertical="top" wrapText="1" readingOrder="1"/>
      <protection locked="0"/>
    </xf>
    <xf numFmtId="0" fontId="4" fillId="0" borderId="0" xfId="1334" applyAlignment="1">
      <alignment wrapText="1" readingOrder="1"/>
    </xf>
    <xf numFmtId="0" fontId="4" fillId="0" borderId="0" xfId="1334" applyAlignment="1">
      <alignment wrapText="1"/>
    </xf>
    <xf numFmtId="200" fontId="82" fillId="0" borderId="0" xfId="0" applyNumberFormat="1" applyFont="1"/>
    <xf numFmtId="0" fontId="4" fillId="0" borderId="0" xfId="1335" applyAlignment="1">
      <alignment wrapText="1"/>
    </xf>
    <xf numFmtId="0" fontId="58" fillId="0" borderId="0" xfId="1335" applyFont="1" applyAlignment="1" applyProtection="1">
      <alignment horizontal="right" vertical="top" wrapText="1" readingOrder="1"/>
      <protection locked="0"/>
    </xf>
    <xf numFmtId="4" fontId="82" fillId="0" borderId="0" xfId="0" applyNumberFormat="1" applyFont="1" applyFill="1"/>
    <xf numFmtId="0" fontId="82" fillId="0" borderId="0" xfId="0" applyFont="1" applyFill="1" applyAlignment="1">
      <alignment wrapText="1"/>
    </xf>
    <xf numFmtId="4" fontId="82" fillId="0" borderId="0" xfId="0" applyNumberFormat="1" applyFont="1" applyFill="1" applyAlignment="1">
      <alignment wrapText="1"/>
    </xf>
    <xf numFmtId="198" fontId="82" fillId="0" borderId="0" xfId="0" applyNumberFormat="1" applyFont="1" applyFill="1"/>
    <xf numFmtId="0" fontId="82" fillId="0" borderId="0" xfId="0" applyFont="1" applyFill="1"/>
    <xf numFmtId="169" fontId="83" fillId="0" borderId="0" xfId="0" applyNumberFormat="1" applyFont="1" applyBorder="1"/>
    <xf numFmtId="3" fontId="83" fillId="0" borderId="0" xfId="0" applyNumberFormat="1" applyFont="1" applyBorder="1" applyAlignment="1"/>
    <xf numFmtId="0" fontId="83" fillId="0" borderId="0" xfId="0" applyFont="1" applyAlignment="1"/>
    <xf numFmtId="0" fontId="31" fillId="67" borderId="13" xfId="0" applyFont="1" applyFill="1" applyBorder="1" applyAlignment="1">
      <alignment horizontal="center" vertical="center" wrapText="1"/>
    </xf>
    <xf numFmtId="0" fontId="118" fillId="0" borderId="0" xfId="0" applyFont="1" applyFill="1" applyBorder="1"/>
    <xf numFmtId="172" fontId="4" fillId="67" borderId="13" xfId="0" applyNumberFormat="1" applyFont="1" applyFill="1" applyBorder="1" applyAlignment="1">
      <alignment horizontal="center" vertical="center" wrapText="1"/>
    </xf>
    <xf numFmtId="172" fontId="106" fillId="0" borderId="0" xfId="0" applyNumberFormat="1" applyFont="1" applyFill="1" applyBorder="1"/>
    <xf numFmtId="4" fontId="92" fillId="0" borderId="0" xfId="0" applyNumberFormat="1" applyFont="1" applyFill="1" applyBorder="1" applyAlignment="1">
      <alignment horizontal="center" wrapText="1"/>
    </xf>
    <xf numFmtId="4" fontId="106" fillId="0" borderId="0" xfId="0" applyNumberFormat="1" applyFont="1" applyFill="1" applyBorder="1" applyAlignment="1">
      <alignment horizontal="center" wrapText="1"/>
    </xf>
    <xf numFmtId="0" fontId="26" fillId="0" borderId="0" xfId="0" applyFont="1" applyBorder="1" applyAlignment="1">
      <alignment horizontal="left" vertical="top" wrapText="1"/>
    </xf>
    <xf numFmtId="9" fontId="4" fillId="0" borderId="0" xfId="0" applyNumberFormat="1" applyFont="1"/>
    <xf numFmtId="4" fontId="26" fillId="0" borderId="0" xfId="0" applyNumberFormat="1" applyFont="1" applyBorder="1" applyAlignment="1">
      <alignment horizontal="center"/>
    </xf>
    <xf numFmtId="4" fontId="110" fillId="0" borderId="0" xfId="0" applyNumberFormat="1" applyFont="1"/>
    <xf numFmtId="2" fontId="110" fillId="0" borderId="0" xfId="0" applyNumberFormat="1" applyFont="1"/>
    <xf numFmtId="3" fontId="110" fillId="0" borderId="0" xfId="0" applyNumberFormat="1" applyFont="1" applyBorder="1" applyAlignment="1"/>
    <xf numFmtId="0" fontId="137" fillId="0" borderId="0" xfId="0" applyFont="1" applyBorder="1" applyAlignment="1">
      <alignment horizontal="center"/>
    </xf>
    <xf numFmtId="3" fontId="137" fillId="0" borderId="0" xfId="0" applyNumberFormat="1" applyFont="1" applyBorder="1"/>
    <xf numFmtId="169" fontId="137" fillId="0" borderId="0" xfId="0" applyNumberFormat="1" applyFont="1" applyBorder="1"/>
    <xf numFmtId="0" fontId="92" fillId="0" borderId="13" xfId="0" applyFont="1" applyFill="1" applyBorder="1" applyAlignment="1">
      <alignment horizontal="left"/>
    </xf>
    <xf numFmtId="0" fontId="92" fillId="0" borderId="13" xfId="0" applyFont="1" applyFill="1" applyBorder="1" applyAlignment="1">
      <alignment horizontal="left" wrapText="1"/>
    </xf>
    <xf numFmtId="9" fontId="0" fillId="0" borderId="0" xfId="0" applyNumberFormat="1"/>
    <xf numFmtId="4" fontId="0" fillId="0" borderId="0" xfId="0" applyNumberFormat="1"/>
    <xf numFmtId="0" fontId="31" fillId="0" borderId="13" xfId="0" applyFont="1" applyBorder="1" applyAlignment="1">
      <alignment horizontal="center" vertical="center"/>
    </xf>
    <xf numFmtId="175" fontId="31" fillId="0" borderId="13" xfId="587" applyNumberFormat="1" applyFont="1" applyBorder="1" applyAlignment="1">
      <alignment horizontal="center" vertical="center" wrapText="1"/>
    </xf>
    <xf numFmtId="201" fontId="29" fillId="0" borderId="0" xfId="587" applyNumberFormat="1" applyAlignment="1">
      <alignment vertical="center"/>
    </xf>
    <xf numFmtId="3" fontId="4" fillId="0" borderId="0" xfId="587" applyNumberFormat="1" applyFont="1" applyFill="1" applyBorder="1" applyAlignment="1">
      <alignment vertical="center"/>
    </xf>
    <xf numFmtId="3" fontId="4" fillId="0" borderId="0" xfId="0" applyNumberFormat="1" applyFont="1" applyBorder="1" applyAlignment="1">
      <alignment vertical="center"/>
    </xf>
    <xf numFmtId="0" fontId="138" fillId="0" borderId="0" xfId="0" applyFont="1" applyAlignment="1">
      <alignment vertical="center"/>
    </xf>
    <xf numFmtId="0" fontId="4" fillId="0" borderId="13" xfId="0" quotePrefix="1" applyFont="1" applyFill="1" applyBorder="1" applyAlignment="1">
      <alignment vertical="center"/>
    </xf>
    <xf numFmtId="3" fontId="4" fillId="0" borderId="13" xfId="587" applyNumberFormat="1" applyFont="1" applyFill="1" applyBorder="1" applyAlignment="1">
      <alignment horizontal="center" vertical="center"/>
    </xf>
    <xf numFmtId="171" fontId="139" fillId="0" borderId="0" xfId="1256" applyNumberFormat="1" applyFont="1" applyAlignment="1">
      <alignment vertical="center"/>
    </xf>
    <xf numFmtId="169" fontId="82" fillId="0" borderId="0" xfId="0" applyNumberFormat="1" applyFont="1" applyAlignment="1">
      <alignment vertical="center"/>
    </xf>
    <xf numFmtId="0" fontId="82" fillId="0" borderId="0" xfId="0" quotePrefix="1" applyFont="1" applyFill="1" applyBorder="1" applyAlignment="1">
      <alignment vertical="center"/>
    </xf>
    <xf numFmtId="3" fontId="82" fillId="0" borderId="0" xfId="587" applyNumberFormat="1" applyFont="1" applyFill="1" applyBorder="1" applyAlignment="1">
      <alignment vertical="center"/>
    </xf>
    <xf numFmtId="3" fontId="4" fillId="0" borderId="13" xfId="0" quotePrefix="1" applyNumberFormat="1" applyFont="1" applyFill="1" applyBorder="1" applyAlignment="1">
      <alignment horizontal="center" vertical="center"/>
    </xf>
    <xf numFmtId="0" fontId="4" fillId="0" borderId="13" xfId="0" applyFont="1" applyBorder="1" applyAlignment="1">
      <alignment vertical="center"/>
    </xf>
    <xf numFmtId="172" fontId="82" fillId="0" borderId="0" xfId="0" applyNumberFormat="1" applyFont="1" applyFill="1" applyBorder="1" applyAlignment="1">
      <alignment vertical="center"/>
    </xf>
    <xf numFmtId="169" fontId="82" fillId="0" borderId="0" xfId="0" applyNumberFormat="1" applyFont="1" applyBorder="1" applyAlignment="1">
      <alignment vertical="center"/>
    </xf>
    <xf numFmtId="0" fontId="82" fillId="0" borderId="0" xfId="0" applyFont="1" applyBorder="1" applyAlignment="1">
      <alignment vertical="center"/>
    </xf>
    <xf numFmtId="0" fontId="4" fillId="0" borderId="13" xfId="0" applyFont="1" applyFill="1" applyBorder="1" applyAlignment="1">
      <alignment vertical="center"/>
    </xf>
    <xf numFmtId="3" fontId="82" fillId="0" borderId="0" xfId="0" quotePrefix="1" applyNumberFormat="1" applyFont="1" applyFill="1" applyBorder="1" applyAlignment="1">
      <alignment vertical="center"/>
    </xf>
    <xf numFmtId="181" fontId="82" fillId="0" borderId="0" xfId="0" applyNumberFormat="1" applyFont="1" applyBorder="1" applyAlignment="1">
      <alignment vertical="center"/>
    </xf>
    <xf numFmtId="0" fontId="4" fillId="0" borderId="0" xfId="0" applyFont="1" applyBorder="1" applyAlignment="1">
      <alignment vertical="center"/>
    </xf>
    <xf numFmtId="0" fontId="83" fillId="0" borderId="0" xfId="0" applyFont="1" applyBorder="1" applyAlignment="1" applyProtection="1"/>
    <xf numFmtId="0" fontId="82" fillId="0" borderId="0" xfId="0" applyFont="1" applyAlignment="1">
      <alignment vertical="center"/>
    </xf>
    <xf numFmtId="0" fontId="82" fillId="0" borderId="0" xfId="0" applyFont="1" applyAlignment="1">
      <alignment horizontal="center" vertical="center"/>
    </xf>
    <xf numFmtId="0" fontId="105" fillId="0" borderId="0" xfId="0" applyFont="1" applyAlignment="1">
      <alignment vertical="center"/>
    </xf>
    <xf numFmtId="0" fontId="106" fillId="0" borderId="0" xfId="0" applyFont="1" applyAlignment="1">
      <alignment vertical="center"/>
    </xf>
    <xf numFmtId="172" fontId="4" fillId="0" borderId="0" xfId="0" applyNumberFormat="1" applyFont="1" applyAlignment="1">
      <alignment vertical="center"/>
    </xf>
    <xf numFmtId="169" fontId="4" fillId="0" borderId="0" xfId="0" applyNumberFormat="1" applyFont="1" applyFill="1" applyAlignment="1">
      <alignment vertical="center"/>
    </xf>
    <xf numFmtId="0" fontId="4" fillId="0" borderId="0" xfId="0" applyFont="1" applyFill="1" applyAlignment="1">
      <alignment vertical="center"/>
    </xf>
    <xf numFmtId="0" fontId="31" fillId="0" borderId="0" xfId="0" applyFont="1" applyFill="1" applyAlignment="1">
      <alignment vertical="center"/>
    </xf>
    <xf numFmtId="3" fontId="4" fillId="0" borderId="0" xfId="0" applyNumberFormat="1" applyFont="1" applyFill="1" applyAlignment="1">
      <alignment vertical="center"/>
    </xf>
    <xf numFmtId="172" fontId="4" fillId="0" borderId="13" xfId="587" applyNumberFormat="1" applyFont="1" applyFill="1" applyBorder="1" applyAlignment="1">
      <alignment horizontal="center" vertical="center"/>
    </xf>
    <xf numFmtId="3" fontId="106" fillId="0" borderId="0" xfId="587" applyNumberFormat="1" applyFont="1" applyFill="1" applyBorder="1" applyAlignment="1">
      <alignment vertical="center"/>
    </xf>
    <xf numFmtId="3" fontId="106" fillId="0" borderId="0" xfId="0" applyNumberFormat="1" applyFont="1" applyBorder="1" applyAlignment="1">
      <alignment vertical="center"/>
    </xf>
    <xf numFmtId="0" fontId="106" fillId="0" borderId="0" xfId="0" quotePrefix="1" applyFont="1" applyFill="1" applyBorder="1" applyAlignment="1">
      <alignment vertical="center"/>
    </xf>
    <xf numFmtId="0" fontId="121" fillId="0" borderId="0" xfId="0" applyFont="1" applyBorder="1" applyAlignment="1">
      <alignment vertical="center"/>
    </xf>
    <xf numFmtId="0" fontId="140" fillId="0" borderId="0" xfId="0" applyFont="1"/>
    <xf numFmtId="0" fontId="140" fillId="0" borderId="0" xfId="0" applyFont="1" applyBorder="1"/>
    <xf numFmtId="0" fontId="82" fillId="0" borderId="0" xfId="0"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3" fontId="82" fillId="0" borderId="0" xfId="0" applyNumberFormat="1" applyFont="1" applyFill="1" applyBorder="1" applyAlignment="1">
      <alignment horizontal="center" vertical="center" wrapText="1"/>
    </xf>
    <xf numFmtId="0" fontId="121" fillId="0" borderId="0" xfId="0" applyFont="1" applyFill="1" applyBorder="1" applyAlignment="1">
      <alignment horizontal="center" vertical="center" wrapText="1"/>
    </xf>
    <xf numFmtId="186" fontId="4" fillId="0" borderId="13" xfId="586" applyNumberFormat="1" applyFont="1" applyFill="1" applyBorder="1" applyAlignment="1">
      <alignment horizontal="center" vertical="center" wrapText="1"/>
    </xf>
    <xf numFmtId="186" fontId="82" fillId="0" borderId="0" xfId="586" applyNumberFormat="1" applyFont="1" applyFill="1" applyBorder="1" applyAlignment="1">
      <alignment horizontal="center" vertical="center" wrapText="1"/>
    </xf>
    <xf numFmtId="186" fontId="121" fillId="0" borderId="0" xfId="586" applyNumberFormat="1" applyFont="1" applyFill="1" applyBorder="1" applyAlignment="1">
      <alignment horizontal="center" vertical="center" wrapText="1"/>
    </xf>
    <xf numFmtId="3" fontId="4" fillId="0" borderId="13" xfId="648" applyNumberFormat="1" applyFont="1" applyFill="1" applyBorder="1" applyAlignment="1" applyProtection="1">
      <alignment horizontal="right"/>
    </xf>
    <xf numFmtId="3" fontId="121" fillId="0" borderId="0" xfId="648" applyNumberFormat="1" applyFont="1" applyFill="1" applyBorder="1" applyAlignment="1" applyProtection="1">
      <alignment horizontal="right"/>
    </xf>
    <xf numFmtId="0" fontId="121" fillId="0" borderId="0" xfId="0" applyFont="1" applyFill="1" applyBorder="1" applyAlignment="1">
      <alignment horizontal="center"/>
    </xf>
    <xf numFmtId="0" fontId="4" fillId="0" borderId="13" xfId="0" applyFont="1" applyFill="1" applyBorder="1" applyAlignment="1">
      <alignment horizontal="center" wrapText="1"/>
    </xf>
    <xf numFmtId="0" fontId="26" fillId="0" borderId="37" xfId="0" applyFont="1" applyFill="1" applyBorder="1" applyAlignment="1">
      <alignment wrapText="1"/>
    </xf>
    <xf numFmtId="3" fontId="4" fillId="0" borderId="13" xfId="0" applyNumberFormat="1" applyFont="1" applyFill="1" applyBorder="1" applyAlignment="1">
      <alignment horizontal="center" vertical="center"/>
    </xf>
    <xf numFmtId="3" fontId="121" fillId="0" borderId="0" xfId="0" applyNumberFormat="1" applyFont="1" applyFill="1" applyBorder="1" applyAlignment="1">
      <alignment horizontal="center" vertical="center"/>
    </xf>
    <xf numFmtId="186" fontId="4" fillId="0" borderId="13" xfId="586" applyNumberFormat="1" applyFont="1" applyFill="1" applyBorder="1" applyAlignment="1">
      <alignment horizontal="left" vertical="center"/>
    </xf>
    <xf numFmtId="3" fontId="4" fillId="0" borderId="13" xfId="0" applyNumberFormat="1" applyFont="1" applyFill="1" applyBorder="1"/>
    <xf numFmtId="3" fontId="82" fillId="0" borderId="0" xfId="0" applyNumberFormat="1" applyFont="1" applyFill="1" applyBorder="1"/>
    <xf numFmtId="3" fontId="121" fillId="0" borderId="0" xfId="0" applyNumberFormat="1" applyFont="1" applyFill="1" applyBorder="1" applyAlignment="1">
      <alignment horizontal="center"/>
    </xf>
    <xf numFmtId="0" fontId="142" fillId="0" borderId="0" xfId="0" applyFont="1" applyBorder="1" applyAlignment="1">
      <alignment horizontal="left" vertical="center" wrapText="1"/>
    </xf>
    <xf numFmtId="0" fontId="142" fillId="0" borderId="0" xfId="0" applyFont="1" applyBorder="1" applyAlignment="1">
      <alignment horizontal="left"/>
    </xf>
    <xf numFmtId="0" fontId="142" fillId="0" borderId="0" xfId="0" applyFont="1" applyBorder="1" applyAlignment="1">
      <alignment horizontal="left" wrapText="1"/>
    </xf>
    <xf numFmtId="0" fontId="143" fillId="0" borderId="0" xfId="0" applyFont="1" applyBorder="1" applyAlignment="1">
      <alignment horizontal="left" wrapText="1"/>
    </xf>
    <xf numFmtId="0" fontId="121" fillId="0" borderId="0" xfId="0" applyFont="1" applyFill="1"/>
    <xf numFmtId="0" fontId="31" fillId="0" borderId="13" xfId="0" applyFont="1" applyFill="1" applyBorder="1" applyAlignment="1" applyProtection="1">
      <alignment horizontal="center" vertical="center" wrapText="1"/>
    </xf>
    <xf numFmtId="0" fontId="140" fillId="0" borderId="0" xfId="0" applyFont="1" applyFill="1" applyBorder="1"/>
    <xf numFmtId="4" fontId="140" fillId="0" borderId="0" xfId="0" applyNumberFormat="1" applyFont="1" applyFill="1" applyBorder="1"/>
    <xf numFmtId="171" fontId="28" fillId="0" borderId="13" xfId="1256" applyNumberFormat="1" applyFont="1" applyFill="1" applyBorder="1" applyAlignment="1" applyProtection="1">
      <alignment horizontal="center" vertical="center"/>
    </xf>
    <xf numFmtId="181" fontId="82" fillId="0" borderId="0" xfId="0" applyNumberFormat="1" applyFont="1" applyFill="1"/>
    <xf numFmtId="0" fontId="31" fillId="0" borderId="13" xfId="0" applyFont="1" applyBorder="1" applyAlignment="1" applyProtection="1">
      <alignment horizontal="center" vertical="center"/>
    </xf>
    <xf numFmtId="171" fontId="28" fillId="67" borderId="13" xfId="1256" applyNumberFormat="1" applyFont="1" applyFill="1" applyBorder="1" applyAlignment="1" applyProtection="1">
      <alignment horizontal="center" vertical="center"/>
    </xf>
    <xf numFmtId="181" fontId="82" fillId="0" borderId="0" xfId="0" applyNumberFormat="1" applyFont="1"/>
    <xf numFmtId="4" fontId="140" fillId="0" borderId="0" xfId="0" applyNumberFormat="1" applyFont="1" applyBorder="1"/>
    <xf numFmtId="0" fontId="26" fillId="0" borderId="0" xfId="0" applyFont="1" applyBorder="1" applyProtection="1"/>
    <xf numFmtId="0" fontId="83" fillId="0" borderId="0" xfId="0" applyFont="1" applyAlignment="1" applyProtection="1">
      <alignment horizontal="right"/>
    </xf>
    <xf numFmtId="0" fontId="31" fillId="0" borderId="20" xfId="0" applyFont="1" applyBorder="1"/>
    <xf numFmtId="0" fontId="31" fillId="0" borderId="19" xfId="0" applyFont="1" applyBorder="1" applyAlignment="1">
      <alignment horizontal="center" vertical="center"/>
    </xf>
    <xf numFmtId="0" fontId="31" fillId="67" borderId="19" xfId="0" applyFont="1" applyFill="1" applyBorder="1" applyAlignment="1">
      <alignment horizontal="center" vertical="center"/>
    </xf>
    <xf numFmtId="3" fontId="4" fillId="0" borderId="13" xfId="0" applyNumberFormat="1" applyFont="1" applyBorder="1" applyAlignment="1">
      <alignment vertical="center"/>
    </xf>
    <xf numFmtId="3" fontId="4" fillId="0" borderId="13" xfId="0" applyNumberFormat="1" applyFont="1" applyFill="1" applyBorder="1" applyAlignment="1">
      <alignment vertical="center"/>
    </xf>
    <xf numFmtId="202" fontId="28" fillId="0" borderId="0" xfId="0" applyNumberFormat="1" applyFont="1"/>
    <xf numFmtId="9" fontId="28" fillId="0" borderId="0" xfId="1256" applyNumberFormat="1" applyFont="1"/>
    <xf numFmtId="3" fontId="4" fillId="0" borderId="0" xfId="0" applyNumberFormat="1" applyFont="1" applyBorder="1"/>
    <xf numFmtId="3" fontId="26" fillId="0" borderId="0" xfId="0" applyNumberFormat="1" applyFont="1"/>
    <xf numFmtId="0" fontId="26" fillId="0" borderId="0" xfId="0" applyFont="1" applyAlignment="1">
      <alignment vertical="top" wrapText="1"/>
    </xf>
    <xf numFmtId="0" fontId="31" fillId="0" borderId="13" xfId="0" applyFont="1" applyFill="1" applyBorder="1" applyAlignment="1">
      <alignment horizontal="center" vertical="center"/>
    </xf>
    <xf numFmtId="0" fontId="4" fillId="0" borderId="13" xfId="0" applyFont="1" applyFill="1" applyBorder="1" applyAlignment="1">
      <alignment horizontal="center" vertical="center"/>
    </xf>
    <xf numFmtId="0" fontId="92" fillId="0" borderId="0" xfId="0" applyFont="1" applyFill="1"/>
    <xf numFmtId="171" fontId="4" fillId="0" borderId="13" xfId="0" applyNumberFormat="1" applyFont="1" applyFill="1" applyBorder="1" applyAlignment="1">
      <alignment horizontal="center" vertical="center"/>
    </xf>
    <xf numFmtId="0" fontId="26" fillId="0" borderId="0" xfId="0" applyFont="1" applyFill="1" applyBorder="1"/>
    <xf numFmtId="0" fontId="90" fillId="0" borderId="0" xfId="0" applyFont="1" applyFill="1"/>
    <xf numFmtId="0" fontId="31" fillId="67" borderId="13" xfId="0" applyFont="1" applyFill="1" applyBorder="1" applyAlignment="1">
      <alignment horizontal="center" vertical="center"/>
    </xf>
    <xf numFmtId="0" fontId="118" fillId="67" borderId="13" xfId="0" applyFont="1" applyFill="1" applyBorder="1" applyAlignment="1">
      <alignment horizontal="center" vertical="center" wrapText="1"/>
    </xf>
    <xf numFmtId="3" fontId="93" fillId="67" borderId="13" xfId="0" applyNumberFormat="1" applyFont="1" applyFill="1" applyBorder="1" applyAlignment="1">
      <alignment horizontal="center" vertical="center"/>
    </xf>
    <xf numFmtId="3" fontId="4" fillId="67" borderId="13" xfId="0" applyNumberFormat="1" applyFont="1" applyFill="1" applyBorder="1" applyAlignment="1">
      <alignment horizontal="center" vertical="center"/>
    </xf>
    <xf numFmtId="0" fontId="140" fillId="0" borderId="0" xfId="0" applyFont="1" applyBorder="1" applyAlignment="1"/>
    <xf numFmtId="3" fontId="83" fillId="0" borderId="0" xfId="0" applyNumberFormat="1" applyFont="1"/>
    <xf numFmtId="0" fontId="31" fillId="0" borderId="0" xfId="0" applyFont="1" applyFill="1" applyBorder="1" applyAlignment="1">
      <alignment horizontal="center" vertical="center"/>
    </xf>
    <xf numFmtId="168" fontId="31" fillId="0" borderId="0" xfId="0" applyNumberFormat="1" applyFont="1" applyFill="1" applyBorder="1" applyAlignment="1">
      <alignment horizontal="center" vertical="center"/>
    </xf>
    <xf numFmtId="0" fontId="31" fillId="0" borderId="13" xfId="0" applyFont="1" applyFill="1" applyBorder="1" applyAlignment="1">
      <alignment horizontal="center" vertical="center" wrapText="1"/>
    </xf>
    <xf numFmtId="3" fontId="4"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17" fontId="144" fillId="0" borderId="0" xfId="0" applyNumberFormat="1" applyFont="1" applyBorder="1" applyAlignment="1">
      <alignment horizontal="center" wrapText="1"/>
    </xf>
    <xf numFmtId="174" fontId="26" fillId="0" borderId="0" xfId="0" applyNumberFormat="1" applyFont="1" applyFill="1"/>
    <xf numFmtId="0" fontId="26" fillId="0" borderId="0" xfId="0" applyFont="1" applyBorder="1" applyAlignment="1">
      <alignment vertical="center"/>
    </xf>
    <xf numFmtId="43" fontId="4" fillId="0" borderId="0" xfId="0" applyNumberFormat="1" applyFont="1" applyBorder="1" applyAlignment="1">
      <alignment vertical="center"/>
    </xf>
    <xf numFmtId="203" fontId="26" fillId="0" borderId="0" xfId="0" applyNumberFormat="1" applyFont="1" applyFill="1" applyBorder="1" applyAlignment="1">
      <alignment horizontal="center"/>
    </xf>
    <xf numFmtId="204" fontId="28" fillId="0" borderId="13" xfId="587" applyNumberFormat="1" applyFont="1" applyBorder="1" applyAlignment="1">
      <alignment horizontal="center" vertical="center"/>
    </xf>
    <xf numFmtId="204" fontId="28" fillId="0" borderId="13" xfId="587" applyNumberFormat="1" applyFont="1" applyFill="1" applyBorder="1" applyAlignment="1">
      <alignment horizontal="center" vertical="center"/>
    </xf>
    <xf numFmtId="204" fontId="28" fillId="0" borderId="13" xfId="587" applyNumberFormat="1" applyFont="1" applyBorder="1" applyAlignment="1">
      <alignment vertical="center"/>
    </xf>
    <xf numFmtId="171" fontId="28" fillId="0" borderId="13" xfId="587" applyNumberFormat="1" applyFont="1" applyFill="1" applyBorder="1" applyAlignment="1" applyProtection="1">
      <alignment horizontal="center" vertical="center"/>
    </xf>
    <xf numFmtId="204" fontId="28" fillId="0" borderId="13" xfId="587" applyNumberFormat="1" applyFont="1" applyFill="1" applyBorder="1" applyAlignment="1">
      <alignment vertical="center"/>
    </xf>
    <xf numFmtId="205" fontId="28" fillId="0" borderId="13" xfId="587" applyNumberFormat="1" applyFont="1" applyFill="1" applyBorder="1" applyAlignment="1" applyProtection="1">
      <alignment horizontal="center" vertical="center"/>
    </xf>
    <xf numFmtId="204" fontId="4" fillId="0" borderId="13" xfId="0" applyNumberFormat="1" applyFont="1" applyBorder="1" applyAlignment="1">
      <alignment horizontal="center" vertical="center"/>
    </xf>
    <xf numFmtId="4" fontId="4" fillId="0" borderId="13" xfId="0" applyNumberFormat="1" applyFont="1" applyFill="1" applyBorder="1" applyAlignment="1">
      <alignment horizontal="center" vertical="center"/>
    </xf>
    <xf numFmtId="2" fontId="26" fillId="0" borderId="0" xfId="0" applyNumberFormat="1" applyFont="1" applyBorder="1" applyAlignment="1">
      <alignment horizontal="center"/>
    </xf>
    <xf numFmtId="169" fontId="26" fillId="0" borderId="0" xfId="0" applyNumberFormat="1" applyFont="1" applyBorder="1" applyAlignment="1" applyProtection="1">
      <alignment horizontal="right"/>
    </xf>
    <xf numFmtId="2" fontId="26" fillId="0" borderId="0" xfId="0" applyNumberFormat="1" applyFont="1" applyBorder="1" applyProtection="1"/>
    <xf numFmtId="177" fontId="101" fillId="0" borderId="13" xfId="586" applyNumberFormat="1" applyFont="1" applyBorder="1" applyAlignment="1">
      <alignment horizontal="center" vertical="center"/>
    </xf>
    <xf numFmtId="176" fontId="101" fillId="0" borderId="13" xfId="586" applyNumberFormat="1" applyFont="1" applyBorder="1" applyAlignment="1">
      <alignment horizontal="center" vertical="center" wrapText="1"/>
    </xf>
    <xf numFmtId="173" fontId="93" fillId="0" borderId="13" xfId="587" applyFont="1" applyFill="1" applyBorder="1" applyAlignment="1"/>
    <xf numFmtId="173" fontId="26" fillId="0" borderId="0" xfId="0" applyNumberFormat="1" applyFont="1"/>
    <xf numFmtId="173" fontId="96" fillId="0" borderId="13" xfId="587" applyFont="1" applyFill="1" applyBorder="1" applyAlignment="1"/>
    <xf numFmtId="171" fontId="24" fillId="0" borderId="0" xfId="1256" applyNumberFormat="1" applyFont="1"/>
    <xf numFmtId="17" fontId="129" fillId="0" borderId="38" xfId="0" applyNumberFormat="1" applyFont="1" applyBorder="1" applyAlignment="1">
      <alignment horizontal="center" vertical="center" wrapText="1"/>
    </xf>
    <xf numFmtId="0" fontId="129" fillId="0" borderId="39" xfId="0" applyFont="1" applyBorder="1" applyAlignment="1">
      <alignment horizontal="right" vertical="center" wrapText="1"/>
    </xf>
    <xf numFmtId="0" fontId="125" fillId="69" borderId="40" xfId="0" applyFont="1" applyFill="1" applyBorder="1" applyAlignment="1">
      <alignment horizontal="right" vertical="center" wrapText="1"/>
    </xf>
    <xf numFmtId="17" fontId="129" fillId="0" borderId="41" xfId="0" applyNumberFormat="1" applyFont="1" applyBorder="1" applyAlignment="1">
      <alignment horizontal="center" vertical="center" wrapText="1"/>
    </xf>
    <xf numFmtId="0" fontId="129" fillId="0" borderId="42" xfId="0" applyFont="1" applyBorder="1" applyAlignment="1">
      <alignment horizontal="right" vertical="center" wrapText="1"/>
    </xf>
    <xf numFmtId="0" fontId="31" fillId="0" borderId="13" xfId="0" applyFont="1" applyBorder="1" applyAlignment="1">
      <alignment horizontal="center" wrapText="1"/>
    </xf>
    <xf numFmtId="4" fontId="4" fillId="0" borderId="0" xfId="0" applyNumberFormat="1" applyFont="1" applyFill="1"/>
    <xf numFmtId="0" fontId="4" fillId="0" borderId="0" xfId="1336"/>
    <xf numFmtId="0" fontId="58" fillId="0" borderId="43" xfId="1336" applyFont="1" applyBorder="1" applyAlignment="1" applyProtection="1">
      <alignment horizontal="right" vertical="top" wrapText="1" readingOrder="1"/>
      <protection locked="0"/>
    </xf>
    <xf numFmtId="0" fontId="149" fillId="0" borderId="0" xfId="1336" applyFont="1" applyAlignment="1" applyProtection="1">
      <alignment horizontal="left" wrapText="1" readingOrder="1"/>
      <protection locked="0"/>
    </xf>
    <xf numFmtId="0" fontId="149" fillId="0" borderId="44" xfId="1336" applyFont="1" applyBorder="1" applyAlignment="1" applyProtection="1">
      <alignment horizontal="left" wrapText="1" readingOrder="1"/>
      <protection locked="0"/>
    </xf>
    <xf numFmtId="0" fontId="150" fillId="0" borderId="0" xfId="1336" applyFont="1" applyAlignment="1" applyProtection="1">
      <alignment horizontal="center" wrapText="1" readingOrder="2"/>
      <protection locked="0"/>
    </xf>
    <xf numFmtId="0" fontId="58" fillId="0" borderId="0" xfId="0" applyFont="1" applyAlignment="1" applyProtection="1">
      <alignment horizontal="right" vertical="top" wrapText="1" readingOrder="1"/>
      <protection locked="0"/>
    </xf>
    <xf numFmtId="0" fontId="58" fillId="0" borderId="0" xfId="0" applyFont="1" applyAlignment="1" applyProtection="1">
      <alignment vertical="top" wrapText="1" readingOrder="1"/>
      <protection locked="0"/>
    </xf>
    <xf numFmtId="0" fontId="58" fillId="0" borderId="44" xfId="1336" applyFont="1" applyBorder="1" applyAlignment="1" applyProtection="1">
      <alignment vertical="top" wrapText="1" readingOrder="1"/>
      <protection locked="0"/>
    </xf>
    <xf numFmtId="0" fontId="58" fillId="0" borderId="0" xfId="1336" applyFont="1" applyAlignment="1" applyProtection="1">
      <alignment horizontal="right" vertical="top" wrapText="1" readingOrder="1"/>
      <protection locked="0"/>
    </xf>
    <xf numFmtId="0" fontId="58" fillId="0" borderId="0" xfId="1337" applyFont="1" applyAlignment="1" applyProtection="1">
      <alignment horizontal="right" vertical="top" wrapText="1" readingOrder="1"/>
      <protection locked="0"/>
    </xf>
    <xf numFmtId="0" fontId="58" fillId="0" borderId="0" xfId="1337" applyFont="1" applyAlignment="1" applyProtection="1">
      <alignment vertical="top" wrapText="1" readingOrder="1"/>
      <protection locked="0"/>
    </xf>
    <xf numFmtId="0" fontId="4" fillId="0" borderId="0" xfId="1337" applyAlignment="1">
      <alignment wrapText="1"/>
    </xf>
    <xf numFmtId="4" fontId="4" fillId="0" borderId="13" xfId="0" applyNumberFormat="1" applyFont="1" applyBorder="1" applyAlignment="1">
      <alignment horizontal="center"/>
    </xf>
    <xf numFmtId="4" fontId="4" fillId="67" borderId="13" xfId="0" applyNumberFormat="1" applyFont="1" applyFill="1" applyBorder="1" applyAlignment="1">
      <alignment horizontal="center" wrapText="1"/>
    </xf>
    <xf numFmtId="3" fontId="4" fillId="67" borderId="0" xfId="0" applyNumberFormat="1" applyFont="1" applyFill="1"/>
    <xf numFmtId="0" fontId="4" fillId="67" borderId="0" xfId="0" applyFont="1" applyFill="1"/>
    <xf numFmtId="0" fontId="4" fillId="0" borderId="0" xfId="1336" applyAlignment="1">
      <alignment wrapText="1"/>
    </xf>
    <xf numFmtId="4" fontId="83" fillId="0" borderId="0" xfId="0" applyNumberFormat="1" applyFont="1" applyBorder="1" applyAlignment="1"/>
    <xf numFmtId="0" fontId="58" fillId="0" borderId="0" xfId="1336" applyFont="1" applyAlignment="1" applyProtection="1">
      <alignment horizontal="left" vertical="top" wrapText="1" readingOrder="1"/>
      <protection locked="0"/>
    </xf>
    <xf numFmtId="0" fontId="150" fillId="0" borderId="46" xfId="1336" applyFont="1" applyBorder="1" applyAlignment="1" applyProtection="1">
      <alignment vertical="top" wrapText="1" readingOrder="1"/>
      <protection locked="0"/>
    </xf>
    <xf numFmtId="0" fontId="150" fillId="0" borderId="47" xfId="1336" applyFont="1" applyBorder="1" applyAlignment="1" applyProtection="1">
      <alignment vertical="top" wrapText="1" readingOrder="1"/>
      <protection locked="0"/>
    </xf>
    <xf numFmtId="0" fontId="150" fillId="0" borderId="46" xfId="1336" applyFont="1" applyBorder="1" applyAlignment="1" applyProtection="1">
      <alignment horizontal="right" vertical="top" wrapText="1" readingOrder="1"/>
      <protection locked="0"/>
    </xf>
    <xf numFmtId="0" fontId="148" fillId="0" borderId="43" xfId="1336" applyFont="1" applyBorder="1" applyAlignment="1" applyProtection="1">
      <alignment horizontal="left" vertical="center" wrapText="1" readingOrder="1"/>
      <protection locked="0"/>
    </xf>
    <xf numFmtId="1" fontId="31" fillId="0" borderId="0" xfId="0" applyNumberFormat="1" applyFont="1"/>
    <xf numFmtId="2" fontId="4" fillId="0" borderId="13" xfId="0" applyNumberFormat="1" applyFont="1" applyBorder="1" applyAlignment="1">
      <alignment horizontal="center" wrapText="1"/>
    </xf>
    <xf numFmtId="9" fontId="31" fillId="0" borderId="0" xfId="0" applyNumberFormat="1" applyFont="1"/>
    <xf numFmtId="0" fontId="148" fillId="0" borderId="46" xfId="1336" applyFont="1" applyBorder="1" applyAlignment="1" applyProtection="1">
      <alignment horizontal="left" vertical="center" wrapText="1" readingOrder="1"/>
      <protection locked="0"/>
    </xf>
    <xf numFmtId="0" fontId="150" fillId="0" borderId="46" xfId="1336" applyFont="1" applyBorder="1" applyAlignment="1" applyProtection="1">
      <alignment horizontal="right" wrapText="1" readingOrder="1"/>
      <protection locked="0"/>
    </xf>
    <xf numFmtId="2" fontId="4" fillId="0" borderId="13" xfId="0" applyNumberFormat="1" applyFont="1" applyFill="1" applyBorder="1" applyAlignment="1">
      <alignment horizontal="center" wrapText="1"/>
    </xf>
    <xf numFmtId="0" fontId="25" fillId="0" borderId="0" xfId="0" applyFont="1" applyBorder="1" applyAlignment="1">
      <alignment horizontal="center"/>
    </xf>
    <xf numFmtId="3" fontId="25" fillId="0" borderId="0" xfId="0" applyNumberFormat="1" applyFont="1" applyBorder="1"/>
    <xf numFmtId="169" fontId="25" fillId="0" borderId="0" xfId="0" applyNumberFormat="1" applyFont="1" applyBorder="1"/>
    <xf numFmtId="0" fontId="4" fillId="0" borderId="13" xfId="0" applyFont="1" applyBorder="1" applyAlignment="1">
      <alignment horizontal="center" vertical="center" textRotation="90" wrapText="1"/>
    </xf>
    <xf numFmtId="0" fontId="4" fillId="0" borderId="13" xfId="0" applyFont="1" applyFill="1" applyBorder="1" applyAlignment="1">
      <alignment horizontal="center" vertical="center" textRotation="90" wrapText="1"/>
    </xf>
    <xf numFmtId="4" fontId="96" fillId="0" borderId="13" xfId="0" applyNumberFormat="1" applyFont="1" applyBorder="1" applyAlignment="1">
      <alignment horizontal="center" vertical="center"/>
    </xf>
    <xf numFmtId="0" fontId="92" fillId="0" borderId="13" xfId="0" applyFont="1" applyBorder="1" applyAlignment="1">
      <alignment horizontal="center"/>
    </xf>
    <xf numFmtId="9" fontId="31" fillId="0" borderId="0" xfId="0" applyNumberFormat="1" applyFont="1" applyAlignment="1">
      <alignment vertical="center"/>
    </xf>
    <xf numFmtId="175" fontId="4" fillId="0" borderId="13" xfId="0" quotePrefix="1" applyNumberFormat="1" applyFont="1" applyFill="1" applyBorder="1" applyAlignment="1">
      <alignment vertical="center"/>
    </xf>
    <xf numFmtId="187" fontId="4" fillId="0" borderId="13" xfId="0" quotePrefix="1" applyNumberFormat="1" applyFont="1" applyFill="1" applyBorder="1" applyAlignment="1">
      <alignment vertical="center"/>
    </xf>
    <xf numFmtId="175" fontId="4" fillId="0" borderId="13" xfId="587" applyNumberFormat="1" applyFont="1" applyBorder="1" applyAlignment="1">
      <alignment vertical="center" wrapText="1"/>
    </xf>
    <xf numFmtId="187" fontId="31" fillId="0" borderId="0" xfId="0" applyNumberFormat="1" applyFont="1" applyAlignment="1">
      <alignment vertical="center"/>
    </xf>
    <xf numFmtId="18" fontId="31" fillId="0" borderId="0" xfId="0" applyNumberFormat="1" applyFont="1" applyAlignment="1">
      <alignment vertical="center"/>
    </xf>
    <xf numFmtId="187" fontId="31" fillId="0" borderId="0" xfId="0" applyNumberFormat="1" applyFont="1" applyFill="1" applyAlignment="1">
      <alignment vertical="center"/>
    </xf>
    <xf numFmtId="3" fontId="4" fillId="0" borderId="0" xfId="0" applyNumberFormat="1" applyFont="1" applyFill="1" applyBorder="1" applyAlignment="1">
      <alignment vertical="center"/>
    </xf>
    <xf numFmtId="194" fontId="62" fillId="0" borderId="0" xfId="1334" applyNumberFormat="1" applyFont="1" applyFill="1" applyAlignment="1" applyProtection="1">
      <alignment horizontal="right" vertical="top" wrapText="1" readingOrder="1"/>
      <protection locked="0"/>
    </xf>
    <xf numFmtId="195" fontId="62" fillId="0" borderId="0" xfId="657" applyNumberFormat="1" applyFont="1" applyFill="1" applyBorder="1" applyAlignment="1" applyProtection="1">
      <alignment horizontal="right" vertical="top" wrapText="1" readingOrder="1"/>
      <protection locked="0"/>
    </xf>
    <xf numFmtId="195" fontId="62" fillId="0" borderId="0" xfId="1334" applyNumberFormat="1" applyFont="1" applyFill="1" applyBorder="1" applyAlignment="1" applyProtection="1">
      <alignment horizontal="right" vertical="top" wrapText="1" readingOrder="1"/>
      <protection locked="0"/>
    </xf>
    <xf numFmtId="0" fontId="4" fillId="0" borderId="0" xfId="0" applyFont="1" applyAlignment="1">
      <alignment horizontal="center" vertical="center"/>
    </xf>
    <xf numFmtId="172" fontId="4" fillId="0" borderId="0" xfId="0" applyNumberFormat="1" applyFont="1" applyFill="1" applyAlignment="1">
      <alignment vertical="center"/>
    </xf>
    <xf numFmtId="0" fontId="26" fillId="0" borderId="0" xfId="0" applyFont="1" applyFill="1" applyBorder="1" applyAlignment="1" applyProtection="1"/>
    <xf numFmtId="3" fontId="4" fillId="0" borderId="13" xfId="0" quotePrefix="1" applyNumberFormat="1" applyFont="1" applyFill="1" applyBorder="1" applyAlignment="1">
      <alignment vertical="center"/>
    </xf>
    <xf numFmtId="172" fontId="4" fillId="0" borderId="13" xfId="587" applyNumberFormat="1" applyFont="1" applyFill="1" applyBorder="1" applyAlignment="1">
      <alignment vertical="center"/>
    </xf>
    <xf numFmtId="194" fontId="62" fillId="67" borderId="0" xfId="635" applyNumberFormat="1" applyFont="1" applyFill="1" applyBorder="1" applyAlignment="1" applyProtection="1">
      <alignment horizontal="right" vertical="top" wrapText="1" readingOrder="1"/>
      <protection locked="0"/>
    </xf>
    <xf numFmtId="169" fontId="4" fillId="0" borderId="0" xfId="0" applyNumberFormat="1" applyFont="1" applyBorder="1" applyAlignment="1">
      <alignment vertical="center"/>
    </xf>
    <xf numFmtId="169" fontId="4" fillId="0" borderId="13" xfId="0" applyNumberFormat="1" applyFont="1" applyBorder="1" applyAlignment="1">
      <alignment vertical="center"/>
    </xf>
    <xf numFmtId="3" fontId="4" fillId="0" borderId="13" xfId="0" applyNumberFormat="1" applyFont="1" applyBorder="1" applyAlignment="1">
      <alignment horizontal="right" vertical="center"/>
    </xf>
    <xf numFmtId="172" fontId="4" fillId="0" borderId="13" xfId="0" applyNumberFormat="1" applyFont="1" applyBorder="1" applyAlignment="1">
      <alignment vertical="center"/>
    </xf>
    <xf numFmtId="0" fontId="4" fillId="0" borderId="13" xfId="0" applyFont="1" applyFill="1" applyBorder="1" applyAlignment="1">
      <alignment vertical="center" wrapText="1"/>
    </xf>
    <xf numFmtId="0" fontId="0" fillId="0" borderId="0" xfId="0" applyBorder="1"/>
    <xf numFmtId="0" fontId="31" fillId="0" borderId="17" xfId="0" applyFont="1" applyBorder="1" applyAlignment="1" applyProtection="1">
      <alignment horizontal="center" vertical="center" wrapText="1"/>
    </xf>
    <xf numFmtId="0" fontId="31" fillId="0" borderId="19" xfId="0" applyFont="1" applyBorder="1" applyAlignment="1" applyProtection="1">
      <alignment horizontal="center" vertical="center" wrapText="1"/>
    </xf>
    <xf numFmtId="37" fontId="4" fillId="0" borderId="13" xfId="0" applyNumberFormat="1" applyFont="1" applyBorder="1" applyAlignment="1" applyProtection="1">
      <alignment horizontal="center"/>
    </xf>
    <xf numFmtId="201" fontId="4" fillId="0" borderId="13" xfId="0" applyNumberFormat="1" applyFont="1" applyBorder="1" applyAlignment="1" applyProtection="1">
      <alignment horizontal="center"/>
    </xf>
    <xf numFmtId="171" fontId="28" fillId="0" borderId="13" xfId="1256" applyNumberFormat="1" applyFont="1" applyBorder="1" applyAlignment="1" applyProtection="1">
      <alignment horizontal="center"/>
    </xf>
    <xf numFmtId="37" fontId="4" fillId="0" borderId="0" xfId="0" applyNumberFormat="1" applyFont="1"/>
    <xf numFmtId="169" fontId="28" fillId="0" borderId="13" xfId="1256" applyNumberFormat="1" applyFont="1" applyBorder="1" applyAlignment="1" applyProtection="1">
      <alignment horizontal="center"/>
    </xf>
    <xf numFmtId="0" fontId="26" fillId="0" borderId="0" xfId="0" applyFont="1" applyBorder="1" applyAlignment="1" applyProtection="1">
      <alignment horizontal="right"/>
    </xf>
    <xf numFmtId="171" fontId="28" fillId="0" borderId="0" xfId="1256" applyNumberFormat="1" applyFont="1"/>
    <xf numFmtId="0" fontId="31" fillId="0" borderId="13" xfId="0" applyFont="1" applyBorder="1" applyAlignment="1">
      <alignment horizontal="center" vertical="center"/>
    </xf>
    <xf numFmtId="0" fontId="106" fillId="0" borderId="0" xfId="0" applyFont="1" applyAlignment="1"/>
    <xf numFmtId="0" fontId="31" fillId="0" borderId="13" xfId="0" applyFont="1" applyBorder="1" applyAlignment="1">
      <alignment horizontal="center"/>
    </xf>
    <xf numFmtId="0" fontId="31" fillId="0" borderId="13" xfId="0" applyFont="1" applyBorder="1" applyAlignment="1" applyProtection="1">
      <alignment horizontal="center"/>
    </xf>
    <xf numFmtId="3" fontId="0" fillId="0" borderId="48" xfId="0" applyNumberFormat="1" applyFont="1" applyBorder="1"/>
    <xf numFmtId="0" fontId="0" fillId="0" borderId="49" xfId="0" applyNumberFormat="1" applyFont="1" applyBorder="1"/>
    <xf numFmtId="9" fontId="28" fillId="0" borderId="0" xfId="1256" applyFont="1" applyAlignment="1"/>
    <xf numFmtId="174" fontId="24" fillId="0" borderId="0" xfId="586" applyFont="1"/>
    <xf numFmtId="0" fontId="126" fillId="0" borderId="0" xfId="0" applyFont="1" applyBorder="1"/>
    <xf numFmtId="0" fontId="153" fillId="0" borderId="0" xfId="586" applyNumberFormat="1" applyFont="1"/>
    <xf numFmtId="0" fontId="128" fillId="0" borderId="0" xfId="0" applyNumberFormat="1" applyFont="1"/>
    <xf numFmtId="0" fontId="92" fillId="0" borderId="0" xfId="0" applyNumberFormat="1" applyFont="1"/>
    <xf numFmtId="1" fontId="40" fillId="0" borderId="0" xfId="1256" applyNumberFormat="1" applyFont="1"/>
    <xf numFmtId="0" fontId="27" fillId="0" borderId="0" xfId="0" applyNumberFormat="1" applyFont="1" applyBorder="1"/>
    <xf numFmtId="0" fontId="31" fillId="0" borderId="13" xfId="0" applyFont="1" applyBorder="1" applyAlignment="1">
      <alignment horizontal="left"/>
    </xf>
    <xf numFmtId="176" fontId="4" fillId="0" borderId="0" xfId="0" applyNumberFormat="1" applyFont="1"/>
    <xf numFmtId="174" fontId="4" fillId="0" borderId="0" xfId="0" applyNumberFormat="1" applyFont="1"/>
    <xf numFmtId="167" fontId="4" fillId="0" borderId="0" xfId="0" applyNumberFormat="1" applyFont="1"/>
    <xf numFmtId="43" fontId="4" fillId="0" borderId="0" xfId="0" applyNumberFormat="1" applyFont="1" applyBorder="1"/>
    <xf numFmtId="0" fontId="135" fillId="0" borderId="0" xfId="574" applyFont="1"/>
    <xf numFmtId="172" fontId="4" fillId="0" borderId="13" xfId="0" applyNumberFormat="1" applyFont="1" applyFill="1" applyBorder="1" applyAlignment="1">
      <alignment horizontal="center" vertical="center"/>
    </xf>
    <xf numFmtId="9" fontId="4" fillId="0" borderId="13" xfId="0" applyNumberFormat="1" applyFont="1" applyFill="1" applyBorder="1" applyAlignment="1">
      <alignment horizontal="center" vertical="center"/>
    </xf>
    <xf numFmtId="4" fontId="106" fillId="0" borderId="0" xfId="0" applyNumberFormat="1" applyFont="1"/>
    <xf numFmtId="0" fontId="4" fillId="0" borderId="13" xfId="0" applyFont="1" applyFill="1" applyBorder="1" applyAlignment="1">
      <alignment horizontal="left" wrapText="1"/>
    </xf>
    <xf numFmtId="171" fontId="40" fillId="0" borderId="0" xfId="1256" applyNumberFormat="1" applyFont="1"/>
    <xf numFmtId="176" fontId="146" fillId="0" borderId="13" xfId="586" applyNumberFormat="1" applyFont="1" applyFill="1" applyBorder="1" applyAlignment="1">
      <alignment horizontal="center" vertical="center" wrapText="1"/>
    </xf>
    <xf numFmtId="0" fontId="155" fillId="0" borderId="0" xfId="0" applyFont="1" applyFill="1" applyBorder="1" applyAlignment="1">
      <alignment horizontal="center"/>
    </xf>
    <xf numFmtId="2" fontId="109" fillId="0" borderId="13" xfId="0" applyNumberFormat="1" applyFont="1" applyBorder="1" applyAlignment="1" applyProtection="1">
      <alignment horizontal="center" vertical="center"/>
    </xf>
    <xf numFmtId="2" fontId="109" fillId="0" borderId="13" xfId="0" applyNumberFormat="1" applyFont="1" applyBorder="1" applyAlignment="1" applyProtection="1">
      <alignment horizontal="center" vertical="center" wrapText="1"/>
    </xf>
    <xf numFmtId="0" fontId="132" fillId="0" borderId="0" xfId="1335" applyFont="1" applyAlignment="1" applyProtection="1">
      <alignment horizontal="right" vertical="top" wrapText="1" readingOrder="1"/>
      <protection locked="0"/>
    </xf>
    <xf numFmtId="171" fontId="92" fillId="0" borderId="0" xfId="0" applyNumberFormat="1" applyFont="1" applyFill="1" applyAlignment="1"/>
    <xf numFmtId="171" fontId="92" fillId="0" borderId="0" xfId="0" applyNumberFormat="1" applyFont="1" applyFill="1"/>
    <xf numFmtId="0" fontId="118" fillId="0" borderId="0" xfId="0" applyFont="1" applyFill="1" applyAlignment="1"/>
    <xf numFmtId="0" fontId="118" fillId="0" borderId="0" xfId="0" applyFont="1" applyFill="1"/>
    <xf numFmtId="3" fontId="92" fillId="0" borderId="0" xfId="0" applyNumberFormat="1" applyFont="1" applyFill="1" applyAlignment="1"/>
    <xf numFmtId="0" fontId="111" fillId="0" borderId="0" xfId="0" applyFont="1" applyFill="1"/>
    <xf numFmtId="0" fontId="111" fillId="0" borderId="0" xfId="0" applyFont="1" applyFill="1" applyAlignment="1"/>
    <xf numFmtId="4" fontId="118" fillId="0" borderId="0" xfId="0" applyNumberFormat="1" applyFont="1" applyFill="1"/>
    <xf numFmtId="3" fontId="118" fillId="0" borderId="0" xfId="0" applyNumberFormat="1" applyFont="1" applyFill="1" applyAlignment="1"/>
    <xf numFmtId="3" fontId="4" fillId="0" borderId="0" xfId="0" applyNumberFormat="1" applyFont="1" applyFill="1"/>
    <xf numFmtId="176" fontId="28" fillId="0" borderId="0" xfId="586" applyNumberFormat="1" applyFont="1" applyFill="1" applyBorder="1" applyAlignment="1">
      <alignment horizontal="center" vertical="center"/>
    </xf>
    <xf numFmtId="0" fontId="4" fillId="0" borderId="13" xfId="0" applyFont="1" applyBorder="1" applyAlignment="1">
      <alignment horizontal="center" vertical="center"/>
    </xf>
    <xf numFmtId="0" fontId="92" fillId="0" borderId="0" xfId="0" applyFont="1" applyBorder="1" applyAlignment="1">
      <alignment horizontal="left"/>
    </xf>
    <xf numFmtId="0" fontId="107" fillId="0" borderId="17" xfId="0" applyFont="1" applyFill="1" applyBorder="1" applyAlignment="1">
      <alignment vertical="top" wrapText="1"/>
    </xf>
    <xf numFmtId="169" fontId="26" fillId="0" borderId="0" xfId="0" applyNumberFormat="1" applyFont="1" applyFill="1"/>
    <xf numFmtId="0" fontId="31" fillId="0" borderId="0" xfId="0" applyFont="1" applyBorder="1" applyAlignment="1">
      <alignment horizontal="center"/>
    </xf>
    <xf numFmtId="0" fontId="4" fillId="0" borderId="13" xfId="0" applyFont="1" applyFill="1" applyBorder="1" applyAlignment="1">
      <alignment horizontal="center"/>
    </xf>
    <xf numFmtId="2" fontId="26" fillId="0" borderId="0" xfId="0" applyNumberFormat="1" applyFont="1" applyBorder="1" applyAlignment="1">
      <alignment horizontal="left" vertical="top" wrapText="1"/>
    </xf>
    <xf numFmtId="0" fontId="31" fillId="0" borderId="13" xfId="0" applyFont="1" applyBorder="1" applyAlignment="1">
      <alignment horizontal="center" vertical="center"/>
    </xf>
    <xf numFmtId="0" fontId="96" fillId="0" borderId="0" xfId="631" applyFont="1" applyAlignment="1">
      <alignment vertical="center"/>
    </xf>
    <xf numFmtId="0" fontId="0" fillId="0" borderId="0" xfId="0" applyFill="1" applyBorder="1"/>
    <xf numFmtId="0" fontId="153" fillId="0" borderId="0" xfId="586" applyNumberFormat="1" applyFont="1" applyFill="1"/>
    <xf numFmtId="0" fontId="128" fillId="0" borderId="0" xfId="0" applyNumberFormat="1" applyFont="1" applyFill="1"/>
    <xf numFmtId="0" fontId="92" fillId="0" borderId="0" xfId="0" applyNumberFormat="1" applyFont="1" applyFill="1"/>
    <xf numFmtId="1" fontId="24" fillId="0" borderId="0" xfId="1256" applyNumberFormat="1" applyFont="1" applyFill="1"/>
    <xf numFmtId="0" fontId="92" fillId="0" borderId="0" xfId="0" applyNumberFormat="1" applyFont="1" applyFill="1" applyBorder="1"/>
    <xf numFmtId="4" fontId="96" fillId="0" borderId="0" xfId="0" applyNumberFormat="1" applyFont="1" applyBorder="1" applyAlignment="1">
      <alignment horizontal="center" vertical="center"/>
    </xf>
    <xf numFmtId="4" fontId="0" fillId="0" borderId="0" xfId="0" applyNumberFormat="1" applyBorder="1"/>
    <xf numFmtId="0" fontId="86" fillId="0" borderId="0" xfId="1339" applyFont="1"/>
    <xf numFmtId="0" fontId="84" fillId="0" borderId="0" xfId="1339" applyFont="1"/>
    <xf numFmtId="0" fontId="87" fillId="0" borderId="0" xfId="1339" applyFont="1" applyAlignment="1">
      <alignment horizontal="center"/>
    </xf>
    <xf numFmtId="17" fontId="87" fillId="0" borderId="0" xfId="1339" quotePrefix="1" applyNumberFormat="1" applyFont="1" applyAlignment="1">
      <alignment horizontal="center"/>
    </xf>
    <xf numFmtId="0" fontId="88" fillId="0" borderId="0" xfId="1339" applyFont="1" applyAlignment="1">
      <alignment horizontal="left" indent="15"/>
    </xf>
    <xf numFmtId="0" fontId="85" fillId="0" borderId="0" xfId="1339" applyFont="1" applyAlignment="1">
      <alignment horizontal="center"/>
    </xf>
    <xf numFmtId="0" fontId="86" fillId="0" borderId="0" xfId="1339" applyFont="1" applyAlignment="1"/>
    <xf numFmtId="0" fontId="84" fillId="0" borderId="0" xfId="1339" applyFont="1" applyAlignment="1"/>
    <xf numFmtId="0" fontId="1" fillId="0" borderId="0" xfId="1339" applyFont="1"/>
    <xf numFmtId="0" fontId="89" fillId="0" borderId="0" xfId="1339" applyFont="1"/>
    <xf numFmtId="0" fontId="86" fillId="0" borderId="0" xfId="1339" quotePrefix="1" applyFont="1"/>
    <xf numFmtId="0" fontId="103" fillId="0" borderId="0" xfId="1339" applyFont="1" applyAlignment="1">
      <alignment wrapText="1"/>
    </xf>
    <xf numFmtId="17" fontId="96" fillId="0" borderId="0" xfId="1339" applyNumberFormat="1" applyFont="1" applyAlignment="1">
      <alignment wrapText="1"/>
    </xf>
    <xf numFmtId="17" fontId="96" fillId="0" borderId="0" xfId="1339" applyNumberFormat="1" applyFont="1" applyAlignment="1"/>
    <xf numFmtId="0" fontId="97" fillId="0" borderId="0" xfId="1339" applyFont="1"/>
    <xf numFmtId="0" fontId="90" fillId="0" borderId="0" xfId="1339" applyFont="1"/>
    <xf numFmtId="0" fontId="98" fillId="0" borderId="0" xfId="1339" applyFont="1"/>
    <xf numFmtId="0" fontId="99" fillId="0" borderId="0" xfId="1339" applyFont="1"/>
    <xf numFmtId="0" fontId="97" fillId="0" borderId="0" xfId="1339" quotePrefix="1" applyFont="1"/>
    <xf numFmtId="0" fontId="100" fillId="0" borderId="0" xfId="1339" applyFont="1"/>
    <xf numFmtId="0" fontId="101" fillId="0" borderId="0" xfId="1339" applyFont="1"/>
    <xf numFmtId="49" fontId="28" fillId="0" borderId="13" xfId="586" applyNumberFormat="1" applyFont="1" applyBorder="1" applyAlignment="1">
      <alignment horizontal="center" vertical="center"/>
    </xf>
    <xf numFmtId="198" fontId="0" fillId="0" borderId="0" xfId="0" applyNumberFormat="1"/>
    <xf numFmtId="171" fontId="28" fillId="0" borderId="0" xfId="0" applyNumberFormat="1" applyFont="1"/>
    <xf numFmtId="0" fontId="108" fillId="0" borderId="13" xfId="0" applyFont="1" applyFill="1" applyBorder="1" applyAlignment="1">
      <alignment horizontal="left" vertical="top" wrapText="1"/>
    </xf>
    <xf numFmtId="198" fontId="16" fillId="0" borderId="0" xfId="0" applyNumberFormat="1" applyFont="1" applyAlignment="1">
      <alignment vertical="center"/>
    </xf>
    <xf numFmtId="0" fontId="109" fillId="0" borderId="0" xfId="0" applyFont="1" applyFill="1" applyBorder="1" applyAlignment="1">
      <alignment wrapText="1"/>
    </xf>
    <xf numFmtId="171" fontId="0" fillId="0" borderId="0" xfId="0" applyNumberFormat="1"/>
    <xf numFmtId="0" fontId="4" fillId="0" borderId="13" xfId="0" applyFont="1" applyFill="1" applyBorder="1" applyAlignment="1">
      <alignment vertical="center"/>
    </xf>
    <xf numFmtId="3" fontId="92" fillId="0" borderId="0" xfId="0" applyNumberFormat="1" applyFont="1" applyFill="1" applyAlignment="1">
      <alignment vertical="center"/>
    </xf>
    <xf numFmtId="169" fontId="92" fillId="0" borderId="0" xfId="0" applyNumberFormat="1" applyFont="1" applyFill="1" applyAlignment="1">
      <alignment vertical="center"/>
    </xf>
    <xf numFmtId="0" fontId="92" fillId="0" borderId="0" xfId="0" applyFont="1" applyAlignment="1">
      <alignment vertical="center"/>
    </xf>
    <xf numFmtId="0" fontId="92" fillId="0" borderId="0" xfId="0" applyFont="1" applyFill="1" applyAlignment="1">
      <alignment vertical="center"/>
    </xf>
    <xf numFmtId="3" fontId="92" fillId="0" borderId="0" xfId="587" applyNumberFormat="1" applyFont="1" applyFill="1" applyBorder="1" applyAlignment="1">
      <alignment vertical="center"/>
    </xf>
    <xf numFmtId="3" fontId="92" fillId="0" borderId="0" xfId="0" applyNumberFormat="1" applyFont="1" applyBorder="1" applyAlignment="1">
      <alignment vertical="center"/>
    </xf>
    <xf numFmtId="0" fontId="92" fillId="0" borderId="0" xfId="0" quotePrefix="1" applyFont="1" applyFill="1" applyBorder="1" applyAlignment="1">
      <alignment vertical="center"/>
    </xf>
    <xf numFmtId="193" fontId="0" fillId="0" borderId="0" xfId="0" applyNumberFormat="1"/>
    <xf numFmtId="181" fontId="31" fillId="0" borderId="0" xfId="0" applyNumberFormat="1" applyFont="1"/>
    <xf numFmtId="171" fontId="4" fillId="0" borderId="13" xfId="0" applyNumberFormat="1" applyFont="1" applyBorder="1" applyAlignment="1">
      <alignment horizontal="center" wrapText="1"/>
    </xf>
    <xf numFmtId="2" fontId="96" fillId="0" borderId="13" xfId="0" applyNumberFormat="1" applyFont="1" applyBorder="1" applyAlignment="1">
      <alignment horizontal="center" vertical="center"/>
    </xf>
    <xf numFmtId="2" fontId="50" fillId="0" borderId="13" xfId="0" applyNumberFormat="1" applyFont="1" applyBorder="1" applyAlignment="1">
      <alignment horizontal="center"/>
    </xf>
    <xf numFmtId="2" fontId="92" fillId="0" borderId="13" xfId="0" applyNumberFormat="1" applyFont="1" applyBorder="1" applyAlignment="1">
      <alignment horizontal="center"/>
    </xf>
    <xf numFmtId="2" fontId="50" fillId="0" borderId="13" xfId="0" applyNumberFormat="1" applyFont="1" applyBorder="1" applyAlignment="1">
      <alignment horizontal="center" wrapText="1"/>
    </xf>
    <xf numFmtId="1" fontId="28" fillId="0" borderId="13" xfId="586" applyNumberFormat="1" applyFont="1" applyBorder="1" applyAlignment="1">
      <alignment horizontal="center" vertical="center"/>
    </xf>
    <xf numFmtId="176" fontId="33" fillId="0" borderId="0" xfId="586" applyNumberFormat="1" applyFont="1" applyFill="1"/>
    <xf numFmtId="0" fontId="33" fillId="0" borderId="0" xfId="586" applyNumberFormat="1" applyFont="1" applyFill="1"/>
    <xf numFmtId="0" fontId="25" fillId="0" borderId="0" xfId="0" applyFont="1" applyFill="1"/>
    <xf numFmtId="191" fontId="33" fillId="0" borderId="0" xfId="586" applyNumberFormat="1" applyFont="1" applyFill="1"/>
    <xf numFmtId="193" fontId="24" fillId="0" borderId="0" xfId="586" applyNumberFormat="1" applyFont="1" applyFill="1"/>
    <xf numFmtId="169" fontId="24" fillId="0" borderId="0" xfId="586" applyNumberFormat="1" applyFont="1" applyFill="1"/>
    <xf numFmtId="193" fontId="125" fillId="0" borderId="0" xfId="0" applyNumberFormat="1" applyFont="1" applyFill="1" applyAlignment="1">
      <alignment horizontal="right" vertical="center" wrapText="1"/>
    </xf>
    <xf numFmtId="165" fontId="26" fillId="0" borderId="0" xfId="0" applyNumberFormat="1" applyFont="1" applyFill="1"/>
    <xf numFmtId="165" fontId="26" fillId="0" borderId="0" xfId="0" applyNumberFormat="1" applyFont="1" applyFill="1" applyBorder="1"/>
    <xf numFmtId="0" fontId="125" fillId="0" borderId="0" xfId="0" applyFont="1" applyFill="1" applyAlignment="1">
      <alignment horizontal="right" vertical="center" wrapText="1"/>
    </xf>
    <xf numFmtId="0" fontId="24" fillId="0" borderId="0" xfId="586" applyNumberFormat="1" applyFont="1" applyFill="1"/>
    <xf numFmtId="0" fontId="24" fillId="0" borderId="0" xfId="1256" applyNumberFormat="1" applyFont="1" applyFill="1"/>
    <xf numFmtId="176" fontId="24" fillId="0" borderId="0" xfId="586" applyNumberFormat="1" applyFont="1" applyFill="1"/>
    <xf numFmtId="9" fontId="24" fillId="0" borderId="0" xfId="1256" applyFont="1" applyFill="1"/>
    <xf numFmtId="0" fontId="26" fillId="0" borderId="13" xfId="0" applyFont="1" applyBorder="1" applyAlignment="1">
      <alignment horizontal="left"/>
    </xf>
    <xf numFmtId="0" fontId="26" fillId="0" borderId="13" xfId="0" applyFont="1" applyBorder="1" applyAlignment="1">
      <alignment wrapText="1"/>
    </xf>
    <xf numFmtId="0" fontId="0" fillId="0" borderId="13" xfId="0" applyBorder="1"/>
    <xf numFmtId="0" fontId="82" fillId="0" borderId="0" xfId="0" applyNumberFormat="1" applyFont="1" applyFill="1"/>
    <xf numFmtId="0" fontId="58" fillId="0" borderId="0" xfId="654" applyNumberFormat="1" applyFont="1" applyAlignment="1" applyProtection="1">
      <alignment horizontal="right" wrapText="1" readingOrder="1"/>
      <protection locked="0"/>
    </xf>
    <xf numFmtId="0" fontId="4" fillId="0" borderId="0" xfId="0" applyNumberFormat="1" applyFont="1"/>
    <xf numFmtId="0" fontId="131" fillId="0" borderId="0" xfId="0" applyNumberFormat="1" applyFont="1" applyAlignment="1" applyProtection="1">
      <alignment horizontal="right" vertical="top" wrapText="1" readingOrder="1"/>
      <protection locked="0"/>
    </xf>
    <xf numFmtId="0" fontId="83" fillId="0" borderId="0" xfId="0" applyNumberFormat="1" applyFont="1"/>
    <xf numFmtId="192" fontId="159" fillId="0" borderId="0" xfId="0" applyNumberFormat="1" applyFont="1" applyFill="1" applyBorder="1" applyAlignment="1">
      <alignment vertical="top" wrapText="1"/>
    </xf>
    <xf numFmtId="3" fontId="92" fillId="0" borderId="0" xfId="0" applyNumberFormat="1" applyFont="1"/>
    <xf numFmtId="172" fontId="16" fillId="0" borderId="0" xfId="0" applyNumberFormat="1" applyFont="1"/>
    <xf numFmtId="171" fontId="29" fillId="0" borderId="0" xfId="1256" applyNumberFormat="1"/>
    <xf numFmtId="0" fontId="83" fillId="0" borderId="0" xfId="0" applyFont="1" applyAlignment="1">
      <alignment vertical="center"/>
    </xf>
    <xf numFmtId="0" fontId="4" fillId="0" borderId="13" xfId="0" applyFont="1" applyFill="1" applyBorder="1" applyAlignment="1">
      <alignment wrapText="1"/>
    </xf>
    <xf numFmtId="0" fontId="109" fillId="0" borderId="13" xfId="0" applyFont="1" applyFill="1" applyBorder="1" applyAlignment="1">
      <alignment wrapText="1"/>
    </xf>
    <xf numFmtId="192" fontId="109" fillId="0" borderId="13" xfId="0" applyNumberFormat="1" applyFont="1" applyFill="1" applyBorder="1" applyAlignment="1">
      <alignment wrapText="1"/>
    </xf>
    <xf numFmtId="0" fontId="109" fillId="0" borderId="13" xfId="0" applyNumberFormat="1" applyFont="1" applyFill="1" applyBorder="1" applyAlignment="1">
      <alignment wrapText="1"/>
    </xf>
    <xf numFmtId="17" fontId="4" fillId="0" borderId="13" xfId="0" applyNumberFormat="1" applyFont="1" applyBorder="1" applyAlignment="1">
      <alignment horizontal="center" vertical="center"/>
    </xf>
    <xf numFmtId="0" fontId="4" fillId="0" borderId="22" xfId="0" applyFont="1" applyFill="1" applyBorder="1" applyAlignment="1">
      <alignment horizontal="left"/>
    </xf>
    <xf numFmtId="0" fontId="4" fillId="0" borderId="13" xfId="0" applyFont="1" applyFill="1" applyBorder="1" applyAlignment="1">
      <alignment horizontal="left"/>
    </xf>
    <xf numFmtId="0" fontId="161" fillId="0" borderId="0" xfId="0" applyFont="1" applyFill="1" applyAlignment="1" applyProtection="1">
      <alignment horizontal="right" wrapText="1" readingOrder="1"/>
      <protection locked="0"/>
    </xf>
    <xf numFmtId="0" fontId="0" fillId="0" borderId="45" xfId="0" applyFill="1" applyBorder="1" applyAlignment="1">
      <alignment wrapText="1"/>
    </xf>
    <xf numFmtId="0" fontId="161" fillId="0" borderId="0" xfId="0" applyFont="1" applyFill="1" applyBorder="1" applyAlignment="1" applyProtection="1">
      <alignment wrapText="1" readingOrder="1"/>
      <protection locked="0"/>
    </xf>
    <xf numFmtId="172" fontId="4" fillId="0" borderId="13" xfId="0" applyNumberFormat="1" applyFont="1" applyFill="1" applyBorder="1" applyAlignment="1">
      <alignment horizontal="center" vertical="center" wrapText="1"/>
    </xf>
    <xf numFmtId="171" fontId="4" fillId="67" borderId="13" xfId="0" applyNumberFormat="1" applyFont="1" applyFill="1" applyBorder="1" applyAlignment="1">
      <alignment horizontal="center" vertical="center" wrapText="1"/>
    </xf>
    <xf numFmtId="171" fontId="4" fillId="0" borderId="13" xfId="0" applyNumberFormat="1" applyFont="1" applyFill="1" applyBorder="1" applyAlignment="1">
      <alignment horizontal="center" vertical="center" wrapText="1"/>
    </xf>
    <xf numFmtId="0" fontId="132" fillId="0" borderId="0" xfId="1335" applyFont="1" applyFill="1" applyAlignment="1" applyProtection="1">
      <alignment horizontal="right" vertical="top" wrapText="1" readingOrder="1"/>
      <protection locked="0"/>
    </xf>
    <xf numFmtId="0" fontId="4" fillId="0" borderId="13" xfId="0" applyFont="1" applyFill="1" applyBorder="1" applyAlignment="1">
      <alignment horizontal="center"/>
    </xf>
    <xf numFmtId="0" fontId="31" fillId="0" borderId="0" xfId="0" applyFont="1" applyFill="1" applyBorder="1" applyAlignment="1">
      <alignment horizontal="center"/>
    </xf>
    <xf numFmtId="176" fontId="4" fillId="0" borderId="0" xfId="0" applyNumberFormat="1" applyFont="1" applyBorder="1"/>
    <xf numFmtId="164" fontId="33" fillId="0" borderId="0" xfId="586" applyNumberFormat="1" applyFont="1" applyFill="1"/>
    <xf numFmtId="0" fontId="31" fillId="0" borderId="0" xfId="0" applyFont="1" applyFill="1" applyBorder="1" applyAlignment="1"/>
    <xf numFmtId="177" fontId="146" fillId="0" borderId="19" xfId="586" applyNumberFormat="1" applyFont="1" applyFill="1" applyBorder="1" applyAlignment="1">
      <alignment horizontal="center" vertical="center"/>
    </xf>
    <xf numFmtId="176" fontId="146" fillId="0" borderId="19" xfId="586" applyNumberFormat="1" applyFont="1" applyFill="1" applyBorder="1" applyAlignment="1">
      <alignment horizontal="center" vertical="center" wrapText="1"/>
    </xf>
    <xf numFmtId="17" fontId="144" fillId="0" borderId="13" xfId="0" applyNumberFormat="1" applyFont="1" applyFill="1" applyBorder="1" applyAlignment="1">
      <alignment horizontal="center" wrapText="1"/>
    </xf>
    <xf numFmtId="207" fontId="26" fillId="0" borderId="0" xfId="0" applyNumberFormat="1" applyFont="1" applyFill="1"/>
    <xf numFmtId="0" fontId="26" fillId="0" borderId="0" xfId="0" applyFont="1" applyFill="1" applyAlignment="1">
      <alignment horizontal="center"/>
    </xf>
    <xf numFmtId="0" fontId="137" fillId="0" borderId="0" xfId="0" applyFont="1" applyFill="1"/>
    <xf numFmtId="0" fontId="110" fillId="0" borderId="0" xfId="0" applyFont="1" applyFill="1" applyBorder="1"/>
    <xf numFmtId="17" fontId="162" fillId="0" borderId="0" xfId="0" applyNumberFormat="1" applyFont="1" applyFill="1" applyBorder="1" applyAlignment="1">
      <alignment horizontal="center" vertical="center" wrapText="1"/>
    </xf>
    <xf numFmtId="0" fontId="162" fillId="0" borderId="0" xfId="0" applyFont="1" applyFill="1" applyBorder="1" applyAlignment="1">
      <alignment horizontal="right" vertical="center" wrapText="1"/>
    </xf>
    <xf numFmtId="0" fontId="162" fillId="0" borderId="39" xfId="0" applyFont="1" applyFill="1" applyBorder="1" applyAlignment="1">
      <alignment horizontal="right" vertical="center" wrapText="1"/>
    </xf>
    <xf numFmtId="0" fontId="162" fillId="0" borderId="42" xfId="0" applyFont="1" applyFill="1" applyBorder="1" applyAlignment="1">
      <alignment horizontal="right" vertical="center" wrapText="1"/>
    </xf>
    <xf numFmtId="4" fontId="106" fillId="0" borderId="0" xfId="0" applyNumberFormat="1" applyFont="1" applyFill="1" applyBorder="1"/>
    <xf numFmtId="171" fontId="4" fillId="0" borderId="0" xfId="0" applyNumberFormat="1" applyFont="1" applyAlignment="1">
      <alignment vertical="center"/>
    </xf>
    <xf numFmtId="10" fontId="4" fillId="0" borderId="0" xfId="0" applyNumberFormat="1" applyFont="1"/>
    <xf numFmtId="9" fontId="92" fillId="0" borderId="0" xfId="0" applyNumberFormat="1" applyFont="1" applyFill="1" applyAlignment="1"/>
    <xf numFmtId="0" fontId="26" fillId="0" borderId="0" xfId="0" applyNumberFormat="1" applyFont="1" applyFill="1"/>
    <xf numFmtId="0" fontId="163" fillId="0" borderId="0" xfId="0" applyFont="1" applyFill="1" applyBorder="1" applyAlignment="1">
      <alignment horizontal="right" vertical="center" wrapText="1"/>
    </xf>
    <xf numFmtId="0" fontId="164" fillId="0" borderId="0" xfId="0" applyFont="1"/>
    <xf numFmtId="0" fontId="163" fillId="0" borderId="42" xfId="0" applyFont="1" applyFill="1" applyBorder="1" applyAlignment="1">
      <alignment horizontal="right" vertical="center" wrapText="1"/>
    </xf>
    <xf numFmtId="208" fontId="4" fillId="0" borderId="0" xfId="0" quotePrefix="1" applyNumberFormat="1" applyFont="1" applyFill="1" applyBorder="1" applyAlignment="1">
      <alignment vertical="center"/>
    </xf>
    <xf numFmtId="164" fontId="4" fillId="0" borderId="13" xfId="0" applyNumberFormat="1" applyFont="1" applyFill="1" applyBorder="1" applyAlignment="1">
      <alignment horizontal="center"/>
    </xf>
    <xf numFmtId="164" fontId="92" fillId="0" borderId="13" xfId="0" applyNumberFormat="1" applyFont="1" applyFill="1" applyBorder="1" applyAlignment="1">
      <alignment horizontal="center"/>
    </xf>
    <xf numFmtId="3" fontId="93" fillId="0" borderId="13" xfId="586" applyNumberFormat="1" applyFont="1" applyFill="1" applyBorder="1" applyAlignment="1">
      <alignment horizontal="center" vertical="center"/>
    </xf>
    <xf numFmtId="0" fontId="96" fillId="0" borderId="0" xfId="631" applyFont="1" applyAlignment="1">
      <alignment vertical="center"/>
    </xf>
    <xf numFmtId="0" fontId="31" fillId="0" borderId="0" xfId="0" applyFont="1" applyBorder="1" applyAlignment="1">
      <alignment horizontal="center"/>
    </xf>
    <xf numFmtId="0" fontId="93" fillId="0" borderId="0" xfId="0" applyFont="1"/>
    <xf numFmtId="0" fontId="93" fillId="0" borderId="13" xfId="587" applyNumberFormat="1" applyFont="1" applyFill="1" applyBorder="1" applyAlignment="1">
      <alignment horizontal="center"/>
    </xf>
    <xf numFmtId="164" fontId="96" fillId="0" borderId="13" xfId="0" applyNumberFormat="1" applyFont="1" applyFill="1" applyBorder="1" applyAlignment="1">
      <alignment horizontal="center" vertical="center" wrapText="1"/>
    </xf>
    <xf numFmtId="164" fontId="96" fillId="0" borderId="13" xfId="0" applyNumberFormat="1" applyFont="1" applyFill="1" applyBorder="1" applyAlignment="1">
      <alignment horizontal="left" vertical="center" wrapText="1"/>
    </xf>
    <xf numFmtId="0" fontId="93" fillId="0" borderId="19" xfId="587" applyNumberFormat="1" applyFont="1" applyFill="1" applyBorder="1" applyAlignment="1">
      <alignment horizontal="left"/>
    </xf>
    <xf numFmtId="0" fontId="93" fillId="0" borderId="13" xfId="587" applyNumberFormat="1" applyFont="1" applyFill="1" applyBorder="1" applyAlignment="1">
      <alignment horizontal="left"/>
    </xf>
    <xf numFmtId="3" fontId="4" fillId="0" borderId="13" xfId="0" applyNumberFormat="1" applyFont="1" applyBorder="1"/>
    <xf numFmtId="0" fontId="4" fillId="0" borderId="13" xfId="0" applyFont="1" applyBorder="1" applyAlignment="1">
      <alignment horizontal="center" vertical="center"/>
    </xf>
    <xf numFmtId="3" fontId="106" fillId="0" borderId="0" xfId="0" applyNumberFormat="1" applyFont="1" applyAlignment="1"/>
    <xf numFmtId="1" fontId="64" fillId="0" borderId="0" xfId="1338" applyNumberFormat="1" applyFont="1" applyBorder="1" applyAlignment="1">
      <alignment horizontal="center"/>
    </xf>
    <xf numFmtId="1" fontId="93" fillId="0" borderId="13" xfId="587" applyNumberFormat="1" applyFont="1" applyFill="1" applyBorder="1" applyAlignment="1">
      <alignment horizontal="center" vertical="center"/>
    </xf>
    <xf numFmtId="0" fontId="4" fillId="0" borderId="0" xfId="1249" applyFont="1" applyBorder="1" applyAlignment="1" applyProtection="1">
      <alignment horizontal="center" vertical="center"/>
    </xf>
    <xf numFmtId="0" fontId="112" fillId="0" borderId="0" xfId="574" applyFont="1" applyBorder="1" applyAlignment="1" applyProtection="1">
      <alignment horizontal="center" vertical="top"/>
    </xf>
    <xf numFmtId="0" fontId="93" fillId="0" borderId="0" xfId="1249" applyFont="1" applyBorder="1" applyAlignment="1" applyProtection="1">
      <alignment horizontal="center" vertical="top"/>
    </xf>
    <xf numFmtId="0" fontId="101" fillId="0" borderId="16" xfId="1249" applyFont="1" applyBorder="1" applyAlignment="1" applyProtection="1">
      <alignment horizontal="center" vertical="top"/>
    </xf>
    <xf numFmtId="0" fontId="28" fillId="0" borderId="0" xfId="0" applyFont="1" applyAlignment="1">
      <alignment vertical="center"/>
    </xf>
    <xf numFmtId="0" fontId="96" fillId="0" borderId="0" xfId="1333" applyFont="1" applyAlignment="1">
      <alignment vertical="center"/>
    </xf>
    <xf numFmtId="0" fontId="31" fillId="0" borderId="16" xfId="1249" applyFont="1" applyBorder="1" applyAlignment="1" applyProtection="1">
      <alignment horizontal="left" vertical="center"/>
    </xf>
    <xf numFmtId="0" fontId="31" fillId="0" borderId="16" xfId="1249" applyFont="1" applyBorder="1" applyAlignment="1" applyProtection="1">
      <alignment vertical="center"/>
    </xf>
    <xf numFmtId="0" fontId="31" fillId="0" borderId="16" xfId="1249" applyFont="1" applyBorder="1" applyAlignment="1" applyProtection="1">
      <alignment horizontal="center" vertical="center"/>
    </xf>
    <xf numFmtId="0" fontId="4" fillId="0" borderId="0" xfId="1249" applyFont="1" applyBorder="1" applyAlignment="1" applyProtection="1">
      <alignment vertical="center"/>
    </xf>
    <xf numFmtId="0" fontId="4" fillId="0" borderId="0" xfId="1249" applyFont="1" applyBorder="1" applyAlignment="1" applyProtection="1">
      <alignment vertical="top"/>
    </xf>
    <xf numFmtId="0" fontId="31" fillId="0" borderId="16" xfId="1249" applyFont="1" applyBorder="1" applyAlignment="1" applyProtection="1">
      <alignment vertical="top"/>
    </xf>
    <xf numFmtId="0" fontId="96" fillId="0" borderId="0" xfId="1333" applyFont="1" applyAlignment="1">
      <alignment vertical="top"/>
    </xf>
    <xf numFmtId="0" fontId="165" fillId="0" borderId="0" xfId="1333" applyFont="1" applyAlignment="1">
      <alignment vertical="center"/>
    </xf>
    <xf numFmtId="0" fontId="166" fillId="0" borderId="0" xfId="574" applyFont="1" applyBorder="1" applyAlignment="1" applyProtection="1">
      <alignment horizontal="center" vertical="center"/>
    </xf>
    <xf numFmtId="0" fontId="96" fillId="0" borderId="0" xfId="1333" applyFont="1" applyBorder="1" applyAlignment="1">
      <alignment vertical="center"/>
    </xf>
    <xf numFmtId="0" fontId="96" fillId="0" borderId="0" xfId="1333" applyFont="1" applyBorder="1" applyAlignment="1">
      <alignment horizontal="center" vertical="center"/>
    </xf>
    <xf numFmtId="0" fontId="167" fillId="0" borderId="0" xfId="1333" applyFont="1" applyAlignment="1">
      <alignment vertical="center"/>
    </xf>
    <xf numFmtId="0" fontId="4" fillId="0" borderId="0" xfId="1249" applyFont="1" applyBorder="1" applyAlignment="1" applyProtection="1">
      <alignment horizontal="left" vertical="center"/>
    </xf>
    <xf numFmtId="0" fontId="28" fillId="0" borderId="0" xfId="0" applyFont="1" applyAlignment="1">
      <alignment horizontal="center" vertical="center"/>
    </xf>
    <xf numFmtId="0" fontId="31" fillId="0" borderId="0" xfId="1249" applyFont="1" applyBorder="1" applyAlignment="1" applyProtection="1">
      <alignment horizontal="center" vertical="center"/>
    </xf>
    <xf numFmtId="0" fontId="4" fillId="0" borderId="0" xfId="1249" applyFont="1" applyBorder="1" applyAlignment="1" applyProtection="1">
      <alignment horizontal="left" vertical="top"/>
    </xf>
    <xf numFmtId="0" fontId="112" fillId="0" borderId="0" xfId="574" applyFont="1" applyFill="1" applyBorder="1" applyAlignment="1" applyProtection="1">
      <alignment horizontal="center" vertical="top"/>
    </xf>
    <xf numFmtId="0" fontId="112" fillId="0" borderId="0" xfId="574" applyFont="1" applyAlignment="1">
      <alignment horizontal="center" vertical="center" wrapText="1"/>
    </xf>
    <xf numFmtId="0" fontId="4" fillId="0" borderId="0" xfId="1333" applyFont="1" applyAlignment="1">
      <alignment vertical="center" wrapText="1"/>
    </xf>
    <xf numFmtId="0" fontId="93" fillId="0" borderId="0" xfId="1249" applyFont="1" applyBorder="1" applyAlignment="1" applyProtection="1">
      <alignment horizontal="right" vertical="center"/>
    </xf>
    <xf numFmtId="0" fontId="4" fillId="0" borderId="0" xfId="1249" applyFont="1" applyBorder="1" applyAlignment="1" applyProtection="1">
      <alignment horizontal="center" vertical="top"/>
    </xf>
    <xf numFmtId="0" fontId="4" fillId="0" borderId="0" xfId="1333" applyFont="1" applyAlignment="1">
      <alignment horizontal="left" vertical="center"/>
    </xf>
    <xf numFmtId="173" fontId="28" fillId="0" borderId="13" xfId="587" applyFont="1" applyBorder="1" applyAlignment="1" applyProtection="1">
      <alignment horizontal="center" vertical="center"/>
    </xf>
    <xf numFmtId="17" fontId="96" fillId="0" borderId="13" xfId="0" applyNumberFormat="1" applyFont="1" applyFill="1" applyBorder="1" applyAlignment="1">
      <alignment horizontal="center" wrapText="1"/>
    </xf>
    <xf numFmtId="0" fontId="0" fillId="0" borderId="0" xfId="0" applyFont="1"/>
    <xf numFmtId="0" fontId="101" fillId="0" borderId="0" xfId="587" applyNumberFormat="1" applyFont="1" applyFill="1" applyBorder="1" applyAlignment="1">
      <alignment horizontal="center"/>
    </xf>
    <xf numFmtId="0" fontId="93" fillId="0" borderId="13" xfId="587" applyNumberFormat="1" applyFont="1" applyFill="1" applyBorder="1" applyAlignment="1">
      <alignment horizontal="center"/>
    </xf>
    <xf numFmtId="168" fontId="101" fillId="0" borderId="0" xfId="0" applyNumberFormat="1" applyFont="1" applyBorder="1" applyAlignment="1">
      <alignment horizontal="center"/>
    </xf>
    <xf numFmtId="1" fontId="93" fillId="0" borderId="13" xfId="0" applyNumberFormat="1" applyFont="1" applyBorder="1" applyAlignment="1">
      <alignment horizontal="center"/>
    </xf>
    <xf numFmtId="1" fontId="93" fillId="0" borderId="13" xfId="0" applyNumberFormat="1" applyFont="1" applyBorder="1" applyAlignment="1">
      <alignment horizontal="center" vertical="center"/>
    </xf>
    <xf numFmtId="0" fontId="93" fillId="0" borderId="13" xfId="587" applyNumberFormat="1" applyFont="1" applyFill="1" applyBorder="1" applyAlignment="1">
      <alignment horizontal="center" vertical="center" wrapText="1"/>
    </xf>
    <xf numFmtId="1" fontId="93" fillId="0" borderId="13" xfId="587" applyNumberFormat="1" applyFont="1" applyBorder="1" applyAlignment="1">
      <alignment horizontal="center" vertical="center"/>
    </xf>
    <xf numFmtId="1" fontId="16" fillId="0" borderId="13" xfId="0" applyNumberFormat="1" applyFont="1" applyBorder="1" applyAlignment="1">
      <alignment horizontal="center"/>
    </xf>
    <xf numFmtId="1" fontId="4" fillId="0" borderId="13" xfId="0" applyNumberFormat="1" applyFont="1" applyBorder="1" applyAlignment="1">
      <alignment horizontal="center"/>
    </xf>
    <xf numFmtId="1" fontId="16" fillId="0" borderId="13" xfId="0" applyNumberFormat="1" applyFont="1" applyFill="1" applyBorder="1" applyAlignment="1">
      <alignment horizontal="center"/>
    </xf>
    <xf numFmtId="1" fontId="4" fillId="0" borderId="13" xfId="0" applyNumberFormat="1" applyFont="1" applyBorder="1" applyAlignment="1">
      <alignment horizontal="center" vertical="center"/>
    </xf>
    <xf numFmtId="1" fontId="16" fillId="0" borderId="13" xfId="0" applyNumberFormat="1" applyFont="1" applyBorder="1" applyAlignment="1">
      <alignment horizontal="center" vertical="center"/>
    </xf>
    <xf numFmtId="1" fontId="16" fillId="0" borderId="13" xfId="0" applyNumberFormat="1" applyFont="1" applyFill="1" applyBorder="1" applyAlignment="1">
      <alignment horizontal="center" vertical="center"/>
    </xf>
    <xf numFmtId="1" fontId="26" fillId="0" borderId="13" xfId="0" applyNumberFormat="1" applyFont="1" applyBorder="1" applyAlignment="1">
      <alignment horizontal="center" vertical="center"/>
    </xf>
    <xf numFmtId="1" fontId="26" fillId="0" borderId="13" xfId="0" applyNumberFormat="1" applyFont="1" applyFill="1" applyBorder="1" applyAlignment="1">
      <alignment horizontal="center" vertical="center"/>
    </xf>
    <xf numFmtId="170" fontId="4" fillId="0" borderId="13" xfId="0" applyNumberFormat="1" applyFont="1" applyFill="1" applyBorder="1" applyAlignment="1" applyProtection="1">
      <alignment horizontal="center" vertical="center"/>
    </xf>
    <xf numFmtId="0" fontId="4" fillId="0" borderId="0" xfId="0" applyFont="1" applyFill="1" applyAlignment="1">
      <alignment horizontal="center" vertical="center"/>
    </xf>
    <xf numFmtId="201" fontId="24" fillId="0" borderId="13" xfId="586" applyNumberFormat="1" applyFont="1" applyFill="1" applyBorder="1" applyAlignment="1">
      <alignment horizontal="center"/>
    </xf>
    <xf numFmtId="201" fontId="24" fillId="0" borderId="13" xfId="586" applyNumberFormat="1" applyFont="1" applyFill="1" applyBorder="1" applyAlignment="1">
      <alignment horizontal="center" vertical="center"/>
    </xf>
    <xf numFmtId="201" fontId="24" fillId="0" borderId="21" xfId="586" applyNumberFormat="1" applyFont="1" applyFill="1" applyBorder="1" applyAlignment="1">
      <alignment horizontal="center" vertical="center"/>
    </xf>
    <xf numFmtId="0" fontId="168" fillId="0" borderId="0" xfId="0" applyFont="1" applyFill="1"/>
    <xf numFmtId="17" fontId="168" fillId="0" borderId="0" xfId="0" applyNumberFormat="1" applyFont="1" applyFill="1" applyBorder="1"/>
    <xf numFmtId="17" fontId="168" fillId="0" borderId="0" xfId="0" applyNumberFormat="1" applyFont="1" applyFill="1" applyBorder="1" applyAlignment="1" applyProtection="1">
      <alignment horizontal="center"/>
    </xf>
    <xf numFmtId="0" fontId="168" fillId="0" borderId="0" xfId="0" applyFont="1" applyFill="1" applyBorder="1"/>
    <xf numFmtId="1" fontId="168" fillId="0" borderId="0" xfId="0" applyNumberFormat="1" applyFont="1" applyFill="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xf>
    <xf numFmtId="0" fontId="4" fillId="0" borderId="13" xfId="0" applyFont="1" applyFill="1" applyBorder="1" applyAlignment="1">
      <alignment horizontal="left" vertical="center"/>
    </xf>
    <xf numFmtId="0" fontId="4" fillId="0" borderId="13" xfId="0" applyFont="1" applyFill="1" applyBorder="1" applyAlignment="1">
      <alignment horizont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96" fillId="0" borderId="0" xfId="1333" applyFont="1" applyAlignment="1">
      <alignment vertical="top" wrapText="1"/>
    </xf>
    <xf numFmtId="0" fontId="96" fillId="0" borderId="0" xfId="1333" applyFont="1" applyAlignment="1">
      <alignment vertical="top"/>
    </xf>
    <xf numFmtId="0" fontId="58" fillId="0" borderId="0" xfId="1335" applyFont="1" applyFill="1" applyAlignment="1" applyProtection="1">
      <alignment horizontal="right" vertical="top" wrapText="1" readingOrder="1"/>
      <protection locked="0"/>
    </xf>
    <xf numFmtId="0" fontId="31" fillId="0" borderId="13" xfId="0" applyFont="1" applyFill="1" applyBorder="1" applyAlignment="1">
      <alignment horizontal="center" vertical="center"/>
    </xf>
    <xf numFmtId="0" fontId="4" fillId="0" borderId="13" xfId="0" applyFont="1" applyFill="1" applyBorder="1" applyAlignment="1">
      <alignment vertical="center"/>
    </xf>
    <xf numFmtId="0" fontId="31" fillId="0" borderId="13" xfId="0" applyFont="1" applyFill="1" applyBorder="1" applyAlignment="1">
      <alignment horizontal="center" vertical="center" wrapText="1"/>
    </xf>
    <xf numFmtId="0" fontId="96" fillId="0" borderId="0" xfId="1333" applyFont="1" applyAlignment="1">
      <alignment vertical="center"/>
    </xf>
    <xf numFmtId="0" fontId="31" fillId="0" borderId="13" xfId="0" applyFont="1" applyBorder="1" applyAlignment="1">
      <alignment horizontal="center" vertical="center"/>
    </xf>
    <xf numFmtId="0" fontId="170" fillId="0" borderId="0" xfId="0" applyFont="1" applyBorder="1"/>
    <xf numFmtId="17" fontId="170" fillId="0" borderId="0" xfId="587" applyNumberFormat="1" applyFont="1" applyFill="1" applyBorder="1"/>
    <xf numFmtId="0" fontId="170" fillId="0" borderId="0" xfId="0" applyFont="1" applyFill="1"/>
    <xf numFmtId="0" fontId="170" fillId="0" borderId="0" xfId="0" applyFont="1"/>
    <xf numFmtId="173" fontId="170" fillId="0" borderId="0" xfId="587" applyFont="1" applyBorder="1"/>
    <xf numFmtId="173" fontId="170" fillId="0" borderId="0" xfId="587" applyFont="1"/>
    <xf numFmtId="0" fontId="31" fillId="0" borderId="0" xfId="1249" applyFont="1" applyBorder="1" applyAlignment="1" applyProtection="1">
      <alignment horizontal="left" vertical="center"/>
    </xf>
    <xf numFmtId="0" fontId="96" fillId="0" borderId="0" xfId="1333" applyFont="1" applyAlignment="1">
      <alignment horizontal="left" vertical="center"/>
    </xf>
    <xf numFmtId="169" fontId="93" fillId="0" borderId="13" xfId="587" applyNumberFormat="1" applyFont="1" applyBorder="1" applyAlignment="1">
      <alignment horizontal="center" vertical="center" wrapText="1"/>
    </xf>
    <xf numFmtId="169" fontId="93" fillId="0" borderId="13" xfId="587" quotePrefix="1" applyNumberFormat="1" applyFont="1" applyFill="1" applyBorder="1" applyAlignment="1">
      <alignment horizontal="center" vertical="center"/>
    </xf>
    <xf numFmtId="37" fontId="4" fillId="0" borderId="13" xfId="0" applyNumberFormat="1" applyFont="1" applyFill="1" applyBorder="1" applyAlignment="1" applyProtection="1">
      <alignment horizontal="center" vertical="center"/>
    </xf>
    <xf numFmtId="180" fontId="4" fillId="0" borderId="13" xfId="0" applyNumberFormat="1" applyFont="1" applyFill="1" applyBorder="1" applyAlignment="1" applyProtection="1">
      <alignment horizontal="center" vertical="center"/>
    </xf>
    <xf numFmtId="37" fontId="4" fillId="67" borderId="13" xfId="0" applyNumberFormat="1" applyFont="1" applyFill="1" applyBorder="1" applyAlignment="1" applyProtection="1">
      <alignment horizontal="center" vertical="center"/>
    </xf>
    <xf numFmtId="180" fontId="4" fillId="67" borderId="13" xfId="0" applyNumberFormat="1" applyFont="1" applyFill="1" applyBorder="1" applyAlignment="1" applyProtection="1">
      <alignment horizontal="center" vertical="center"/>
    </xf>
    <xf numFmtId="0" fontId="4" fillId="0" borderId="13" xfId="0" applyFont="1" applyFill="1" applyBorder="1"/>
    <xf numFmtId="201" fontId="93" fillId="0" borderId="13" xfId="587" applyNumberFormat="1" applyFont="1" applyBorder="1" applyAlignment="1">
      <alignment horizontal="center" vertical="center"/>
    </xf>
    <xf numFmtId="201" fontId="93" fillId="0" borderId="13" xfId="587" applyNumberFormat="1" applyFont="1" applyFill="1" applyBorder="1" applyAlignment="1">
      <alignment horizontal="center" vertical="center"/>
    </xf>
    <xf numFmtId="201" fontId="93" fillId="67" borderId="13" xfId="587" applyNumberFormat="1" applyFont="1" applyFill="1" applyBorder="1" applyAlignment="1">
      <alignment horizontal="center" vertical="center"/>
    </xf>
    <xf numFmtId="0" fontId="4" fillId="67" borderId="13" xfId="0" applyFont="1" applyFill="1" applyBorder="1" applyAlignment="1">
      <alignment horizontal="left" vertical="center" wrapText="1"/>
    </xf>
    <xf numFmtId="172" fontId="92" fillId="0" borderId="0" xfId="0" applyNumberFormat="1" applyFont="1" applyFill="1" applyBorder="1"/>
    <xf numFmtId="0" fontId="4" fillId="67" borderId="13" xfId="0" applyFont="1" applyFill="1" applyBorder="1" applyAlignment="1">
      <alignment horizontal="left" vertical="center"/>
    </xf>
    <xf numFmtId="0" fontId="4" fillId="0" borderId="0" xfId="1334" applyFont="1" applyAlignment="1">
      <alignment wrapText="1"/>
    </xf>
    <xf numFmtId="4" fontId="92" fillId="0" borderId="0" xfId="0" applyNumberFormat="1" applyFont="1" applyFill="1"/>
    <xf numFmtId="0" fontId="4" fillId="0" borderId="13" xfId="0" applyFont="1" applyFill="1" applyBorder="1" applyAlignment="1" applyProtection="1">
      <alignment horizontal="center" vertical="center"/>
    </xf>
    <xf numFmtId="0" fontId="4" fillId="67" borderId="13" xfId="0" applyFont="1" applyFill="1" applyBorder="1" applyAlignment="1">
      <alignment horizontal="center" vertical="center"/>
    </xf>
    <xf numFmtId="1" fontId="4" fillId="67" borderId="13" xfId="0" applyNumberFormat="1" applyFont="1" applyFill="1" applyBorder="1" applyAlignment="1">
      <alignment horizontal="center" vertical="center"/>
    </xf>
    <xf numFmtId="49" fontId="4" fillId="67" borderId="13" xfId="0" applyNumberFormat="1" applyFont="1" applyFill="1" applyBorder="1" applyAlignment="1">
      <alignment horizontal="center" vertical="center"/>
    </xf>
    <xf numFmtId="0" fontId="92" fillId="0" borderId="13" xfId="0" applyFont="1" applyFill="1" applyBorder="1" applyAlignment="1">
      <alignment horizontal="center" vertical="center"/>
    </xf>
    <xf numFmtId="49" fontId="92" fillId="0" borderId="13" xfId="0" quotePrefix="1" applyNumberFormat="1" applyFont="1" applyFill="1" applyBorder="1" applyAlignment="1">
      <alignment horizontal="center" vertical="center"/>
    </xf>
    <xf numFmtId="0" fontId="92" fillId="0" borderId="13" xfId="0" applyFont="1" applyFill="1" applyBorder="1" applyAlignment="1">
      <alignment horizontal="left" vertical="center"/>
    </xf>
    <xf numFmtId="0" fontId="4" fillId="0" borderId="13" xfId="0" applyFont="1" applyBorder="1" applyAlignment="1">
      <alignment horizontal="left" vertical="center" wrapText="1"/>
    </xf>
    <xf numFmtId="206" fontId="94" fillId="0" borderId="13" xfId="586" applyNumberFormat="1" applyFont="1" applyFill="1" applyBorder="1" applyAlignment="1">
      <alignment horizontal="center" vertical="center"/>
    </xf>
    <xf numFmtId="0" fontId="4" fillId="0" borderId="13" xfId="0" applyFont="1" applyBorder="1" applyAlignment="1">
      <alignment horizontal="center" vertical="center"/>
    </xf>
    <xf numFmtId="168" fontId="31" fillId="0" borderId="0" xfId="0" applyNumberFormat="1" applyFont="1" applyBorder="1" applyAlignment="1">
      <alignment horizontal="center"/>
    </xf>
    <xf numFmtId="0" fontId="4" fillId="0" borderId="0" xfId="0" applyFont="1" applyFill="1" applyBorder="1" applyAlignment="1">
      <alignment horizontal="center" vertical="center"/>
    </xf>
    <xf numFmtId="0" fontId="31" fillId="0" borderId="13" xfId="0" applyFont="1" applyBorder="1" applyAlignment="1">
      <alignment horizontal="center" vertical="center"/>
    </xf>
    <xf numFmtId="2" fontId="96" fillId="0" borderId="13" xfId="0" applyNumberFormat="1" applyFont="1" applyFill="1" applyBorder="1" applyAlignment="1">
      <alignment horizontal="center" vertical="center"/>
    </xf>
    <xf numFmtId="173" fontId="171" fillId="0" borderId="0" xfId="587" applyFont="1"/>
    <xf numFmtId="0" fontId="4" fillId="67" borderId="0" xfId="0" applyFont="1" applyFill="1" applyAlignment="1">
      <alignment vertical="top" wrapText="1"/>
    </xf>
    <xf numFmtId="0" fontId="93" fillId="67" borderId="0" xfId="0" applyFont="1" applyFill="1" applyAlignment="1">
      <alignment vertical="top"/>
    </xf>
    <xf numFmtId="0" fontId="4" fillId="0" borderId="13" xfId="0" applyFont="1" applyBorder="1" applyAlignment="1">
      <alignment horizontal="center" vertical="center"/>
    </xf>
    <xf numFmtId="0" fontId="4" fillId="0" borderId="13" xfId="0" applyFont="1" applyFill="1" applyBorder="1" applyAlignment="1">
      <alignment horizontal="center"/>
    </xf>
    <xf numFmtId="0" fontId="0" fillId="0" borderId="0" xfId="0" applyNumberFormat="1" applyFont="1" applyBorder="1"/>
    <xf numFmtId="3" fontId="4" fillId="0" borderId="13" xfId="0" applyNumberFormat="1" applyFont="1" applyBorder="1" applyAlignment="1" applyProtection="1">
      <alignment horizontal="center"/>
    </xf>
    <xf numFmtId="2" fontId="92" fillId="0" borderId="13" xfId="0" applyNumberFormat="1" applyFont="1" applyBorder="1" applyAlignment="1">
      <alignment horizontal="center" wrapText="1"/>
    </xf>
    <xf numFmtId="0" fontId="0" fillId="0" borderId="0" xfId="0" applyFont="1" applyFill="1"/>
    <xf numFmtId="2" fontId="170" fillId="0" borderId="0" xfId="587" applyNumberFormat="1" applyFont="1" applyBorder="1"/>
    <xf numFmtId="169" fontId="4" fillId="0" borderId="13" xfId="0" applyNumberFormat="1" applyFont="1" applyBorder="1" applyAlignment="1" applyProtection="1">
      <alignment horizontal="center"/>
    </xf>
    <xf numFmtId="204" fontId="28" fillId="0" borderId="0" xfId="587" applyNumberFormat="1" applyFont="1" applyFill="1" applyBorder="1" applyAlignment="1">
      <alignment horizontal="center" vertical="center"/>
    </xf>
    <xf numFmtId="3" fontId="0" fillId="0" borderId="0" xfId="0" applyNumberFormat="1" applyFill="1" applyBorder="1"/>
    <xf numFmtId="210" fontId="107" fillId="0" borderId="13" xfId="0" applyNumberFormat="1" applyFont="1" applyFill="1" applyBorder="1" applyAlignment="1">
      <alignment horizontal="center" vertical="top" wrapText="1"/>
    </xf>
    <xf numFmtId="210" fontId="109" fillId="0" borderId="13" xfId="0" applyNumberFormat="1" applyFont="1" applyBorder="1" applyAlignment="1">
      <alignment horizontal="center" wrapText="1"/>
    </xf>
    <xf numFmtId="210" fontId="107" fillId="0" borderId="13" xfId="0" applyNumberFormat="1" applyFont="1" applyFill="1" applyBorder="1" applyAlignment="1">
      <alignment horizontal="center" vertical="center" wrapText="1"/>
    </xf>
    <xf numFmtId="173" fontId="171" fillId="0" borderId="0" xfId="587" applyFont="1" applyFill="1" applyBorder="1"/>
    <xf numFmtId="209" fontId="171" fillId="0" borderId="0" xfId="587" applyNumberFormat="1" applyFont="1" applyFill="1" applyBorder="1"/>
    <xf numFmtId="193" fontId="106" fillId="0" borderId="0" xfId="0" applyNumberFormat="1" applyFont="1"/>
    <xf numFmtId="2" fontId="171" fillId="0" borderId="0" xfId="587" applyNumberFormat="1" applyFont="1"/>
    <xf numFmtId="173" fontId="171" fillId="0" borderId="0" xfId="587" applyFont="1" applyBorder="1"/>
    <xf numFmtId="205" fontId="29" fillId="0" borderId="0" xfId="587" applyNumberFormat="1" applyAlignment="1">
      <alignment vertical="center"/>
    </xf>
    <xf numFmtId="17" fontId="96" fillId="0" borderId="0" xfId="1339" applyNumberFormat="1" applyFont="1" applyAlignment="1">
      <alignment horizontal="center" wrapText="1"/>
    </xf>
    <xf numFmtId="17" fontId="96" fillId="0" borderId="0" xfId="1339" applyNumberFormat="1" applyFont="1" applyAlignment="1">
      <alignment horizontal="center"/>
    </xf>
    <xf numFmtId="0" fontId="157" fillId="0" borderId="0" xfId="1339" applyFont="1" applyAlignment="1">
      <alignment horizontal="center" wrapText="1"/>
    </xf>
    <xf numFmtId="0" fontId="34" fillId="0" borderId="0" xfId="1339" applyFont="1" applyAlignment="1">
      <alignment horizontal="left" wrapText="1"/>
    </xf>
    <xf numFmtId="0" fontId="117" fillId="0" borderId="0" xfId="1339" applyFont="1" applyFill="1" applyAlignment="1">
      <alignment horizontal="center"/>
    </xf>
    <xf numFmtId="49" fontId="97" fillId="0" borderId="0" xfId="1339" applyNumberFormat="1" applyFont="1" applyAlignment="1">
      <alignment horizontal="center" vertical="center"/>
    </xf>
    <xf numFmtId="0" fontId="103" fillId="0" borderId="0" xfId="1339" applyFont="1" applyAlignment="1">
      <alignment horizontal="center" wrapText="1"/>
    </xf>
    <xf numFmtId="0" fontId="103" fillId="0" borderId="0" xfId="1339" applyFont="1" applyAlignment="1">
      <alignment horizontal="center"/>
    </xf>
    <xf numFmtId="0" fontId="96" fillId="0" borderId="0" xfId="1339" applyFont="1" applyAlignment="1">
      <alignment horizontal="center"/>
    </xf>
    <xf numFmtId="0" fontId="93" fillId="67" borderId="0" xfId="1339" applyFont="1" applyFill="1" applyAlignment="1">
      <alignment horizontal="center"/>
    </xf>
    <xf numFmtId="0" fontId="103" fillId="0" borderId="0" xfId="0" applyFont="1" applyAlignment="1">
      <alignment horizontal="center"/>
    </xf>
    <xf numFmtId="0" fontId="101" fillId="0" borderId="0" xfId="0" applyFont="1" applyAlignment="1">
      <alignment horizontal="center"/>
    </xf>
    <xf numFmtId="0" fontId="158" fillId="0" borderId="0" xfId="0" applyFont="1" applyAlignment="1">
      <alignment horizontal="center"/>
    </xf>
    <xf numFmtId="0" fontId="169" fillId="0" borderId="0" xfId="0" applyFont="1" applyAlignment="1">
      <alignment horizontal="center" wrapText="1"/>
    </xf>
    <xf numFmtId="0" fontId="169" fillId="0" borderId="0" xfId="0" applyFont="1" applyAlignment="1">
      <alignment horizontal="center"/>
    </xf>
    <xf numFmtId="0" fontId="4" fillId="0" borderId="0" xfId="0" applyFont="1" applyFill="1" applyAlignment="1">
      <alignment horizontal="left" vertical="top" wrapText="1"/>
    </xf>
    <xf numFmtId="0" fontId="96" fillId="0" borderId="0" xfId="631" applyFont="1" applyFill="1" applyAlignment="1">
      <alignment horizontal="left" vertical="center" wrapText="1"/>
    </xf>
    <xf numFmtId="0" fontId="93" fillId="0" borderId="0" xfId="631" applyFont="1" applyAlignment="1">
      <alignment horizontal="left" vertical="top"/>
    </xf>
    <xf numFmtId="0" fontId="93" fillId="0" borderId="0" xfId="631" applyFont="1" applyAlignment="1">
      <alignment horizontal="left" vertical="center"/>
    </xf>
    <xf numFmtId="0" fontId="96" fillId="0" borderId="0" xfId="631" applyFont="1" applyAlignment="1">
      <alignment horizontal="left" vertical="top" wrapText="1"/>
    </xf>
    <xf numFmtId="0" fontId="96" fillId="0" borderId="0" xfId="631" applyFont="1" applyAlignment="1">
      <alignment vertical="center"/>
    </xf>
    <xf numFmtId="0" fontId="93" fillId="0" borderId="0" xfId="631" applyFont="1" applyAlignment="1">
      <alignment horizontal="left" vertical="center" wrapText="1"/>
    </xf>
    <xf numFmtId="0" fontId="96" fillId="0" borderId="0" xfId="631" applyFont="1" applyAlignment="1">
      <alignment horizontal="left" vertical="center" wrapText="1"/>
    </xf>
    <xf numFmtId="0" fontId="93" fillId="0" borderId="0" xfId="631" applyFont="1" applyAlignment="1">
      <alignment horizontal="left" vertical="top" wrapText="1"/>
    </xf>
    <xf numFmtId="0" fontId="101" fillId="0" borderId="0" xfId="1249" applyFont="1" applyBorder="1" applyAlignment="1" applyProtection="1">
      <alignment horizontal="center" vertical="center"/>
    </xf>
    <xf numFmtId="0" fontId="93" fillId="0" borderId="0" xfId="631" applyFont="1" applyFill="1" applyAlignment="1">
      <alignment horizontal="left" vertical="center" wrapText="1"/>
    </xf>
    <xf numFmtId="0" fontId="96" fillId="0" borderId="0" xfId="631" applyFont="1" applyAlignment="1">
      <alignment vertical="center" wrapText="1"/>
    </xf>
    <xf numFmtId="0" fontId="58" fillId="0" borderId="0" xfId="654" applyFont="1" applyAlignment="1" applyProtection="1">
      <alignment horizontal="right" wrapText="1" readingOrder="1"/>
      <protection locked="0"/>
    </xf>
    <xf numFmtId="0" fontId="57" fillId="0" borderId="0" xfId="654" applyAlignment="1">
      <alignment wrapText="1"/>
    </xf>
    <xf numFmtId="0" fontId="26" fillId="0" borderId="0" xfId="0" applyFont="1" applyAlignment="1">
      <alignment horizontal="center" wrapText="1"/>
    </xf>
    <xf numFmtId="0" fontId="26" fillId="0" borderId="0" xfId="0" applyFont="1" applyAlignment="1">
      <alignment horizontal="left" vertical="top" wrapText="1"/>
    </xf>
    <xf numFmtId="0" fontId="31" fillId="0" borderId="0" xfId="0" applyFont="1" applyFill="1" applyBorder="1" applyAlignment="1">
      <alignment horizontal="center"/>
    </xf>
    <xf numFmtId="0" fontId="118" fillId="0" borderId="0" xfId="0" applyFont="1" applyBorder="1" applyAlignment="1">
      <alignment horizontal="center" wrapText="1"/>
    </xf>
    <xf numFmtId="0" fontId="31" fillId="0" borderId="20" xfId="0" applyFont="1" applyBorder="1" applyAlignment="1">
      <alignment horizontal="center"/>
    </xf>
    <xf numFmtId="0" fontId="26" fillId="0" borderId="14" xfId="0" applyFont="1" applyBorder="1" applyAlignment="1">
      <alignment wrapText="1"/>
    </xf>
    <xf numFmtId="0" fontId="31" fillId="0" borderId="0" xfId="0" applyFont="1" applyBorder="1" applyAlignment="1">
      <alignment horizontal="center"/>
    </xf>
    <xf numFmtId="0" fontId="31" fillId="0" borderId="20" xfId="0" applyFont="1" applyFill="1" applyBorder="1" applyAlignment="1">
      <alignment horizontal="center"/>
    </xf>
    <xf numFmtId="0" fontId="114" fillId="0" borderId="0" xfId="654" applyFont="1" applyAlignment="1" applyProtection="1">
      <alignment horizontal="right" wrapText="1" readingOrder="1"/>
      <protection locked="0"/>
    </xf>
    <xf numFmtId="0" fontId="106" fillId="0" borderId="0" xfId="654" applyFont="1" applyAlignment="1">
      <alignment wrapText="1"/>
    </xf>
    <xf numFmtId="0" fontId="118"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0" fontId="92" fillId="0" borderId="13" xfId="0" applyFont="1" applyBorder="1" applyAlignment="1">
      <alignment horizontal="left" vertical="center" wrapText="1"/>
    </xf>
    <xf numFmtId="0" fontId="118" fillId="0" borderId="20" xfId="0" applyFont="1" applyBorder="1" applyAlignment="1">
      <alignment horizontal="center" vertical="center" wrapText="1"/>
    </xf>
    <xf numFmtId="0" fontId="111" fillId="0" borderId="22" xfId="0" applyFont="1" applyBorder="1" applyAlignment="1" applyProtection="1">
      <alignment wrapText="1"/>
    </xf>
    <xf numFmtId="0" fontId="26" fillId="0" borderId="16" xfId="0" applyFont="1" applyBorder="1" applyAlignment="1" applyProtection="1">
      <alignment wrapText="1"/>
    </xf>
    <xf numFmtId="0" fontId="26" fillId="0" borderId="23" xfId="0" applyFont="1" applyBorder="1" applyAlignment="1" applyProtection="1">
      <alignment wrapText="1"/>
    </xf>
    <xf numFmtId="0" fontId="4" fillId="0" borderId="13" xfId="0" applyFont="1" applyBorder="1" applyAlignment="1">
      <alignment horizontal="center" vertical="center"/>
    </xf>
    <xf numFmtId="0" fontId="111" fillId="0" borderId="0" xfId="0" applyFont="1" applyAlignment="1">
      <alignment horizontal="left" vertical="center" wrapText="1"/>
    </xf>
    <xf numFmtId="0" fontId="31" fillId="0" borderId="0" xfId="1248" applyFont="1" applyBorder="1" applyAlignment="1">
      <alignment horizontal="center" vertical="center" wrapText="1"/>
    </xf>
    <xf numFmtId="0" fontId="31" fillId="0" borderId="0" xfId="1248" applyFont="1" applyBorder="1" applyAlignment="1">
      <alignment horizontal="center" vertical="center"/>
    </xf>
    <xf numFmtId="0" fontId="4" fillId="0" borderId="13" xfId="1248" applyFont="1" applyFill="1" applyBorder="1" applyAlignment="1">
      <alignment horizontal="center"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24" xfId="1248" applyFont="1" applyFill="1" applyBorder="1" applyAlignment="1">
      <alignment horizontal="center" vertical="center"/>
    </xf>
    <xf numFmtId="0" fontId="4" fillId="0" borderId="19" xfId="1248"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22" xfId="0" applyFont="1" applyFill="1" applyBorder="1" applyAlignment="1">
      <alignment horizontal="left"/>
    </xf>
    <xf numFmtId="0" fontId="4" fillId="0" borderId="13" xfId="0" applyFont="1" applyFill="1" applyBorder="1" applyAlignment="1">
      <alignment horizontal="left"/>
    </xf>
    <xf numFmtId="3" fontId="93" fillId="0" borderId="35" xfId="0" applyNumberFormat="1" applyFont="1" applyBorder="1" applyAlignment="1">
      <alignment horizontal="center"/>
    </xf>
    <xf numFmtId="0" fontId="93" fillId="0" borderId="14" xfId="0" applyFont="1" applyBorder="1" applyAlignment="1">
      <alignment horizontal="center"/>
    </xf>
    <xf numFmtId="3" fontId="93" fillId="0" borderId="22" xfId="0" applyNumberFormat="1" applyFont="1" applyBorder="1" applyAlignment="1">
      <alignment horizontal="center"/>
    </xf>
    <xf numFmtId="3" fontId="93" fillId="0" borderId="23" xfId="0" applyNumberFormat="1" applyFont="1" applyBorder="1" applyAlignment="1">
      <alignment horizontal="center"/>
    </xf>
    <xf numFmtId="0" fontId="4" fillId="0" borderId="22" xfId="0" applyFont="1" applyFill="1" applyBorder="1" applyAlignment="1">
      <alignment horizontal="left" vertical="center"/>
    </xf>
    <xf numFmtId="0" fontId="4" fillId="0" borderId="13" xfId="0" applyFont="1" applyFill="1" applyBorder="1" applyAlignment="1">
      <alignment horizontal="left" vertical="center"/>
    </xf>
    <xf numFmtId="0" fontId="4" fillId="0" borderId="22" xfId="0" applyFont="1" applyFill="1" applyBorder="1" applyAlignment="1">
      <alignment horizontal="left" vertical="center" wrapText="1"/>
    </xf>
    <xf numFmtId="0" fontId="93" fillId="0" borderId="35" xfId="0" applyFont="1" applyBorder="1" applyAlignment="1">
      <alignment horizontal="center"/>
    </xf>
    <xf numFmtId="0" fontId="111" fillId="0" borderId="22" xfId="0" applyFont="1" applyBorder="1" applyAlignment="1">
      <alignment horizontal="left"/>
    </xf>
    <xf numFmtId="0" fontId="111" fillId="0" borderId="16" xfId="0" applyFont="1" applyBorder="1" applyAlignment="1">
      <alignment horizontal="left"/>
    </xf>
    <xf numFmtId="0" fontId="111" fillId="0" borderId="23" xfId="0" applyFont="1" applyBorder="1" applyAlignment="1">
      <alignment horizontal="left"/>
    </xf>
    <xf numFmtId="0" fontId="111" fillId="0" borderId="19" xfId="0" applyFont="1" applyFill="1" applyBorder="1" applyAlignment="1">
      <alignment horizontal="left" wrapText="1"/>
    </xf>
    <xf numFmtId="0" fontId="111" fillId="0" borderId="13" xfId="0" applyFont="1" applyBorder="1" applyAlignment="1">
      <alignment horizontal="left"/>
    </xf>
    <xf numFmtId="3" fontId="93" fillId="0" borderId="35" xfId="0" applyNumberFormat="1" applyFont="1" applyFill="1" applyBorder="1" applyAlignment="1">
      <alignment horizontal="center"/>
    </xf>
    <xf numFmtId="0" fontId="93" fillId="0" borderId="14" xfId="0" applyFont="1" applyFill="1" applyBorder="1" applyAlignment="1">
      <alignment horizontal="center"/>
    </xf>
    <xf numFmtId="3" fontId="93" fillId="0" borderId="22" xfId="0" applyNumberFormat="1" applyFont="1" applyFill="1" applyBorder="1" applyAlignment="1">
      <alignment horizontal="center"/>
    </xf>
    <xf numFmtId="0" fontId="93" fillId="0" borderId="23" xfId="0" applyFont="1" applyFill="1" applyBorder="1" applyAlignment="1">
      <alignment horizontal="center"/>
    </xf>
    <xf numFmtId="0" fontId="4" fillId="0" borderId="22" xfId="0" applyFont="1" applyFill="1" applyBorder="1" applyAlignment="1">
      <alignment horizontal="center"/>
    </xf>
    <xf numFmtId="0" fontId="4" fillId="0" borderId="16" xfId="0" applyFont="1" applyFill="1" applyBorder="1" applyAlignment="1">
      <alignment horizontal="center"/>
    </xf>
    <xf numFmtId="0" fontId="4" fillId="0" borderId="13" xfId="0" applyFont="1" applyFill="1" applyBorder="1" applyAlignment="1">
      <alignment horizontal="center"/>
    </xf>
    <xf numFmtId="0" fontId="4" fillId="0" borderId="23" xfId="0" applyFont="1" applyFill="1" applyBorder="1" applyAlignment="1">
      <alignment horizontal="center"/>
    </xf>
    <xf numFmtId="0" fontId="3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6" fillId="0" borderId="13" xfId="0" applyFont="1" applyBorder="1" applyAlignment="1">
      <alignment horizontal="left" vertical="center" wrapText="1"/>
    </xf>
    <xf numFmtId="0" fontId="111" fillId="0" borderId="17" xfId="0" applyFont="1" applyBorder="1" applyAlignment="1">
      <alignment horizontal="left"/>
    </xf>
    <xf numFmtId="0" fontId="118" fillId="0" borderId="0" xfId="0" applyFont="1" applyBorder="1" applyAlignment="1">
      <alignment horizontal="center" vertical="center"/>
    </xf>
    <xf numFmtId="0" fontId="92" fillId="0" borderId="13" xfId="0" applyFont="1" applyFill="1" applyBorder="1" applyAlignment="1">
      <alignment horizontal="center" vertical="center" wrapText="1"/>
    </xf>
    <xf numFmtId="0" fontId="4" fillId="0" borderId="17"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26" fillId="0" borderId="14" xfId="0" applyFont="1" applyBorder="1" applyAlignment="1" applyProtection="1">
      <alignment horizontal="left"/>
    </xf>
    <xf numFmtId="0" fontId="26" fillId="0" borderId="0" xfId="0" applyFont="1" applyBorder="1" applyAlignment="1" applyProtection="1">
      <alignment horizontal="left" wrapText="1"/>
    </xf>
    <xf numFmtId="0" fontId="31" fillId="0" borderId="0" xfId="0" applyFont="1" applyBorder="1" applyAlignment="1" applyProtection="1">
      <alignment horizontal="center" vertical="center"/>
    </xf>
    <xf numFmtId="0" fontId="92" fillId="0" borderId="13"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31" fillId="0" borderId="0" xfId="0" applyFont="1" applyFill="1" applyBorder="1" applyAlignment="1" applyProtection="1">
      <alignment horizontal="center"/>
    </xf>
    <xf numFmtId="0" fontId="118" fillId="0" borderId="20" xfId="0" applyFont="1" applyFill="1" applyBorder="1" applyAlignment="1" applyProtection="1">
      <alignment horizontal="center"/>
    </xf>
    <xf numFmtId="0" fontId="118" fillId="0" borderId="0" xfId="0" applyFont="1" applyFill="1" applyBorder="1" applyAlignment="1" applyProtection="1">
      <alignment horizontal="center"/>
    </xf>
    <xf numFmtId="0" fontId="118" fillId="5" borderId="20" xfId="0" applyFont="1" applyFill="1" applyBorder="1" applyAlignment="1" applyProtection="1">
      <alignment horizontal="center"/>
    </xf>
    <xf numFmtId="168" fontId="31" fillId="0" borderId="0" xfId="0" applyNumberFormat="1" applyFont="1" applyBorder="1" applyAlignment="1">
      <alignment horizontal="center"/>
    </xf>
    <xf numFmtId="0" fontId="26" fillId="0" borderId="0" xfId="0" applyFont="1" applyBorder="1" applyAlignment="1" applyProtection="1">
      <alignment horizontal="left" vertical="center" wrapText="1"/>
    </xf>
    <xf numFmtId="0" fontId="26" fillId="0" borderId="0" xfId="0" applyFont="1" applyBorder="1" applyAlignment="1">
      <alignment horizontal="left"/>
    </xf>
    <xf numFmtId="0" fontId="4" fillId="0" borderId="19" xfId="0" applyFont="1" applyBorder="1" applyAlignment="1">
      <alignment horizontal="center" vertical="center" wrapText="1"/>
    </xf>
    <xf numFmtId="0" fontId="26" fillId="0" borderId="0" xfId="0" applyFont="1" applyBorder="1" applyAlignment="1" applyProtection="1">
      <alignment horizontal="left" vertical="center"/>
    </xf>
    <xf numFmtId="0" fontId="27" fillId="0" borderId="0" xfId="0" applyFont="1" applyAlignment="1">
      <alignment wrapText="1"/>
    </xf>
    <xf numFmtId="0" fontId="90" fillId="0" borderId="0" xfId="0" applyFont="1" applyAlignment="1">
      <alignment wrapText="1"/>
    </xf>
    <xf numFmtId="0" fontId="92" fillId="0" borderId="13" xfId="0" applyFont="1" applyBorder="1" applyAlignment="1">
      <alignment horizontal="center" vertical="center"/>
    </xf>
    <xf numFmtId="0" fontId="26" fillId="0" borderId="14" xfId="0" applyFont="1" applyBorder="1" applyAlignment="1">
      <alignment horizontal="left" vertical="center" wrapText="1"/>
    </xf>
    <xf numFmtId="0" fontId="26" fillId="0" borderId="0" xfId="0" applyFont="1" applyBorder="1" applyAlignment="1">
      <alignment horizontal="left" vertical="center" wrapText="1"/>
    </xf>
    <xf numFmtId="164" fontId="96" fillId="0" borderId="22" xfId="0" applyNumberFormat="1" applyFont="1" applyFill="1" applyBorder="1" applyAlignment="1">
      <alignment horizontal="center" vertical="center"/>
    </xf>
    <xf numFmtId="164" fontId="96" fillId="0" borderId="23" xfId="0" applyNumberFormat="1" applyFont="1" applyFill="1" applyBorder="1" applyAlignment="1">
      <alignment horizontal="center" vertical="center"/>
    </xf>
    <xf numFmtId="164" fontId="96" fillId="0" borderId="22" xfId="0" applyNumberFormat="1" applyFont="1" applyFill="1" applyBorder="1" applyAlignment="1">
      <alignment horizontal="center" vertical="center" wrapText="1"/>
    </xf>
    <xf numFmtId="164" fontId="96" fillId="0" borderId="23" xfId="0" applyNumberFormat="1" applyFont="1" applyFill="1" applyBorder="1" applyAlignment="1">
      <alignment horizontal="center" vertical="center" wrapText="1"/>
    </xf>
    <xf numFmtId="0" fontId="31" fillId="0" borderId="0" xfId="0" applyFont="1" applyBorder="1" applyAlignment="1">
      <alignment horizontal="center" wrapText="1"/>
    </xf>
    <xf numFmtId="168" fontId="31" fillId="0" borderId="20" xfId="0" applyNumberFormat="1" applyFont="1" applyBorder="1" applyAlignment="1">
      <alignment horizontal="center"/>
    </xf>
    <xf numFmtId="0" fontId="4" fillId="0" borderId="13" xfId="0" applyFont="1" applyBorder="1" applyAlignment="1">
      <alignment horizontal="center" vertical="center" wrapText="1"/>
    </xf>
    <xf numFmtId="0" fontId="93" fillId="0" borderId="14" xfId="0" applyFont="1" applyBorder="1" applyAlignment="1">
      <alignment horizontal="left" wrapText="1"/>
    </xf>
    <xf numFmtId="0" fontId="101" fillId="0" borderId="0" xfId="587" applyNumberFormat="1" applyFont="1" applyFill="1" applyBorder="1" applyAlignment="1">
      <alignment horizontal="center"/>
    </xf>
    <xf numFmtId="0" fontId="93" fillId="0" borderId="13" xfId="587" applyNumberFormat="1" applyFont="1" applyFill="1" applyBorder="1" applyAlignment="1">
      <alignment horizontal="center" vertical="center" wrapText="1"/>
    </xf>
    <xf numFmtId="0" fontId="93" fillId="0" borderId="13" xfId="587" applyNumberFormat="1" applyFont="1" applyFill="1" applyBorder="1" applyAlignment="1">
      <alignment horizontal="center"/>
    </xf>
    <xf numFmtId="168" fontId="101" fillId="0" borderId="0" xfId="0" applyNumberFormat="1" applyFont="1" applyBorder="1" applyAlignment="1">
      <alignment horizontal="center"/>
    </xf>
    <xf numFmtId="0" fontId="109" fillId="0" borderId="25" xfId="0" applyFont="1" applyBorder="1" applyAlignment="1">
      <alignment horizontal="center" vertical="center" wrapText="1"/>
    </xf>
    <xf numFmtId="0" fontId="109" fillId="0" borderId="21" xfId="0" applyFont="1" applyBorder="1" applyAlignment="1">
      <alignment horizontal="center" vertical="center" wrapText="1"/>
    </xf>
    <xf numFmtId="0" fontId="109" fillId="0" borderId="25" xfId="0" applyFont="1" applyBorder="1" applyAlignment="1">
      <alignment horizontal="center" vertical="center"/>
    </xf>
    <xf numFmtId="0" fontId="109" fillId="0" borderId="20" xfId="0" applyFont="1" applyBorder="1" applyAlignment="1">
      <alignment horizontal="center" vertical="center"/>
    </xf>
    <xf numFmtId="0" fontId="109" fillId="0" borderId="21" xfId="0" applyFont="1" applyBorder="1" applyAlignment="1">
      <alignment horizontal="center" vertical="center"/>
    </xf>
    <xf numFmtId="0" fontId="115" fillId="0" borderId="13" xfId="0" applyFont="1" applyBorder="1" applyAlignment="1">
      <alignment horizontal="center" vertical="center"/>
    </xf>
    <xf numFmtId="2" fontId="26" fillId="0" borderId="0" xfId="0" applyNumberFormat="1" applyFont="1" applyBorder="1" applyAlignment="1">
      <alignment horizontal="left" vertical="center" wrapText="1"/>
    </xf>
    <xf numFmtId="49" fontId="16" fillId="0" borderId="13" xfId="0" applyNumberFormat="1" applyFont="1" applyBorder="1" applyAlignment="1">
      <alignment horizontal="center" vertical="center" wrapText="1"/>
    </xf>
    <xf numFmtId="49" fontId="4" fillId="0" borderId="13" xfId="0" applyNumberFormat="1" applyFont="1" applyFill="1" applyBorder="1" applyAlignment="1">
      <alignment horizontal="center" vertical="center" wrapText="1"/>
    </xf>
    <xf numFmtId="49" fontId="16" fillId="0" borderId="13" xfId="0" applyNumberFormat="1" applyFont="1" applyFill="1" applyBorder="1" applyAlignment="1">
      <alignment horizontal="center" vertical="center" wrapText="1"/>
    </xf>
    <xf numFmtId="49" fontId="4" fillId="0" borderId="13" xfId="0" applyNumberFormat="1" applyFont="1" applyBorder="1" applyAlignment="1">
      <alignment horizontal="center" vertical="center" wrapText="1"/>
    </xf>
    <xf numFmtId="49" fontId="16" fillId="0" borderId="13" xfId="0" applyNumberFormat="1" applyFont="1" applyFill="1" applyBorder="1" applyAlignment="1">
      <alignment horizontal="center" vertical="center"/>
    </xf>
    <xf numFmtId="0" fontId="119" fillId="0" borderId="22" xfId="0" applyFont="1" applyBorder="1" applyAlignment="1">
      <alignment horizontal="left" wrapText="1"/>
    </xf>
    <xf numFmtId="0" fontId="119" fillId="0" borderId="16" xfId="0" applyFont="1" applyBorder="1" applyAlignment="1">
      <alignment horizontal="left" wrapText="1"/>
    </xf>
    <xf numFmtId="0" fontId="119" fillId="0" borderId="23" xfId="0" applyFont="1" applyBorder="1" applyAlignment="1">
      <alignment horizontal="left" wrapText="1"/>
    </xf>
    <xf numFmtId="0" fontId="107" fillId="0" borderId="13" xfId="0" applyFont="1" applyFill="1" applyBorder="1" applyAlignment="1">
      <alignment horizontal="center" vertical="center" wrapText="1"/>
    </xf>
    <xf numFmtId="0" fontId="101" fillId="0" borderId="0" xfId="0" applyFont="1" applyBorder="1" applyAlignment="1">
      <alignment horizontal="center"/>
    </xf>
    <xf numFmtId="17" fontId="101" fillId="0" borderId="0" xfId="0" applyNumberFormat="1" applyFont="1" applyBorder="1" applyAlignment="1">
      <alignment horizontal="center"/>
    </xf>
    <xf numFmtId="0" fontId="108" fillId="0" borderId="20" xfId="0" applyFont="1" applyFill="1" applyBorder="1" applyAlignment="1">
      <alignment horizontal="center" vertical="top" wrapText="1"/>
    </xf>
    <xf numFmtId="0" fontId="115" fillId="0" borderId="13" xfId="0" applyFont="1" applyFill="1" applyBorder="1" applyAlignment="1">
      <alignment horizontal="center" vertical="center" wrapText="1"/>
    </xf>
    <xf numFmtId="0" fontId="103" fillId="0" borderId="0" xfId="0" applyFont="1" applyBorder="1" applyAlignment="1">
      <alignment horizontal="center" vertical="center"/>
    </xf>
    <xf numFmtId="0" fontId="133" fillId="0" borderId="36" xfId="0" applyFont="1" applyFill="1" applyBorder="1" applyAlignment="1">
      <alignment horizontal="left" vertical="top" wrapText="1"/>
    </xf>
    <xf numFmtId="0" fontId="133" fillId="0" borderId="0" xfId="0" applyFont="1" applyFill="1" applyBorder="1" applyAlignment="1">
      <alignment horizontal="left" vertical="top" wrapText="1"/>
    </xf>
    <xf numFmtId="0" fontId="115" fillId="0" borderId="17" xfId="0" applyFont="1" applyFill="1" applyBorder="1" applyAlignment="1">
      <alignment horizontal="center" vertical="center" wrapText="1"/>
    </xf>
    <xf numFmtId="0" fontId="115" fillId="0" borderId="24" xfId="0" applyFont="1" applyFill="1" applyBorder="1" applyAlignment="1">
      <alignment horizontal="center" vertical="center" wrapText="1"/>
    </xf>
    <xf numFmtId="0" fontId="115" fillId="0" borderId="19" xfId="0" applyFont="1" applyFill="1" applyBorder="1" applyAlignment="1">
      <alignment horizontal="center" vertical="center" wrapText="1"/>
    </xf>
    <xf numFmtId="0" fontId="109" fillId="0" borderId="22" xfId="0" applyFont="1" applyBorder="1" applyAlignment="1">
      <alignment horizontal="center" wrapText="1"/>
    </xf>
    <xf numFmtId="0" fontId="109" fillId="0" borderId="16" xfId="0" applyFont="1" applyBorder="1" applyAlignment="1">
      <alignment horizontal="center" wrapText="1"/>
    </xf>
    <xf numFmtId="0" fontId="109" fillId="0" borderId="23" xfId="0" applyFont="1" applyBorder="1" applyAlignment="1">
      <alignment horizontal="center" wrapText="1"/>
    </xf>
    <xf numFmtId="0" fontId="107" fillId="0" borderId="13" xfId="0" applyFont="1" applyFill="1" applyBorder="1" applyAlignment="1">
      <alignment horizontal="center" vertical="top" wrapText="1"/>
    </xf>
    <xf numFmtId="0" fontId="108" fillId="0" borderId="13" xfId="0" applyFont="1" applyFill="1" applyBorder="1" applyAlignment="1">
      <alignment horizontal="left" vertical="top" wrapText="1"/>
    </xf>
    <xf numFmtId="49" fontId="101" fillId="0" borderId="0" xfId="0" applyNumberFormat="1" applyFont="1" applyBorder="1" applyAlignment="1">
      <alignment horizontal="center"/>
    </xf>
    <xf numFmtId="0" fontId="32" fillId="0" borderId="20" xfId="0" applyFont="1" applyBorder="1" applyAlignment="1">
      <alignment horizontal="center"/>
    </xf>
    <xf numFmtId="0" fontId="134" fillId="0" borderId="17" xfId="0" applyFont="1" applyFill="1" applyBorder="1" applyAlignment="1">
      <alignment horizontal="center" vertical="center" wrapText="1"/>
    </xf>
    <xf numFmtId="0" fontId="134" fillId="0" borderId="24" xfId="0" applyFont="1" applyFill="1" applyBorder="1" applyAlignment="1">
      <alignment horizontal="center" vertical="center" wrapText="1"/>
    </xf>
    <xf numFmtId="0" fontId="134" fillId="0" borderId="19" xfId="0" applyFont="1" applyFill="1" applyBorder="1" applyAlignment="1">
      <alignment horizontal="center" vertical="center" wrapText="1"/>
    </xf>
    <xf numFmtId="0" fontId="119" fillId="0" borderId="17" xfId="0" applyFont="1" applyBorder="1" applyAlignment="1">
      <alignment horizontal="left" vertical="center" wrapText="1"/>
    </xf>
    <xf numFmtId="0" fontId="26" fillId="0" borderId="25" xfId="0" applyFont="1" applyBorder="1" applyAlignment="1" applyProtection="1">
      <alignment horizontal="left"/>
    </xf>
    <xf numFmtId="0" fontId="26" fillId="0" borderId="20" xfId="0" applyFont="1" applyBorder="1" applyAlignment="1" applyProtection="1">
      <alignment horizontal="left"/>
    </xf>
    <xf numFmtId="0" fontId="134" fillId="0" borderId="13" xfId="0" applyFont="1" applyFill="1" applyBorder="1" applyAlignment="1">
      <alignment horizontal="center" vertical="center" wrapText="1"/>
    </xf>
    <xf numFmtId="0" fontId="108" fillId="0" borderId="13" xfId="0" applyFont="1" applyFill="1" applyBorder="1" applyAlignment="1">
      <alignment horizontal="center" vertical="center" wrapText="1"/>
    </xf>
    <xf numFmtId="0" fontId="108" fillId="0" borderId="13" xfId="0" applyFont="1" applyFill="1" applyBorder="1" applyAlignment="1">
      <alignment horizontal="left" vertical="center" wrapText="1"/>
    </xf>
    <xf numFmtId="177" fontId="103" fillId="0" borderId="13" xfId="586" applyNumberFormat="1" applyFont="1" applyBorder="1" applyAlignment="1">
      <alignment horizontal="center" vertical="center"/>
    </xf>
    <xf numFmtId="176" fontId="103" fillId="0" borderId="13" xfId="586" applyNumberFormat="1" applyFont="1" applyBorder="1" applyAlignment="1">
      <alignment horizontal="center" vertical="center" wrapText="1"/>
    </xf>
    <xf numFmtId="0" fontId="118" fillId="0" borderId="20" xfId="0" applyFont="1" applyBorder="1" applyAlignment="1">
      <alignment horizontal="center"/>
    </xf>
    <xf numFmtId="0" fontId="4" fillId="0" borderId="0" xfId="1333" applyFont="1" applyAlignment="1">
      <alignment vertical="top" wrapText="1"/>
    </xf>
    <xf numFmtId="0" fontId="4" fillId="0" borderId="0" xfId="1333" applyFont="1" applyFill="1" applyAlignment="1">
      <alignment vertical="top" wrapText="1"/>
    </xf>
    <xf numFmtId="0" fontId="96" fillId="0" borderId="0" xfId="1333" applyFont="1" applyAlignment="1">
      <alignment vertical="top" wrapText="1"/>
    </xf>
    <xf numFmtId="0" fontId="4" fillId="0" borderId="0" xfId="1333" applyFont="1" applyAlignment="1">
      <alignment horizontal="left" vertical="center"/>
    </xf>
    <xf numFmtId="0" fontId="96" fillId="0" borderId="0" xfId="1333" applyFont="1" applyFill="1" applyAlignment="1">
      <alignment vertical="top"/>
    </xf>
    <xf numFmtId="0" fontId="96" fillId="0" borderId="0" xfId="1333" applyFont="1" applyAlignment="1">
      <alignment vertical="top"/>
    </xf>
    <xf numFmtId="0" fontId="26" fillId="0" borderId="0" xfId="0" applyFont="1" applyAlignment="1">
      <alignment horizontal="center"/>
    </xf>
    <xf numFmtId="0" fontId="58" fillId="0" borderId="0" xfId="1335" applyFont="1" applyFill="1" applyAlignment="1" applyProtection="1">
      <alignment horizontal="right" vertical="top" wrapText="1" readingOrder="1"/>
      <protection locked="0"/>
    </xf>
    <xf numFmtId="0" fontId="4" fillId="0" borderId="0" xfId="1335" applyFont="1" applyFill="1" applyAlignment="1">
      <alignment wrapText="1"/>
    </xf>
    <xf numFmtId="0" fontId="26" fillId="0" borderId="14" xfId="0" applyFont="1" applyBorder="1" applyAlignment="1">
      <alignment horizontal="left" vertical="top" wrapText="1"/>
    </xf>
    <xf numFmtId="0" fontId="92" fillId="0" borderId="13" xfId="0" applyFont="1" applyFill="1" applyBorder="1" applyAlignment="1">
      <alignment horizontal="left" vertical="center" wrapText="1"/>
    </xf>
    <xf numFmtId="0" fontId="4" fillId="0" borderId="0" xfId="0" applyFont="1" applyAlignment="1">
      <alignment horizontal="left" vertical="center" wrapText="1"/>
    </xf>
    <xf numFmtId="0" fontId="26" fillId="0" borderId="0" xfId="0" applyFont="1" applyBorder="1" applyAlignment="1" applyProtection="1">
      <alignment vertical="center" wrapText="1"/>
    </xf>
    <xf numFmtId="0" fontId="26" fillId="0" borderId="0" xfId="0" applyFont="1" applyBorder="1" applyAlignment="1">
      <alignment horizontal="left" vertical="center"/>
    </xf>
    <xf numFmtId="0" fontId="26" fillId="0" borderId="13" xfId="0" applyFont="1" applyBorder="1" applyAlignment="1" applyProtection="1">
      <alignment horizontal="left" vertical="center" wrapText="1"/>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4" fillId="0" borderId="0" xfId="0" applyFont="1" applyFill="1" applyBorder="1" applyAlignment="1">
      <alignment horizontal="center" vertical="center"/>
    </xf>
    <xf numFmtId="0" fontId="4" fillId="0" borderId="22" xfId="0" applyFont="1" applyFill="1" applyBorder="1" applyAlignment="1">
      <alignment vertical="center" wrapText="1"/>
    </xf>
    <xf numFmtId="0" fontId="4" fillId="0" borderId="16" xfId="0" applyFont="1" applyFill="1" applyBorder="1" applyAlignment="1">
      <alignment vertical="center" wrapText="1"/>
    </xf>
    <xf numFmtId="0" fontId="4" fillId="0" borderId="23" xfId="0" applyFont="1" applyFill="1" applyBorder="1" applyAlignment="1">
      <alignment vertical="center" wrapText="1"/>
    </xf>
    <xf numFmtId="0" fontId="0" fillId="0" borderId="13" xfId="0" applyBorder="1" applyAlignment="1">
      <alignment horizontal="center"/>
    </xf>
    <xf numFmtId="0" fontId="4" fillId="0" borderId="13" xfId="0" applyFont="1" applyFill="1" applyBorder="1" applyAlignment="1">
      <alignment vertical="center"/>
    </xf>
    <xf numFmtId="0" fontId="4" fillId="0" borderId="22" xfId="0" applyFont="1" applyFill="1" applyBorder="1" applyAlignment="1"/>
    <xf numFmtId="0" fontId="4" fillId="0" borderId="16" xfId="0" applyFont="1" applyFill="1" applyBorder="1" applyAlignment="1"/>
    <xf numFmtId="0" fontId="4" fillId="0" borderId="23" xfId="0" applyFont="1" applyFill="1" applyBorder="1" applyAlignment="1"/>
    <xf numFmtId="0" fontId="111" fillId="0" borderId="0" xfId="0" applyFont="1" applyBorder="1" applyAlignment="1">
      <alignment horizontal="left" vertical="center" wrapText="1"/>
    </xf>
    <xf numFmtId="0" fontId="26" fillId="0" borderId="0" xfId="0" applyFont="1" applyBorder="1" applyAlignment="1">
      <alignment horizontal="center" vertical="center" wrapText="1"/>
    </xf>
    <xf numFmtId="0" fontId="111" fillId="0" borderId="0" xfId="0" applyFont="1" applyBorder="1" applyAlignment="1">
      <alignment horizontal="left" vertical="center"/>
    </xf>
    <xf numFmtId="0" fontId="111" fillId="0" borderId="0" xfId="0" applyFont="1" applyFill="1" applyBorder="1" applyAlignment="1">
      <alignment horizontal="left" vertical="center" wrapText="1"/>
    </xf>
    <xf numFmtId="0" fontId="31" fillId="0" borderId="0" xfId="0" applyFont="1" applyFill="1" applyBorder="1" applyAlignment="1" applyProtection="1">
      <alignment horizontal="center" vertical="center"/>
    </xf>
    <xf numFmtId="0" fontId="31" fillId="0" borderId="20" xfId="0" applyFont="1" applyFill="1" applyBorder="1" applyAlignment="1" applyProtection="1">
      <alignment horizontal="center"/>
    </xf>
    <xf numFmtId="0" fontId="26" fillId="0" borderId="14" xfId="0" applyFont="1" applyBorder="1" applyAlignment="1" applyProtection="1">
      <alignment horizontal="left" vertical="center" wrapText="1"/>
    </xf>
    <xf numFmtId="0" fontId="26" fillId="0" borderId="14" xfId="0" applyFont="1" applyFill="1" applyBorder="1" applyAlignment="1">
      <alignment horizontal="left" vertical="center" wrapText="1"/>
    </xf>
    <xf numFmtId="168" fontId="31" fillId="0" borderId="0" xfId="0" applyNumberFormat="1" applyFont="1" applyFill="1" applyBorder="1" applyAlignment="1">
      <alignment horizontal="center"/>
    </xf>
    <xf numFmtId="0" fontId="31" fillId="0" borderId="13" xfId="0" applyFont="1" applyFill="1" applyBorder="1" applyAlignment="1">
      <alignment horizontal="center" vertical="center"/>
    </xf>
    <xf numFmtId="0" fontId="31" fillId="0" borderId="13" xfId="0" applyFont="1" applyFill="1" applyBorder="1" applyAlignment="1">
      <alignment horizontal="center" vertical="center" wrapText="1"/>
    </xf>
    <xf numFmtId="0" fontId="26" fillId="0" borderId="0" xfId="0" applyFont="1" applyAlignment="1">
      <alignment horizontal="left" vertical="center" wrapText="1"/>
    </xf>
    <xf numFmtId="168" fontId="31" fillId="0" borderId="0" xfId="0" applyNumberFormat="1" applyFont="1" applyBorder="1" applyAlignment="1">
      <alignment horizontal="center" vertical="center"/>
    </xf>
    <xf numFmtId="0" fontId="31" fillId="0" borderId="20" xfId="0" applyFont="1" applyBorder="1" applyAlignment="1">
      <alignment horizontal="center" vertical="center"/>
    </xf>
    <xf numFmtId="0" fontId="0" fillId="0" borderId="14" xfId="0" applyBorder="1" applyAlignment="1">
      <alignment horizontal="left" vertical="center"/>
    </xf>
    <xf numFmtId="0" fontId="31" fillId="0" borderId="0" xfId="0" applyFont="1" applyFill="1" applyBorder="1" applyAlignment="1">
      <alignment horizontal="center" vertical="center"/>
    </xf>
    <xf numFmtId="168" fontId="31" fillId="0" borderId="0" xfId="0" applyNumberFormat="1" applyFont="1" applyFill="1" applyBorder="1" applyAlignment="1">
      <alignment horizontal="center" vertical="center"/>
    </xf>
    <xf numFmtId="168" fontId="31" fillId="0" borderId="2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14" xfId="0" applyFont="1" applyBorder="1" applyAlignment="1">
      <alignment horizontal="left" wrapText="1"/>
    </xf>
    <xf numFmtId="0" fontId="31" fillId="0" borderId="13" xfId="0" applyFont="1" applyBorder="1" applyAlignment="1">
      <alignment horizontal="left" vertical="center"/>
    </xf>
    <xf numFmtId="49" fontId="31" fillId="0" borderId="22"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49" fontId="31" fillId="0" borderId="13" xfId="0" applyNumberFormat="1" applyFont="1" applyBorder="1" applyAlignment="1">
      <alignment horizontal="center" vertical="center" wrapText="1"/>
    </xf>
    <xf numFmtId="49" fontId="31" fillId="0" borderId="13" xfId="0" applyNumberFormat="1" applyFont="1" applyBorder="1" applyAlignment="1">
      <alignment horizontal="center" vertical="center"/>
    </xf>
    <xf numFmtId="0" fontId="4" fillId="0" borderId="0" xfId="1333" applyFont="1" applyAlignment="1">
      <alignment horizontal="left" vertical="center" wrapText="1"/>
    </xf>
    <xf numFmtId="0" fontId="96" fillId="0" borderId="0" xfId="1333" applyFont="1" applyAlignment="1">
      <alignment vertical="center" wrapText="1"/>
    </xf>
    <xf numFmtId="0" fontId="4" fillId="0" borderId="0" xfId="1333" applyFont="1" applyFill="1" applyAlignment="1">
      <alignment horizontal="left" vertical="center" wrapText="1"/>
    </xf>
    <xf numFmtId="0" fontId="96" fillId="0" borderId="0" xfId="1333" applyFont="1" applyAlignment="1">
      <alignment vertical="center"/>
    </xf>
    <xf numFmtId="0" fontId="101" fillId="0" borderId="0" xfId="0" applyFont="1" applyAlignment="1">
      <alignment horizontal="center" vertical="center"/>
    </xf>
    <xf numFmtId="0" fontId="4" fillId="0" borderId="0" xfId="1333" applyFont="1" applyAlignment="1">
      <alignment horizontal="left" vertical="top" wrapText="1"/>
    </xf>
    <xf numFmtId="0" fontId="4" fillId="0" borderId="0" xfId="1333" applyFont="1" applyFill="1" applyAlignment="1">
      <alignment horizontal="left" vertical="top" wrapText="1"/>
    </xf>
    <xf numFmtId="0" fontId="96" fillId="0" borderId="0" xfId="1333" applyFont="1" applyAlignment="1">
      <alignment horizontal="left" vertical="top" wrapText="1"/>
    </xf>
    <xf numFmtId="0" fontId="96" fillId="0" borderId="0" xfId="1333" applyFont="1" applyAlignment="1">
      <alignment horizontal="left" vertical="top"/>
    </xf>
    <xf numFmtId="0" fontId="147" fillId="0" borderId="0" xfId="1336" applyFont="1" applyAlignment="1" applyProtection="1">
      <alignment horizontal="center" vertical="top" wrapText="1" readingOrder="1"/>
      <protection locked="0"/>
    </xf>
    <xf numFmtId="0" fontId="4" fillId="0" borderId="0" xfId="1336" applyAlignment="1">
      <alignment wrapText="1"/>
    </xf>
    <xf numFmtId="0" fontId="147" fillId="0" borderId="0" xfId="1336" applyFont="1" applyAlignment="1" applyProtection="1">
      <alignment horizontal="right" vertical="top" wrapText="1" readingOrder="1"/>
      <protection locked="0"/>
    </xf>
    <xf numFmtId="0" fontId="148" fillId="0" borderId="43" xfId="1336" applyFont="1" applyBorder="1" applyAlignment="1" applyProtection="1">
      <alignment horizontal="left" vertical="center" wrapText="1" readingOrder="1"/>
      <protection locked="0"/>
    </xf>
    <xf numFmtId="0" fontId="4" fillId="0" borderId="43" xfId="1336" applyBorder="1" applyAlignment="1">
      <alignment wrapText="1"/>
    </xf>
    <xf numFmtId="0" fontId="58" fillId="0" borderId="43" xfId="1336" applyFont="1" applyBorder="1" applyAlignment="1" applyProtection="1">
      <alignment horizontal="right" vertical="top" wrapText="1" readingOrder="1"/>
      <protection locked="0"/>
    </xf>
    <xf numFmtId="0" fontId="4" fillId="0" borderId="43" xfId="1336" applyBorder="1" applyAlignment="1">
      <alignment vertical="top" wrapText="1"/>
    </xf>
    <xf numFmtId="0" fontId="150" fillId="0" borderId="45" xfId="1336" applyFont="1" applyBorder="1" applyAlignment="1" applyProtection="1">
      <alignment horizontal="center" wrapText="1" readingOrder="2"/>
      <protection locked="0"/>
    </xf>
    <xf numFmtId="0" fontId="4" fillId="0" borderId="45" xfId="1336" applyBorder="1" applyAlignment="1">
      <alignment wrapText="1"/>
    </xf>
    <xf numFmtId="0" fontId="58" fillId="0" borderId="0" xfId="1336" applyFont="1" applyAlignment="1" applyProtection="1">
      <alignment horizontal="left" vertical="top" wrapText="1" readingOrder="1"/>
      <protection locked="0"/>
    </xf>
    <xf numFmtId="0" fontId="58" fillId="0" borderId="0" xfId="1336" applyFont="1" applyAlignment="1" applyProtection="1">
      <alignment horizontal="right" vertical="top" wrapText="1" readingOrder="1"/>
      <protection locked="0"/>
    </xf>
    <xf numFmtId="0" fontId="26" fillId="0" borderId="0" xfId="0" applyFont="1" applyBorder="1" applyAlignment="1">
      <alignment wrapText="1"/>
    </xf>
    <xf numFmtId="0" fontId="150" fillId="0" borderId="46" xfId="1336" applyFont="1" applyBorder="1" applyAlignment="1" applyProtection="1">
      <alignment horizontal="right" vertical="top" wrapText="1" readingOrder="1"/>
      <protection locked="0"/>
    </xf>
    <xf numFmtId="0" fontId="4" fillId="0" borderId="46" xfId="1336" applyBorder="1" applyAlignment="1">
      <alignment vertical="top" wrapText="1"/>
    </xf>
    <xf numFmtId="0" fontId="58" fillId="0" borderId="45" xfId="1336" applyFont="1" applyBorder="1" applyAlignment="1" applyProtection="1">
      <alignment horizontal="right" vertical="top" wrapText="1" readingOrder="1"/>
      <protection locked="0"/>
    </xf>
    <xf numFmtId="0" fontId="26" fillId="0" borderId="0" xfId="0" applyFont="1" applyBorder="1" applyAlignment="1">
      <alignment vertical="top" wrapText="1"/>
    </xf>
    <xf numFmtId="0" fontId="31" fillId="0" borderId="13" xfId="0" applyFont="1" applyFill="1" applyBorder="1" applyAlignment="1">
      <alignment horizontal="center"/>
    </xf>
    <xf numFmtId="0" fontId="150" fillId="0" borderId="46" xfId="1336" applyFont="1" applyBorder="1" applyAlignment="1" applyProtection="1">
      <alignment horizontal="right" wrapText="1" readingOrder="1"/>
      <protection locked="0"/>
    </xf>
    <xf numFmtId="0" fontId="4" fillId="0" borderId="46" xfId="1336" applyBorder="1" applyAlignment="1">
      <alignment wrapText="1"/>
    </xf>
    <xf numFmtId="0" fontId="92" fillId="0" borderId="22" xfId="0" applyFont="1" applyBorder="1" applyAlignment="1">
      <alignment horizontal="left" vertical="center" wrapText="1"/>
    </xf>
    <xf numFmtId="0" fontId="92" fillId="0" borderId="16" xfId="0" applyFont="1" applyBorder="1" applyAlignment="1">
      <alignment horizontal="left" vertical="center" wrapText="1"/>
    </xf>
    <xf numFmtId="0" fontId="92" fillId="0" borderId="23" xfId="0" applyFont="1" applyBorder="1" applyAlignment="1">
      <alignment horizontal="left" vertical="center" wrapText="1"/>
    </xf>
    <xf numFmtId="0" fontId="26" fillId="0" borderId="13" xfId="0" applyFont="1" applyBorder="1" applyAlignment="1" applyProtection="1">
      <alignment wrapText="1"/>
    </xf>
    <xf numFmtId="0" fontId="4" fillId="0" borderId="22" xfId="0" applyFont="1" applyBorder="1" applyAlignment="1">
      <alignment horizontal="left" vertical="center"/>
    </xf>
    <xf numFmtId="0" fontId="4" fillId="0" borderId="16" xfId="0" applyFont="1" applyBorder="1" applyAlignment="1">
      <alignment horizontal="left" vertical="center"/>
    </xf>
    <xf numFmtId="0" fontId="4" fillId="0" borderId="23" xfId="0" applyFont="1" applyBorder="1" applyAlignment="1">
      <alignment horizontal="left" vertical="center"/>
    </xf>
    <xf numFmtId="186" fontId="4" fillId="0" borderId="13" xfId="586" applyNumberFormat="1" applyFont="1" applyFill="1" applyBorder="1" applyAlignment="1">
      <alignment horizontal="center" vertical="center" wrapText="1"/>
    </xf>
    <xf numFmtId="0" fontId="111" fillId="0" borderId="0" xfId="0" applyFont="1" applyBorder="1" applyAlignment="1">
      <alignment horizontal="left" wrapText="1"/>
    </xf>
    <xf numFmtId="0" fontId="111" fillId="0" borderId="0" xfId="0" applyFont="1" applyBorder="1" applyAlignment="1">
      <alignment horizontal="left"/>
    </xf>
    <xf numFmtId="0" fontId="26" fillId="0" borderId="14" xfId="0" applyFont="1" applyBorder="1" applyAlignment="1" applyProtection="1">
      <alignment horizontal="left" vertical="center"/>
    </xf>
    <xf numFmtId="0" fontId="31" fillId="5" borderId="0" xfId="0" applyFont="1" applyFill="1" applyBorder="1" applyAlignment="1" applyProtection="1">
      <alignment horizontal="center" vertical="top"/>
    </xf>
    <xf numFmtId="0" fontId="31" fillId="0" borderId="13" xfId="0" applyFont="1" applyBorder="1" applyAlignment="1" applyProtection="1">
      <alignment horizontal="center" vertical="center" wrapText="1"/>
    </xf>
    <xf numFmtId="0" fontId="31" fillId="0" borderId="22"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1" fillId="0" borderId="19" xfId="0" applyFont="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27" fillId="0" borderId="0" xfId="0" applyFont="1" applyFill="1" applyAlignment="1">
      <alignment wrapText="1"/>
    </xf>
    <xf numFmtId="0" fontId="90" fillId="0" borderId="0" xfId="0" applyFont="1" applyFill="1" applyAlignment="1">
      <alignment wrapText="1"/>
    </xf>
    <xf numFmtId="0" fontId="31" fillId="0" borderId="13" xfId="0" applyFont="1" applyBorder="1" applyAlignment="1">
      <alignment horizontal="center" vertical="center" wrapText="1"/>
    </xf>
    <xf numFmtId="0" fontId="0" fillId="0" borderId="13" xfId="0" applyFont="1" applyFill="1" applyBorder="1" applyAlignment="1">
      <alignment horizontal="center" vertical="center" wrapText="1"/>
    </xf>
    <xf numFmtId="0" fontId="31" fillId="0" borderId="13" xfId="0" applyFont="1" applyBorder="1" applyAlignment="1">
      <alignment horizontal="center" vertical="center"/>
    </xf>
    <xf numFmtId="0" fontId="31" fillId="0" borderId="0" xfId="0" applyFont="1" applyFill="1" applyBorder="1" applyAlignment="1">
      <alignment horizontal="center" wrapText="1"/>
    </xf>
    <xf numFmtId="2" fontId="26" fillId="0" borderId="0" xfId="0" applyNumberFormat="1" applyFont="1" applyBorder="1" applyAlignment="1">
      <alignment horizontal="left" vertical="top" wrapText="1"/>
    </xf>
    <xf numFmtId="0" fontId="155" fillId="0" borderId="0" xfId="0" applyFont="1" applyFill="1" applyBorder="1" applyAlignment="1">
      <alignment horizontal="center"/>
    </xf>
    <xf numFmtId="0" fontId="156" fillId="0" borderId="0" xfId="0" applyFont="1" applyAlignment="1">
      <alignment horizontal="center" vertical="center" wrapText="1"/>
    </xf>
    <xf numFmtId="0" fontId="156" fillId="0" borderId="20" xfId="0" applyFont="1" applyBorder="1" applyAlignment="1">
      <alignment horizontal="center" vertical="center" wrapText="1"/>
    </xf>
    <xf numFmtId="14" fontId="26" fillId="0" borderId="0" xfId="0" applyNumberFormat="1" applyFont="1" applyBorder="1" applyAlignment="1">
      <alignment horizontal="left" vertical="center"/>
    </xf>
    <xf numFmtId="14" fontId="94" fillId="0" borderId="0" xfId="0" applyNumberFormat="1" applyFont="1" applyBorder="1" applyAlignment="1">
      <alignment horizontal="left" vertical="center"/>
    </xf>
  </cellXfs>
  <cellStyles count="1341">
    <cellStyle name="20% - Énfasis1" xfId="1" builtinId="30" customBuiltin="1"/>
    <cellStyle name="20% - Énfasis1 2" xfId="2"/>
    <cellStyle name="20% - Énfasis1 2 2" xfId="3"/>
    <cellStyle name="20% - Énfasis1 3" xfId="4"/>
    <cellStyle name="20% - Énfasis1 3 2" xfId="5"/>
    <cellStyle name="20% - Énfasis1 4" xfId="6"/>
    <cellStyle name="20% - Énfasis1 5" xfId="7"/>
    <cellStyle name="20% - Énfasis2" xfId="8" builtinId="34" customBuiltin="1"/>
    <cellStyle name="20% - Énfasis2 2" xfId="9"/>
    <cellStyle name="20% - Énfasis2 2 2" xfId="10"/>
    <cellStyle name="20% - Énfasis2 3" xfId="11"/>
    <cellStyle name="20% - Énfasis2 3 2" xfId="12"/>
    <cellStyle name="20% - Énfasis2 4" xfId="13"/>
    <cellStyle name="20% - Énfasis3" xfId="14" builtinId="38" customBuiltin="1"/>
    <cellStyle name="20% - Énfasis3 2" xfId="15"/>
    <cellStyle name="20% - Énfasis3 2 2" xfId="16"/>
    <cellStyle name="20% - Énfasis3 3" xfId="17"/>
    <cellStyle name="20% - Énfasis3 3 2" xfId="18"/>
    <cellStyle name="20% - Énfasis3 4" xfId="19"/>
    <cellStyle name="20% - Énfasis3 5" xfId="20"/>
    <cellStyle name="20% - Énfasis4" xfId="21" builtinId="42" customBuiltin="1"/>
    <cellStyle name="20% - Énfasis4 2" xfId="22"/>
    <cellStyle name="20% - Énfasis4 2 2" xfId="23"/>
    <cellStyle name="20% - Énfasis4 3" xfId="24"/>
    <cellStyle name="20% - Énfasis4 3 2" xfId="25"/>
    <cellStyle name="20% - Énfasis4 4" xfId="26"/>
    <cellStyle name="20% - Énfasis4 5" xfId="27"/>
    <cellStyle name="20% - Énfasis5" xfId="28" builtinId="46" customBuiltin="1"/>
    <cellStyle name="20% - Énfasis5 2" xfId="29"/>
    <cellStyle name="20% - Énfasis5 2 2" xfId="30"/>
    <cellStyle name="20% - Énfasis5 3" xfId="31"/>
    <cellStyle name="20% - Énfasis5 3 2" xfId="32"/>
    <cellStyle name="20% - Énfasis5 4" xfId="33"/>
    <cellStyle name="20% - Énfasis6" xfId="34" builtinId="50" customBuiltin="1"/>
    <cellStyle name="20% - Énfasis6 2" xfId="35"/>
    <cellStyle name="20% - Énfasis6 2 2" xfId="36"/>
    <cellStyle name="20% - Énfasis6 3" xfId="37"/>
    <cellStyle name="20% - Énfasis6 3 2" xfId="38"/>
    <cellStyle name="20% - Énfasis6 4" xfId="39"/>
    <cellStyle name="40% - Énfasis1" xfId="40" builtinId="31" customBuiltin="1"/>
    <cellStyle name="40% - Énfasis1 2" xfId="41"/>
    <cellStyle name="40% - Énfasis1 2 2" xfId="42"/>
    <cellStyle name="40% - Énfasis1 3" xfId="43"/>
    <cellStyle name="40% - Énfasis1 3 2" xfId="44"/>
    <cellStyle name="40% - Énfasis1 4" xfId="45"/>
    <cellStyle name="40% - Énfasis2" xfId="46" builtinId="35" customBuiltin="1"/>
    <cellStyle name="40% - Énfasis2 2" xfId="47"/>
    <cellStyle name="40% - Énfasis2 2 2" xfId="48"/>
    <cellStyle name="40% - Énfasis2 3" xfId="49"/>
    <cellStyle name="40% - Énfasis2 3 2" xfId="50"/>
    <cellStyle name="40% - Énfasis2 4" xfId="51"/>
    <cellStyle name="40% - Énfasis3" xfId="52" builtinId="39" customBuiltin="1"/>
    <cellStyle name="40% - Énfasis3 2" xfId="53"/>
    <cellStyle name="40% - Énfasis3 2 2" xfId="54"/>
    <cellStyle name="40% - Énfasis3 3" xfId="55"/>
    <cellStyle name="40% - Énfasis3 3 2" xfId="56"/>
    <cellStyle name="40% - Énfasis3 4" xfId="57"/>
    <cellStyle name="40% - Énfasis4" xfId="58" builtinId="43" customBuiltin="1"/>
    <cellStyle name="40% - Énfasis4 2" xfId="59"/>
    <cellStyle name="40% - Énfasis4 2 2" xfId="60"/>
    <cellStyle name="40% - Énfasis4 3" xfId="61"/>
    <cellStyle name="40% - Énfasis4 3 2" xfId="62"/>
    <cellStyle name="40% - Énfasis4 4" xfId="63"/>
    <cellStyle name="40% - Énfasis5" xfId="64" builtinId="47" customBuiltin="1"/>
    <cellStyle name="40% - Énfasis5 2" xfId="65"/>
    <cellStyle name="40% - Énfasis5 2 2" xfId="66"/>
    <cellStyle name="40% - Énfasis5 3" xfId="67"/>
    <cellStyle name="40% - Énfasis5 3 2" xfId="68"/>
    <cellStyle name="40% - Énfasis5 4" xfId="69"/>
    <cellStyle name="40% - Énfasis6" xfId="70" builtinId="51" customBuiltin="1"/>
    <cellStyle name="40% - Énfasis6 2" xfId="71"/>
    <cellStyle name="40% - Énfasis6 2 2" xfId="72"/>
    <cellStyle name="40% - Énfasis6 3" xfId="73"/>
    <cellStyle name="40% - Énfasis6 3 2" xfId="74"/>
    <cellStyle name="40% - Énfasis6 4" xfId="75"/>
    <cellStyle name="60% - Énfasis1" xfId="76" builtinId="32" customBuiltin="1"/>
    <cellStyle name="60% - Énfasis1 2" xfId="77"/>
    <cellStyle name="60% - Énfasis1 2 2" xfId="78"/>
    <cellStyle name="60% - Énfasis1 3" xfId="79"/>
    <cellStyle name="60% - Énfasis1 3 2" xfId="80"/>
    <cellStyle name="60% - Énfasis1 4" xfId="81"/>
    <cellStyle name="60% - Énfasis2" xfId="82" builtinId="36" customBuiltin="1"/>
    <cellStyle name="60% - Énfasis2 2" xfId="83"/>
    <cellStyle name="60% - Énfasis2 2 2" xfId="84"/>
    <cellStyle name="60% - Énfasis2 3" xfId="85"/>
    <cellStyle name="60% - Énfasis2 3 2" xfId="86"/>
    <cellStyle name="60% - Énfasis2 4" xfId="87"/>
    <cellStyle name="60% - Énfasis3" xfId="88" builtinId="40" customBuiltin="1"/>
    <cellStyle name="60% - Énfasis3 2" xfId="89"/>
    <cellStyle name="60% - Énfasis3 2 2" xfId="90"/>
    <cellStyle name="60% - Énfasis3 3" xfId="91"/>
    <cellStyle name="60% - Énfasis3 3 2" xfId="92"/>
    <cellStyle name="60% - Énfasis3 4" xfId="93"/>
    <cellStyle name="60% - Énfasis4" xfId="94" builtinId="44" customBuiltin="1"/>
    <cellStyle name="60% - Énfasis4 2" xfId="95"/>
    <cellStyle name="60% - Énfasis4 2 2" xfId="96"/>
    <cellStyle name="60% - Énfasis4 3" xfId="97"/>
    <cellStyle name="60% - Énfasis4 3 2" xfId="98"/>
    <cellStyle name="60% - Énfasis4 4" xfId="99"/>
    <cellStyle name="60% - Énfasis5" xfId="100" builtinId="48" customBuiltin="1"/>
    <cellStyle name="60% - Énfasis5 2" xfId="101"/>
    <cellStyle name="60% - Énfasis5 2 2" xfId="102"/>
    <cellStyle name="60% - Énfasis5 3" xfId="103"/>
    <cellStyle name="60% - Énfasis5 3 2" xfId="104"/>
    <cellStyle name="60% - Énfasis5 4" xfId="105"/>
    <cellStyle name="60% - Énfasis6" xfId="106" builtinId="52" customBuiltin="1"/>
    <cellStyle name="60% - Énfasis6 2" xfId="107"/>
    <cellStyle name="60% - Énfasis6 2 2" xfId="108"/>
    <cellStyle name="60% - Énfasis6 3" xfId="109"/>
    <cellStyle name="60% - Énfasis6 3 2" xfId="110"/>
    <cellStyle name="60% - Énfasis6 4" xfId="111"/>
    <cellStyle name="Buena 2" xfId="112"/>
    <cellStyle name="Buena 2 2" xfId="113"/>
    <cellStyle name="Buena 3" xfId="114"/>
    <cellStyle name="Buena 3 2" xfId="115"/>
    <cellStyle name="Buena 4" xfId="116"/>
    <cellStyle name="Cálculo" xfId="117" builtinId="22" customBuiltin="1"/>
    <cellStyle name="Cálculo 2" xfId="118"/>
    <cellStyle name="Cálculo 2 2" xfId="119"/>
    <cellStyle name="Cálculo 3" xfId="120"/>
    <cellStyle name="Cálculo 3 2" xfId="121"/>
    <cellStyle name="Cálculo 4" xfId="122"/>
    <cellStyle name="Celda de comprobación" xfId="123" builtinId="23" customBuiltin="1"/>
    <cellStyle name="Celda de comprobación 2" xfId="124"/>
    <cellStyle name="Celda de comprobación 2 2" xfId="125"/>
    <cellStyle name="Celda de comprobación 3" xfId="126"/>
    <cellStyle name="Celda de comprobación 3 2" xfId="127"/>
    <cellStyle name="Celda de comprobación 4" xfId="128"/>
    <cellStyle name="Celda vinculada" xfId="129" builtinId="24" customBuiltin="1"/>
    <cellStyle name="Celda vinculada 2" xfId="130"/>
    <cellStyle name="Celda vinculada 2 2" xfId="131"/>
    <cellStyle name="Celda vinculada 3" xfId="132"/>
    <cellStyle name="Celda vinculada 3 2" xfId="133"/>
    <cellStyle name="Celda vinculada 4" xfId="134"/>
    <cellStyle name="Currency 2" xfId="135"/>
    <cellStyle name="Currency 2 10" xfId="136"/>
    <cellStyle name="Currency 2 11" xfId="137"/>
    <cellStyle name="Currency 2 2" xfId="138"/>
    <cellStyle name="Currency 2 2 10" xfId="139"/>
    <cellStyle name="Currency 2 2 2" xfId="140"/>
    <cellStyle name="Currency 2 2 2 2" xfId="141"/>
    <cellStyle name="Currency 2 2 2 2 2" xfId="142"/>
    <cellStyle name="Currency 2 2 2 2 2 2" xfId="143"/>
    <cellStyle name="Currency 2 2 2 2 2 2 2" xfId="144"/>
    <cellStyle name="Currency 2 2 2 2 2 2 2 2" xfId="145"/>
    <cellStyle name="Currency 2 2 2 2 2 2 2 2 2" xfId="146"/>
    <cellStyle name="Currency 2 2 2 2 2 2 2 3" xfId="147"/>
    <cellStyle name="Currency 2 2 2 2 2 2 3" xfId="148"/>
    <cellStyle name="Currency 2 2 2 2 2 2 3 2" xfId="149"/>
    <cellStyle name="Currency 2 2 2 2 2 2 4" xfId="150"/>
    <cellStyle name="Currency 2 2 2 2 2 3" xfId="151"/>
    <cellStyle name="Currency 2 2 2 2 2 3 2" xfId="152"/>
    <cellStyle name="Currency 2 2 2 2 2 3 2 2" xfId="153"/>
    <cellStyle name="Currency 2 2 2 2 2 3 3" xfId="154"/>
    <cellStyle name="Currency 2 2 2 2 2 4" xfId="155"/>
    <cellStyle name="Currency 2 2 2 2 2 4 2" xfId="156"/>
    <cellStyle name="Currency 2 2 2 2 2 5" xfId="157"/>
    <cellStyle name="Currency 2 2 2 2 3" xfId="158"/>
    <cellStyle name="Currency 2 2 2 2 3 2" xfId="159"/>
    <cellStyle name="Currency 2 2 2 2 3 2 2" xfId="160"/>
    <cellStyle name="Currency 2 2 2 2 3 2 2 2" xfId="161"/>
    <cellStyle name="Currency 2 2 2 2 3 2 3" xfId="162"/>
    <cellStyle name="Currency 2 2 2 2 3 3" xfId="163"/>
    <cellStyle name="Currency 2 2 2 2 3 3 2" xfId="164"/>
    <cellStyle name="Currency 2 2 2 2 3 4" xfId="165"/>
    <cellStyle name="Currency 2 2 2 2 4" xfId="166"/>
    <cellStyle name="Currency 2 2 2 2 4 2" xfId="167"/>
    <cellStyle name="Currency 2 2 2 2 4 2 2" xfId="168"/>
    <cellStyle name="Currency 2 2 2 2 4 3" xfId="169"/>
    <cellStyle name="Currency 2 2 2 2 5" xfId="170"/>
    <cellStyle name="Currency 2 2 2 2 5 2" xfId="171"/>
    <cellStyle name="Currency 2 2 2 2 6" xfId="172"/>
    <cellStyle name="Currency 2 2 2 3" xfId="173"/>
    <cellStyle name="Currency 2 2 2 3 2" xfId="174"/>
    <cellStyle name="Currency 2 2 2 3 2 2" xfId="175"/>
    <cellStyle name="Currency 2 2 2 3 2 2 2" xfId="176"/>
    <cellStyle name="Currency 2 2 2 3 2 2 2 2" xfId="177"/>
    <cellStyle name="Currency 2 2 2 3 2 2 3" xfId="178"/>
    <cellStyle name="Currency 2 2 2 3 2 3" xfId="179"/>
    <cellStyle name="Currency 2 2 2 3 2 3 2" xfId="180"/>
    <cellStyle name="Currency 2 2 2 3 2 4" xfId="181"/>
    <cellStyle name="Currency 2 2 2 3 3" xfId="182"/>
    <cellStyle name="Currency 2 2 2 3 3 2" xfId="183"/>
    <cellStyle name="Currency 2 2 2 3 3 2 2" xfId="184"/>
    <cellStyle name="Currency 2 2 2 3 3 3" xfId="185"/>
    <cellStyle name="Currency 2 2 2 3 4" xfId="186"/>
    <cellStyle name="Currency 2 2 2 3 4 2" xfId="187"/>
    <cellStyle name="Currency 2 2 2 3 5" xfId="188"/>
    <cellStyle name="Currency 2 2 2 4" xfId="189"/>
    <cellStyle name="Currency 2 2 2 4 2" xfId="190"/>
    <cellStyle name="Currency 2 2 2 4 2 2" xfId="191"/>
    <cellStyle name="Currency 2 2 2 4 2 2 2" xfId="192"/>
    <cellStyle name="Currency 2 2 2 4 2 3" xfId="193"/>
    <cellStyle name="Currency 2 2 2 4 3" xfId="194"/>
    <cellStyle name="Currency 2 2 2 4 3 2" xfId="195"/>
    <cellStyle name="Currency 2 2 2 4 4" xfId="196"/>
    <cellStyle name="Currency 2 2 2 5" xfId="197"/>
    <cellStyle name="Currency 2 2 2 5 2" xfId="198"/>
    <cellStyle name="Currency 2 2 2 5 2 2" xfId="199"/>
    <cellStyle name="Currency 2 2 2 5 3" xfId="200"/>
    <cellStyle name="Currency 2 2 2 6" xfId="201"/>
    <cellStyle name="Currency 2 2 2 6 2" xfId="202"/>
    <cellStyle name="Currency 2 2 2 7" xfId="203"/>
    <cellStyle name="Currency 2 2 2 8" xfId="204"/>
    <cellStyle name="Currency 2 2 3" xfId="205"/>
    <cellStyle name="Currency 2 2 3 2" xfId="206"/>
    <cellStyle name="Currency 2 2 3 2 2" xfId="207"/>
    <cellStyle name="Currency 2 2 3 2 2 2" xfId="208"/>
    <cellStyle name="Currency 2 2 3 2 2 2 2" xfId="209"/>
    <cellStyle name="Currency 2 2 3 2 2 2 2 2" xfId="210"/>
    <cellStyle name="Currency 2 2 3 2 2 2 2 2 2" xfId="211"/>
    <cellStyle name="Currency 2 2 3 2 2 2 2 3" xfId="212"/>
    <cellStyle name="Currency 2 2 3 2 2 2 3" xfId="213"/>
    <cellStyle name="Currency 2 2 3 2 2 2 3 2" xfId="214"/>
    <cellStyle name="Currency 2 2 3 2 2 2 4" xfId="215"/>
    <cellStyle name="Currency 2 2 3 2 2 3" xfId="216"/>
    <cellStyle name="Currency 2 2 3 2 2 3 2" xfId="217"/>
    <cellStyle name="Currency 2 2 3 2 2 3 2 2" xfId="218"/>
    <cellStyle name="Currency 2 2 3 2 2 3 3" xfId="219"/>
    <cellStyle name="Currency 2 2 3 2 2 4" xfId="220"/>
    <cellStyle name="Currency 2 2 3 2 2 4 2" xfId="221"/>
    <cellStyle name="Currency 2 2 3 2 2 5" xfId="222"/>
    <cellStyle name="Currency 2 2 3 2 3" xfId="223"/>
    <cellStyle name="Currency 2 2 3 2 3 2" xfId="224"/>
    <cellStyle name="Currency 2 2 3 2 3 2 2" xfId="225"/>
    <cellStyle name="Currency 2 2 3 2 3 2 2 2" xfId="226"/>
    <cellStyle name="Currency 2 2 3 2 3 2 3" xfId="227"/>
    <cellStyle name="Currency 2 2 3 2 3 3" xfId="228"/>
    <cellStyle name="Currency 2 2 3 2 3 3 2" xfId="229"/>
    <cellStyle name="Currency 2 2 3 2 3 4" xfId="230"/>
    <cellStyle name="Currency 2 2 3 2 4" xfId="231"/>
    <cellStyle name="Currency 2 2 3 2 4 2" xfId="232"/>
    <cellStyle name="Currency 2 2 3 2 4 2 2" xfId="233"/>
    <cellStyle name="Currency 2 2 3 2 4 3" xfId="234"/>
    <cellStyle name="Currency 2 2 3 2 5" xfId="235"/>
    <cellStyle name="Currency 2 2 3 2 5 2" xfId="236"/>
    <cellStyle name="Currency 2 2 3 2 6" xfId="237"/>
    <cellStyle name="Currency 2 2 3 3" xfId="238"/>
    <cellStyle name="Currency 2 2 3 3 2" xfId="239"/>
    <cellStyle name="Currency 2 2 3 3 2 2" xfId="240"/>
    <cellStyle name="Currency 2 2 3 3 2 2 2" xfId="241"/>
    <cellStyle name="Currency 2 2 3 3 2 2 2 2" xfId="242"/>
    <cellStyle name="Currency 2 2 3 3 2 2 3" xfId="243"/>
    <cellStyle name="Currency 2 2 3 3 2 3" xfId="244"/>
    <cellStyle name="Currency 2 2 3 3 2 3 2" xfId="245"/>
    <cellStyle name="Currency 2 2 3 3 2 4" xfId="246"/>
    <cellStyle name="Currency 2 2 3 3 3" xfId="247"/>
    <cellStyle name="Currency 2 2 3 3 3 2" xfId="248"/>
    <cellStyle name="Currency 2 2 3 3 3 2 2" xfId="249"/>
    <cellStyle name="Currency 2 2 3 3 3 3" xfId="250"/>
    <cellStyle name="Currency 2 2 3 3 4" xfId="251"/>
    <cellStyle name="Currency 2 2 3 3 4 2" xfId="252"/>
    <cellStyle name="Currency 2 2 3 3 5" xfId="253"/>
    <cellStyle name="Currency 2 2 3 4" xfId="254"/>
    <cellStyle name="Currency 2 2 3 4 2" xfId="255"/>
    <cellStyle name="Currency 2 2 3 4 2 2" xfId="256"/>
    <cellStyle name="Currency 2 2 3 4 2 2 2" xfId="257"/>
    <cellStyle name="Currency 2 2 3 4 2 3" xfId="258"/>
    <cellStyle name="Currency 2 2 3 4 3" xfId="259"/>
    <cellStyle name="Currency 2 2 3 4 3 2" xfId="260"/>
    <cellStyle name="Currency 2 2 3 4 4" xfId="261"/>
    <cellStyle name="Currency 2 2 3 5" xfId="262"/>
    <cellStyle name="Currency 2 2 3 5 2" xfId="263"/>
    <cellStyle name="Currency 2 2 3 5 2 2" xfId="264"/>
    <cellStyle name="Currency 2 2 3 5 3" xfId="265"/>
    <cellStyle name="Currency 2 2 3 6" xfId="266"/>
    <cellStyle name="Currency 2 2 3 6 2" xfId="267"/>
    <cellStyle name="Currency 2 2 3 7" xfId="268"/>
    <cellStyle name="Currency 2 2 3 8" xfId="269"/>
    <cellStyle name="Currency 2 2 4" xfId="270"/>
    <cellStyle name="Currency 2 2 4 2" xfId="271"/>
    <cellStyle name="Currency 2 2 4 2 2" xfId="272"/>
    <cellStyle name="Currency 2 2 4 2 2 2" xfId="273"/>
    <cellStyle name="Currency 2 2 4 2 2 2 2" xfId="274"/>
    <cellStyle name="Currency 2 2 4 2 2 2 2 2" xfId="275"/>
    <cellStyle name="Currency 2 2 4 2 2 2 3" xfId="276"/>
    <cellStyle name="Currency 2 2 4 2 2 3" xfId="277"/>
    <cellStyle name="Currency 2 2 4 2 2 3 2" xfId="278"/>
    <cellStyle name="Currency 2 2 4 2 2 4" xfId="279"/>
    <cellStyle name="Currency 2 2 4 2 3" xfId="280"/>
    <cellStyle name="Currency 2 2 4 2 3 2" xfId="281"/>
    <cellStyle name="Currency 2 2 4 2 3 2 2" xfId="282"/>
    <cellStyle name="Currency 2 2 4 2 3 3" xfId="283"/>
    <cellStyle name="Currency 2 2 4 2 4" xfId="284"/>
    <cellStyle name="Currency 2 2 4 2 4 2" xfId="285"/>
    <cellStyle name="Currency 2 2 4 2 5" xfId="286"/>
    <cellStyle name="Currency 2 2 4 3" xfId="287"/>
    <cellStyle name="Currency 2 2 4 3 2" xfId="288"/>
    <cellStyle name="Currency 2 2 4 3 2 2" xfId="289"/>
    <cellStyle name="Currency 2 2 4 3 2 2 2" xfId="290"/>
    <cellStyle name="Currency 2 2 4 3 2 3" xfId="291"/>
    <cellStyle name="Currency 2 2 4 3 3" xfId="292"/>
    <cellStyle name="Currency 2 2 4 3 3 2" xfId="293"/>
    <cellStyle name="Currency 2 2 4 3 4" xfId="294"/>
    <cellStyle name="Currency 2 2 4 4" xfId="295"/>
    <cellStyle name="Currency 2 2 4 4 2" xfId="296"/>
    <cellStyle name="Currency 2 2 4 4 2 2" xfId="297"/>
    <cellStyle name="Currency 2 2 4 4 3" xfId="298"/>
    <cellStyle name="Currency 2 2 4 5" xfId="299"/>
    <cellStyle name="Currency 2 2 4 5 2" xfId="300"/>
    <cellStyle name="Currency 2 2 4 6" xfId="301"/>
    <cellStyle name="Currency 2 2 5" xfId="302"/>
    <cellStyle name="Currency 2 2 5 2" xfId="303"/>
    <cellStyle name="Currency 2 2 5 2 2" xfId="304"/>
    <cellStyle name="Currency 2 2 5 2 2 2" xfId="305"/>
    <cellStyle name="Currency 2 2 5 2 2 2 2" xfId="306"/>
    <cellStyle name="Currency 2 2 5 2 2 3" xfId="307"/>
    <cellStyle name="Currency 2 2 5 2 3" xfId="308"/>
    <cellStyle name="Currency 2 2 5 2 3 2" xfId="309"/>
    <cellStyle name="Currency 2 2 5 2 4" xfId="310"/>
    <cellStyle name="Currency 2 2 5 3" xfId="311"/>
    <cellStyle name="Currency 2 2 5 3 2" xfId="312"/>
    <cellStyle name="Currency 2 2 5 3 2 2" xfId="313"/>
    <cellStyle name="Currency 2 2 5 3 3" xfId="314"/>
    <cellStyle name="Currency 2 2 5 4" xfId="315"/>
    <cellStyle name="Currency 2 2 5 4 2" xfId="316"/>
    <cellStyle name="Currency 2 2 5 5" xfId="317"/>
    <cellStyle name="Currency 2 2 6" xfId="318"/>
    <cellStyle name="Currency 2 2 6 2" xfId="319"/>
    <cellStyle name="Currency 2 2 6 2 2" xfId="320"/>
    <cellStyle name="Currency 2 2 6 2 2 2" xfId="321"/>
    <cellStyle name="Currency 2 2 6 2 3" xfId="322"/>
    <cellStyle name="Currency 2 2 6 3" xfId="323"/>
    <cellStyle name="Currency 2 2 6 3 2" xfId="324"/>
    <cellStyle name="Currency 2 2 6 4" xfId="325"/>
    <cellStyle name="Currency 2 2 7" xfId="326"/>
    <cellStyle name="Currency 2 2 7 2" xfId="327"/>
    <cellStyle name="Currency 2 2 7 2 2" xfId="328"/>
    <cellStyle name="Currency 2 2 7 3" xfId="329"/>
    <cellStyle name="Currency 2 2 8" xfId="330"/>
    <cellStyle name="Currency 2 2 8 2" xfId="331"/>
    <cellStyle name="Currency 2 2 9" xfId="332"/>
    <cellStyle name="Currency 2 3" xfId="333"/>
    <cellStyle name="Currency 2 3 2" xfId="334"/>
    <cellStyle name="Currency 2 3 2 2" xfId="335"/>
    <cellStyle name="Currency 2 3 2 2 2" xfId="336"/>
    <cellStyle name="Currency 2 3 2 2 2 2" xfId="337"/>
    <cellStyle name="Currency 2 3 2 2 2 2 2" xfId="338"/>
    <cellStyle name="Currency 2 3 2 2 2 2 2 2" xfId="339"/>
    <cellStyle name="Currency 2 3 2 2 2 2 3" xfId="340"/>
    <cellStyle name="Currency 2 3 2 2 2 3" xfId="341"/>
    <cellStyle name="Currency 2 3 2 2 2 3 2" xfId="342"/>
    <cellStyle name="Currency 2 3 2 2 2 4" xfId="343"/>
    <cellStyle name="Currency 2 3 2 2 3" xfId="344"/>
    <cellStyle name="Currency 2 3 2 2 3 2" xfId="345"/>
    <cellStyle name="Currency 2 3 2 2 3 2 2" xfId="346"/>
    <cellStyle name="Currency 2 3 2 2 3 3" xfId="347"/>
    <cellStyle name="Currency 2 3 2 2 4" xfId="348"/>
    <cellStyle name="Currency 2 3 2 2 4 2" xfId="349"/>
    <cellStyle name="Currency 2 3 2 2 5" xfId="350"/>
    <cellStyle name="Currency 2 3 2 3" xfId="351"/>
    <cellStyle name="Currency 2 3 2 3 2" xfId="352"/>
    <cellStyle name="Currency 2 3 2 3 2 2" xfId="353"/>
    <cellStyle name="Currency 2 3 2 3 2 2 2" xfId="354"/>
    <cellStyle name="Currency 2 3 2 3 2 3" xfId="355"/>
    <cellStyle name="Currency 2 3 2 3 3" xfId="356"/>
    <cellStyle name="Currency 2 3 2 3 3 2" xfId="357"/>
    <cellStyle name="Currency 2 3 2 3 4" xfId="358"/>
    <cellStyle name="Currency 2 3 2 4" xfId="359"/>
    <cellStyle name="Currency 2 3 2 4 2" xfId="360"/>
    <cellStyle name="Currency 2 3 2 4 2 2" xfId="361"/>
    <cellStyle name="Currency 2 3 2 4 3" xfId="362"/>
    <cellStyle name="Currency 2 3 2 5" xfId="363"/>
    <cellStyle name="Currency 2 3 2 5 2" xfId="364"/>
    <cellStyle name="Currency 2 3 2 6" xfId="365"/>
    <cellStyle name="Currency 2 3 3" xfId="366"/>
    <cellStyle name="Currency 2 3 3 2" xfId="367"/>
    <cellStyle name="Currency 2 3 3 2 2" xfId="368"/>
    <cellStyle name="Currency 2 3 3 2 2 2" xfId="369"/>
    <cellStyle name="Currency 2 3 3 2 2 2 2" xfId="370"/>
    <cellStyle name="Currency 2 3 3 2 2 3" xfId="371"/>
    <cellStyle name="Currency 2 3 3 2 3" xfId="372"/>
    <cellStyle name="Currency 2 3 3 2 3 2" xfId="373"/>
    <cellStyle name="Currency 2 3 3 2 4" xfId="374"/>
    <cellStyle name="Currency 2 3 3 3" xfId="375"/>
    <cellStyle name="Currency 2 3 3 3 2" xfId="376"/>
    <cellStyle name="Currency 2 3 3 3 2 2" xfId="377"/>
    <cellStyle name="Currency 2 3 3 3 3" xfId="378"/>
    <cellStyle name="Currency 2 3 3 4" xfId="379"/>
    <cellStyle name="Currency 2 3 3 4 2" xfId="380"/>
    <cellStyle name="Currency 2 3 3 5" xfId="381"/>
    <cellStyle name="Currency 2 3 4" xfId="382"/>
    <cellStyle name="Currency 2 3 4 2" xfId="383"/>
    <cellStyle name="Currency 2 3 4 2 2" xfId="384"/>
    <cellStyle name="Currency 2 3 4 2 2 2" xfId="385"/>
    <cellStyle name="Currency 2 3 4 2 3" xfId="386"/>
    <cellStyle name="Currency 2 3 4 3" xfId="387"/>
    <cellStyle name="Currency 2 3 4 3 2" xfId="388"/>
    <cellStyle name="Currency 2 3 4 4" xfId="389"/>
    <cellStyle name="Currency 2 3 5" xfId="390"/>
    <cellStyle name="Currency 2 3 5 2" xfId="391"/>
    <cellStyle name="Currency 2 3 5 2 2" xfId="392"/>
    <cellStyle name="Currency 2 3 5 3" xfId="393"/>
    <cellStyle name="Currency 2 3 6" xfId="394"/>
    <cellStyle name="Currency 2 3 6 2" xfId="395"/>
    <cellStyle name="Currency 2 3 7" xfId="396"/>
    <cellStyle name="Currency 2 3 8" xfId="397"/>
    <cellStyle name="Currency 2 4" xfId="398"/>
    <cellStyle name="Currency 2 4 2" xfId="399"/>
    <cellStyle name="Currency 2 4 2 2" xfId="400"/>
    <cellStyle name="Currency 2 4 2 2 2" xfId="401"/>
    <cellStyle name="Currency 2 4 2 2 2 2" xfId="402"/>
    <cellStyle name="Currency 2 4 2 2 2 2 2" xfId="403"/>
    <cellStyle name="Currency 2 4 2 2 2 2 2 2" xfId="404"/>
    <cellStyle name="Currency 2 4 2 2 2 2 3" xfId="405"/>
    <cellStyle name="Currency 2 4 2 2 2 3" xfId="406"/>
    <cellStyle name="Currency 2 4 2 2 2 3 2" xfId="407"/>
    <cellStyle name="Currency 2 4 2 2 2 4" xfId="408"/>
    <cellStyle name="Currency 2 4 2 2 3" xfId="409"/>
    <cellStyle name="Currency 2 4 2 2 3 2" xfId="410"/>
    <cellStyle name="Currency 2 4 2 2 3 2 2" xfId="411"/>
    <cellStyle name="Currency 2 4 2 2 3 3" xfId="412"/>
    <cellStyle name="Currency 2 4 2 2 4" xfId="413"/>
    <cellStyle name="Currency 2 4 2 2 4 2" xfId="414"/>
    <cellStyle name="Currency 2 4 2 2 5" xfId="415"/>
    <cellStyle name="Currency 2 4 2 3" xfId="416"/>
    <cellStyle name="Currency 2 4 2 3 2" xfId="417"/>
    <cellStyle name="Currency 2 4 2 3 2 2" xfId="418"/>
    <cellStyle name="Currency 2 4 2 3 2 2 2" xfId="419"/>
    <cellStyle name="Currency 2 4 2 3 2 3" xfId="420"/>
    <cellStyle name="Currency 2 4 2 3 3" xfId="421"/>
    <cellStyle name="Currency 2 4 2 3 3 2" xfId="422"/>
    <cellStyle name="Currency 2 4 2 3 4" xfId="423"/>
    <cellStyle name="Currency 2 4 2 4" xfId="424"/>
    <cellStyle name="Currency 2 4 2 4 2" xfId="425"/>
    <cellStyle name="Currency 2 4 2 4 2 2" xfId="426"/>
    <cellStyle name="Currency 2 4 2 4 3" xfId="427"/>
    <cellStyle name="Currency 2 4 2 5" xfId="428"/>
    <cellStyle name="Currency 2 4 2 5 2" xfId="429"/>
    <cellStyle name="Currency 2 4 2 6" xfId="430"/>
    <cellStyle name="Currency 2 4 3" xfId="431"/>
    <cellStyle name="Currency 2 4 3 2" xfId="432"/>
    <cellStyle name="Currency 2 4 3 2 2" xfId="433"/>
    <cellStyle name="Currency 2 4 3 2 2 2" xfId="434"/>
    <cellStyle name="Currency 2 4 3 2 2 2 2" xfId="435"/>
    <cellStyle name="Currency 2 4 3 2 2 3" xfId="436"/>
    <cellStyle name="Currency 2 4 3 2 3" xfId="437"/>
    <cellStyle name="Currency 2 4 3 2 3 2" xfId="438"/>
    <cellStyle name="Currency 2 4 3 2 4" xfId="439"/>
    <cellStyle name="Currency 2 4 3 3" xfId="440"/>
    <cellStyle name="Currency 2 4 3 3 2" xfId="441"/>
    <cellStyle name="Currency 2 4 3 3 2 2" xfId="442"/>
    <cellStyle name="Currency 2 4 3 3 3" xfId="443"/>
    <cellStyle name="Currency 2 4 3 4" xfId="444"/>
    <cellStyle name="Currency 2 4 3 4 2" xfId="445"/>
    <cellStyle name="Currency 2 4 3 5" xfId="446"/>
    <cellStyle name="Currency 2 4 4" xfId="447"/>
    <cellStyle name="Currency 2 4 4 2" xfId="448"/>
    <cellStyle name="Currency 2 4 4 2 2" xfId="449"/>
    <cellStyle name="Currency 2 4 4 2 2 2" xfId="450"/>
    <cellStyle name="Currency 2 4 4 2 3" xfId="451"/>
    <cellStyle name="Currency 2 4 4 3" xfId="452"/>
    <cellStyle name="Currency 2 4 4 3 2" xfId="453"/>
    <cellStyle name="Currency 2 4 4 4" xfId="454"/>
    <cellStyle name="Currency 2 4 5" xfId="455"/>
    <cellStyle name="Currency 2 4 5 2" xfId="456"/>
    <cellStyle name="Currency 2 4 5 2 2" xfId="457"/>
    <cellStyle name="Currency 2 4 5 3" xfId="458"/>
    <cellStyle name="Currency 2 4 6" xfId="459"/>
    <cellStyle name="Currency 2 4 6 2" xfId="460"/>
    <cellStyle name="Currency 2 4 7" xfId="461"/>
    <cellStyle name="Currency 2 4 8" xfId="462"/>
    <cellStyle name="Currency 2 5" xfId="463"/>
    <cellStyle name="Currency 2 5 2" xfId="464"/>
    <cellStyle name="Currency 2 5 2 2" xfId="465"/>
    <cellStyle name="Currency 2 5 2 2 2" xfId="466"/>
    <cellStyle name="Currency 2 5 2 2 2 2" xfId="467"/>
    <cellStyle name="Currency 2 5 2 2 2 2 2" xfId="468"/>
    <cellStyle name="Currency 2 5 2 2 2 3" xfId="469"/>
    <cellStyle name="Currency 2 5 2 2 3" xfId="470"/>
    <cellStyle name="Currency 2 5 2 2 3 2" xfId="471"/>
    <cellStyle name="Currency 2 5 2 2 4" xfId="472"/>
    <cellStyle name="Currency 2 5 2 3" xfId="473"/>
    <cellStyle name="Currency 2 5 2 3 2" xfId="474"/>
    <cellStyle name="Currency 2 5 2 3 2 2" xfId="475"/>
    <cellStyle name="Currency 2 5 2 3 3" xfId="476"/>
    <cellStyle name="Currency 2 5 2 4" xfId="477"/>
    <cellStyle name="Currency 2 5 2 4 2" xfId="478"/>
    <cellStyle name="Currency 2 5 2 5" xfId="479"/>
    <cellStyle name="Currency 2 5 3" xfId="480"/>
    <cellStyle name="Currency 2 5 3 2" xfId="481"/>
    <cellStyle name="Currency 2 5 3 2 2" xfId="482"/>
    <cellStyle name="Currency 2 5 3 2 2 2" xfId="483"/>
    <cellStyle name="Currency 2 5 3 2 3" xfId="484"/>
    <cellStyle name="Currency 2 5 3 3" xfId="485"/>
    <cellStyle name="Currency 2 5 3 3 2" xfId="486"/>
    <cellStyle name="Currency 2 5 3 4" xfId="487"/>
    <cellStyle name="Currency 2 5 4" xfId="488"/>
    <cellStyle name="Currency 2 5 4 2" xfId="489"/>
    <cellStyle name="Currency 2 5 4 2 2" xfId="490"/>
    <cellStyle name="Currency 2 5 4 3" xfId="491"/>
    <cellStyle name="Currency 2 5 5" xfId="492"/>
    <cellStyle name="Currency 2 5 5 2" xfId="493"/>
    <cellStyle name="Currency 2 5 6" xfId="494"/>
    <cellStyle name="Currency 2 6" xfId="495"/>
    <cellStyle name="Currency 2 6 2" xfId="496"/>
    <cellStyle name="Currency 2 6 2 2" xfId="497"/>
    <cellStyle name="Currency 2 6 2 2 2" xfId="498"/>
    <cellStyle name="Currency 2 6 2 2 2 2" xfId="499"/>
    <cellStyle name="Currency 2 6 2 2 3" xfId="500"/>
    <cellStyle name="Currency 2 6 2 3" xfId="501"/>
    <cellStyle name="Currency 2 6 2 3 2" xfId="502"/>
    <cellStyle name="Currency 2 6 2 4" xfId="503"/>
    <cellStyle name="Currency 2 6 3" xfId="504"/>
    <cellStyle name="Currency 2 6 3 2" xfId="505"/>
    <cellStyle name="Currency 2 6 3 2 2" xfId="506"/>
    <cellStyle name="Currency 2 6 3 3" xfId="507"/>
    <cellStyle name="Currency 2 6 4" xfId="508"/>
    <cellStyle name="Currency 2 6 4 2" xfId="509"/>
    <cellStyle name="Currency 2 6 5" xfId="510"/>
    <cellStyle name="Currency 2 7" xfId="511"/>
    <cellStyle name="Currency 2 7 2" xfId="512"/>
    <cellStyle name="Currency 2 7 2 2" xfId="513"/>
    <cellStyle name="Currency 2 7 2 2 2" xfId="514"/>
    <cellStyle name="Currency 2 7 2 3" xfId="515"/>
    <cellStyle name="Currency 2 7 3" xfId="516"/>
    <cellStyle name="Currency 2 7 3 2" xfId="517"/>
    <cellStyle name="Currency 2 7 4" xfId="518"/>
    <cellStyle name="Currency 2 8" xfId="519"/>
    <cellStyle name="Currency 2 8 2" xfId="520"/>
    <cellStyle name="Currency 2 8 2 2" xfId="521"/>
    <cellStyle name="Currency 2 8 3" xfId="522"/>
    <cellStyle name="Currency 2 9" xfId="523"/>
    <cellStyle name="Currency 2 9 2" xfId="524"/>
    <cellStyle name="Encabezado 4" xfId="525" builtinId="19" customBuiltin="1"/>
    <cellStyle name="Encabezado 4 2" xfId="526"/>
    <cellStyle name="Encabezado 4 2 2" xfId="527"/>
    <cellStyle name="Encabezado 4 3" xfId="528"/>
    <cellStyle name="Encabezado 4 3 2" xfId="529"/>
    <cellStyle name="Encabezado 4 4" xfId="530"/>
    <cellStyle name="Énfasis1" xfId="531" builtinId="29" customBuiltin="1"/>
    <cellStyle name="Énfasis1 2" xfId="532"/>
    <cellStyle name="Énfasis1 2 2" xfId="533"/>
    <cellStyle name="Énfasis1 3" xfId="534"/>
    <cellStyle name="Énfasis1 3 2" xfId="535"/>
    <cellStyle name="Énfasis1 4" xfId="536"/>
    <cellStyle name="Énfasis2" xfId="537" builtinId="33" customBuiltin="1"/>
    <cellStyle name="Énfasis2 2" xfId="538"/>
    <cellStyle name="Énfasis2 2 2" xfId="539"/>
    <cellStyle name="Énfasis2 3" xfId="540"/>
    <cellStyle name="Énfasis2 3 2" xfId="541"/>
    <cellStyle name="Énfasis2 4" xfId="542"/>
    <cellStyle name="Énfasis3" xfId="543" builtinId="37" customBuiltin="1"/>
    <cellStyle name="Énfasis3 2" xfId="544"/>
    <cellStyle name="Énfasis3 2 2" xfId="545"/>
    <cellStyle name="Énfasis3 3" xfId="546"/>
    <cellStyle name="Énfasis3 3 2" xfId="547"/>
    <cellStyle name="Énfasis3 4" xfId="548"/>
    <cellStyle name="Énfasis4" xfId="549" builtinId="41" customBuiltin="1"/>
    <cellStyle name="Énfasis4 2" xfId="550"/>
    <cellStyle name="Énfasis4 2 2" xfId="551"/>
    <cellStyle name="Énfasis4 3" xfId="552"/>
    <cellStyle name="Énfasis4 3 2" xfId="553"/>
    <cellStyle name="Énfasis4 4" xfId="554"/>
    <cellStyle name="Énfasis5" xfId="555" builtinId="45" customBuiltin="1"/>
    <cellStyle name="Énfasis5 2" xfId="556"/>
    <cellStyle name="Énfasis5 2 2" xfId="557"/>
    <cellStyle name="Énfasis5 3" xfId="558"/>
    <cellStyle name="Énfasis5 3 2" xfId="559"/>
    <cellStyle name="Énfasis5 4" xfId="560"/>
    <cellStyle name="Énfasis6" xfId="561" builtinId="49" customBuiltin="1"/>
    <cellStyle name="Énfasis6 2" xfId="562"/>
    <cellStyle name="Énfasis6 2 2" xfId="563"/>
    <cellStyle name="Énfasis6 3" xfId="564"/>
    <cellStyle name="Énfasis6 3 2" xfId="565"/>
    <cellStyle name="Énfasis6 4" xfId="566"/>
    <cellStyle name="Entrada" xfId="567" builtinId="20" customBuiltin="1"/>
    <cellStyle name="Entrada 2" xfId="568"/>
    <cellStyle name="Entrada 2 2" xfId="569"/>
    <cellStyle name="Entrada 3" xfId="570"/>
    <cellStyle name="Entrada 3 2" xfId="571"/>
    <cellStyle name="Entrada 4" xfId="572"/>
    <cellStyle name="Excel Built-in Normal" xfId="573"/>
    <cellStyle name="Hipervínculo" xfId="574" builtinId="8" customBuiltin="1"/>
    <cellStyle name="Hipervínculo 2" xfId="575"/>
    <cellStyle name="Hipervínculo 2 2" xfId="576"/>
    <cellStyle name="Hipervínculo 3" xfId="577"/>
    <cellStyle name="Hipervínculo 4" xfId="578"/>
    <cellStyle name="Hipervínculo 5" xfId="579"/>
    <cellStyle name="Hipervínculo 6" xfId="1317"/>
    <cellStyle name="Incorrecto" xfId="580" builtinId="27" customBuiltin="1"/>
    <cellStyle name="Incorrecto 2" xfId="581"/>
    <cellStyle name="Incorrecto 2 2" xfId="582"/>
    <cellStyle name="Incorrecto 3" xfId="583"/>
    <cellStyle name="Incorrecto 3 2" xfId="584"/>
    <cellStyle name="Incorrecto 4" xfId="585"/>
    <cellStyle name="Millares" xfId="586" builtinId="3"/>
    <cellStyle name="Millares [0]" xfId="587" builtinId="6"/>
    <cellStyle name="Millares [0] 2" xfId="588"/>
    <cellStyle name="Millares [0] 2 2" xfId="589"/>
    <cellStyle name="Millares [0] 2 2 2" xfId="590"/>
    <cellStyle name="Millares [0] 2 3" xfId="591"/>
    <cellStyle name="Millares [0] 3" xfId="592"/>
    <cellStyle name="Millares [0] 4" xfId="593"/>
    <cellStyle name="Millares [0] 4 2" xfId="594"/>
    <cellStyle name="Millares [0] 5" xfId="595"/>
    <cellStyle name="Millares 10" xfId="596"/>
    <cellStyle name="Millares 11" xfId="597"/>
    <cellStyle name="Millares 12" xfId="598"/>
    <cellStyle name="Millares 13" xfId="599"/>
    <cellStyle name="Millares 14" xfId="600"/>
    <cellStyle name="Millares 15" xfId="601"/>
    <cellStyle name="Millares 16" xfId="602"/>
    <cellStyle name="Millares 17" xfId="603"/>
    <cellStyle name="Millares 18" xfId="604"/>
    <cellStyle name="Millares 19" xfId="605"/>
    <cellStyle name="Millares 2" xfId="606"/>
    <cellStyle name="Millares 2 2" xfId="607"/>
    <cellStyle name="Millares 2 2 2" xfId="608"/>
    <cellStyle name="Millares 2 2 3" xfId="609"/>
    <cellStyle name="Millares 2 3" xfId="610"/>
    <cellStyle name="Millares 2 4" xfId="611"/>
    <cellStyle name="Millares 20" xfId="612"/>
    <cellStyle name="Millares 21" xfId="613"/>
    <cellStyle name="Millares 22" xfId="614"/>
    <cellStyle name="Millares 3" xfId="615"/>
    <cellStyle name="Millares 3 2" xfId="616"/>
    <cellStyle name="Millares 4" xfId="617"/>
    <cellStyle name="Millares 5" xfId="618"/>
    <cellStyle name="Millares 6" xfId="619"/>
    <cellStyle name="Millares 7" xfId="620"/>
    <cellStyle name="Millares 8" xfId="621"/>
    <cellStyle name="Millares 9" xfId="622"/>
    <cellStyle name="Neutral" xfId="623" builtinId="28" customBuiltin="1"/>
    <cellStyle name="Neutral 2" xfId="624"/>
    <cellStyle name="Neutral 2 2" xfId="625"/>
    <cellStyle name="Neutral 3" xfId="626"/>
    <cellStyle name="Neutral 3 2" xfId="627"/>
    <cellStyle name="Neutral 4" xfId="628"/>
    <cellStyle name="No-definido" xfId="629"/>
    <cellStyle name="No-definido 2" xfId="630"/>
    <cellStyle name="Normal" xfId="0" builtinId="0"/>
    <cellStyle name="Normal 10" xfId="631"/>
    <cellStyle name="Normal 10 2" xfId="1333"/>
    <cellStyle name="Normal 10 3" xfId="1339"/>
    <cellStyle name="Normal 11" xfId="632"/>
    <cellStyle name="Normal 12" xfId="633"/>
    <cellStyle name="Normal 13" xfId="634"/>
    <cellStyle name="Normal 13 2" xfId="1335"/>
    <cellStyle name="Normal 14" xfId="635"/>
    <cellStyle name="Normal 15" xfId="636"/>
    <cellStyle name="Normal 16" xfId="637"/>
    <cellStyle name="Normal 17" xfId="638"/>
    <cellStyle name="Normal 17 2" xfId="1336"/>
    <cellStyle name="Normal 18" xfId="639"/>
    <cellStyle name="Normal 18 2" xfId="1334"/>
    <cellStyle name="Normal 19" xfId="640"/>
    <cellStyle name="Normal 19 2" xfId="1338"/>
    <cellStyle name="Normal 2" xfId="641"/>
    <cellStyle name="Normal 2 2" xfId="642"/>
    <cellStyle name="Normal 2 2 2" xfId="643"/>
    <cellStyle name="Normal 2 2 2 2" xfId="644"/>
    <cellStyle name="Normal 2 2 2 3" xfId="645"/>
    <cellStyle name="Normal 2 2 3" xfId="646"/>
    <cellStyle name="Normal 2 3" xfId="647"/>
    <cellStyle name="Normal 2 3 2" xfId="648"/>
    <cellStyle name="Normal 2 3 2 2" xfId="1319"/>
    <cellStyle name="Normal 2 3 3" xfId="1320"/>
    <cellStyle name="Normal 2 3 4" xfId="1318"/>
    <cellStyle name="Normal 2 4" xfId="649"/>
    <cellStyle name="Normal 2 4 2" xfId="650"/>
    <cellStyle name="Normal 2 4 3" xfId="1321"/>
    <cellStyle name="Normal 2 5" xfId="651"/>
    <cellStyle name="Normal 2 5 2" xfId="652"/>
    <cellStyle name="Normal 2 5 3" xfId="1322"/>
    <cellStyle name="Normal 20" xfId="653"/>
    <cellStyle name="Normal 20 2" xfId="1337"/>
    <cellStyle name="Normal 21" xfId="654"/>
    <cellStyle name="Normal 22" xfId="655"/>
    <cellStyle name="Normal 23" xfId="1316"/>
    <cellStyle name="Normal 24" xfId="1332"/>
    <cellStyle name="Normal 25" xfId="1340"/>
    <cellStyle name="Normal 3" xfId="656"/>
    <cellStyle name="Normal 3 2" xfId="657"/>
    <cellStyle name="Normal 3 2 2" xfId="658"/>
    <cellStyle name="Normal 3 2 2 2" xfId="1325"/>
    <cellStyle name="Normal 3 2 3" xfId="1326"/>
    <cellStyle name="Normal 3 2 4" xfId="1324"/>
    <cellStyle name="Normal 3 3" xfId="659"/>
    <cellStyle name="Normal 3 3 2" xfId="1327"/>
    <cellStyle name="Normal 3 4" xfId="1328"/>
    <cellStyle name="Normal 3 5" xfId="1323"/>
    <cellStyle name="Normal 4" xfId="660"/>
    <cellStyle name="Normal 4 10" xfId="661"/>
    <cellStyle name="Normal 4 11" xfId="662"/>
    <cellStyle name="Normal 4 12" xfId="1329"/>
    <cellStyle name="Normal 4 2" xfId="663"/>
    <cellStyle name="Normal 4 2 10" xfId="664"/>
    <cellStyle name="Normal 4 2 2" xfId="665"/>
    <cellStyle name="Normal 4 2 2 2" xfId="666"/>
    <cellStyle name="Normal 4 2 2 2 2" xfId="667"/>
    <cellStyle name="Normal 4 2 2 2 2 2" xfId="668"/>
    <cellStyle name="Normal 4 2 2 2 2 2 2" xfId="669"/>
    <cellStyle name="Normal 4 2 2 2 2 2 2 2" xfId="670"/>
    <cellStyle name="Normal 4 2 2 2 2 2 2 2 2" xfId="671"/>
    <cellStyle name="Normal 4 2 2 2 2 2 2 3" xfId="672"/>
    <cellStyle name="Normal 4 2 2 2 2 2 3" xfId="673"/>
    <cellStyle name="Normal 4 2 2 2 2 2 3 2" xfId="674"/>
    <cellStyle name="Normal 4 2 2 2 2 2 4" xfId="675"/>
    <cellStyle name="Normal 4 2 2 2 2 3" xfId="676"/>
    <cellStyle name="Normal 4 2 2 2 2 3 2" xfId="677"/>
    <cellStyle name="Normal 4 2 2 2 2 3 2 2" xfId="678"/>
    <cellStyle name="Normal 4 2 2 2 2 3 3" xfId="679"/>
    <cellStyle name="Normal 4 2 2 2 2 4" xfId="680"/>
    <cellStyle name="Normal 4 2 2 2 2 4 2" xfId="681"/>
    <cellStyle name="Normal 4 2 2 2 2 5" xfId="682"/>
    <cellStyle name="Normal 4 2 2 2 3" xfId="683"/>
    <cellStyle name="Normal 4 2 2 2 3 2" xfId="684"/>
    <cellStyle name="Normal 4 2 2 2 3 2 2" xfId="685"/>
    <cellStyle name="Normal 4 2 2 2 3 2 2 2" xfId="686"/>
    <cellStyle name="Normal 4 2 2 2 3 2 3" xfId="687"/>
    <cellStyle name="Normal 4 2 2 2 3 3" xfId="688"/>
    <cellStyle name="Normal 4 2 2 2 3 3 2" xfId="689"/>
    <cellStyle name="Normal 4 2 2 2 3 4" xfId="690"/>
    <cellStyle name="Normal 4 2 2 2 4" xfId="691"/>
    <cellStyle name="Normal 4 2 2 2 4 2" xfId="692"/>
    <cellStyle name="Normal 4 2 2 2 4 2 2" xfId="693"/>
    <cellStyle name="Normal 4 2 2 2 4 3" xfId="694"/>
    <cellStyle name="Normal 4 2 2 2 5" xfId="695"/>
    <cellStyle name="Normal 4 2 2 2 5 2" xfId="696"/>
    <cellStyle name="Normal 4 2 2 2 6" xfId="697"/>
    <cellStyle name="Normal 4 2 2 3" xfId="698"/>
    <cellStyle name="Normal 4 2 2 3 2" xfId="699"/>
    <cellStyle name="Normal 4 2 2 3 2 2" xfId="700"/>
    <cellStyle name="Normal 4 2 2 3 2 2 2" xfId="701"/>
    <cellStyle name="Normal 4 2 2 3 2 2 2 2" xfId="702"/>
    <cellStyle name="Normal 4 2 2 3 2 2 3" xfId="703"/>
    <cellStyle name="Normal 4 2 2 3 2 3" xfId="704"/>
    <cellStyle name="Normal 4 2 2 3 2 3 2" xfId="705"/>
    <cellStyle name="Normal 4 2 2 3 2 4" xfId="706"/>
    <cellStyle name="Normal 4 2 2 3 3" xfId="707"/>
    <cellStyle name="Normal 4 2 2 3 3 2" xfId="708"/>
    <cellStyle name="Normal 4 2 2 3 3 2 2" xfId="709"/>
    <cellStyle name="Normal 4 2 2 3 3 3" xfId="710"/>
    <cellStyle name="Normal 4 2 2 3 4" xfId="711"/>
    <cellStyle name="Normal 4 2 2 3 4 2" xfId="712"/>
    <cellStyle name="Normal 4 2 2 3 5" xfId="713"/>
    <cellStyle name="Normal 4 2 2 4" xfId="714"/>
    <cellStyle name="Normal 4 2 2 4 2" xfId="715"/>
    <cellStyle name="Normal 4 2 2 4 2 2" xfId="716"/>
    <cellStyle name="Normal 4 2 2 4 2 2 2" xfId="717"/>
    <cellStyle name="Normal 4 2 2 4 2 3" xfId="718"/>
    <cellStyle name="Normal 4 2 2 4 3" xfId="719"/>
    <cellStyle name="Normal 4 2 2 4 3 2" xfId="720"/>
    <cellStyle name="Normal 4 2 2 4 4" xfId="721"/>
    <cellStyle name="Normal 4 2 2 5" xfId="722"/>
    <cellStyle name="Normal 4 2 2 5 2" xfId="723"/>
    <cellStyle name="Normal 4 2 2 5 2 2" xfId="724"/>
    <cellStyle name="Normal 4 2 2 5 3" xfId="725"/>
    <cellStyle name="Normal 4 2 2 6" xfId="726"/>
    <cellStyle name="Normal 4 2 2 6 2" xfId="727"/>
    <cellStyle name="Normal 4 2 2 7" xfId="728"/>
    <cellStyle name="Normal 4 2 3" xfId="729"/>
    <cellStyle name="Normal 4 2 3 2" xfId="730"/>
    <cellStyle name="Normal 4 2 3 2 2" xfId="731"/>
    <cellStyle name="Normal 4 2 3 2 2 2" xfId="732"/>
    <cellStyle name="Normal 4 2 3 2 2 2 2" xfId="733"/>
    <cellStyle name="Normal 4 2 3 2 2 2 2 2" xfId="734"/>
    <cellStyle name="Normal 4 2 3 2 2 2 2 2 2" xfId="735"/>
    <cellStyle name="Normal 4 2 3 2 2 2 2 3" xfId="736"/>
    <cellStyle name="Normal 4 2 3 2 2 2 3" xfId="737"/>
    <cellStyle name="Normal 4 2 3 2 2 2 3 2" xfId="738"/>
    <cellStyle name="Normal 4 2 3 2 2 2 4" xfId="739"/>
    <cellStyle name="Normal 4 2 3 2 2 3" xfId="740"/>
    <cellStyle name="Normal 4 2 3 2 2 3 2" xfId="741"/>
    <cellStyle name="Normal 4 2 3 2 2 3 2 2" xfId="742"/>
    <cellStyle name="Normal 4 2 3 2 2 3 3" xfId="743"/>
    <cellStyle name="Normal 4 2 3 2 2 4" xfId="744"/>
    <cellStyle name="Normal 4 2 3 2 2 4 2" xfId="745"/>
    <cellStyle name="Normal 4 2 3 2 2 5" xfId="746"/>
    <cellStyle name="Normal 4 2 3 2 3" xfId="747"/>
    <cellStyle name="Normal 4 2 3 2 3 2" xfId="748"/>
    <cellStyle name="Normal 4 2 3 2 3 2 2" xfId="749"/>
    <cellStyle name="Normal 4 2 3 2 3 2 2 2" xfId="750"/>
    <cellStyle name="Normal 4 2 3 2 3 2 3" xfId="751"/>
    <cellStyle name="Normal 4 2 3 2 3 3" xfId="752"/>
    <cellStyle name="Normal 4 2 3 2 3 3 2" xfId="753"/>
    <cellStyle name="Normal 4 2 3 2 3 4" xfId="754"/>
    <cellStyle name="Normal 4 2 3 2 4" xfId="755"/>
    <cellStyle name="Normal 4 2 3 2 4 2" xfId="756"/>
    <cellStyle name="Normal 4 2 3 2 4 2 2" xfId="757"/>
    <cellStyle name="Normal 4 2 3 2 4 3" xfId="758"/>
    <cellStyle name="Normal 4 2 3 2 5" xfId="759"/>
    <cellStyle name="Normal 4 2 3 2 5 2" xfId="760"/>
    <cellStyle name="Normal 4 2 3 2 6" xfId="761"/>
    <cellStyle name="Normal 4 2 3 3" xfId="762"/>
    <cellStyle name="Normal 4 2 3 3 2" xfId="763"/>
    <cellStyle name="Normal 4 2 3 3 2 2" xfId="764"/>
    <cellStyle name="Normal 4 2 3 3 2 2 2" xfId="765"/>
    <cellStyle name="Normal 4 2 3 3 2 2 2 2" xfId="766"/>
    <cellStyle name="Normal 4 2 3 3 2 2 3" xfId="767"/>
    <cellStyle name="Normal 4 2 3 3 2 3" xfId="768"/>
    <cellStyle name="Normal 4 2 3 3 2 3 2" xfId="769"/>
    <cellStyle name="Normal 4 2 3 3 2 4" xfId="770"/>
    <cellStyle name="Normal 4 2 3 3 3" xfId="771"/>
    <cellStyle name="Normal 4 2 3 3 3 2" xfId="772"/>
    <cellStyle name="Normal 4 2 3 3 3 2 2" xfId="773"/>
    <cellStyle name="Normal 4 2 3 3 3 3" xfId="774"/>
    <cellStyle name="Normal 4 2 3 3 4" xfId="775"/>
    <cellStyle name="Normal 4 2 3 3 4 2" xfId="776"/>
    <cellStyle name="Normal 4 2 3 3 5" xfId="777"/>
    <cellStyle name="Normal 4 2 3 4" xfId="778"/>
    <cellStyle name="Normal 4 2 3 4 2" xfId="779"/>
    <cellStyle name="Normal 4 2 3 4 2 2" xfId="780"/>
    <cellStyle name="Normal 4 2 3 4 2 2 2" xfId="781"/>
    <cellStyle name="Normal 4 2 3 4 2 3" xfId="782"/>
    <cellStyle name="Normal 4 2 3 4 3" xfId="783"/>
    <cellStyle name="Normal 4 2 3 4 3 2" xfId="784"/>
    <cellStyle name="Normal 4 2 3 4 4" xfId="785"/>
    <cellStyle name="Normal 4 2 3 5" xfId="786"/>
    <cellStyle name="Normal 4 2 3 5 2" xfId="787"/>
    <cellStyle name="Normal 4 2 3 5 2 2" xfId="788"/>
    <cellStyle name="Normal 4 2 3 5 3" xfId="789"/>
    <cellStyle name="Normal 4 2 3 6" xfId="790"/>
    <cellStyle name="Normal 4 2 3 6 2" xfId="791"/>
    <cellStyle name="Normal 4 2 3 7" xfId="792"/>
    <cellStyle name="Normal 4 2 4" xfId="793"/>
    <cellStyle name="Normal 4 2 4 2" xfId="794"/>
    <cellStyle name="Normal 4 2 4 2 2" xfId="795"/>
    <cellStyle name="Normal 4 2 4 2 2 2" xfId="796"/>
    <cellStyle name="Normal 4 2 4 2 2 2 2" xfId="797"/>
    <cellStyle name="Normal 4 2 4 2 2 2 2 2" xfId="798"/>
    <cellStyle name="Normal 4 2 4 2 2 2 3" xfId="799"/>
    <cellStyle name="Normal 4 2 4 2 2 3" xfId="800"/>
    <cellStyle name="Normal 4 2 4 2 2 3 2" xfId="801"/>
    <cellStyle name="Normal 4 2 4 2 2 4" xfId="802"/>
    <cellStyle name="Normal 4 2 4 2 3" xfId="803"/>
    <cellStyle name="Normal 4 2 4 2 3 2" xfId="804"/>
    <cellStyle name="Normal 4 2 4 2 3 2 2" xfId="805"/>
    <cellStyle name="Normal 4 2 4 2 3 3" xfId="806"/>
    <cellStyle name="Normal 4 2 4 2 4" xfId="807"/>
    <cellStyle name="Normal 4 2 4 2 4 2" xfId="808"/>
    <cellStyle name="Normal 4 2 4 2 5" xfId="809"/>
    <cellStyle name="Normal 4 2 4 3" xfId="810"/>
    <cellStyle name="Normal 4 2 4 3 2" xfId="811"/>
    <cellStyle name="Normal 4 2 4 3 2 2" xfId="812"/>
    <cellStyle name="Normal 4 2 4 3 2 2 2" xfId="813"/>
    <cellStyle name="Normal 4 2 4 3 2 3" xfId="814"/>
    <cellStyle name="Normal 4 2 4 3 3" xfId="815"/>
    <cellStyle name="Normal 4 2 4 3 3 2" xfId="816"/>
    <cellStyle name="Normal 4 2 4 3 4" xfId="817"/>
    <cellStyle name="Normal 4 2 4 4" xfId="818"/>
    <cellStyle name="Normal 4 2 4 4 2" xfId="819"/>
    <cellStyle name="Normal 4 2 4 4 2 2" xfId="820"/>
    <cellStyle name="Normal 4 2 4 4 3" xfId="821"/>
    <cellStyle name="Normal 4 2 4 5" xfId="822"/>
    <cellStyle name="Normal 4 2 4 5 2" xfId="823"/>
    <cellStyle name="Normal 4 2 4 6" xfId="824"/>
    <cellStyle name="Normal 4 2 5" xfId="825"/>
    <cellStyle name="Normal 4 2 5 2" xfId="826"/>
    <cellStyle name="Normal 4 2 5 2 2" xfId="827"/>
    <cellStyle name="Normal 4 2 5 2 2 2" xfId="828"/>
    <cellStyle name="Normal 4 2 5 2 2 2 2" xfId="829"/>
    <cellStyle name="Normal 4 2 5 2 2 3" xfId="830"/>
    <cellStyle name="Normal 4 2 5 2 3" xfId="831"/>
    <cellStyle name="Normal 4 2 5 2 3 2" xfId="832"/>
    <cellStyle name="Normal 4 2 5 2 4" xfId="833"/>
    <cellStyle name="Normal 4 2 5 3" xfId="834"/>
    <cellStyle name="Normal 4 2 5 3 2" xfId="835"/>
    <cellStyle name="Normal 4 2 5 3 2 2" xfId="836"/>
    <cellStyle name="Normal 4 2 5 3 3" xfId="837"/>
    <cellStyle name="Normal 4 2 5 4" xfId="838"/>
    <cellStyle name="Normal 4 2 5 4 2" xfId="839"/>
    <cellStyle name="Normal 4 2 5 5" xfId="840"/>
    <cellStyle name="Normal 4 2 6" xfId="841"/>
    <cellStyle name="Normal 4 2 6 2" xfId="842"/>
    <cellStyle name="Normal 4 2 6 2 2" xfId="843"/>
    <cellStyle name="Normal 4 2 6 2 2 2" xfId="844"/>
    <cellStyle name="Normal 4 2 6 2 3" xfId="845"/>
    <cellStyle name="Normal 4 2 6 3" xfId="846"/>
    <cellStyle name="Normal 4 2 6 3 2" xfId="847"/>
    <cellStyle name="Normal 4 2 6 4" xfId="848"/>
    <cellStyle name="Normal 4 2 7" xfId="849"/>
    <cellStyle name="Normal 4 2 7 2" xfId="850"/>
    <cellStyle name="Normal 4 2 7 2 2" xfId="851"/>
    <cellStyle name="Normal 4 2 7 3" xfId="852"/>
    <cellStyle name="Normal 4 2 8" xfId="853"/>
    <cellStyle name="Normal 4 2 8 2" xfId="854"/>
    <cellStyle name="Normal 4 2 9" xfId="855"/>
    <cellStyle name="Normal 4 3" xfId="856"/>
    <cellStyle name="Normal 4 3 2" xfId="857"/>
    <cellStyle name="Normal 4 3 2 2" xfId="858"/>
    <cellStyle name="Normal 4 3 2 2 2" xfId="859"/>
    <cellStyle name="Normal 4 3 2 2 2 2" xfId="860"/>
    <cellStyle name="Normal 4 3 2 2 2 2 2" xfId="861"/>
    <cellStyle name="Normal 4 3 2 2 2 2 2 2" xfId="862"/>
    <cellStyle name="Normal 4 3 2 2 2 2 3" xfId="863"/>
    <cellStyle name="Normal 4 3 2 2 2 3" xfId="864"/>
    <cellStyle name="Normal 4 3 2 2 2 3 2" xfId="865"/>
    <cellStyle name="Normal 4 3 2 2 2 4" xfId="866"/>
    <cellStyle name="Normal 4 3 2 2 3" xfId="867"/>
    <cellStyle name="Normal 4 3 2 2 3 2" xfId="868"/>
    <cellStyle name="Normal 4 3 2 2 3 2 2" xfId="869"/>
    <cellStyle name="Normal 4 3 2 2 3 3" xfId="870"/>
    <cellStyle name="Normal 4 3 2 2 4" xfId="871"/>
    <cellStyle name="Normal 4 3 2 2 4 2" xfId="872"/>
    <cellStyle name="Normal 4 3 2 2 5" xfId="873"/>
    <cellStyle name="Normal 4 3 2 3" xfId="874"/>
    <cellStyle name="Normal 4 3 2 3 2" xfId="875"/>
    <cellStyle name="Normal 4 3 2 3 2 2" xfId="876"/>
    <cellStyle name="Normal 4 3 2 3 2 2 2" xfId="877"/>
    <cellStyle name="Normal 4 3 2 3 2 3" xfId="878"/>
    <cellStyle name="Normal 4 3 2 3 3" xfId="879"/>
    <cellStyle name="Normal 4 3 2 3 3 2" xfId="880"/>
    <cellStyle name="Normal 4 3 2 3 4" xfId="881"/>
    <cellStyle name="Normal 4 3 2 4" xfId="882"/>
    <cellStyle name="Normal 4 3 2 4 2" xfId="883"/>
    <cellStyle name="Normal 4 3 2 4 2 2" xfId="884"/>
    <cellStyle name="Normal 4 3 2 4 3" xfId="885"/>
    <cellStyle name="Normal 4 3 2 5" xfId="886"/>
    <cellStyle name="Normal 4 3 2 5 2" xfId="887"/>
    <cellStyle name="Normal 4 3 2 6" xfId="888"/>
    <cellStyle name="Normal 4 3 3" xfId="889"/>
    <cellStyle name="Normal 4 3 3 2" xfId="890"/>
    <cellStyle name="Normal 4 3 3 2 2" xfId="891"/>
    <cellStyle name="Normal 4 3 3 2 2 2" xfId="892"/>
    <cellStyle name="Normal 4 3 3 2 2 2 2" xfId="893"/>
    <cellStyle name="Normal 4 3 3 2 2 3" xfId="894"/>
    <cellStyle name="Normal 4 3 3 2 3" xfId="895"/>
    <cellStyle name="Normal 4 3 3 2 3 2" xfId="896"/>
    <cellStyle name="Normal 4 3 3 2 4" xfId="897"/>
    <cellStyle name="Normal 4 3 3 3" xfId="898"/>
    <cellStyle name="Normal 4 3 3 3 2" xfId="899"/>
    <cellStyle name="Normal 4 3 3 3 2 2" xfId="900"/>
    <cellStyle name="Normal 4 3 3 3 3" xfId="901"/>
    <cellStyle name="Normal 4 3 3 4" xfId="902"/>
    <cellStyle name="Normal 4 3 3 4 2" xfId="903"/>
    <cellStyle name="Normal 4 3 3 5" xfId="904"/>
    <cellStyle name="Normal 4 3 4" xfId="905"/>
    <cellStyle name="Normal 4 3 4 2" xfId="906"/>
    <cellStyle name="Normal 4 3 4 2 2" xfId="907"/>
    <cellStyle name="Normal 4 3 4 2 2 2" xfId="908"/>
    <cellStyle name="Normal 4 3 4 2 3" xfId="909"/>
    <cellStyle name="Normal 4 3 4 3" xfId="910"/>
    <cellStyle name="Normal 4 3 4 3 2" xfId="911"/>
    <cellStyle name="Normal 4 3 4 4" xfId="912"/>
    <cellStyle name="Normal 4 3 5" xfId="913"/>
    <cellStyle name="Normal 4 3 5 2" xfId="914"/>
    <cellStyle name="Normal 4 3 5 2 2" xfId="915"/>
    <cellStyle name="Normal 4 3 5 3" xfId="916"/>
    <cellStyle name="Normal 4 3 6" xfId="917"/>
    <cellStyle name="Normal 4 3 6 2" xfId="918"/>
    <cellStyle name="Normal 4 3 7" xfId="919"/>
    <cellStyle name="Normal 4 4" xfId="920"/>
    <cellStyle name="Normal 4 4 2" xfId="921"/>
    <cellStyle name="Normal 4 4 2 2" xfId="922"/>
    <cellStyle name="Normal 4 4 2 2 2" xfId="923"/>
    <cellStyle name="Normal 4 4 2 2 2 2" xfId="924"/>
    <cellStyle name="Normal 4 4 2 2 2 2 2" xfId="925"/>
    <cellStyle name="Normal 4 4 2 2 2 2 2 2" xfId="926"/>
    <cellStyle name="Normal 4 4 2 2 2 2 3" xfId="927"/>
    <cellStyle name="Normal 4 4 2 2 2 3" xfId="928"/>
    <cellStyle name="Normal 4 4 2 2 2 3 2" xfId="929"/>
    <cellStyle name="Normal 4 4 2 2 2 4" xfId="930"/>
    <cellStyle name="Normal 4 4 2 2 3" xfId="931"/>
    <cellStyle name="Normal 4 4 2 2 3 2" xfId="932"/>
    <cellStyle name="Normal 4 4 2 2 3 2 2" xfId="933"/>
    <cellStyle name="Normal 4 4 2 2 3 3" xfId="934"/>
    <cellStyle name="Normal 4 4 2 2 4" xfId="935"/>
    <cellStyle name="Normal 4 4 2 2 4 2" xfId="936"/>
    <cellStyle name="Normal 4 4 2 2 5" xfId="937"/>
    <cellStyle name="Normal 4 4 2 3" xfId="938"/>
    <cellStyle name="Normal 4 4 2 3 2" xfId="939"/>
    <cellStyle name="Normal 4 4 2 3 2 2" xfId="940"/>
    <cellStyle name="Normal 4 4 2 3 2 2 2" xfId="941"/>
    <cellStyle name="Normal 4 4 2 3 2 3" xfId="942"/>
    <cellStyle name="Normal 4 4 2 3 3" xfId="943"/>
    <cellStyle name="Normal 4 4 2 3 3 2" xfId="944"/>
    <cellStyle name="Normal 4 4 2 3 4" xfId="945"/>
    <cellStyle name="Normal 4 4 2 4" xfId="946"/>
    <cellStyle name="Normal 4 4 2 4 2" xfId="947"/>
    <cellStyle name="Normal 4 4 2 4 2 2" xfId="948"/>
    <cellStyle name="Normal 4 4 2 4 3" xfId="949"/>
    <cellStyle name="Normal 4 4 2 5" xfId="950"/>
    <cellStyle name="Normal 4 4 2 5 2" xfId="951"/>
    <cellStyle name="Normal 4 4 2 6" xfId="952"/>
    <cellStyle name="Normal 4 4 3" xfId="953"/>
    <cellStyle name="Normal 4 4 3 2" xfId="954"/>
    <cellStyle name="Normal 4 4 3 2 2" xfId="955"/>
    <cellStyle name="Normal 4 4 3 2 2 2" xfId="956"/>
    <cellStyle name="Normal 4 4 3 2 2 2 2" xfId="957"/>
    <cellStyle name="Normal 4 4 3 2 2 3" xfId="958"/>
    <cellStyle name="Normal 4 4 3 2 3" xfId="959"/>
    <cellStyle name="Normal 4 4 3 2 3 2" xfId="960"/>
    <cellStyle name="Normal 4 4 3 2 4" xfId="961"/>
    <cellStyle name="Normal 4 4 3 3" xfId="962"/>
    <cellStyle name="Normal 4 4 3 3 2" xfId="963"/>
    <cellStyle name="Normal 4 4 3 3 2 2" xfId="964"/>
    <cellStyle name="Normal 4 4 3 3 3" xfId="965"/>
    <cellStyle name="Normal 4 4 3 4" xfId="966"/>
    <cellStyle name="Normal 4 4 3 4 2" xfId="967"/>
    <cellStyle name="Normal 4 4 3 5" xfId="968"/>
    <cellStyle name="Normal 4 4 4" xfId="969"/>
    <cellStyle name="Normal 4 4 4 2" xfId="970"/>
    <cellStyle name="Normal 4 4 4 2 2" xfId="971"/>
    <cellStyle name="Normal 4 4 4 2 2 2" xfId="972"/>
    <cellStyle name="Normal 4 4 4 2 3" xfId="973"/>
    <cellStyle name="Normal 4 4 4 3" xfId="974"/>
    <cellStyle name="Normal 4 4 4 3 2" xfId="975"/>
    <cellStyle name="Normal 4 4 4 4" xfId="976"/>
    <cellStyle name="Normal 4 4 5" xfId="977"/>
    <cellStyle name="Normal 4 4 5 2" xfId="978"/>
    <cellStyle name="Normal 4 4 5 2 2" xfId="979"/>
    <cellStyle name="Normal 4 4 5 3" xfId="980"/>
    <cellStyle name="Normal 4 4 6" xfId="981"/>
    <cellStyle name="Normal 4 4 6 2" xfId="982"/>
    <cellStyle name="Normal 4 4 7" xfId="983"/>
    <cellStyle name="Normal 4 5" xfId="984"/>
    <cellStyle name="Normal 4 5 2" xfId="985"/>
    <cellStyle name="Normal 4 5 2 2" xfId="986"/>
    <cellStyle name="Normal 4 5 2 2 2" xfId="987"/>
    <cellStyle name="Normal 4 5 2 2 2 2" xfId="988"/>
    <cellStyle name="Normal 4 5 2 2 2 2 2" xfId="989"/>
    <cellStyle name="Normal 4 5 2 2 2 3" xfId="990"/>
    <cellStyle name="Normal 4 5 2 2 3" xfId="991"/>
    <cellStyle name="Normal 4 5 2 2 3 2" xfId="992"/>
    <cellStyle name="Normal 4 5 2 2 4" xfId="993"/>
    <cellStyle name="Normal 4 5 2 3" xfId="994"/>
    <cellStyle name="Normal 4 5 2 3 2" xfId="995"/>
    <cellStyle name="Normal 4 5 2 3 2 2" xfId="996"/>
    <cellStyle name="Normal 4 5 2 3 3" xfId="997"/>
    <cellStyle name="Normal 4 5 2 4" xfId="998"/>
    <cellStyle name="Normal 4 5 2 4 2" xfId="999"/>
    <cellStyle name="Normal 4 5 2 5" xfId="1000"/>
    <cellStyle name="Normal 4 5 3" xfId="1001"/>
    <cellStyle name="Normal 4 5 3 2" xfId="1002"/>
    <cellStyle name="Normal 4 5 3 2 2" xfId="1003"/>
    <cellStyle name="Normal 4 5 3 2 2 2" xfId="1004"/>
    <cellStyle name="Normal 4 5 3 2 3" xfId="1005"/>
    <cellStyle name="Normal 4 5 3 3" xfId="1006"/>
    <cellStyle name="Normal 4 5 3 3 2" xfId="1007"/>
    <cellStyle name="Normal 4 5 3 4" xfId="1008"/>
    <cellStyle name="Normal 4 5 4" xfId="1009"/>
    <cellStyle name="Normal 4 5 4 2" xfId="1010"/>
    <cellStyle name="Normal 4 5 4 2 2" xfId="1011"/>
    <cellStyle name="Normal 4 5 4 3" xfId="1012"/>
    <cellStyle name="Normal 4 5 5" xfId="1013"/>
    <cellStyle name="Normal 4 5 5 2" xfId="1014"/>
    <cellStyle name="Normal 4 5 6" xfId="1015"/>
    <cellStyle name="Normal 4 5 7" xfId="1016"/>
    <cellStyle name="Normal 4 6" xfId="1017"/>
    <cellStyle name="Normal 4 6 2" xfId="1018"/>
    <cellStyle name="Normal 4 6 2 2" xfId="1019"/>
    <cellStyle name="Normal 4 6 2 2 2" xfId="1020"/>
    <cellStyle name="Normal 4 6 2 2 2 2" xfId="1021"/>
    <cellStyle name="Normal 4 6 2 2 3" xfId="1022"/>
    <cellStyle name="Normal 4 6 2 3" xfId="1023"/>
    <cellStyle name="Normal 4 6 2 3 2" xfId="1024"/>
    <cellStyle name="Normal 4 6 2 4" xfId="1025"/>
    <cellStyle name="Normal 4 6 3" xfId="1026"/>
    <cellStyle name="Normal 4 6 3 2" xfId="1027"/>
    <cellStyle name="Normal 4 6 3 2 2" xfId="1028"/>
    <cellStyle name="Normal 4 6 3 3" xfId="1029"/>
    <cellStyle name="Normal 4 6 4" xfId="1030"/>
    <cellStyle name="Normal 4 6 4 2" xfId="1031"/>
    <cellStyle name="Normal 4 6 5" xfId="1032"/>
    <cellStyle name="Normal 4 7" xfId="1033"/>
    <cellStyle name="Normal 4 7 2" xfId="1034"/>
    <cellStyle name="Normal 4 7 2 2" xfId="1035"/>
    <cellStyle name="Normal 4 7 2 2 2" xfId="1036"/>
    <cellStyle name="Normal 4 7 2 3" xfId="1037"/>
    <cellStyle name="Normal 4 7 3" xfId="1038"/>
    <cellStyle name="Normal 4 7 3 2" xfId="1039"/>
    <cellStyle name="Normal 4 7 4" xfId="1040"/>
    <cellStyle name="Normal 4 8" xfId="1041"/>
    <cellStyle name="Normal 4 8 2" xfId="1042"/>
    <cellStyle name="Normal 4 8 2 2" xfId="1043"/>
    <cellStyle name="Normal 4 8 3" xfId="1044"/>
    <cellStyle name="Normal 4 9" xfId="1045"/>
    <cellStyle name="Normal 4 9 2" xfId="1046"/>
    <cellStyle name="Normal 5" xfId="1047"/>
    <cellStyle name="Normal 5 10" xfId="1048"/>
    <cellStyle name="Normal 5 2" xfId="1049"/>
    <cellStyle name="Normal 5 2 2" xfId="1050"/>
    <cellStyle name="Normal 5 2 2 2" xfId="1051"/>
    <cellStyle name="Normal 5 2 2 2 2" xfId="1052"/>
    <cellStyle name="Normal 5 2 2 2 2 2" xfId="1053"/>
    <cellStyle name="Normal 5 2 2 2 2 2 2" xfId="1054"/>
    <cellStyle name="Normal 5 2 2 2 2 2 2 2" xfId="1055"/>
    <cellStyle name="Normal 5 2 2 2 2 2 3" xfId="1056"/>
    <cellStyle name="Normal 5 2 2 2 2 3" xfId="1057"/>
    <cellStyle name="Normal 5 2 2 2 2 3 2" xfId="1058"/>
    <cellStyle name="Normal 5 2 2 2 2 4" xfId="1059"/>
    <cellStyle name="Normal 5 2 2 2 3" xfId="1060"/>
    <cellStyle name="Normal 5 2 2 2 3 2" xfId="1061"/>
    <cellStyle name="Normal 5 2 2 2 3 2 2" xfId="1062"/>
    <cellStyle name="Normal 5 2 2 2 3 3" xfId="1063"/>
    <cellStyle name="Normal 5 2 2 2 4" xfId="1064"/>
    <cellStyle name="Normal 5 2 2 2 4 2" xfId="1065"/>
    <cellStyle name="Normal 5 2 2 2 5" xfId="1066"/>
    <cellStyle name="Normal 5 2 2 3" xfId="1067"/>
    <cellStyle name="Normal 5 2 2 3 2" xfId="1068"/>
    <cellStyle name="Normal 5 2 2 3 2 2" xfId="1069"/>
    <cellStyle name="Normal 5 2 2 3 2 2 2" xfId="1070"/>
    <cellStyle name="Normal 5 2 2 3 2 3" xfId="1071"/>
    <cellStyle name="Normal 5 2 2 3 3" xfId="1072"/>
    <cellStyle name="Normal 5 2 2 3 3 2" xfId="1073"/>
    <cellStyle name="Normal 5 2 2 3 4" xfId="1074"/>
    <cellStyle name="Normal 5 2 2 4" xfId="1075"/>
    <cellStyle name="Normal 5 2 2 4 2" xfId="1076"/>
    <cellStyle name="Normal 5 2 2 4 2 2" xfId="1077"/>
    <cellStyle name="Normal 5 2 2 4 3" xfId="1078"/>
    <cellStyle name="Normal 5 2 2 5" xfId="1079"/>
    <cellStyle name="Normal 5 2 2 5 2" xfId="1080"/>
    <cellStyle name="Normal 5 2 2 6" xfId="1081"/>
    <cellStyle name="Normal 5 2 3" xfId="1082"/>
    <cellStyle name="Normal 5 2 3 2" xfId="1083"/>
    <cellStyle name="Normal 5 2 3 2 2" xfId="1084"/>
    <cellStyle name="Normal 5 2 3 2 2 2" xfId="1085"/>
    <cellStyle name="Normal 5 2 3 2 2 2 2" xfId="1086"/>
    <cellStyle name="Normal 5 2 3 2 2 3" xfId="1087"/>
    <cellStyle name="Normal 5 2 3 2 3" xfId="1088"/>
    <cellStyle name="Normal 5 2 3 2 3 2" xfId="1089"/>
    <cellStyle name="Normal 5 2 3 2 4" xfId="1090"/>
    <cellStyle name="Normal 5 2 3 3" xfId="1091"/>
    <cellStyle name="Normal 5 2 3 3 2" xfId="1092"/>
    <cellStyle name="Normal 5 2 3 3 2 2" xfId="1093"/>
    <cellStyle name="Normal 5 2 3 3 3" xfId="1094"/>
    <cellStyle name="Normal 5 2 3 4" xfId="1095"/>
    <cellStyle name="Normal 5 2 3 4 2" xfId="1096"/>
    <cellStyle name="Normal 5 2 3 5" xfId="1097"/>
    <cellStyle name="Normal 5 2 4" xfId="1098"/>
    <cellStyle name="Normal 5 2 4 2" xfId="1099"/>
    <cellStyle name="Normal 5 2 4 2 2" xfId="1100"/>
    <cellStyle name="Normal 5 2 4 2 2 2" xfId="1101"/>
    <cellStyle name="Normal 5 2 4 2 3" xfId="1102"/>
    <cellStyle name="Normal 5 2 4 3" xfId="1103"/>
    <cellStyle name="Normal 5 2 4 3 2" xfId="1104"/>
    <cellStyle name="Normal 5 2 4 4" xfId="1105"/>
    <cellStyle name="Normal 5 2 5" xfId="1106"/>
    <cellStyle name="Normal 5 2 5 2" xfId="1107"/>
    <cellStyle name="Normal 5 2 5 2 2" xfId="1108"/>
    <cellStyle name="Normal 5 2 5 3" xfId="1109"/>
    <cellStyle name="Normal 5 2 6" xfId="1110"/>
    <cellStyle name="Normal 5 2 6 2" xfId="1111"/>
    <cellStyle name="Normal 5 2 7" xfId="1112"/>
    <cellStyle name="Normal 5 3" xfId="1113"/>
    <cellStyle name="Normal 5 3 2" xfId="1114"/>
    <cellStyle name="Normal 5 3 2 2" xfId="1115"/>
    <cellStyle name="Normal 5 3 2 2 2" xfId="1116"/>
    <cellStyle name="Normal 5 3 2 2 2 2" xfId="1117"/>
    <cellStyle name="Normal 5 3 2 2 2 2 2" xfId="1118"/>
    <cellStyle name="Normal 5 3 2 2 2 2 2 2" xfId="1119"/>
    <cellStyle name="Normal 5 3 2 2 2 2 3" xfId="1120"/>
    <cellStyle name="Normal 5 3 2 2 2 3" xfId="1121"/>
    <cellStyle name="Normal 5 3 2 2 2 3 2" xfId="1122"/>
    <cellStyle name="Normal 5 3 2 2 2 4" xfId="1123"/>
    <cellStyle name="Normal 5 3 2 2 3" xfId="1124"/>
    <cellStyle name="Normal 5 3 2 2 3 2" xfId="1125"/>
    <cellStyle name="Normal 5 3 2 2 3 2 2" xfId="1126"/>
    <cellStyle name="Normal 5 3 2 2 3 3" xfId="1127"/>
    <cellStyle name="Normal 5 3 2 2 4" xfId="1128"/>
    <cellStyle name="Normal 5 3 2 2 4 2" xfId="1129"/>
    <cellStyle name="Normal 5 3 2 2 5" xfId="1130"/>
    <cellStyle name="Normal 5 3 2 3" xfId="1131"/>
    <cellStyle name="Normal 5 3 2 3 2" xfId="1132"/>
    <cellStyle name="Normal 5 3 2 3 2 2" xfId="1133"/>
    <cellStyle name="Normal 5 3 2 3 2 2 2" xfId="1134"/>
    <cellStyle name="Normal 5 3 2 3 2 3" xfId="1135"/>
    <cellStyle name="Normal 5 3 2 3 3" xfId="1136"/>
    <cellStyle name="Normal 5 3 2 3 3 2" xfId="1137"/>
    <cellStyle name="Normal 5 3 2 3 4" xfId="1138"/>
    <cellStyle name="Normal 5 3 2 4" xfId="1139"/>
    <cellStyle name="Normal 5 3 2 4 2" xfId="1140"/>
    <cellStyle name="Normal 5 3 2 4 2 2" xfId="1141"/>
    <cellStyle name="Normal 5 3 2 4 3" xfId="1142"/>
    <cellStyle name="Normal 5 3 2 5" xfId="1143"/>
    <cellStyle name="Normal 5 3 2 5 2" xfId="1144"/>
    <cellStyle name="Normal 5 3 2 6" xfId="1145"/>
    <cellStyle name="Normal 5 3 3" xfId="1146"/>
    <cellStyle name="Normal 5 3 3 2" xfId="1147"/>
    <cellStyle name="Normal 5 3 3 2 2" xfId="1148"/>
    <cellStyle name="Normal 5 3 3 2 2 2" xfId="1149"/>
    <cellStyle name="Normal 5 3 3 2 2 2 2" xfId="1150"/>
    <cellStyle name="Normal 5 3 3 2 2 3" xfId="1151"/>
    <cellStyle name="Normal 5 3 3 2 3" xfId="1152"/>
    <cellStyle name="Normal 5 3 3 2 3 2" xfId="1153"/>
    <cellStyle name="Normal 5 3 3 2 4" xfId="1154"/>
    <cellStyle name="Normal 5 3 3 3" xfId="1155"/>
    <cellStyle name="Normal 5 3 3 3 2" xfId="1156"/>
    <cellStyle name="Normal 5 3 3 3 2 2" xfId="1157"/>
    <cellStyle name="Normal 5 3 3 3 3" xfId="1158"/>
    <cellStyle name="Normal 5 3 3 4" xfId="1159"/>
    <cellStyle name="Normal 5 3 3 4 2" xfId="1160"/>
    <cellStyle name="Normal 5 3 3 5" xfId="1161"/>
    <cellStyle name="Normal 5 3 4" xfId="1162"/>
    <cellStyle name="Normal 5 3 4 2" xfId="1163"/>
    <cellStyle name="Normal 5 3 4 2 2" xfId="1164"/>
    <cellStyle name="Normal 5 3 4 2 2 2" xfId="1165"/>
    <cellStyle name="Normal 5 3 4 2 3" xfId="1166"/>
    <cellStyle name="Normal 5 3 4 3" xfId="1167"/>
    <cellStyle name="Normal 5 3 4 3 2" xfId="1168"/>
    <cellStyle name="Normal 5 3 4 4" xfId="1169"/>
    <cellStyle name="Normal 5 3 5" xfId="1170"/>
    <cellStyle name="Normal 5 3 5 2" xfId="1171"/>
    <cellStyle name="Normal 5 3 5 2 2" xfId="1172"/>
    <cellStyle name="Normal 5 3 5 3" xfId="1173"/>
    <cellStyle name="Normal 5 3 6" xfId="1174"/>
    <cellStyle name="Normal 5 3 6 2" xfId="1175"/>
    <cellStyle name="Normal 5 3 7" xfId="1176"/>
    <cellStyle name="Normal 5 4" xfId="1177"/>
    <cellStyle name="Normal 5 4 2" xfId="1178"/>
    <cellStyle name="Normal 5 4 2 2" xfId="1179"/>
    <cellStyle name="Normal 5 4 2 2 2" xfId="1180"/>
    <cellStyle name="Normal 5 4 2 2 2 2" xfId="1181"/>
    <cellStyle name="Normal 5 4 2 2 2 2 2" xfId="1182"/>
    <cellStyle name="Normal 5 4 2 2 2 3" xfId="1183"/>
    <cellStyle name="Normal 5 4 2 2 3" xfId="1184"/>
    <cellStyle name="Normal 5 4 2 2 3 2" xfId="1185"/>
    <cellStyle name="Normal 5 4 2 2 4" xfId="1186"/>
    <cellStyle name="Normal 5 4 2 3" xfId="1187"/>
    <cellStyle name="Normal 5 4 2 3 2" xfId="1188"/>
    <cellStyle name="Normal 5 4 2 3 2 2" xfId="1189"/>
    <cellStyle name="Normal 5 4 2 3 3" xfId="1190"/>
    <cellStyle name="Normal 5 4 2 4" xfId="1191"/>
    <cellStyle name="Normal 5 4 2 4 2" xfId="1192"/>
    <cellStyle name="Normal 5 4 2 5" xfId="1193"/>
    <cellStyle name="Normal 5 4 3" xfId="1194"/>
    <cellStyle name="Normal 5 4 3 2" xfId="1195"/>
    <cellStyle name="Normal 5 4 3 2 2" xfId="1196"/>
    <cellStyle name="Normal 5 4 3 2 2 2" xfId="1197"/>
    <cellStyle name="Normal 5 4 3 2 3" xfId="1198"/>
    <cellStyle name="Normal 5 4 3 3" xfId="1199"/>
    <cellStyle name="Normal 5 4 3 3 2" xfId="1200"/>
    <cellStyle name="Normal 5 4 3 4" xfId="1201"/>
    <cellStyle name="Normal 5 4 4" xfId="1202"/>
    <cellStyle name="Normal 5 4 4 2" xfId="1203"/>
    <cellStyle name="Normal 5 4 4 2 2" xfId="1204"/>
    <cellStyle name="Normal 5 4 4 3" xfId="1205"/>
    <cellStyle name="Normal 5 4 5" xfId="1206"/>
    <cellStyle name="Normal 5 4 5 2" xfId="1207"/>
    <cellStyle name="Normal 5 4 6" xfId="1208"/>
    <cellStyle name="Normal 5 4 7" xfId="1209"/>
    <cellStyle name="Normal 5 5" xfId="1210"/>
    <cellStyle name="Normal 5 5 2" xfId="1211"/>
    <cellStyle name="Normal 5 5 2 2" xfId="1212"/>
    <cellStyle name="Normal 5 5 2 2 2" xfId="1213"/>
    <cellStyle name="Normal 5 5 2 2 2 2" xfId="1214"/>
    <cellStyle name="Normal 5 5 2 2 3" xfId="1215"/>
    <cellStyle name="Normal 5 5 2 3" xfId="1216"/>
    <cellStyle name="Normal 5 5 2 3 2" xfId="1217"/>
    <cellStyle name="Normal 5 5 2 4" xfId="1218"/>
    <cellStyle name="Normal 5 5 3" xfId="1219"/>
    <cellStyle name="Normal 5 5 3 2" xfId="1220"/>
    <cellStyle name="Normal 5 5 3 2 2" xfId="1221"/>
    <cellStyle name="Normal 5 5 3 3" xfId="1222"/>
    <cellStyle name="Normal 5 5 4" xfId="1223"/>
    <cellStyle name="Normal 5 5 4 2" xfId="1224"/>
    <cellStyle name="Normal 5 5 5" xfId="1225"/>
    <cellStyle name="Normal 5 6" xfId="1226"/>
    <cellStyle name="Normal 5 6 2" xfId="1227"/>
    <cellStyle name="Normal 5 6 2 2" xfId="1228"/>
    <cellStyle name="Normal 5 6 2 2 2" xfId="1229"/>
    <cellStyle name="Normal 5 6 2 3" xfId="1230"/>
    <cellStyle name="Normal 5 6 3" xfId="1231"/>
    <cellStyle name="Normal 5 6 3 2" xfId="1232"/>
    <cellStyle name="Normal 5 6 4" xfId="1233"/>
    <cellStyle name="Normal 5 7" xfId="1234"/>
    <cellStyle name="Normal 5 7 2" xfId="1235"/>
    <cellStyle name="Normal 5 7 2 2" xfId="1236"/>
    <cellStyle name="Normal 5 7 3" xfId="1237"/>
    <cellStyle name="Normal 5 8" xfId="1238"/>
    <cellStyle name="Normal 5 8 2" xfId="1239"/>
    <cellStyle name="Normal 5 9" xfId="1240"/>
    <cellStyle name="Normal 6" xfId="1241"/>
    <cellStyle name="Normal 6 2" xfId="1242"/>
    <cellStyle name="Normal 7" xfId="1243"/>
    <cellStyle name="Normal 7 2" xfId="1244"/>
    <cellStyle name="Normal 8" xfId="1245"/>
    <cellStyle name="Normal 8 2" xfId="1246"/>
    <cellStyle name="Normal 9" xfId="1247"/>
    <cellStyle name="Normal 9 2" xfId="1248"/>
    <cellStyle name="Normal_indice" xfId="1249"/>
    <cellStyle name="Notas" xfId="1250" builtinId="10" customBuiltin="1"/>
    <cellStyle name="Notas 2" xfId="1251"/>
    <cellStyle name="Notas 2 2" xfId="1252"/>
    <cellStyle name="Notas 3" xfId="1253"/>
    <cellStyle name="Notas 3 2" xfId="1254"/>
    <cellStyle name="Notas 4" xfId="1255"/>
    <cellStyle name="Percent 2" xfId="1330"/>
    <cellStyle name="Percent 2 2" xfId="1331"/>
    <cellStyle name="Porcentaje" xfId="1256" builtinId="5"/>
    <cellStyle name="Porcentaje 2" xfId="1257"/>
    <cellStyle name="Porcentaje 2 2" xfId="1258"/>
    <cellStyle name="Porcentaje 3" xfId="1259"/>
    <cellStyle name="Porcentaje 4" xfId="1260"/>
    <cellStyle name="Porcentaje 5" xfId="1261"/>
    <cellStyle name="Porcentual 2" xfId="1262"/>
    <cellStyle name="Porcentual 2 2" xfId="1263"/>
    <cellStyle name="Porcentual 2 3" xfId="1264"/>
    <cellStyle name="Porcentual 2 4" xfId="1265"/>
    <cellStyle name="Porcentual 2 5" xfId="1266"/>
    <cellStyle name="Porcentual 3" xfId="1267"/>
    <cellStyle name="Salida" xfId="1268" builtinId="21" customBuiltin="1"/>
    <cellStyle name="Salida 2" xfId="1269"/>
    <cellStyle name="Salida 2 2" xfId="1270"/>
    <cellStyle name="Salida 3" xfId="1271"/>
    <cellStyle name="Salida 3 2" xfId="1272"/>
    <cellStyle name="Salida 4" xfId="1273"/>
    <cellStyle name="ss22" xfId="1315"/>
    <cellStyle name="Texto de advertencia" xfId="1274" builtinId="11" customBuiltin="1"/>
    <cellStyle name="Texto de advertencia 2" xfId="1275"/>
    <cellStyle name="Texto de advertencia 2 2" xfId="1276"/>
    <cellStyle name="Texto de advertencia 3" xfId="1277"/>
    <cellStyle name="Texto de advertencia 3 2" xfId="1278"/>
    <cellStyle name="Texto de advertencia 4" xfId="1279"/>
    <cellStyle name="Texto explicativo" xfId="1280" builtinId="53" customBuiltin="1"/>
    <cellStyle name="Texto explicativo 2" xfId="1281"/>
    <cellStyle name="Texto explicativo 2 2" xfId="1282"/>
    <cellStyle name="Texto explicativo 3" xfId="1283"/>
    <cellStyle name="Texto explicativo 3 2" xfId="1284"/>
    <cellStyle name="Texto explicativo 4" xfId="1285"/>
    <cellStyle name="Título" xfId="1286" builtinId="15" customBuiltin="1"/>
    <cellStyle name="Título 1 2" xfId="1287"/>
    <cellStyle name="Título 1 2 2" xfId="1288"/>
    <cellStyle name="Título 1 3" xfId="1289"/>
    <cellStyle name="Título 1 3 2" xfId="1290"/>
    <cellStyle name="Título 1 4" xfId="1291"/>
    <cellStyle name="Título 2" xfId="1292" builtinId="17" customBuiltin="1"/>
    <cellStyle name="Título 2 2" xfId="1293"/>
    <cellStyle name="Título 2 2 2" xfId="1294"/>
    <cellStyle name="Título 2 3" xfId="1295"/>
    <cellStyle name="Título 2 3 2" xfId="1296"/>
    <cellStyle name="Título 2 4" xfId="1297"/>
    <cellStyle name="Título 3" xfId="1298" builtinId="18" customBuiltin="1"/>
    <cellStyle name="Título 3 2" xfId="1299"/>
    <cellStyle name="Título 3 2 2" xfId="1300"/>
    <cellStyle name="Título 3 3" xfId="1301"/>
    <cellStyle name="Título 3 3 2" xfId="1302"/>
    <cellStyle name="Título 3 4" xfId="1303"/>
    <cellStyle name="Título 4" xfId="1304"/>
    <cellStyle name="Título 4 2" xfId="1305"/>
    <cellStyle name="Título 5" xfId="1306"/>
    <cellStyle name="Título 5 2" xfId="1307"/>
    <cellStyle name="Título 6" xfId="1308"/>
    <cellStyle name="Total" xfId="1309" builtinId="25" customBuiltin="1"/>
    <cellStyle name="Total 2" xfId="1310"/>
    <cellStyle name="Total 2 2" xfId="1311"/>
    <cellStyle name="Total 3" xfId="1312"/>
    <cellStyle name="Total 3 2" xfId="1313"/>
    <cellStyle name="Total 4" xfId="13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xml"/><Relationship Id="rId1" Type="http://schemas.microsoft.com/office/2011/relationships/chartStyle" Target="style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4.png"/><Relationship Id="rId4"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3.xml"/><Relationship Id="rId1" Type="http://schemas.microsoft.com/office/2011/relationships/chartStyle" Target="style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11/relationships/chartColorStyle" Target="colors1.xml"/><Relationship Id="rId1" Type="http://schemas.microsoft.com/office/2011/relationships/chartStyle" Target="style1.xml"/><Relationship Id="rId6" Type="http://schemas.openxmlformats.org/officeDocument/2006/relationships/chartUserShapes" Target="../drawings/drawing15.xml"/><Relationship Id="rId5" Type="http://schemas.openxmlformats.org/officeDocument/2006/relationships/image" Target="../media/image6.png"/><Relationship Id="rId4" Type="http://schemas.openxmlformats.org/officeDocument/2006/relationships/image" Target="../media/image5.png"/></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image" Target="../media/image7.png"/></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a:t>
            </a:r>
            <a:r>
              <a:rPr lang="es-CL" sz="900" b="1" i="0" u="none" strike="noStrike" baseline="0">
                <a:solidFill>
                  <a:schemeClr val="tx1"/>
                </a:solidFill>
                <a:latin typeface="Arial"/>
                <a:cs typeface="Arial"/>
              </a:rPr>
              <a:t>la relación producción / demanda </a:t>
            </a:r>
            <a:r>
              <a:rPr lang="es-CL" sz="900" b="1" i="0" u="none" strike="noStrike" baseline="0">
                <a:solidFill>
                  <a:srgbClr val="000000"/>
                </a:solidFill>
                <a:latin typeface="Arial"/>
                <a:cs typeface="Arial"/>
              </a:rPr>
              <a:t>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2017/18 (millones de toneladas)</a:t>
            </a:r>
          </a:p>
        </c:rich>
      </c:tx>
      <c:layout>
        <c:manualLayout>
          <c:xMode val="edge"/>
          <c:yMode val="edge"/>
          <c:x val="0.11172092176260773"/>
          <c:y val="3.4414009724194311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'4'!$C$5</c:f>
              <c:strCache>
                <c:ptCount val="1"/>
                <c:pt idx="0">
                  <c:v>Producción</c:v>
                </c:pt>
              </c:strCache>
            </c:strRef>
          </c:tx>
          <c:spPr>
            <a:pattFill prst="dkUpDiag">
              <a:fgClr>
                <a:srgbClr val="C00000"/>
              </a:fgClr>
              <a:bgClr>
                <a:schemeClr val="bg1"/>
              </a:bgClr>
            </a:pattFill>
          </c:spPr>
          <c:invertIfNegative val="0"/>
          <c:cat>
            <c:numRef>
              <c:f>'4'!$A$6:$A$17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'4'!$C$6:$C$17</c:f>
              <c:numCache>
                <c:formatCode>#,##0.0</c:formatCode>
                <c:ptCount val="12"/>
                <c:pt idx="0">
                  <c:v>737.83</c:v>
                </c:pt>
                <c:pt idx="1">
                  <c:v>739.53</c:v>
                </c:pt>
                <c:pt idx="2">
                  <c:v>737.83</c:v>
                </c:pt>
                <c:pt idx="3">
                  <c:v>743.18</c:v>
                </c:pt>
                <c:pt idx="4">
                  <c:v>744.85</c:v>
                </c:pt>
                <c:pt idx="5">
                  <c:v>751.19</c:v>
                </c:pt>
                <c:pt idx="6">
                  <c:v>751.98</c:v>
                </c:pt>
                <c:pt idx="7">
                  <c:v>755.21</c:v>
                </c:pt>
                <c:pt idx="8">
                  <c:v>757.01</c:v>
                </c:pt>
              </c:numCache>
            </c:numRef>
          </c:val>
          <c:extLst>
            <c:ext xmlns:c16="http://schemas.microsoft.com/office/drawing/2014/chart" uri="{C3380CC4-5D6E-409C-BE32-E72D297353CC}">
              <c16:uniqueId val="{00000000-3375-4A49-8F53-732EF2D9D01C}"/>
            </c:ext>
          </c:extLst>
        </c:ser>
        <c:ser>
          <c:idx val="0"/>
          <c:order val="1"/>
          <c:tx>
            <c:strRef>
              <c:f>'4'!$D$5</c:f>
              <c:strCache>
                <c:ptCount val="1"/>
                <c:pt idx="0">
                  <c:v>Demanda</c:v>
                </c:pt>
              </c:strCache>
            </c:strRef>
          </c:tx>
          <c:spPr>
            <a:ln>
              <a:prstDash val="sysDash"/>
            </a:ln>
          </c:spPr>
          <c:invertIfNegative val="0"/>
          <c:cat>
            <c:numRef>
              <c:f>'4'!$A$6:$A$17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'4'!$D$6:$D$17</c:f>
              <c:numCache>
                <c:formatCode>#,##0.0</c:formatCode>
                <c:ptCount val="12"/>
                <c:pt idx="0">
                  <c:v>734.89</c:v>
                </c:pt>
                <c:pt idx="1">
                  <c:v>734.77</c:v>
                </c:pt>
                <c:pt idx="2">
                  <c:v>735.28</c:v>
                </c:pt>
                <c:pt idx="3">
                  <c:v>737.05</c:v>
                </c:pt>
                <c:pt idx="4">
                  <c:v>737.54</c:v>
                </c:pt>
                <c:pt idx="5">
                  <c:v>739.63</c:v>
                </c:pt>
                <c:pt idx="6">
                  <c:v>740.05</c:v>
                </c:pt>
                <c:pt idx="7">
                  <c:v>742.12</c:v>
                </c:pt>
                <c:pt idx="8">
                  <c:v>741.7</c:v>
                </c:pt>
              </c:numCache>
            </c:numRef>
          </c:val>
          <c:extLst>
            <c:ext xmlns:c16="http://schemas.microsoft.com/office/drawing/2014/chart" uri="{C3380CC4-5D6E-409C-BE32-E72D297353CC}">
              <c16:uniqueId val="{00000001-3375-4A49-8F53-732EF2D9D01C}"/>
            </c:ext>
          </c:extLst>
        </c:ser>
        <c:dLbls>
          <c:showLegendKey val="0"/>
          <c:showVal val="0"/>
          <c:showCatName val="0"/>
          <c:showSerName val="0"/>
          <c:showPercent val="0"/>
          <c:showBubbleSize val="0"/>
        </c:dLbls>
        <c:gapWidth val="150"/>
        <c:axId val="-905459072"/>
        <c:axId val="-905462880"/>
      </c:barChart>
      <c:dateAx>
        <c:axId val="-90545907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2880"/>
        <c:crosses val="autoZero"/>
        <c:auto val="1"/>
        <c:lblOffset val="100"/>
        <c:baseTimeUnit val="months"/>
        <c:majorUnit val="1"/>
        <c:majorTimeUnit val="months"/>
      </c:dateAx>
      <c:valAx>
        <c:axId val="-905462880"/>
        <c:scaling>
          <c:orientation val="minMax"/>
          <c:min val="705"/>
        </c:scaling>
        <c:delete val="0"/>
        <c:axPos val="l"/>
        <c:majorGridlines>
          <c:spPr>
            <a:ln>
              <a:noFill/>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59072"/>
        <c:crosses val="autoZero"/>
        <c:crossBetween val="between"/>
      </c:valAx>
    </c:plotArea>
    <c:legend>
      <c:legendPos val="r"/>
      <c:layout>
        <c:manualLayout>
          <c:xMode val="edge"/>
          <c:yMode val="edge"/>
          <c:x val="0.31748142341935764"/>
          <c:y val="0.81963013639688476"/>
          <c:w val="0.26349663305661447"/>
          <c:h val="6.3660599802073947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41443120"/>
        <c:axId val="-841442032"/>
      </c:barChart>
      <c:catAx>
        <c:axId val="-84144312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2032"/>
        <c:crosses val="autoZero"/>
        <c:auto val="1"/>
        <c:lblAlgn val="ctr"/>
        <c:lblOffset val="100"/>
        <c:tickMarkSkip val="1"/>
        <c:noMultiLvlLbl val="0"/>
      </c:catAx>
      <c:valAx>
        <c:axId val="-8414420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312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41440944"/>
        <c:axId val="-841437136"/>
      </c:barChart>
      <c:catAx>
        <c:axId val="-84144094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37136"/>
        <c:crosses val="autoZero"/>
        <c:auto val="1"/>
        <c:lblAlgn val="ctr"/>
        <c:lblOffset val="100"/>
        <c:tickMarkSkip val="1"/>
        <c:noMultiLvlLbl val="0"/>
      </c:catAx>
      <c:valAx>
        <c:axId val="-84143713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094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Estados Unidos, Argentina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 / kg)</a:t>
            </a:r>
          </a:p>
        </c:rich>
      </c:tx>
      <c:layout>
        <c:manualLayout>
          <c:xMode val="edge"/>
          <c:yMode val="edge"/>
          <c:x val="0.25670582975235351"/>
          <c:y val="3.3679018469148052E-2"/>
        </c:manualLayout>
      </c:layout>
      <c:overlay val="0"/>
      <c:spPr>
        <a:noFill/>
        <a:ln w="25400">
          <a:noFill/>
        </a:ln>
      </c:spPr>
    </c:title>
    <c:autoTitleDeleted val="0"/>
    <c:plotArea>
      <c:layout>
        <c:manualLayout>
          <c:layoutTarget val="inner"/>
          <c:xMode val="edge"/>
          <c:yMode val="edge"/>
          <c:x val="0.10506991035793359"/>
          <c:y val="0.18478718350117215"/>
          <c:w val="0.83313149867646341"/>
          <c:h val="0.38391331004884233"/>
        </c:manualLayout>
      </c:layout>
      <c:lineChart>
        <c:grouping val="standard"/>
        <c:varyColors val="0"/>
        <c:ser>
          <c:idx val="1"/>
          <c:order val="0"/>
          <c:tx>
            <c:strRef>
              <c:f>'20'!$C$5</c:f>
              <c:strCache>
                <c:ptCount val="1"/>
                <c:pt idx="0">
                  <c:v>CAI SRW Golfo</c:v>
                </c:pt>
              </c:strCache>
            </c:strRef>
          </c:tx>
          <c:spPr>
            <a:ln>
              <a:solidFill>
                <a:srgbClr val="FF0000"/>
              </a:solidFill>
              <a:prstDash val="solid"/>
            </a:ln>
          </c:spPr>
          <c:marker>
            <c:symbol val="star"/>
            <c:size val="5"/>
            <c:spPr>
              <a:ln>
                <a:solidFill>
                  <a:srgbClr val="FF0000"/>
                </a:solidFill>
                <a:prstDash val="solid"/>
              </a:ln>
            </c:spPr>
          </c:marker>
          <c:cat>
            <c:numRef>
              <c:f>'20'!$A$6:$A$18</c:f>
              <c:numCache>
                <c:formatCode>mmm\-yy</c:formatCode>
                <c:ptCount val="13"/>
                <c:pt idx="0">
                  <c:v>42705</c:v>
                </c:pt>
                <c:pt idx="1">
                  <c:v>42736</c:v>
                </c:pt>
                <c:pt idx="2">
                  <c:v>42767</c:v>
                </c:pt>
                <c:pt idx="3">
                  <c:v>42795</c:v>
                </c:pt>
                <c:pt idx="4">
                  <c:v>42826</c:v>
                </c:pt>
                <c:pt idx="5">
                  <c:v>42856</c:v>
                </c:pt>
                <c:pt idx="6">
                  <c:v>42887</c:v>
                </c:pt>
                <c:pt idx="7">
                  <c:v>42917</c:v>
                </c:pt>
                <c:pt idx="8">
                  <c:v>42948</c:v>
                </c:pt>
                <c:pt idx="9">
                  <c:v>42979</c:v>
                </c:pt>
                <c:pt idx="10">
                  <c:v>43009</c:v>
                </c:pt>
                <c:pt idx="11">
                  <c:v>43040</c:v>
                </c:pt>
                <c:pt idx="12">
                  <c:v>43070</c:v>
                </c:pt>
              </c:numCache>
            </c:numRef>
          </c:cat>
          <c:val>
            <c:numRef>
              <c:f>'20'!$C$6:$C$18</c:f>
              <c:numCache>
                <c:formatCode>0</c:formatCode>
                <c:ptCount val="13"/>
                <c:pt idx="0">
                  <c:v>146.07263474197734</c:v>
                </c:pt>
                <c:pt idx="1">
                  <c:v>149.39492198001983</c:v>
                </c:pt>
                <c:pt idx="2">
                  <c:v>151.59248877460573</c:v>
                </c:pt>
                <c:pt idx="3">
                  <c:v>152.73554052097614</c:v>
                </c:pt>
                <c:pt idx="4">
                  <c:v>148.97961069105287</c:v>
                </c:pt>
                <c:pt idx="5">
                  <c:v>152.61119919407562</c:v>
                </c:pt>
                <c:pt idx="6">
                  <c:v>155.22999999999999</c:v>
                </c:pt>
                <c:pt idx="7">
                  <c:v>169.41</c:v>
                </c:pt>
                <c:pt idx="8">
                  <c:v>147.86548387096775</c:v>
                </c:pt>
                <c:pt idx="9">
                  <c:v>147.14791666666667</c:v>
                </c:pt>
                <c:pt idx="10">
                  <c:v>151.4</c:v>
                </c:pt>
                <c:pt idx="11">
                  <c:v>147.9</c:v>
                </c:pt>
                <c:pt idx="12">
                  <c:v>145.80000000000001</c:v>
                </c:pt>
              </c:numCache>
            </c:numRef>
          </c:val>
          <c:smooth val="0"/>
          <c:extLst>
            <c:ext xmlns:c16="http://schemas.microsoft.com/office/drawing/2014/chart" uri="{C3380CC4-5D6E-409C-BE32-E72D297353CC}">
              <c16:uniqueId val="{00000000-0F8C-44EF-AC51-00F8ED9AB5CB}"/>
            </c:ext>
          </c:extLst>
        </c:ser>
        <c:ser>
          <c:idx val="3"/>
          <c:order val="1"/>
          <c:tx>
            <c:strRef>
              <c:f>'20'!$D$5</c:f>
              <c:strCache>
                <c:ptCount val="1"/>
                <c:pt idx="0">
                  <c:v>Costo importación CIF trigo SRW</c:v>
                </c:pt>
              </c:strCache>
            </c:strRef>
          </c:tx>
          <c:spPr>
            <a:ln>
              <a:solidFill>
                <a:srgbClr val="0066FF"/>
              </a:solidFill>
            </a:ln>
          </c:spPr>
          <c:marker>
            <c:symbol val="triangle"/>
            <c:size val="8"/>
            <c:spPr>
              <a:solidFill>
                <a:srgbClr val="0066FF"/>
              </a:solidFill>
              <a:ln>
                <a:solidFill>
                  <a:srgbClr val="0066FF"/>
                </a:solidFill>
              </a:ln>
            </c:spPr>
          </c:marker>
          <c:cat>
            <c:numRef>
              <c:f>'20'!$A$6:$A$18</c:f>
              <c:numCache>
                <c:formatCode>mmm\-yy</c:formatCode>
                <c:ptCount val="13"/>
                <c:pt idx="0">
                  <c:v>42705</c:v>
                </c:pt>
                <c:pt idx="1">
                  <c:v>42736</c:v>
                </c:pt>
                <c:pt idx="2">
                  <c:v>42767</c:v>
                </c:pt>
                <c:pt idx="3">
                  <c:v>42795</c:v>
                </c:pt>
                <c:pt idx="4">
                  <c:v>42826</c:v>
                </c:pt>
                <c:pt idx="5">
                  <c:v>42856</c:v>
                </c:pt>
                <c:pt idx="6">
                  <c:v>42887</c:v>
                </c:pt>
                <c:pt idx="7">
                  <c:v>42917</c:v>
                </c:pt>
                <c:pt idx="8">
                  <c:v>42948</c:v>
                </c:pt>
                <c:pt idx="9">
                  <c:v>42979</c:v>
                </c:pt>
                <c:pt idx="10">
                  <c:v>43009</c:v>
                </c:pt>
                <c:pt idx="11">
                  <c:v>43040</c:v>
                </c:pt>
                <c:pt idx="12">
                  <c:v>43070</c:v>
                </c:pt>
              </c:numCache>
            </c:numRef>
          </c:cat>
          <c:val>
            <c:numRef>
              <c:f>'20'!$D$6:$D$16</c:f>
              <c:numCache>
                <c:formatCode>0</c:formatCode>
                <c:ptCount val="11"/>
                <c:pt idx="0">
                  <c:v>142.6</c:v>
                </c:pt>
                <c:pt idx="6">
                  <c:v>139.5</c:v>
                </c:pt>
                <c:pt idx="7">
                  <c:v>140.5</c:v>
                </c:pt>
              </c:numCache>
            </c:numRef>
          </c:val>
          <c:smooth val="0"/>
          <c:extLst>
            <c:ext xmlns:c16="http://schemas.microsoft.com/office/drawing/2014/chart" uri="{C3380CC4-5D6E-409C-BE32-E72D297353CC}">
              <c16:uniqueId val="{00000001-0F8C-44EF-AC51-00F8ED9AB5CB}"/>
            </c:ext>
          </c:extLst>
        </c:ser>
        <c:ser>
          <c:idx val="4"/>
          <c:order val="2"/>
          <c:tx>
            <c:strRef>
              <c:f>'20'!$F$5</c:f>
              <c:strCache>
                <c:ptCount val="1"/>
                <c:pt idx="0">
                  <c:v>Precio promedio trigo intermedio RM</c:v>
                </c:pt>
              </c:strCache>
            </c:strRef>
          </c:tx>
          <c:spPr>
            <a:ln w="38100">
              <a:solidFill>
                <a:srgbClr val="FF0000"/>
              </a:solidFill>
              <a:prstDash val="sysDash"/>
            </a:ln>
          </c:spPr>
          <c:marker>
            <c:symbol val="none"/>
          </c:marker>
          <c:cat>
            <c:numRef>
              <c:f>'20'!$A$6:$A$18</c:f>
              <c:numCache>
                <c:formatCode>mmm\-yy</c:formatCode>
                <c:ptCount val="13"/>
                <c:pt idx="0">
                  <c:v>42705</c:v>
                </c:pt>
                <c:pt idx="1">
                  <c:v>42736</c:v>
                </c:pt>
                <c:pt idx="2">
                  <c:v>42767</c:v>
                </c:pt>
                <c:pt idx="3">
                  <c:v>42795</c:v>
                </c:pt>
                <c:pt idx="4">
                  <c:v>42826</c:v>
                </c:pt>
                <c:pt idx="5">
                  <c:v>42856</c:v>
                </c:pt>
                <c:pt idx="6">
                  <c:v>42887</c:v>
                </c:pt>
                <c:pt idx="7">
                  <c:v>42917</c:v>
                </c:pt>
                <c:pt idx="8">
                  <c:v>42948</c:v>
                </c:pt>
                <c:pt idx="9">
                  <c:v>42979</c:v>
                </c:pt>
                <c:pt idx="10">
                  <c:v>43009</c:v>
                </c:pt>
                <c:pt idx="11">
                  <c:v>43040</c:v>
                </c:pt>
                <c:pt idx="12">
                  <c:v>43070</c:v>
                </c:pt>
              </c:numCache>
            </c:numRef>
          </c:cat>
          <c:val>
            <c:numRef>
              <c:f>'20'!$F$6:$F$18</c:f>
              <c:numCache>
                <c:formatCode>0</c:formatCode>
                <c:ptCount val="13"/>
                <c:pt idx="0">
                  <c:v>148.5</c:v>
                </c:pt>
                <c:pt idx="1">
                  <c:v>142.03225806451613</c:v>
                </c:pt>
                <c:pt idx="2">
                  <c:v>142.719298245614</c:v>
                </c:pt>
                <c:pt idx="3">
                  <c:v>145.87719298245614</c:v>
                </c:pt>
                <c:pt idx="4">
                  <c:v>155.54347826086956</c:v>
                </c:pt>
                <c:pt idx="5">
                  <c:v>156.875</c:v>
                </c:pt>
                <c:pt idx="6">
                  <c:v>157.19999999999999</c:v>
                </c:pt>
                <c:pt idx="7">
                  <c:v>159.9</c:v>
                </c:pt>
                <c:pt idx="8">
                  <c:v>167.77777777777777</c:v>
                </c:pt>
                <c:pt idx="9">
                  <c:v>165.875</c:v>
                </c:pt>
                <c:pt idx="10">
                  <c:v>169.1</c:v>
                </c:pt>
                <c:pt idx="11">
                  <c:v>159.19999999999999</c:v>
                </c:pt>
                <c:pt idx="12">
                  <c:v>155.1</c:v>
                </c:pt>
              </c:numCache>
            </c:numRef>
          </c:val>
          <c:smooth val="0"/>
          <c:extLst>
            <c:ext xmlns:c16="http://schemas.microsoft.com/office/drawing/2014/chart" uri="{C3380CC4-5D6E-409C-BE32-E72D297353CC}">
              <c16:uniqueId val="{00000002-0F8C-44EF-AC51-00F8ED9AB5CB}"/>
            </c:ext>
          </c:extLst>
        </c:ser>
        <c:ser>
          <c:idx val="0"/>
          <c:order val="3"/>
          <c:tx>
            <c:strRef>
              <c:f>'20'!$B$5</c:f>
              <c:strCache>
                <c:ptCount val="1"/>
                <c:pt idx="0">
                  <c:v>Trigo SRW n° 2, FOB Golfo, EE.UU.</c:v>
                </c:pt>
              </c:strCache>
            </c:strRef>
          </c:tx>
          <c:cat>
            <c:numRef>
              <c:f>'20'!$A$6:$A$18</c:f>
              <c:numCache>
                <c:formatCode>mmm\-yy</c:formatCode>
                <c:ptCount val="13"/>
                <c:pt idx="0">
                  <c:v>42705</c:v>
                </c:pt>
                <c:pt idx="1">
                  <c:v>42736</c:v>
                </c:pt>
                <c:pt idx="2">
                  <c:v>42767</c:v>
                </c:pt>
                <c:pt idx="3">
                  <c:v>42795</c:v>
                </c:pt>
                <c:pt idx="4">
                  <c:v>42826</c:v>
                </c:pt>
                <c:pt idx="5">
                  <c:v>42856</c:v>
                </c:pt>
                <c:pt idx="6">
                  <c:v>42887</c:v>
                </c:pt>
                <c:pt idx="7">
                  <c:v>42917</c:v>
                </c:pt>
                <c:pt idx="8">
                  <c:v>42948</c:v>
                </c:pt>
                <c:pt idx="9">
                  <c:v>42979</c:v>
                </c:pt>
                <c:pt idx="10">
                  <c:v>43009</c:v>
                </c:pt>
                <c:pt idx="11">
                  <c:v>43040</c:v>
                </c:pt>
                <c:pt idx="12">
                  <c:v>43070</c:v>
                </c:pt>
              </c:numCache>
            </c:numRef>
          </c:cat>
          <c:val>
            <c:numRef>
              <c:f>'20'!$B$6:$B$18</c:f>
              <c:numCache>
                <c:formatCode>0</c:formatCode>
                <c:ptCount val="13"/>
                <c:pt idx="0">
                  <c:v>117.15685858193548</c:v>
                </c:pt>
                <c:pt idx="1">
                  <c:v>120.51080201161288</c:v>
                </c:pt>
                <c:pt idx="2">
                  <c:v>122.79</c:v>
                </c:pt>
                <c:pt idx="3">
                  <c:v>121.72</c:v>
                </c:pt>
                <c:pt idx="4">
                  <c:v>118.27</c:v>
                </c:pt>
                <c:pt idx="5">
                  <c:v>120.19</c:v>
                </c:pt>
                <c:pt idx="6">
                  <c:v>123.38</c:v>
                </c:pt>
                <c:pt idx="7">
                  <c:v>137.66</c:v>
                </c:pt>
                <c:pt idx="8">
                  <c:v>116.48901829354838</c:v>
                </c:pt>
                <c:pt idx="9">
                  <c:v>116.30431709166668</c:v>
                </c:pt>
                <c:pt idx="10">
                  <c:v>128</c:v>
                </c:pt>
                <c:pt idx="11">
                  <c:v>116.6</c:v>
                </c:pt>
                <c:pt idx="12">
                  <c:v>114.3</c:v>
                </c:pt>
              </c:numCache>
            </c:numRef>
          </c:val>
          <c:smooth val="0"/>
          <c:extLst>
            <c:ext xmlns:c16="http://schemas.microsoft.com/office/drawing/2014/chart" uri="{C3380CC4-5D6E-409C-BE32-E72D297353CC}">
              <c16:uniqueId val="{00000003-0F8C-44EF-AC51-00F8ED9AB5CB}"/>
            </c:ext>
          </c:extLst>
        </c:ser>
        <c:ser>
          <c:idx val="2"/>
          <c:order val="4"/>
          <c:tx>
            <c:strRef>
              <c:f>'20'!$E$5</c:f>
              <c:strCache>
                <c:ptCount val="1"/>
                <c:pt idx="0">
                  <c:v>CAI trigo panadero Argentina</c:v>
                </c:pt>
              </c:strCache>
            </c:strRef>
          </c:tx>
          <c:cat>
            <c:numRef>
              <c:f>'20'!$A$6:$A$18</c:f>
              <c:numCache>
                <c:formatCode>mmm\-yy</c:formatCode>
                <c:ptCount val="13"/>
                <c:pt idx="0">
                  <c:v>42705</c:v>
                </c:pt>
                <c:pt idx="1">
                  <c:v>42736</c:v>
                </c:pt>
                <c:pt idx="2">
                  <c:v>42767</c:v>
                </c:pt>
                <c:pt idx="3">
                  <c:v>42795</c:v>
                </c:pt>
                <c:pt idx="4">
                  <c:v>42826</c:v>
                </c:pt>
                <c:pt idx="5">
                  <c:v>42856</c:v>
                </c:pt>
                <c:pt idx="6">
                  <c:v>42887</c:v>
                </c:pt>
                <c:pt idx="7">
                  <c:v>42917</c:v>
                </c:pt>
                <c:pt idx="8">
                  <c:v>42948</c:v>
                </c:pt>
                <c:pt idx="9">
                  <c:v>42979</c:v>
                </c:pt>
                <c:pt idx="10">
                  <c:v>43009</c:v>
                </c:pt>
                <c:pt idx="11">
                  <c:v>43040</c:v>
                </c:pt>
                <c:pt idx="12">
                  <c:v>43070</c:v>
                </c:pt>
              </c:numCache>
            </c:numRef>
          </c:cat>
          <c:val>
            <c:numRef>
              <c:f>'20'!$E$6:$E$18</c:f>
              <c:numCache>
                <c:formatCode>0</c:formatCode>
                <c:ptCount val="13"/>
                <c:pt idx="0">
                  <c:v>139.54743969668885</c:v>
                </c:pt>
                <c:pt idx="1">
                  <c:v>143.7117103792074</c:v>
                </c:pt>
                <c:pt idx="2">
                  <c:v>145.4108603787698</c:v>
                </c:pt>
                <c:pt idx="3">
                  <c:v>152.49321151445972</c:v>
                </c:pt>
                <c:pt idx="4">
                  <c:v>151.53044349190355</c:v>
                </c:pt>
                <c:pt idx="5">
                  <c:v>155.76389326923834</c:v>
                </c:pt>
                <c:pt idx="6">
                  <c:v>155.52000000000001</c:v>
                </c:pt>
                <c:pt idx="7">
                  <c:v>155.6</c:v>
                </c:pt>
                <c:pt idx="8">
                  <c:v>151.82225806451615</c:v>
                </c:pt>
                <c:pt idx="9">
                  <c:v>142.54374999999999</c:v>
                </c:pt>
                <c:pt idx="10">
                  <c:v>142.69999999999999</c:v>
                </c:pt>
                <c:pt idx="11">
                  <c:v>140.6</c:v>
                </c:pt>
                <c:pt idx="12">
                  <c:v>141.19999999999999</c:v>
                </c:pt>
              </c:numCache>
            </c:numRef>
          </c:val>
          <c:smooth val="0"/>
          <c:extLst>
            <c:ext xmlns:c16="http://schemas.microsoft.com/office/drawing/2014/chart" uri="{C3380CC4-5D6E-409C-BE32-E72D297353CC}">
              <c16:uniqueId val="{00000004-0F8C-44EF-AC51-00F8ED9AB5CB}"/>
            </c:ext>
          </c:extLst>
        </c:ser>
        <c:ser>
          <c:idx val="5"/>
          <c:order val="5"/>
          <c:tx>
            <c:strRef>
              <c:f>'20'!$G$5</c:f>
              <c:strCache>
                <c:ptCount val="1"/>
                <c:pt idx="0">
                  <c:v>Costo importación CIF Trigo Pan Argentino</c:v>
                </c:pt>
              </c:strCache>
            </c:strRef>
          </c:tx>
          <c:cat>
            <c:numRef>
              <c:f>'20'!$A$6:$A$18</c:f>
              <c:numCache>
                <c:formatCode>mmm\-yy</c:formatCode>
                <c:ptCount val="13"/>
                <c:pt idx="0">
                  <c:v>42705</c:v>
                </c:pt>
                <c:pt idx="1">
                  <c:v>42736</c:v>
                </c:pt>
                <c:pt idx="2">
                  <c:v>42767</c:v>
                </c:pt>
                <c:pt idx="3">
                  <c:v>42795</c:v>
                </c:pt>
                <c:pt idx="4">
                  <c:v>42826</c:v>
                </c:pt>
                <c:pt idx="5">
                  <c:v>42856</c:v>
                </c:pt>
                <c:pt idx="6">
                  <c:v>42887</c:v>
                </c:pt>
                <c:pt idx="7">
                  <c:v>42917</c:v>
                </c:pt>
                <c:pt idx="8">
                  <c:v>42948</c:v>
                </c:pt>
                <c:pt idx="9">
                  <c:v>42979</c:v>
                </c:pt>
                <c:pt idx="10">
                  <c:v>43009</c:v>
                </c:pt>
                <c:pt idx="11">
                  <c:v>43040</c:v>
                </c:pt>
                <c:pt idx="12">
                  <c:v>43070</c:v>
                </c:pt>
              </c:numCache>
            </c:numRef>
          </c:cat>
          <c:val>
            <c:numRef>
              <c:f>'20'!$G$6:$G$18</c:f>
              <c:numCache>
                <c:formatCode>0</c:formatCode>
                <c:ptCount val="13"/>
                <c:pt idx="0">
                  <c:v>118.97724121107991</c:v>
                </c:pt>
                <c:pt idx="1">
                  <c:v>128.02315397371848</c:v>
                </c:pt>
                <c:pt idx="2">
                  <c:v>119.78098716025099</c:v>
                </c:pt>
                <c:pt idx="3">
                  <c:v>127.12964839635288</c:v>
                </c:pt>
                <c:pt idx="4">
                  <c:v>138.70515396552142</c:v>
                </c:pt>
                <c:pt idx="5">
                  <c:v>172.43787207556738</c:v>
                </c:pt>
                <c:pt idx="6">
                  <c:v>141.56558356470765</c:v>
                </c:pt>
                <c:pt idx="7">
                  <c:v>151.28691418503911</c:v>
                </c:pt>
                <c:pt idx="8">
                  <c:v>132.91959679999999</c:v>
                </c:pt>
                <c:pt idx="9">
                  <c:v>129.68695279999997</c:v>
                </c:pt>
                <c:pt idx="10">
                  <c:v>131.1</c:v>
                </c:pt>
                <c:pt idx="11">
                  <c:v>132.69999999999999</c:v>
                </c:pt>
                <c:pt idx="12">
                  <c:v>134</c:v>
                </c:pt>
              </c:numCache>
            </c:numRef>
          </c:val>
          <c:smooth val="0"/>
          <c:extLst>
            <c:ext xmlns:c16="http://schemas.microsoft.com/office/drawing/2014/chart" uri="{C3380CC4-5D6E-409C-BE32-E72D297353CC}">
              <c16:uniqueId val="{00000005-0F8C-44EF-AC51-00F8ED9AB5CB}"/>
            </c:ext>
          </c:extLst>
        </c:ser>
        <c:dLbls>
          <c:showLegendKey val="0"/>
          <c:showVal val="0"/>
          <c:showCatName val="0"/>
          <c:showSerName val="0"/>
          <c:showPercent val="0"/>
          <c:showBubbleSize val="0"/>
        </c:dLbls>
        <c:marker val="1"/>
        <c:smooth val="0"/>
        <c:axId val="-841440400"/>
        <c:axId val="-840051552"/>
      </c:lineChart>
      <c:catAx>
        <c:axId val="-841440400"/>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840051552"/>
        <c:crosses val="autoZero"/>
        <c:auto val="0"/>
        <c:lblAlgn val="ctr"/>
        <c:lblOffset val="100"/>
        <c:noMultiLvlLbl val="1"/>
      </c:catAx>
      <c:valAx>
        <c:axId val="-840051552"/>
        <c:scaling>
          <c:orientation val="minMax"/>
          <c:max val="185"/>
          <c:min val="11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 / kilo</a:t>
                </a:r>
              </a:p>
            </c:rich>
          </c:tx>
          <c:layout>
            <c:manualLayout>
              <c:xMode val="edge"/>
              <c:yMode val="edge"/>
              <c:x val="2.1857804052096013E-2"/>
              <c:y val="0.3626938364987841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40400"/>
        <c:crosses val="autoZero"/>
        <c:crossBetween val="between"/>
      </c:valAx>
      <c:spPr>
        <a:solidFill>
          <a:srgbClr val="FFFFFF"/>
        </a:solidFill>
        <a:ln w="12700">
          <a:solidFill>
            <a:srgbClr val="808080"/>
          </a:solidFill>
          <a:prstDash val="solid"/>
        </a:ln>
      </c:spPr>
    </c:plotArea>
    <c:legend>
      <c:legendPos val="r"/>
      <c:layout>
        <c:manualLayout>
          <c:xMode val="edge"/>
          <c:yMode val="edge"/>
          <c:x val="2.7388658436622866E-2"/>
          <c:y val="0.71514470140051389"/>
          <c:w val="0.93623968139629232"/>
          <c:h val="0.20101101535536403"/>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L" sz="1400" b="0" i="0" u="none" strike="noStrike" kern="1200" spc="0" baseline="0">
                <a:solidFill>
                  <a:srgbClr val="000000"/>
                </a:solidFill>
                <a:latin typeface="+mn-lt"/>
                <a:ea typeface="Arial MT"/>
                <a:cs typeface="Arial MT"/>
              </a:defRPr>
            </a:pPr>
            <a:r>
              <a:rPr lang="es-CL" sz="900" b="1" i="0" u="none" strike="noStrike" baseline="0">
                <a:effectLst/>
                <a:latin typeface="+mn-lt"/>
              </a:rPr>
              <a:t>Gráfico Nº 11. </a:t>
            </a:r>
            <a:r>
              <a:rPr lang="es-CL" sz="900" b="1" i="0" u="none" strike="noStrike" kern="1200" baseline="0">
                <a:solidFill>
                  <a:srgbClr val="000000"/>
                </a:solidFill>
                <a:latin typeface="+mn-lt"/>
                <a:ea typeface="Arial MT"/>
                <a:cs typeface="Arial MT"/>
              </a:rPr>
              <a:t>Evolución de los precios del trigo HRW en el mercado de futuros de Kansas desde el 19 de julio de 2017 hasta el 8 de enero de 2018</a:t>
            </a:r>
          </a:p>
          <a:p>
            <a:pPr algn="ctr" rtl="0">
              <a:defRPr lang="es-CL" sz="1400">
                <a:solidFill>
                  <a:srgbClr val="000000"/>
                </a:solidFill>
                <a:ea typeface="Arial MT"/>
                <a:cs typeface="Arial MT"/>
              </a:defRPr>
            </a:pPr>
            <a:r>
              <a:rPr lang="es-CL" sz="900" b="1" i="0" u="none" strike="noStrike" kern="1200" baseline="0">
                <a:solidFill>
                  <a:srgbClr val="000000"/>
                </a:solidFill>
                <a:latin typeface="+mn-lt"/>
                <a:ea typeface="Arial MT"/>
                <a:cs typeface="Arial MT"/>
              </a:rPr>
              <a:t>(precios diarios en USD / tonelada)</a:t>
            </a:r>
          </a:p>
        </c:rich>
      </c:tx>
      <c:layout>
        <c:manualLayout>
          <c:xMode val="edge"/>
          <c:yMode val="edge"/>
          <c:x val="0.12700126370105233"/>
          <c:y val="2.4248838360625777E-2"/>
        </c:manualLayout>
      </c:layout>
      <c:overlay val="0"/>
      <c:spPr>
        <a:noFill/>
        <a:ln>
          <a:noFill/>
        </a:ln>
        <a:effectLst/>
      </c:spPr>
      <c:txPr>
        <a:bodyPr rot="0" spcFirstLastPara="1" vertOverflow="ellipsis" vert="horz" wrap="square" anchor="ctr" anchorCtr="1"/>
        <a:lstStyle/>
        <a:p>
          <a:pPr algn="ctr" rtl="0">
            <a:defRPr lang="es-CL" sz="1400" b="0" i="0" u="none" strike="noStrike" kern="1200" spc="0" baseline="0">
              <a:solidFill>
                <a:srgbClr val="000000"/>
              </a:solidFill>
              <a:latin typeface="+mn-lt"/>
              <a:ea typeface="Arial MT"/>
              <a:cs typeface="Arial MT"/>
            </a:defRPr>
          </a:pPr>
          <a:endParaRPr lang="es-CL"/>
        </a:p>
      </c:txPr>
    </c:title>
    <c:autoTitleDeleted val="0"/>
    <c:plotArea>
      <c:layout>
        <c:manualLayout>
          <c:layoutTarget val="inner"/>
          <c:xMode val="edge"/>
          <c:yMode val="edge"/>
          <c:x val="7.3658821102646724E-2"/>
          <c:y val="0.16832040610417454"/>
          <c:w val="0.85900575436200555"/>
          <c:h val="0.55041054292690317"/>
        </c:manualLayout>
      </c:layout>
      <c:lineChart>
        <c:grouping val="standard"/>
        <c:varyColors val="0"/>
        <c:ser>
          <c:idx val="0"/>
          <c:order val="1"/>
          <c:tx>
            <c:strRef>
              <c:f>'21'!$N$1</c:f>
              <c:strCache>
                <c:ptCount val="1"/>
                <c:pt idx="0">
                  <c:v>mar.-18</c:v>
                </c:pt>
              </c:strCache>
            </c:strRef>
          </c:tx>
          <c:spPr>
            <a:ln w="28575" cap="rnd">
              <a:solidFill>
                <a:schemeClr val="accent1"/>
              </a:solidFill>
              <a:round/>
            </a:ln>
            <a:effectLst/>
          </c:spPr>
          <c:marker>
            <c:symbol val="none"/>
          </c:marker>
          <c:cat>
            <c:strRef>
              <c:f>'21'!$M$2:$M$27</c:f>
              <c:strCache>
                <c:ptCount val="26"/>
                <c:pt idx="0">
                  <c:v>19 de julio de 2017</c:v>
                </c:pt>
                <c:pt idx="1">
                  <c:v>24 de julio de 2017</c:v>
                </c:pt>
                <c:pt idx="2">
                  <c:v>31 de julio de 2017</c:v>
                </c:pt>
                <c:pt idx="3">
                  <c:v>7 de agosto de 2017</c:v>
                </c:pt>
                <c:pt idx="4">
                  <c:v>14 de agosto de 2017</c:v>
                </c:pt>
                <c:pt idx="5">
                  <c:v>21 de agosto de 2017</c:v>
                </c:pt>
                <c:pt idx="6">
                  <c:v>28 de agosto de 2017</c:v>
                </c:pt>
                <c:pt idx="7">
                  <c:v>1 de septiembre de 2017</c:v>
                </c:pt>
                <c:pt idx="8">
                  <c:v>11 de septiembre de 2017</c:v>
                </c:pt>
                <c:pt idx="9">
                  <c:v>18 de septiembre de 2017</c:v>
                </c:pt>
                <c:pt idx="10">
                  <c:v>25 de septiembre de 2017</c:v>
                </c:pt>
                <c:pt idx="11">
                  <c:v>2 de octubre de 2017</c:v>
                </c:pt>
                <c:pt idx="12">
                  <c:v>9 de octubre de 2017</c:v>
                </c:pt>
                <c:pt idx="13">
                  <c:v>16 de octubre de 2017</c:v>
                </c:pt>
                <c:pt idx="14">
                  <c:v>23 de octubre de 2017</c:v>
                </c:pt>
                <c:pt idx="15">
                  <c:v>30 de octubre de 2017</c:v>
                </c:pt>
                <c:pt idx="16">
                  <c:v>6 de noviembre de 2017</c:v>
                </c:pt>
                <c:pt idx="17">
                  <c:v>13 de noviembre de 2017</c:v>
                </c:pt>
                <c:pt idx="18">
                  <c:v>20 de noviembre de 2017</c:v>
                </c:pt>
                <c:pt idx="19">
                  <c:v>27 de noviembre de 2017</c:v>
                </c:pt>
                <c:pt idx="20">
                  <c:v>4 de diciembre de 2017</c:v>
                </c:pt>
                <c:pt idx="21">
                  <c:v>11 de diciembre de 2017</c:v>
                </c:pt>
                <c:pt idx="22">
                  <c:v>18 de diciembre de 2017</c:v>
                </c:pt>
                <c:pt idx="23">
                  <c:v>26 de diciembre de 2017</c:v>
                </c:pt>
                <c:pt idx="24">
                  <c:v>2 de enero de 2018</c:v>
                </c:pt>
                <c:pt idx="25">
                  <c:v>8 de enero de 2018</c:v>
                </c:pt>
              </c:strCache>
            </c:strRef>
          </c:cat>
          <c:val>
            <c:numRef>
              <c:f>'21'!$N$2:$N$27</c:f>
              <c:numCache>
                <c:formatCode>_-* #,##0_-;\-* #,##0_-;_-* \-_-;_-@_-</c:formatCode>
                <c:ptCount val="26"/>
                <c:pt idx="0">
                  <c:v>199.70364000000001</c:v>
                </c:pt>
                <c:pt idx="1">
                  <c:v>195.38621999999998</c:v>
                </c:pt>
                <c:pt idx="2">
                  <c:v>190.97693999999998</c:v>
                </c:pt>
                <c:pt idx="3">
                  <c:v>188.22113999999999</c:v>
                </c:pt>
                <c:pt idx="4">
                  <c:v>177.10607999999999</c:v>
                </c:pt>
                <c:pt idx="5">
                  <c:v>166.90961999999999</c:v>
                </c:pt>
                <c:pt idx="6">
                  <c:v>163.14336</c:v>
                </c:pt>
                <c:pt idx="7">
                  <c:v>167.64449999999999</c:v>
                </c:pt>
                <c:pt idx="8">
                  <c:v>166.17473999999999</c:v>
                </c:pt>
                <c:pt idx="9">
                  <c:v>168.93054000000001</c:v>
                </c:pt>
                <c:pt idx="10">
                  <c:v>173.43168</c:v>
                </c:pt>
                <c:pt idx="11">
                  <c:v>167.82821999999999</c:v>
                </c:pt>
                <c:pt idx="12">
                  <c:v>164.8887</c:v>
                </c:pt>
                <c:pt idx="13">
                  <c:v>165.99101999999999</c:v>
                </c:pt>
                <c:pt idx="14">
                  <c:v>165.89915999999999</c:v>
                </c:pt>
                <c:pt idx="15">
                  <c:v>161.58174</c:v>
                </c:pt>
                <c:pt idx="16">
                  <c:v>164.24567999999999</c:v>
                </c:pt>
                <c:pt idx="17">
                  <c:v>163.23522</c:v>
                </c:pt>
                <c:pt idx="18">
                  <c:v>159.37709999999998</c:v>
                </c:pt>
                <c:pt idx="19">
                  <c:v>156.25386</c:v>
                </c:pt>
                <c:pt idx="20">
                  <c:v>159.46895999999998</c:v>
                </c:pt>
                <c:pt idx="21">
                  <c:v>151.66085999999999</c:v>
                </c:pt>
                <c:pt idx="22">
                  <c:v>154.04921999999999</c:v>
                </c:pt>
                <c:pt idx="23">
                  <c:v>154.32479999999998</c:v>
                </c:pt>
                <c:pt idx="24">
                  <c:v>159.74454</c:v>
                </c:pt>
                <c:pt idx="25">
                  <c:v>159.19337999999999</c:v>
                </c:pt>
              </c:numCache>
            </c:numRef>
          </c:val>
          <c:smooth val="0"/>
          <c:extLst>
            <c:ext xmlns:c16="http://schemas.microsoft.com/office/drawing/2014/chart" uri="{C3380CC4-5D6E-409C-BE32-E72D297353CC}">
              <c16:uniqueId val="{00000002-FE17-46C2-9DBC-C8325F9D0125}"/>
            </c:ext>
          </c:extLst>
        </c:ser>
        <c:ser>
          <c:idx val="2"/>
          <c:order val="2"/>
          <c:tx>
            <c:strRef>
              <c:f>'21'!$O$1</c:f>
              <c:strCache>
                <c:ptCount val="1"/>
                <c:pt idx="0">
                  <c:v>jul.-18</c:v>
                </c:pt>
              </c:strCache>
            </c:strRef>
          </c:tx>
          <c:spPr>
            <a:ln w="28575" cap="rnd">
              <a:solidFill>
                <a:schemeClr val="accent3"/>
              </a:solidFill>
              <a:round/>
            </a:ln>
            <a:effectLst/>
          </c:spPr>
          <c:marker>
            <c:symbol val="none"/>
          </c:marker>
          <c:cat>
            <c:strRef>
              <c:f>'21'!$M$2:$M$27</c:f>
              <c:strCache>
                <c:ptCount val="26"/>
                <c:pt idx="0">
                  <c:v>19 de julio de 2017</c:v>
                </c:pt>
                <c:pt idx="1">
                  <c:v>24 de julio de 2017</c:v>
                </c:pt>
                <c:pt idx="2">
                  <c:v>31 de julio de 2017</c:v>
                </c:pt>
                <c:pt idx="3">
                  <c:v>7 de agosto de 2017</c:v>
                </c:pt>
                <c:pt idx="4">
                  <c:v>14 de agosto de 2017</c:v>
                </c:pt>
                <c:pt idx="5">
                  <c:v>21 de agosto de 2017</c:v>
                </c:pt>
                <c:pt idx="6">
                  <c:v>28 de agosto de 2017</c:v>
                </c:pt>
                <c:pt idx="7">
                  <c:v>1 de septiembre de 2017</c:v>
                </c:pt>
                <c:pt idx="8">
                  <c:v>11 de septiembre de 2017</c:v>
                </c:pt>
                <c:pt idx="9">
                  <c:v>18 de septiembre de 2017</c:v>
                </c:pt>
                <c:pt idx="10">
                  <c:v>25 de septiembre de 2017</c:v>
                </c:pt>
                <c:pt idx="11">
                  <c:v>2 de octubre de 2017</c:v>
                </c:pt>
                <c:pt idx="12">
                  <c:v>9 de octubre de 2017</c:v>
                </c:pt>
                <c:pt idx="13">
                  <c:v>16 de octubre de 2017</c:v>
                </c:pt>
                <c:pt idx="14">
                  <c:v>23 de octubre de 2017</c:v>
                </c:pt>
                <c:pt idx="15">
                  <c:v>30 de octubre de 2017</c:v>
                </c:pt>
                <c:pt idx="16">
                  <c:v>6 de noviembre de 2017</c:v>
                </c:pt>
                <c:pt idx="17">
                  <c:v>13 de noviembre de 2017</c:v>
                </c:pt>
                <c:pt idx="18">
                  <c:v>20 de noviembre de 2017</c:v>
                </c:pt>
                <c:pt idx="19">
                  <c:v>27 de noviembre de 2017</c:v>
                </c:pt>
                <c:pt idx="20">
                  <c:v>4 de diciembre de 2017</c:v>
                </c:pt>
                <c:pt idx="21">
                  <c:v>11 de diciembre de 2017</c:v>
                </c:pt>
                <c:pt idx="22">
                  <c:v>18 de diciembre de 2017</c:v>
                </c:pt>
                <c:pt idx="23">
                  <c:v>26 de diciembre de 2017</c:v>
                </c:pt>
                <c:pt idx="24">
                  <c:v>2 de enero de 2018</c:v>
                </c:pt>
                <c:pt idx="25">
                  <c:v>8 de enero de 2018</c:v>
                </c:pt>
              </c:strCache>
            </c:strRef>
          </c:cat>
          <c:val>
            <c:numRef>
              <c:f>'21'!$O$2:$O$27</c:f>
              <c:numCache>
                <c:formatCode>_-* #,##0_-;\-* #,##0_-;_-* \-_-;_-@_-</c:formatCode>
                <c:ptCount val="26"/>
                <c:pt idx="0">
                  <c:v>208.33848</c:v>
                </c:pt>
                <c:pt idx="1">
                  <c:v>205.12338</c:v>
                </c:pt>
                <c:pt idx="2">
                  <c:v>200.80596</c:v>
                </c:pt>
                <c:pt idx="3">
                  <c:v>198.69317999999998</c:v>
                </c:pt>
                <c:pt idx="4">
                  <c:v>188.68044</c:v>
                </c:pt>
                <c:pt idx="5">
                  <c:v>178.57584</c:v>
                </c:pt>
                <c:pt idx="6">
                  <c:v>175.08516</c:v>
                </c:pt>
                <c:pt idx="7">
                  <c:v>178.94327999999999</c:v>
                </c:pt>
                <c:pt idx="8">
                  <c:v>177.38165999999998</c:v>
                </c:pt>
                <c:pt idx="9">
                  <c:v>179.68</c:v>
                </c:pt>
                <c:pt idx="10">
                  <c:v>184.27115999999998</c:v>
                </c:pt>
                <c:pt idx="11">
                  <c:v>179.21886000000001</c:v>
                </c:pt>
                <c:pt idx="12">
                  <c:v>176.73864</c:v>
                </c:pt>
                <c:pt idx="13">
                  <c:v>177.7491</c:v>
                </c:pt>
                <c:pt idx="14">
                  <c:v>177.65724</c:v>
                </c:pt>
                <c:pt idx="15">
                  <c:v>173.52354</c:v>
                </c:pt>
                <c:pt idx="16">
                  <c:v>175.45259999999999</c:v>
                </c:pt>
                <c:pt idx="17">
                  <c:v>173.70725999999999</c:v>
                </c:pt>
                <c:pt idx="18">
                  <c:v>170.49215999999998</c:v>
                </c:pt>
                <c:pt idx="19">
                  <c:v>167.73635999999999</c:v>
                </c:pt>
                <c:pt idx="20">
                  <c:v>170.4</c:v>
                </c:pt>
                <c:pt idx="21">
                  <c:v>162.59219999999999</c:v>
                </c:pt>
                <c:pt idx="22">
                  <c:v>164.70498000000001</c:v>
                </c:pt>
                <c:pt idx="23">
                  <c:v>165.53172000000001</c:v>
                </c:pt>
                <c:pt idx="24">
                  <c:v>170.67588000000001</c:v>
                </c:pt>
                <c:pt idx="25">
                  <c:v>169.941</c:v>
                </c:pt>
              </c:numCache>
            </c:numRef>
          </c:val>
          <c:smooth val="0"/>
          <c:extLst xmlns:c15="http://schemas.microsoft.com/office/drawing/2012/chart">
            <c:ext xmlns:c16="http://schemas.microsoft.com/office/drawing/2014/chart" uri="{C3380CC4-5D6E-409C-BE32-E72D297353CC}">
              <c16:uniqueId val="{00000003-FE17-46C2-9DBC-C8325F9D0125}"/>
            </c:ext>
          </c:extLst>
        </c:ser>
        <c:dLbls>
          <c:showLegendKey val="0"/>
          <c:showVal val="0"/>
          <c:showCatName val="0"/>
          <c:showSerName val="0"/>
          <c:showPercent val="0"/>
          <c:showBubbleSize val="0"/>
        </c:dLbls>
        <c:smooth val="0"/>
        <c:axId val="-840046112"/>
        <c:axId val="-840041760"/>
        <c:extLst>
          <c:ext xmlns:c15="http://schemas.microsoft.com/office/drawing/2012/chart" uri="{02D57815-91ED-43cb-92C2-25804820EDAC}">
            <c15:filteredLineSeries>
              <c15:ser>
                <c:idx val="1"/>
                <c:order val="0"/>
                <c:tx>
                  <c:strRef>
                    <c:extLst>
                      <c:ext uri="{02D57815-91ED-43cb-92C2-25804820EDAC}">
                        <c15:formulaRef>
                          <c15:sqref>'19'!#REF!</c15:sqref>
                        </c15:formulaRef>
                      </c:ext>
                    </c:extLst>
                    <c:strCache>
                      <c:ptCount val="1"/>
                      <c:pt idx="0">
                        <c:v>#REF!</c:v>
                      </c:pt>
                    </c:strCache>
                  </c:strRef>
                </c:tx>
                <c:spPr>
                  <a:ln w="28575" cap="rnd">
                    <a:solidFill>
                      <a:schemeClr val="accent2"/>
                    </a:solidFill>
                    <a:round/>
                  </a:ln>
                  <a:effectLst/>
                </c:spPr>
                <c:marker>
                  <c:symbol val="none"/>
                </c:marker>
                <c:cat>
                  <c:strRef>
                    <c:extLst>
                      <c:ext uri="{02D57815-91ED-43cb-92C2-25804820EDAC}">
                        <c15:formulaRef>
                          <c15:sqref>'21'!$M$2:$M$27</c15:sqref>
                        </c15:formulaRef>
                      </c:ext>
                    </c:extLst>
                    <c:strCache>
                      <c:ptCount val="26"/>
                      <c:pt idx="0">
                        <c:v>19 de julio de 2017</c:v>
                      </c:pt>
                      <c:pt idx="1">
                        <c:v>24 de julio de 2017</c:v>
                      </c:pt>
                      <c:pt idx="2">
                        <c:v>31 de julio de 2017</c:v>
                      </c:pt>
                      <c:pt idx="3">
                        <c:v>7 de agosto de 2017</c:v>
                      </c:pt>
                      <c:pt idx="4">
                        <c:v>14 de agosto de 2017</c:v>
                      </c:pt>
                      <c:pt idx="5">
                        <c:v>21 de agosto de 2017</c:v>
                      </c:pt>
                      <c:pt idx="6">
                        <c:v>28 de agosto de 2017</c:v>
                      </c:pt>
                      <c:pt idx="7">
                        <c:v>1 de septiembre de 2017</c:v>
                      </c:pt>
                      <c:pt idx="8">
                        <c:v>11 de septiembre de 2017</c:v>
                      </c:pt>
                      <c:pt idx="9">
                        <c:v>18 de septiembre de 2017</c:v>
                      </c:pt>
                      <c:pt idx="10">
                        <c:v>25 de septiembre de 2017</c:v>
                      </c:pt>
                      <c:pt idx="11">
                        <c:v>2 de octubre de 2017</c:v>
                      </c:pt>
                      <c:pt idx="12">
                        <c:v>9 de octubre de 2017</c:v>
                      </c:pt>
                      <c:pt idx="13">
                        <c:v>16 de octubre de 2017</c:v>
                      </c:pt>
                      <c:pt idx="14">
                        <c:v>23 de octubre de 2017</c:v>
                      </c:pt>
                      <c:pt idx="15">
                        <c:v>30 de octubre de 2017</c:v>
                      </c:pt>
                      <c:pt idx="16">
                        <c:v>6 de noviembre de 2017</c:v>
                      </c:pt>
                      <c:pt idx="17">
                        <c:v>13 de noviembre de 2017</c:v>
                      </c:pt>
                      <c:pt idx="18">
                        <c:v>20 de noviembre de 2017</c:v>
                      </c:pt>
                      <c:pt idx="19">
                        <c:v>27 de noviembre de 2017</c:v>
                      </c:pt>
                      <c:pt idx="20">
                        <c:v>4 de diciembre de 2017</c:v>
                      </c:pt>
                      <c:pt idx="21">
                        <c:v>11 de diciembre de 2017</c:v>
                      </c:pt>
                      <c:pt idx="22">
                        <c:v>18 de diciembre de 2017</c:v>
                      </c:pt>
                      <c:pt idx="23">
                        <c:v>26 de diciembre de 2017</c:v>
                      </c:pt>
                      <c:pt idx="24">
                        <c:v>2 de enero de 2018</c:v>
                      </c:pt>
                      <c:pt idx="25">
                        <c:v>8 de enero de 2018</c:v>
                      </c:pt>
                    </c:strCache>
                  </c:strRef>
                </c:cat>
                <c:val>
                  <c:numRef>
                    <c:extLst>
                      <c:ext uri="{02D57815-91ED-43cb-92C2-25804820EDAC}">
                        <c15:formulaRef>
                          <c15:sqref>'19'!#REF!</c15:sqref>
                        </c15:formulaRef>
                      </c:ext>
                    </c:extLst>
                    <c:numCache>
                      <c:formatCode>General</c:formatCode>
                      <c:ptCount val="1"/>
                      <c:pt idx="0">
                        <c:v>1</c:v>
                      </c:pt>
                    </c:numCache>
                  </c:numRef>
                </c:val>
                <c:smooth val="0"/>
                <c:extLst>
                  <c:ext xmlns:c16="http://schemas.microsoft.com/office/drawing/2014/chart" uri="{C3380CC4-5D6E-409C-BE32-E72D297353CC}">
                    <c16:uniqueId val="{00000000-FE17-46C2-9DBC-C8325F9D0125}"/>
                  </c:ext>
                </c:extLst>
              </c15:ser>
            </c15:filteredLineSeries>
          </c:ext>
        </c:extLst>
      </c:lineChart>
      <c:catAx>
        <c:axId val="-840046112"/>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L"/>
                  <a:t>Fecha</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840041760"/>
        <c:crosses val="autoZero"/>
        <c:auto val="1"/>
        <c:lblAlgn val="ctr"/>
        <c:lblOffset val="100"/>
        <c:tickLblSkip val="3"/>
        <c:tickMarkSkip val="20"/>
        <c:noMultiLvlLbl val="0"/>
      </c:catAx>
      <c:valAx>
        <c:axId val="-840041760"/>
        <c:scaling>
          <c:orientation val="minMax"/>
          <c:max val="23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L"/>
                  <a:t>USD/ton</a:t>
                </a:r>
              </a:p>
            </c:rich>
          </c:tx>
          <c:layout>
            <c:manualLayout>
              <c:xMode val="edge"/>
              <c:yMode val="edge"/>
              <c:x val="2.0279146442742308E-3"/>
              <c:y val="0.3648034889350488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title>
        <c:numFmt formatCode="_-* #,##0_-;\-* #,##0_-;_-* \-_-;_-@_-" sourceLinked="1"/>
        <c:majorTickMark val="none"/>
        <c:minorTickMark val="none"/>
        <c:tickLblPos val="nextTo"/>
        <c:spPr>
          <a:noFill/>
          <a:ln>
            <a:noFill/>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840046112"/>
        <c:crosses val="autoZero"/>
        <c:crossBetween val="midCat"/>
      </c:valAx>
      <c:spPr>
        <a:noFill/>
        <a:ln>
          <a:noFill/>
        </a:ln>
        <a:effectLst/>
      </c:spPr>
    </c:plotArea>
    <c:legend>
      <c:legendPos val="t"/>
      <c:layout>
        <c:manualLayout>
          <c:xMode val="edge"/>
          <c:yMode val="edge"/>
          <c:x val="0.30720369303430567"/>
          <c:y val="0.16906726729000265"/>
          <c:w val="0.35151936315176896"/>
          <c:h val="5.339513601277112E-2"/>
        </c:manualLayout>
      </c:layout>
      <c:overlay val="0"/>
      <c:spPr>
        <a:noFill/>
        <a:ln>
          <a:noFill/>
        </a:ln>
        <a:effectLst/>
      </c:spPr>
      <c:txPr>
        <a:bodyPr rot="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L"/>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2017/18 (millones de toneladas)</a:t>
            </a:r>
          </a:p>
        </c:rich>
      </c:tx>
      <c:layout>
        <c:manualLayout>
          <c:xMode val="edge"/>
          <c:yMode val="edge"/>
          <c:x val="0.14053637422061036"/>
          <c:y val="7.8498337707786525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'26'!$D$5</c:f>
              <c:strCache>
                <c:ptCount val="1"/>
                <c:pt idx="0">
                  <c:v>Producción</c:v>
                </c:pt>
              </c:strCache>
            </c:strRef>
          </c:tx>
          <c:spPr>
            <a:pattFill prst="dkUpDiag">
              <a:fgClr>
                <a:srgbClr val="C00000"/>
              </a:fgClr>
              <a:bgClr>
                <a:schemeClr val="bg1"/>
              </a:bgClr>
            </a:pattFill>
          </c:spPr>
          <c:invertIfNegative val="0"/>
          <c:cat>
            <c:numRef>
              <c:f>'26'!$B$6:$B$17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'26'!$D$6:$D$17</c:f>
              <c:numCache>
                <c:formatCode>#,##0.0</c:formatCode>
                <c:ptCount val="12"/>
                <c:pt idx="0">
                  <c:v>1033.6600000000001</c:v>
                </c:pt>
                <c:pt idx="1">
                  <c:v>1031.8599999999999</c:v>
                </c:pt>
                <c:pt idx="2">
                  <c:v>1036.9000000000001</c:v>
                </c:pt>
                <c:pt idx="3">
                  <c:v>1033.47</c:v>
                </c:pt>
                <c:pt idx="4">
                  <c:v>1032.6300000000001</c:v>
                </c:pt>
                <c:pt idx="5">
                  <c:v>1038.8</c:v>
                </c:pt>
                <c:pt idx="6">
                  <c:v>1043.9000000000001</c:v>
                </c:pt>
                <c:pt idx="7">
                  <c:v>1044.75</c:v>
                </c:pt>
                <c:pt idx="8">
                  <c:v>1044.56</c:v>
                </c:pt>
              </c:numCache>
            </c:numRef>
          </c:val>
          <c:extLst>
            <c:ext xmlns:c16="http://schemas.microsoft.com/office/drawing/2014/chart" uri="{C3380CC4-5D6E-409C-BE32-E72D297353CC}">
              <c16:uniqueId val="{00000000-7DB4-45C4-B6C2-986534EFA413}"/>
            </c:ext>
          </c:extLst>
        </c:ser>
        <c:ser>
          <c:idx val="0"/>
          <c:order val="1"/>
          <c:tx>
            <c:strRef>
              <c:f>'26'!$E$5</c:f>
              <c:strCache>
                <c:ptCount val="1"/>
                <c:pt idx="0">
                  <c:v>Demanda</c:v>
                </c:pt>
              </c:strCache>
            </c:strRef>
          </c:tx>
          <c:spPr>
            <a:ln>
              <a:prstDash val="sysDash"/>
            </a:ln>
          </c:spPr>
          <c:invertIfNegative val="0"/>
          <c:cat>
            <c:numRef>
              <c:f>'26'!$B$6:$B$17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'26'!$E$6:$E$17</c:f>
              <c:numCache>
                <c:formatCode>#,##0.0</c:formatCode>
                <c:ptCount val="12"/>
                <c:pt idx="0">
                  <c:v>1062.3</c:v>
                </c:pt>
                <c:pt idx="1">
                  <c:v>1062.1199999999999</c:v>
                </c:pt>
                <c:pt idx="2">
                  <c:v>1063.5999999999999</c:v>
                </c:pt>
                <c:pt idx="3">
                  <c:v>1061.22</c:v>
                </c:pt>
                <c:pt idx="4">
                  <c:v>1057.1300000000001</c:v>
                </c:pt>
                <c:pt idx="5">
                  <c:v>1064.83</c:v>
                </c:pt>
                <c:pt idx="6">
                  <c:v>1066.6199999999999</c:v>
                </c:pt>
                <c:pt idx="7">
                  <c:v>1068.01</c:v>
                </c:pt>
                <c:pt idx="8">
                  <c:v>1066.73</c:v>
                </c:pt>
              </c:numCache>
            </c:numRef>
          </c:val>
          <c:extLst>
            <c:ext xmlns:c16="http://schemas.microsoft.com/office/drawing/2014/chart" uri="{C3380CC4-5D6E-409C-BE32-E72D297353CC}">
              <c16:uniqueId val="{00000001-7DB4-45C4-B6C2-986534EFA413}"/>
            </c:ext>
          </c:extLst>
        </c:ser>
        <c:dLbls>
          <c:showLegendKey val="0"/>
          <c:showVal val="0"/>
          <c:showCatName val="0"/>
          <c:showSerName val="0"/>
          <c:showPercent val="0"/>
          <c:showBubbleSize val="0"/>
        </c:dLbls>
        <c:gapWidth val="150"/>
        <c:axId val="-1708112752"/>
        <c:axId val="-1708110576"/>
      </c:barChart>
      <c:dateAx>
        <c:axId val="-170811275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0576"/>
        <c:crosses val="autoZero"/>
        <c:auto val="0"/>
        <c:lblOffset val="100"/>
        <c:baseTimeUnit val="months"/>
        <c:majorUnit val="1"/>
        <c:majorTimeUnit val="months"/>
        <c:minorUnit val="1"/>
        <c:minorTimeUnit val="months"/>
      </c:dateAx>
      <c:valAx>
        <c:axId val="-1708110576"/>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2752"/>
        <c:crosses val="autoZero"/>
        <c:crossBetween val="between"/>
      </c:valAx>
    </c:plotArea>
    <c:legend>
      <c:legendPos val="r"/>
      <c:layout>
        <c:manualLayout>
          <c:xMode val="edge"/>
          <c:yMode val="edge"/>
          <c:x val="0.30869078768554242"/>
          <c:y val="0.82758775153105857"/>
          <c:w val="0.27885926160311875"/>
          <c:h val="6.366054243219598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enero 2018 (millones de toneladas)</a:t>
            </a:r>
          </a:p>
        </c:rich>
      </c:tx>
      <c:layout>
        <c:manualLayout>
          <c:xMode val="edge"/>
          <c:yMode val="edge"/>
          <c:x val="0.23422957592855959"/>
          <c:y val="3.5465425312401988E-2"/>
        </c:manualLayout>
      </c:layout>
      <c:overlay val="0"/>
    </c:title>
    <c:autoTitleDeleted val="0"/>
    <c:plotArea>
      <c:layout>
        <c:manualLayout>
          <c:layoutTarget val="inner"/>
          <c:xMode val="edge"/>
          <c:yMode val="edge"/>
          <c:x val="9.755509345964912E-2"/>
          <c:y val="0.16669885329009321"/>
          <c:w val="0.83860729878718454"/>
          <c:h val="0.59006594722441741"/>
        </c:manualLayout>
      </c:layout>
      <c:lineChart>
        <c:grouping val="standard"/>
        <c:varyColors val="0"/>
        <c:ser>
          <c:idx val="1"/>
          <c:order val="0"/>
          <c:tx>
            <c:strRef>
              <c:f>'27'!$D$5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41-4EF9-ADF2-3EEC10CFBDEF}"/>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41-4EF9-ADF2-3EEC10CFBDEF}"/>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41-4EF9-ADF2-3EEC10CFBDEF}"/>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41-4EF9-ADF2-3EEC10CFBDEF}"/>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41-4EF9-ADF2-3EEC10CFBDEF}"/>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41-4EF9-ADF2-3EEC10CFBDEF}"/>
                </c:ext>
              </c:extLst>
            </c:dLbl>
            <c:dLbl>
              <c:idx val="6"/>
              <c:layout>
                <c:manualLayout>
                  <c:x val="-6.368226977762742E-2"/>
                  <c:y val="-5.266586468358121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41-4EF9-ADF2-3EEC10CFBDEF}"/>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41-4EF9-ADF2-3EEC10CFBDEF}"/>
                </c:ext>
              </c:extLst>
            </c:dLbl>
            <c:dLbl>
              <c:idx val="8"/>
              <c:layout>
                <c:manualLayout>
                  <c:x val="-4.3136654362326769E-2"/>
                  <c:y val="4.477524119274020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41-4EF9-ADF2-3EEC10CFBDEF}"/>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2009/2010</c:v>
                </c:pt>
                <c:pt idx="1">
                  <c:v>2010/2011</c:v>
                </c:pt>
                <c:pt idx="2">
                  <c:v>2011/2012</c:v>
                </c:pt>
                <c:pt idx="3">
                  <c:v>2012/2013</c:v>
                </c:pt>
                <c:pt idx="4">
                  <c:v>2013/14</c:v>
                </c:pt>
                <c:pt idx="5">
                  <c:v>2014/2015</c:v>
                </c:pt>
                <c:pt idx="6">
                  <c:v>2015/2016</c:v>
                </c:pt>
                <c:pt idx="7">
                  <c:v>2016/2017 estimado</c:v>
                </c:pt>
                <c:pt idx="8">
                  <c:v>2017/18 proyectado</c:v>
                </c:pt>
              </c:strCache>
            </c:strRef>
          </c:cat>
          <c:val>
            <c:numRef>
              <c:f>'27'!$D$6:$D$14</c:f>
              <c:numCache>
                <c:formatCode>#,##0.0</c:formatCode>
                <c:ptCount val="9"/>
                <c:pt idx="0">
                  <c:v>824.94</c:v>
                </c:pt>
                <c:pt idx="1">
                  <c:v>835.38</c:v>
                </c:pt>
                <c:pt idx="2">
                  <c:v>888.16300000000001</c:v>
                </c:pt>
                <c:pt idx="3">
                  <c:v>867.96600000000001</c:v>
                </c:pt>
                <c:pt idx="4">
                  <c:v>990.47</c:v>
                </c:pt>
                <c:pt idx="5">
                  <c:v>1015.57</c:v>
                </c:pt>
                <c:pt idx="6">
                  <c:v>973.45</c:v>
                </c:pt>
                <c:pt idx="7">
                  <c:v>1075.99</c:v>
                </c:pt>
                <c:pt idx="8">
                  <c:v>1044.56</c:v>
                </c:pt>
              </c:numCache>
            </c:numRef>
          </c:val>
          <c:smooth val="0"/>
          <c:extLst>
            <c:ext xmlns:c16="http://schemas.microsoft.com/office/drawing/2014/chart" uri="{C3380CC4-5D6E-409C-BE32-E72D297353CC}">
              <c16:uniqueId val="{00000009-D941-4EF9-ADF2-3EEC10CFBDEF}"/>
            </c:ext>
          </c:extLst>
        </c:ser>
        <c:ser>
          <c:idx val="0"/>
          <c:order val="1"/>
          <c:tx>
            <c:strRef>
              <c:f>'27'!$E$5</c:f>
              <c:strCache>
                <c:ptCount val="1"/>
                <c:pt idx="0">
                  <c:v>Demanda</c:v>
                </c:pt>
              </c:strCache>
            </c:strRef>
          </c:tx>
          <c:spPr>
            <a:ln>
              <a:prstDash val="sysDash"/>
            </a:ln>
          </c:spPr>
          <c:dLbls>
            <c:dLbl>
              <c:idx val="0"/>
              <c:layout>
                <c:manualLayout>
                  <c:x val="-6.0091923471267935E-3"/>
                  <c:y val="5.857209787919166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41-4EF9-ADF2-3EEC10CFBDEF}"/>
                </c:ext>
              </c:extLst>
            </c:dLbl>
            <c:dLbl>
              <c:idx val="1"/>
              <c:layout>
                <c:manualLayout>
                  <c:x val="-4.4719783496928386E-3"/>
                  <c:y val="4.055205794153236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41-4EF9-ADF2-3EEC10CFBDEF}"/>
                </c:ext>
              </c:extLst>
            </c:dLbl>
            <c:dLbl>
              <c:idx val="2"/>
              <c:layout>
                <c:manualLayout>
                  <c:x val="-2.703202195145207E-2"/>
                  <c:y val="7.214772514394160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941-4EF9-ADF2-3EEC10CFBDEF}"/>
                </c:ext>
              </c:extLst>
            </c:dLbl>
            <c:dLbl>
              <c:idx val="3"/>
              <c:layout>
                <c:manualLayout>
                  <c:x val="-4.73548770944489E-3"/>
                  <c:y val="6.683864405590726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941-4EF9-ADF2-3EEC10CFBDEF}"/>
                </c:ext>
              </c:extLst>
            </c:dLbl>
            <c:dLbl>
              <c:idx val="4"/>
              <c:layout>
                <c:manualLayout>
                  <c:x val="-2.858188416630273E-2"/>
                  <c:y val="7.12063122138650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941-4EF9-ADF2-3EEC10CFBDEF}"/>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941-4EF9-ADF2-3EEC10CFBDEF}"/>
                </c:ext>
              </c:extLst>
            </c:dLbl>
            <c:dLbl>
              <c:idx val="6"/>
              <c:layout>
                <c:manualLayout>
                  <c:x val="-1.6719993831754001E-2"/>
                  <c:y val="8.451151289830419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941-4EF9-ADF2-3EEC10CFBDEF}"/>
                </c:ext>
              </c:extLst>
            </c:dLbl>
            <c:dLbl>
              <c:idx val="7"/>
              <c:layout>
                <c:manualLayout>
                  <c:x val="-3.2297109749020315E-2"/>
                  <c:y val="6.02255958417155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941-4EF9-ADF2-3EEC10CFBDEF}"/>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941-4EF9-ADF2-3EEC10CFBDEF}"/>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2009/2010</c:v>
                </c:pt>
                <c:pt idx="1">
                  <c:v>2010/2011</c:v>
                </c:pt>
                <c:pt idx="2">
                  <c:v>2011/2012</c:v>
                </c:pt>
                <c:pt idx="3">
                  <c:v>2012/2013</c:v>
                </c:pt>
                <c:pt idx="4">
                  <c:v>2013/14</c:v>
                </c:pt>
                <c:pt idx="5">
                  <c:v>2014/2015</c:v>
                </c:pt>
                <c:pt idx="6">
                  <c:v>2015/2016</c:v>
                </c:pt>
                <c:pt idx="7">
                  <c:v>2016/2017 estimado</c:v>
                </c:pt>
                <c:pt idx="8">
                  <c:v>2017/18 proyectado</c:v>
                </c:pt>
              </c:strCache>
            </c:strRef>
          </c:cat>
          <c:val>
            <c:numRef>
              <c:f>'27'!$E$6:$E$14</c:f>
              <c:numCache>
                <c:formatCode>#,##0.0</c:formatCode>
                <c:ptCount val="9"/>
                <c:pt idx="0">
                  <c:v>825.77</c:v>
                </c:pt>
                <c:pt idx="1">
                  <c:v>851.95</c:v>
                </c:pt>
                <c:pt idx="2">
                  <c:v>883.69299999999998</c:v>
                </c:pt>
                <c:pt idx="3">
                  <c:v>864.69399999999996</c:v>
                </c:pt>
                <c:pt idx="4">
                  <c:v>948.85</c:v>
                </c:pt>
                <c:pt idx="5">
                  <c:v>980.58</c:v>
                </c:pt>
                <c:pt idx="6">
                  <c:v>968.23</c:v>
                </c:pt>
                <c:pt idx="7">
                  <c:v>1062.2</c:v>
                </c:pt>
                <c:pt idx="8">
                  <c:v>1066.73</c:v>
                </c:pt>
              </c:numCache>
            </c:numRef>
          </c:val>
          <c:smooth val="0"/>
          <c:extLst>
            <c:ext xmlns:c16="http://schemas.microsoft.com/office/drawing/2014/chart" uri="{C3380CC4-5D6E-409C-BE32-E72D297353CC}">
              <c16:uniqueId val="{00000013-D941-4EF9-ADF2-3EEC10CFBDEF}"/>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708106224"/>
        <c:axId val="-1708117648"/>
      </c:lineChart>
      <c:lineChart>
        <c:grouping val="standard"/>
        <c:varyColors val="0"/>
        <c:ser>
          <c:idx val="2"/>
          <c:order val="2"/>
          <c:tx>
            <c:strRef>
              <c:f>'27'!$G$5</c:f>
              <c:strCache>
                <c:ptCount val="1"/>
                <c:pt idx="0">
                  <c:v>Relación stock final/consumo</c:v>
                </c:pt>
              </c:strCache>
            </c:strRef>
          </c:tx>
          <c:val>
            <c:numRef>
              <c:f>'27'!$G$6:$G$14</c:f>
              <c:numCache>
                <c:formatCode>0.0%</c:formatCode>
                <c:ptCount val="9"/>
                <c:pt idx="0">
                  <c:v>0.17756760357000134</c:v>
                </c:pt>
                <c:pt idx="1">
                  <c:v>0.15266154117025646</c:v>
                </c:pt>
                <c:pt idx="2">
                  <c:v>0.15223386402291292</c:v>
                </c:pt>
                <c:pt idx="3">
                  <c:v>0.1593627341001557</c:v>
                </c:pt>
                <c:pt idx="4">
                  <c:v>0.18446540549085735</c:v>
                </c:pt>
                <c:pt idx="5">
                  <c:v>0.21392441208264495</c:v>
                </c:pt>
                <c:pt idx="6">
                  <c:v>0.22201336459312354</c:v>
                </c:pt>
                <c:pt idx="7">
                  <c:v>0.21535492374317453</c:v>
                </c:pt>
                <c:pt idx="8">
                  <c:v>0.19364787715729379</c:v>
                </c:pt>
              </c:numCache>
            </c:numRef>
          </c:val>
          <c:smooth val="0"/>
          <c:extLst>
            <c:ext xmlns:c16="http://schemas.microsoft.com/office/drawing/2014/chart" uri="{C3380CC4-5D6E-409C-BE32-E72D297353CC}">
              <c16:uniqueId val="{00000014-D941-4EF9-ADF2-3EEC10CFBDEF}"/>
            </c:ext>
          </c:extLst>
        </c:ser>
        <c:dLbls>
          <c:showLegendKey val="0"/>
          <c:showVal val="0"/>
          <c:showCatName val="0"/>
          <c:showSerName val="0"/>
          <c:showPercent val="0"/>
          <c:showBubbleSize val="0"/>
        </c:dLbls>
        <c:marker val="1"/>
        <c:smooth val="0"/>
        <c:axId val="-1708111664"/>
        <c:axId val="-1708108400"/>
      </c:lineChart>
      <c:catAx>
        <c:axId val="-1708106224"/>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7648"/>
        <c:crosses val="autoZero"/>
        <c:auto val="1"/>
        <c:lblAlgn val="ctr"/>
        <c:lblOffset val="100"/>
        <c:noMultiLvlLbl val="0"/>
      </c:catAx>
      <c:valAx>
        <c:axId val="-1708117648"/>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1.4598725820065444E-2"/>
              <c:y val="0.27147724458970934"/>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1708106224"/>
        <c:crosses val="autoZero"/>
        <c:crossBetween val="between"/>
      </c:valAx>
      <c:catAx>
        <c:axId val="-1708111664"/>
        <c:scaling>
          <c:orientation val="minMax"/>
        </c:scaling>
        <c:delete val="1"/>
        <c:axPos val="b"/>
        <c:majorTickMark val="out"/>
        <c:minorTickMark val="none"/>
        <c:tickLblPos val="nextTo"/>
        <c:crossAx val="-1708108400"/>
        <c:crosses val="autoZero"/>
        <c:auto val="1"/>
        <c:lblAlgn val="ctr"/>
        <c:lblOffset val="100"/>
        <c:noMultiLvlLbl val="0"/>
      </c:catAx>
      <c:valAx>
        <c:axId val="-1708108400"/>
        <c:scaling>
          <c:orientation val="minMax"/>
          <c:max val="0.4"/>
          <c:min val="0.12000000000000001"/>
        </c:scaling>
        <c:delete val="0"/>
        <c:axPos val="r"/>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708111664"/>
        <c:crosses val="max"/>
        <c:crossBetween val="between"/>
      </c:valAx>
    </c:plotArea>
    <c:legend>
      <c:legendPos val="r"/>
      <c:layout>
        <c:manualLayout>
          <c:xMode val="edge"/>
          <c:yMode val="edge"/>
          <c:x val="4.7696108471022625E-2"/>
          <c:y val="0.85879859357202992"/>
          <c:w val="0.86202365673453807"/>
          <c:h val="7.579524257581016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para consumo (miles de toneladas) y rendimiento (qqm/ha) </a:t>
            </a:r>
          </a:p>
        </c:rich>
      </c:tx>
      <c:layout>
        <c:manualLayout>
          <c:xMode val="edge"/>
          <c:yMode val="edge"/>
          <c:x val="0.12371244379950996"/>
          <c:y val="2.9564153943122701E-2"/>
        </c:manualLayout>
      </c:layout>
      <c:overlay val="0"/>
      <c:spPr>
        <a:noFill/>
        <a:ln w="25400">
          <a:noFill/>
        </a:ln>
      </c:spPr>
    </c:title>
    <c:autoTitleDeleted val="0"/>
    <c:plotArea>
      <c:layout>
        <c:manualLayout>
          <c:layoutTarget val="inner"/>
          <c:xMode val="edge"/>
          <c:yMode val="edge"/>
          <c:x val="0.1695959880014998"/>
          <c:y val="0.2408820488348048"/>
          <c:w val="0.64760264341957263"/>
          <c:h val="0.40642116705108833"/>
        </c:manualLayout>
      </c:layout>
      <c:barChart>
        <c:barDir val="col"/>
        <c:grouping val="clustered"/>
        <c:varyColors val="0"/>
        <c:ser>
          <c:idx val="1"/>
          <c:order val="0"/>
          <c:tx>
            <c:strRef>
              <c:f>'29'!$D$5</c:f>
              <c:strCache>
                <c:ptCount val="1"/>
                <c:pt idx="0">
                  <c:v>Producción 
(miles de toneladas)</c:v>
                </c:pt>
              </c:strCache>
            </c:strRef>
          </c:tx>
          <c:spPr>
            <a:solidFill>
              <a:srgbClr val="C0504D"/>
            </a:solidFill>
            <a:ln w="25400">
              <a:noFill/>
            </a:ln>
          </c:spPr>
          <c:invertIfNegative val="0"/>
          <c:cat>
            <c:strRef>
              <c:f>'29'!$B$6:$B$12</c:f>
              <c:strCache>
                <c:ptCount val="7"/>
                <c:pt idx="0">
                  <c:v>2010/11</c:v>
                </c:pt>
                <c:pt idx="1">
                  <c:v>2011/12</c:v>
                </c:pt>
                <c:pt idx="2">
                  <c:v>2012/13</c:v>
                </c:pt>
                <c:pt idx="3">
                  <c:v>2013/14</c:v>
                </c:pt>
                <c:pt idx="4">
                  <c:v>2014/15</c:v>
                </c:pt>
                <c:pt idx="5">
                  <c:v>2015/16</c:v>
                </c:pt>
                <c:pt idx="6">
                  <c:v>2016/17</c:v>
                </c:pt>
              </c:strCache>
            </c:strRef>
          </c:cat>
          <c:val>
            <c:numRef>
              <c:f>'29'!$D$6:$D$12</c:f>
              <c:numCache>
                <c:formatCode>0.0</c:formatCode>
                <c:ptCount val="7"/>
                <c:pt idx="0">
                  <c:v>1379.6980000000001</c:v>
                </c:pt>
                <c:pt idx="1">
                  <c:v>1413.644</c:v>
                </c:pt>
                <c:pt idx="2">
                  <c:v>1411.057</c:v>
                </c:pt>
                <c:pt idx="3">
                  <c:v>1115.732</c:v>
                </c:pt>
                <c:pt idx="4">
                  <c:v>1517.8920000000001</c:v>
                </c:pt>
                <c:pt idx="5">
                  <c:v>1149.0391</c:v>
                </c:pt>
                <c:pt idx="6">
                  <c:v>1039.675</c:v>
                </c:pt>
              </c:numCache>
            </c:numRef>
          </c:val>
          <c:extLst>
            <c:ext xmlns:c16="http://schemas.microsoft.com/office/drawing/2014/chart" uri="{C3380CC4-5D6E-409C-BE32-E72D297353CC}">
              <c16:uniqueId val="{00000000-6C67-497A-9F9E-F927F43204D3}"/>
            </c:ext>
          </c:extLst>
        </c:ser>
        <c:dLbls>
          <c:showLegendKey val="0"/>
          <c:showVal val="0"/>
          <c:showCatName val="0"/>
          <c:showSerName val="0"/>
          <c:showPercent val="0"/>
          <c:showBubbleSize val="0"/>
        </c:dLbls>
        <c:gapWidth val="150"/>
        <c:axId val="-1765637824"/>
        <c:axId val="-1640997936"/>
      </c:barChart>
      <c:lineChart>
        <c:grouping val="standard"/>
        <c:varyColors val="0"/>
        <c:ser>
          <c:idx val="0"/>
          <c:order val="1"/>
          <c:tx>
            <c:strRef>
              <c:f>'29'!$C$5</c:f>
              <c:strCache>
                <c:ptCount val="1"/>
                <c:pt idx="0">
                  <c:v>Superficie 
(miles de hectáreas)</c:v>
                </c:pt>
              </c:strCache>
            </c:strRef>
          </c:tx>
          <c:spPr>
            <a:ln w="25400">
              <a:solidFill>
                <a:srgbClr val="4F81BD"/>
              </a:solidFill>
              <a:prstDash val="solid"/>
            </a:ln>
          </c:spPr>
          <c:marker>
            <c:symbol val="none"/>
          </c:marker>
          <c:cat>
            <c:strRef>
              <c:f>'29'!$B$6:$B$12</c:f>
              <c:strCache>
                <c:ptCount val="7"/>
                <c:pt idx="0">
                  <c:v>2010/11</c:v>
                </c:pt>
                <c:pt idx="1">
                  <c:v>2011/12</c:v>
                </c:pt>
                <c:pt idx="2">
                  <c:v>2012/13</c:v>
                </c:pt>
                <c:pt idx="3">
                  <c:v>2013/14</c:v>
                </c:pt>
                <c:pt idx="4">
                  <c:v>2014/15</c:v>
                </c:pt>
                <c:pt idx="5">
                  <c:v>2015/16</c:v>
                </c:pt>
                <c:pt idx="6">
                  <c:v>2016/17</c:v>
                </c:pt>
              </c:strCache>
            </c:strRef>
          </c:cat>
          <c:val>
            <c:numRef>
              <c:f>'29'!$C$6:$C$12</c:f>
              <c:numCache>
                <c:formatCode>0.0</c:formatCode>
                <c:ptCount val="7"/>
                <c:pt idx="0">
                  <c:v>102.54600000000001</c:v>
                </c:pt>
                <c:pt idx="1">
                  <c:v>110.233</c:v>
                </c:pt>
                <c:pt idx="2">
                  <c:v>106.34699999999999</c:v>
                </c:pt>
                <c:pt idx="3">
                  <c:v>92.378</c:v>
                </c:pt>
                <c:pt idx="4">
                  <c:v>117.6</c:v>
                </c:pt>
                <c:pt idx="5">
                  <c:v>92.536000000000001</c:v>
                </c:pt>
                <c:pt idx="6">
                  <c:v>86.421000000000006</c:v>
                </c:pt>
              </c:numCache>
            </c:numRef>
          </c:val>
          <c:smooth val="0"/>
          <c:extLst>
            <c:ext xmlns:c16="http://schemas.microsoft.com/office/drawing/2014/chart" uri="{C3380CC4-5D6E-409C-BE32-E72D297353CC}">
              <c16:uniqueId val="{00000001-6C67-497A-9F9E-F927F43204D3}"/>
            </c:ext>
          </c:extLst>
        </c:ser>
        <c:ser>
          <c:idx val="2"/>
          <c:order val="2"/>
          <c:tx>
            <c:strRef>
              <c:f>'29'!$E$5</c:f>
              <c:strCache>
                <c:ptCount val="1"/>
                <c:pt idx="0">
                  <c:v>Rendimiento 
(qqm/ha)</c:v>
                </c:pt>
              </c:strCache>
            </c:strRef>
          </c:tx>
          <c:marker>
            <c:symbol val="none"/>
          </c:marker>
          <c:cat>
            <c:strRef>
              <c:f>'29'!$B$6:$B$12</c:f>
              <c:strCache>
                <c:ptCount val="7"/>
                <c:pt idx="0">
                  <c:v>2010/11</c:v>
                </c:pt>
                <c:pt idx="1">
                  <c:v>2011/12</c:v>
                </c:pt>
                <c:pt idx="2">
                  <c:v>2012/13</c:v>
                </c:pt>
                <c:pt idx="3">
                  <c:v>2013/14</c:v>
                </c:pt>
                <c:pt idx="4">
                  <c:v>2014/15</c:v>
                </c:pt>
                <c:pt idx="5">
                  <c:v>2015/16</c:v>
                </c:pt>
                <c:pt idx="6">
                  <c:v>2016/17</c:v>
                </c:pt>
              </c:strCache>
            </c:strRef>
          </c:cat>
          <c:val>
            <c:numRef>
              <c:f>'29'!$E$6:$E$12</c:f>
              <c:numCache>
                <c:formatCode>0.0</c:formatCode>
                <c:ptCount val="7"/>
                <c:pt idx="0">
                  <c:v>134.54430206931522</c:v>
                </c:pt>
                <c:pt idx="1">
                  <c:v>128.24145219671061</c:v>
                </c:pt>
                <c:pt idx="2">
                  <c:v>132.68423180719719</c:v>
                </c:pt>
                <c:pt idx="3">
                  <c:v>120.77897334863279</c:v>
                </c:pt>
                <c:pt idx="4">
                  <c:v>129.07244897959185</c:v>
                </c:pt>
                <c:pt idx="5">
                  <c:v>124.1721167977868</c:v>
                </c:pt>
                <c:pt idx="6">
                  <c:v>120.30351419215236</c:v>
                </c:pt>
              </c:numCache>
            </c:numRef>
          </c:val>
          <c:smooth val="0"/>
          <c:extLst>
            <c:ext xmlns:c16="http://schemas.microsoft.com/office/drawing/2014/chart" uri="{C3380CC4-5D6E-409C-BE32-E72D297353CC}">
              <c16:uniqueId val="{00000002-6C67-497A-9F9E-F927F43204D3}"/>
            </c:ext>
          </c:extLst>
        </c:ser>
        <c:dLbls>
          <c:showLegendKey val="0"/>
          <c:showVal val="0"/>
          <c:showCatName val="0"/>
          <c:showSerName val="0"/>
          <c:showPercent val="0"/>
          <c:showBubbleSize val="0"/>
        </c:dLbls>
        <c:marker val="1"/>
        <c:smooth val="0"/>
        <c:axId val="-1641006640"/>
        <c:axId val="-1641005008"/>
      </c:lineChart>
      <c:catAx>
        <c:axId val="-176563782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1640997936"/>
        <c:crosses val="autoZero"/>
        <c:auto val="1"/>
        <c:lblAlgn val="ctr"/>
        <c:lblOffset val="100"/>
        <c:tickLblSkip val="1"/>
        <c:noMultiLvlLbl val="0"/>
      </c:catAx>
      <c:valAx>
        <c:axId val="-1640997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sz="900"/>
                  <a:t>Producción (miles de toneladas)</a:t>
                </a:r>
              </a:p>
            </c:rich>
          </c:tx>
          <c:layout>
            <c:manualLayout>
              <c:xMode val="edge"/>
              <c:yMode val="edge"/>
              <c:x val="5.3140963119791294E-2"/>
              <c:y val="9.2068222654963824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765637824"/>
        <c:crosses val="autoZero"/>
        <c:crossBetween val="between"/>
      </c:valAx>
      <c:catAx>
        <c:axId val="-1641006640"/>
        <c:scaling>
          <c:orientation val="minMax"/>
        </c:scaling>
        <c:delete val="1"/>
        <c:axPos val="b"/>
        <c:numFmt formatCode="General" sourceLinked="1"/>
        <c:majorTickMark val="out"/>
        <c:minorTickMark val="none"/>
        <c:tickLblPos val="nextTo"/>
        <c:crossAx val="-1641005008"/>
        <c:crosses val="autoZero"/>
        <c:auto val="1"/>
        <c:lblAlgn val="ctr"/>
        <c:lblOffset val="100"/>
        <c:noMultiLvlLbl val="0"/>
      </c:catAx>
      <c:valAx>
        <c:axId val="-1641005008"/>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sz="900"/>
                  <a:t>Superficie (miles de ha) y </a:t>
                </a:r>
              </a:p>
              <a:p>
                <a:pPr>
                  <a:defRPr sz="900" b="0" i="0" u="none" strike="noStrike" baseline="0">
                    <a:solidFill>
                      <a:srgbClr val="000000"/>
                    </a:solidFill>
                    <a:latin typeface="Arial"/>
                    <a:ea typeface="Arial"/>
                    <a:cs typeface="Arial"/>
                  </a:defRPr>
                </a:pPr>
                <a:r>
                  <a:rPr lang="es-CL" sz="900"/>
                  <a:t>rendimiento (qqm/ha)</a:t>
                </a:r>
              </a:p>
            </c:rich>
          </c:tx>
          <c:layout>
            <c:manualLayout>
              <c:xMode val="edge"/>
              <c:yMode val="edge"/>
              <c:x val="0.88533064048812082"/>
              <c:y val="0.1804983179919411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641006640"/>
        <c:crosses val="max"/>
        <c:crossBetween val="between"/>
      </c:valAx>
      <c:spPr>
        <a:noFill/>
        <a:ln w="25400">
          <a:noFill/>
        </a:ln>
      </c:spPr>
    </c:plotArea>
    <c:legend>
      <c:legendPos val="r"/>
      <c:layout>
        <c:manualLayout>
          <c:xMode val="edge"/>
          <c:yMode val="edge"/>
          <c:x val="3.2355890047295645E-2"/>
          <c:y val="0.76976165858055623"/>
          <c:w val="0.8836263291861931"/>
          <c:h val="0.14285703534370031"/>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consumo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2008 - 2016</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327553427950143"/>
          <c:y val="4.358546090829555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'33'!$C$6</c:f>
              <c:strCache>
                <c:ptCount val="1"/>
                <c:pt idx="0">
                  <c:v>Producción</c:v>
                </c:pt>
              </c:strCache>
            </c:strRef>
          </c:tx>
          <c:invertIfNegative val="0"/>
          <c:cat>
            <c:numRef>
              <c:f>'33'!$B$7:$B$15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'33'!$C$7:$C$15</c:f>
              <c:numCache>
                <c:formatCode>#,##0_);\(#,##0\)</c:formatCode>
                <c:ptCount val="9"/>
                <c:pt idx="0">
                  <c:v>1293088.2000000002</c:v>
                </c:pt>
                <c:pt idx="1">
                  <c:v>1261215.3</c:v>
                </c:pt>
                <c:pt idx="2">
                  <c:v>1292649.96</c:v>
                </c:pt>
                <c:pt idx="3">
                  <c:v>1379698.1595000001</c:v>
                </c:pt>
                <c:pt idx="4">
                  <c:v>1413644</c:v>
                </c:pt>
                <c:pt idx="5">
                  <c:v>1411057.0441826645</c:v>
                </c:pt>
                <c:pt idx="6">
                  <c:v>1115732</c:v>
                </c:pt>
                <c:pt idx="7">
                  <c:v>1517892</c:v>
                </c:pt>
                <c:pt idx="8">
                  <c:v>1149039.1000000001</c:v>
                </c:pt>
              </c:numCache>
            </c:numRef>
          </c:val>
          <c:extLst>
            <c:ext xmlns:c16="http://schemas.microsoft.com/office/drawing/2014/chart" uri="{C3380CC4-5D6E-409C-BE32-E72D297353CC}">
              <c16:uniqueId val="{00000000-8D12-4F61-9E21-922C806DC041}"/>
            </c:ext>
          </c:extLst>
        </c:ser>
        <c:ser>
          <c:idx val="2"/>
          <c:order val="1"/>
          <c:tx>
            <c:strRef>
              <c:f>'33'!$E$6</c:f>
              <c:strCache>
                <c:ptCount val="1"/>
                <c:pt idx="0">
                  <c:v>Importación</c:v>
                </c:pt>
              </c:strCache>
            </c:strRef>
          </c:tx>
          <c:invertIfNegative val="0"/>
          <c:cat>
            <c:numRef>
              <c:f>'33'!$B$7:$B$15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'33'!$E$7:$E$15</c:f>
              <c:numCache>
                <c:formatCode>#,##0_);\(#,##0\)</c:formatCode>
                <c:ptCount val="9"/>
                <c:pt idx="0">
                  <c:v>1438072.6</c:v>
                </c:pt>
                <c:pt idx="1">
                  <c:v>739969.29500000027</c:v>
                </c:pt>
                <c:pt idx="2">
                  <c:v>596478.2009999993</c:v>
                </c:pt>
                <c:pt idx="3">
                  <c:v>666016.16</c:v>
                </c:pt>
                <c:pt idx="4">
                  <c:v>873303.59099999967</c:v>
                </c:pt>
                <c:pt idx="5">
                  <c:v>1092901.9909999999</c:v>
                </c:pt>
                <c:pt idx="6">
                  <c:v>1410364.561</c:v>
                </c:pt>
                <c:pt idx="7">
                  <c:v>1528818.3489999999</c:v>
                </c:pt>
                <c:pt idx="8">
                  <c:v>1462676.1939999999</c:v>
                </c:pt>
              </c:numCache>
            </c:numRef>
          </c:val>
          <c:extLst>
            <c:ext xmlns:c16="http://schemas.microsoft.com/office/drawing/2014/chart" uri="{C3380CC4-5D6E-409C-BE32-E72D297353CC}">
              <c16:uniqueId val="{00000001-8D12-4F61-9E21-922C806DC041}"/>
            </c:ext>
          </c:extLst>
        </c:ser>
        <c:dLbls>
          <c:showLegendKey val="0"/>
          <c:showVal val="0"/>
          <c:showCatName val="0"/>
          <c:showSerName val="0"/>
          <c:showPercent val="0"/>
          <c:showBubbleSize val="0"/>
        </c:dLbls>
        <c:gapWidth val="150"/>
        <c:overlap val="100"/>
        <c:axId val="-1640996304"/>
        <c:axId val="-1640997392"/>
      </c:barChart>
      <c:lineChart>
        <c:grouping val="standard"/>
        <c:varyColors val="0"/>
        <c:ser>
          <c:idx val="5"/>
          <c:order val="2"/>
          <c:tx>
            <c:strRef>
              <c:f>'33'!$G$6</c:f>
              <c:strCache>
                <c:ptCount val="1"/>
                <c:pt idx="0">
                  <c:v>Consumo aparente</c:v>
                </c:pt>
              </c:strCache>
            </c:strRef>
          </c:tx>
          <c:marker>
            <c:symbol val="none"/>
          </c:marker>
          <c:cat>
            <c:numRef>
              <c:f>'33'!$B$7:$B$14</c:f>
              <c:numCache>
                <c:formatCode>General</c:formatCode>
                <c:ptCount val="8"/>
                <c:pt idx="0">
                  <c:v>2008</c:v>
                </c:pt>
                <c:pt idx="1">
                  <c:v>2009</c:v>
                </c:pt>
                <c:pt idx="2">
                  <c:v>2010</c:v>
                </c:pt>
                <c:pt idx="3">
                  <c:v>2011</c:v>
                </c:pt>
                <c:pt idx="4">
                  <c:v>2012</c:v>
                </c:pt>
                <c:pt idx="5">
                  <c:v>2013</c:v>
                </c:pt>
                <c:pt idx="6">
                  <c:v>2014</c:v>
                </c:pt>
                <c:pt idx="7">
                  <c:v>2015</c:v>
                </c:pt>
              </c:numCache>
            </c:numRef>
          </c:cat>
          <c:val>
            <c:numRef>
              <c:f>'33'!$G$7:$G$15</c:f>
              <c:numCache>
                <c:formatCode>#,##0_);\(#,##0\)</c:formatCode>
                <c:ptCount val="9"/>
                <c:pt idx="0">
                  <c:v>2731160.8000000003</c:v>
                </c:pt>
                <c:pt idx="1">
                  <c:v>2001184.5950000002</c:v>
                </c:pt>
                <c:pt idx="2">
                  <c:v>1889128.1609999994</c:v>
                </c:pt>
                <c:pt idx="3">
                  <c:v>2045714.3195000002</c:v>
                </c:pt>
                <c:pt idx="4">
                  <c:v>2286947.5909999995</c:v>
                </c:pt>
                <c:pt idx="5">
                  <c:v>2503959.0351826642</c:v>
                </c:pt>
                <c:pt idx="6">
                  <c:v>2526096.5609999998</c:v>
                </c:pt>
                <c:pt idx="7">
                  <c:v>3046710.3489999999</c:v>
                </c:pt>
                <c:pt idx="8">
                  <c:v>2611715.2939999998</c:v>
                </c:pt>
              </c:numCache>
            </c:numRef>
          </c:val>
          <c:smooth val="0"/>
          <c:extLst>
            <c:ext xmlns:c16="http://schemas.microsoft.com/office/drawing/2014/chart" uri="{C3380CC4-5D6E-409C-BE32-E72D297353CC}">
              <c16:uniqueId val="{00000002-8D12-4F61-9E21-922C806DC041}"/>
            </c:ext>
          </c:extLst>
        </c:ser>
        <c:dLbls>
          <c:showLegendKey val="0"/>
          <c:showVal val="0"/>
          <c:showCatName val="0"/>
          <c:showSerName val="0"/>
          <c:showPercent val="0"/>
          <c:showBubbleSize val="0"/>
        </c:dLbls>
        <c:marker val="1"/>
        <c:smooth val="0"/>
        <c:axId val="-1640996304"/>
        <c:axId val="-1640997392"/>
      </c:lineChart>
      <c:catAx>
        <c:axId val="-16409963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7392"/>
        <c:crosses val="autoZero"/>
        <c:auto val="1"/>
        <c:lblAlgn val="ctr"/>
        <c:lblOffset val="100"/>
        <c:tickLblSkip val="1"/>
        <c:tickMarkSkip val="1"/>
        <c:noMultiLvlLbl val="0"/>
      </c:catAx>
      <c:valAx>
        <c:axId val="-1640997392"/>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758489989671E-2"/>
              <c:y val="0.2774295040043071"/>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6304"/>
        <c:crosses val="autoZero"/>
        <c:crossBetween val="between"/>
        <c:dispUnits>
          <c:builtInUnit val="millions"/>
        </c:dispUnits>
      </c:valAx>
      <c:spPr>
        <a:noFill/>
        <a:ln w="25400">
          <a:noFill/>
        </a:ln>
      </c:spPr>
    </c:plotArea>
    <c:legend>
      <c:legendPos val="b"/>
      <c:layout>
        <c:manualLayout>
          <c:xMode val="edge"/>
          <c:yMode val="edge"/>
          <c:x val="9.0322476918562825E-3"/>
          <c:y val="0.81995800524934381"/>
          <c:w val="0.97161399235509038"/>
          <c:h val="6.629857631432434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2013 - 2017</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3"/>
          <c:y val="2.4088953737012902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0"/>
          <c:order val="0"/>
          <c:tx>
            <c:strRef>
              <c:f>'34'!$C$6</c:f>
              <c:strCache>
                <c:ptCount val="1"/>
                <c:pt idx="0">
                  <c:v>2014</c:v>
                </c:pt>
              </c:strCache>
            </c:strRef>
          </c:tx>
          <c:spPr>
            <a:pattFill prst="pct60">
              <a:fgClr>
                <a:srgbClr val="0070C0"/>
              </a:fgClr>
              <a:bgClr>
                <a:schemeClr val="bg1"/>
              </a:bgClr>
            </a:pattFill>
            <a:ln>
              <a:solidFill>
                <a:srgbClr val="0070C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'34'!$C$7:$C$18</c:f>
              <c:numCache>
                <c:formatCode>#,##0</c:formatCode>
                <c:ptCount val="12"/>
                <c:pt idx="0">
                  <c:v>138606.98700000002</c:v>
                </c:pt>
                <c:pt idx="1">
                  <c:v>131884.67100000006</c:v>
                </c:pt>
                <c:pt idx="2">
                  <c:v>117161.11200000001</c:v>
                </c:pt>
                <c:pt idx="3">
                  <c:v>26344.279000000006</c:v>
                </c:pt>
                <c:pt idx="4">
                  <c:v>17379.217000000004</c:v>
                </c:pt>
                <c:pt idx="5">
                  <c:v>254.80900000000003</c:v>
                </c:pt>
                <c:pt idx="6">
                  <c:v>157937.78099999996</c:v>
                </c:pt>
                <c:pt idx="7">
                  <c:v>120339.09800000001</c:v>
                </c:pt>
                <c:pt idx="8">
                  <c:v>179568.13099999999</c:v>
                </c:pt>
                <c:pt idx="9">
                  <c:v>175663.88400000002</c:v>
                </c:pt>
                <c:pt idx="10">
                  <c:v>204875.19300000003</c:v>
                </c:pt>
                <c:pt idx="11">
                  <c:v>140349.39899999998</c:v>
                </c:pt>
              </c:numCache>
            </c:numRef>
          </c:val>
          <c:extLst>
            <c:ext xmlns:c16="http://schemas.microsoft.com/office/drawing/2014/chart" uri="{C3380CC4-5D6E-409C-BE32-E72D297353CC}">
              <c16:uniqueId val="{00000000-BFCC-4322-BCF7-01A59BF99D1A}"/>
            </c:ext>
          </c:extLst>
        </c:ser>
        <c:ser>
          <c:idx val="1"/>
          <c:order val="1"/>
          <c:tx>
            <c:strRef>
              <c:f>'34'!$D$6</c:f>
              <c:strCache>
                <c:ptCount val="1"/>
                <c:pt idx="0">
                  <c:v>2015</c:v>
                </c:pt>
              </c:strCache>
            </c:strRef>
          </c:tx>
          <c:spPr>
            <a:pattFill prst="ltUpDiag">
              <a:fgClr>
                <a:srgbClr val="C00000"/>
              </a:fgClr>
              <a:bgClr>
                <a:schemeClr val="bg1"/>
              </a:bgClr>
            </a:pattFill>
            <a:ln>
              <a:solidFill>
                <a:srgbClr val="C0000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'34'!$D$7:$D$18</c:f>
              <c:numCache>
                <c:formatCode>#,##0</c:formatCode>
                <c:ptCount val="12"/>
                <c:pt idx="0">
                  <c:v>308490.23399999988</c:v>
                </c:pt>
                <c:pt idx="1">
                  <c:v>122186.094</c:v>
                </c:pt>
                <c:pt idx="2">
                  <c:v>55381.612000000001</c:v>
                </c:pt>
                <c:pt idx="3">
                  <c:v>251.14200000000002</c:v>
                </c:pt>
                <c:pt idx="4">
                  <c:v>111.13100000000001</c:v>
                </c:pt>
                <c:pt idx="5">
                  <c:v>14427.304</c:v>
                </c:pt>
                <c:pt idx="6">
                  <c:v>121675.68000000001</c:v>
                </c:pt>
                <c:pt idx="7">
                  <c:v>190260.16100000005</c:v>
                </c:pt>
                <c:pt idx="8">
                  <c:v>180943.77100000004</c:v>
                </c:pt>
                <c:pt idx="9">
                  <c:v>230423.932</c:v>
                </c:pt>
                <c:pt idx="10">
                  <c:v>125526.66399999999</c:v>
                </c:pt>
                <c:pt idx="11">
                  <c:v>179140.62400000001</c:v>
                </c:pt>
              </c:numCache>
            </c:numRef>
          </c:val>
          <c:extLst>
            <c:ext xmlns:c16="http://schemas.microsoft.com/office/drawing/2014/chart" uri="{C3380CC4-5D6E-409C-BE32-E72D297353CC}">
              <c16:uniqueId val="{00000001-BFCC-4322-BCF7-01A59BF99D1A}"/>
            </c:ext>
          </c:extLst>
        </c:ser>
        <c:ser>
          <c:idx val="2"/>
          <c:order val="2"/>
          <c:tx>
            <c:strRef>
              <c:f>'34'!$E$6</c:f>
              <c:strCache>
                <c:ptCount val="1"/>
                <c:pt idx="0">
                  <c:v>2016</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'34'!$E$7:$E$18</c:f>
              <c:numCache>
                <c:formatCode>#,##0</c:formatCode>
                <c:ptCount val="12"/>
                <c:pt idx="0">
                  <c:v>71063.398000000001</c:v>
                </c:pt>
                <c:pt idx="1">
                  <c:v>147048.473</c:v>
                </c:pt>
                <c:pt idx="2">
                  <c:v>86832.453999999998</c:v>
                </c:pt>
                <c:pt idx="3">
                  <c:v>12275.09</c:v>
                </c:pt>
                <c:pt idx="4">
                  <c:v>45601.582999999999</c:v>
                </c:pt>
                <c:pt idx="5">
                  <c:v>149229.326</c:v>
                </c:pt>
                <c:pt idx="6">
                  <c:v>106233.986</c:v>
                </c:pt>
                <c:pt idx="7">
                  <c:v>272112.70600000001</c:v>
                </c:pt>
                <c:pt idx="8">
                  <c:v>112910.19100000001</c:v>
                </c:pt>
                <c:pt idx="9">
                  <c:v>199786.717</c:v>
                </c:pt>
                <c:pt idx="10">
                  <c:v>105208.44500000001</c:v>
                </c:pt>
                <c:pt idx="11">
                  <c:v>154373.82500000001</c:v>
                </c:pt>
              </c:numCache>
            </c:numRef>
          </c:val>
          <c:extLst>
            <c:ext xmlns:c16="http://schemas.microsoft.com/office/drawing/2014/chart" uri="{C3380CC4-5D6E-409C-BE32-E72D297353CC}">
              <c16:uniqueId val="{00000002-BFCC-4322-BCF7-01A59BF99D1A}"/>
            </c:ext>
          </c:extLst>
        </c:ser>
        <c:ser>
          <c:idx val="3"/>
          <c:order val="3"/>
          <c:tx>
            <c:strRef>
              <c:f>'34'!$F$6</c:f>
              <c:strCache>
                <c:ptCount val="1"/>
                <c:pt idx="0">
                  <c:v>2017</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'34'!$F$7:$F$18</c:f>
              <c:numCache>
                <c:formatCode>#,##0</c:formatCode>
                <c:ptCount val="12"/>
                <c:pt idx="0">
                  <c:v>123573.572</c:v>
                </c:pt>
                <c:pt idx="1">
                  <c:v>122237.484</c:v>
                </c:pt>
                <c:pt idx="2">
                  <c:v>35503.595999999998</c:v>
                </c:pt>
                <c:pt idx="3">
                  <c:v>7254.9740000000002</c:v>
                </c:pt>
                <c:pt idx="4">
                  <c:v>31633.142</c:v>
                </c:pt>
                <c:pt idx="5">
                  <c:v>50358.28</c:v>
                </c:pt>
                <c:pt idx="6">
                  <c:v>188221.28</c:v>
                </c:pt>
                <c:pt idx="7">
                  <c:v>241462.57</c:v>
                </c:pt>
                <c:pt idx="8">
                  <c:v>223707</c:v>
                </c:pt>
                <c:pt idx="9">
                  <c:v>180514</c:v>
                </c:pt>
                <c:pt idx="10">
                  <c:v>233675</c:v>
                </c:pt>
                <c:pt idx="11">
                  <c:v>152385</c:v>
                </c:pt>
              </c:numCache>
            </c:numRef>
          </c:val>
          <c:extLst>
            <c:ext xmlns:c16="http://schemas.microsoft.com/office/drawing/2014/chart" uri="{C3380CC4-5D6E-409C-BE32-E72D297353CC}">
              <c16:uniqueId val="{00000003-BFCC-4322-BCF7-01A59BF99D1A}"/>
            </c:ext>
          </c:extLst>
        </c:ser>
        <c:dLbls>
          <c:showLegendKey val="0"/>
          <c:showVal val="0"/>
          <c:showCatName val="0"/>
          <c:showSerName val="0"/>
          <c:showPercent val="0"/>
          <c:showBubbleSize val="0"/>
        </c:dLbls>
        <c:gapWidth val="150"/>
        <c:axId val="-1641001200"/>
        <c:axId val="-1640994128"/>
      </c:barChart>
      <c:catAx>
        <c:axId val="-1641001200"/>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640994128"/>
        <c:crosses val="autoZero"/>
        <c:auto val="1"/>
        <c:lblAlgn val="ctr"/>
        <c:lblOffset val="100"/>
        <c:tickLblSkip val="1"/>
        <c:tickMarkSkip val="1"/>
        <c:noMultiLvlLbl val="0"/>
      </c:catAx>
      <c:valAx>
        <c:axId val="-164099412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199245047421E-2"/>
              <c:y val="0.349425842536456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1200"/>
        <c:crosses val="autoZero"/>
        <c:crossBetween val="between"/>
      </c:valAx>
      <c:spPr>
        <a:noFill/>
        <a:ln w="25400">
          <a:noFill/>
        </a:ln>
      </c:spPr>
    </c:plotArea>
    <c:legend>
      <c:legendPos val="r"/>
      <c:layout>
        <c:manualLayout>
          <c:xMode val="edge"/>
          <c:yMode val="edge"/>
          <c:x val="0.21934600897892459"/>
          <c:y val="0.8606820792768316"/>
          <c:w val="0.64986383744285492"/>
          <c:h val="8.9783233964763953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6. Chile. Participación por país de origen en las importaciones de maíz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2017  (%)</a:t>
            </a:r>
          </a:p>
        </c:rich>
      </c:tx>
      <c:layout>
        <c:manualLayout>
          <c:xMode val="edge"/>
          <c:yMode val="edge"/>
          <c:x val="0.13391970108539927"/>
          <c:y val="4.3665881970939208E-2"/>
        </c:manualLayout>
      </c:layout>
      <c:overlay val="1"/>
    </c:title>
    <c:autoTitleDeleted val="0"/>
    <c:plotArea>
      <c:layout>
        <c:manualLayout>
          <c:layoutTarget val="inner"/>
          <c:xMode val="edge"/>
          <c:yMode val="edge"/>
          <c:x val="0"/>
          <c:y val="0.33512309584839406"/>
          <c:w val="0.97089603382910805"/>
          <c:h val="0.46595767579264064"/>
        </c:manualLayout>
      </c:layout>
      <c:pieChart>
        <c:varyColors val="1"/>
        <c:ser>
          <c:idx val="0"/>
          <c:order val="0"/>
          <c:dPt>
            <c:idx val="0"/>
            <c:bubble3D val="0"/>
            <c:spPr>
              <a:blipFill>
                <a:blip xmlns:r="http://schemas.openxmlformats.org/officeDocument/2006/relationships" r:embed="rId1"/>
                <a:stretch>
                  <a:fillRect/>
                </a:stretch>
              </a:blipFill>
            </c:spPr>
            <c:pictureOptions>
              <c:pictureFormat val="stretch"/>
            </c:pictureOptions>
            <c:extLst>
              <c:ext xmlns:c16="http://schemas.microsoft.com/office/drawing/2014/chart" uri="{C3380CC4-5D6E-409C-BE32-E72D297353CC}">
                <c16:uniqueId val="{00000001-BBFD-468D-9D9A-4FC5BD2C54C3}"/>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3-BBFD-468D-9D9A-4FC5BD2C54C3}"/>
              </c:ext>
            </c:extLst>
          </c:dPt>
          <c:dPt>
            <c:idx val="2"/>
            <c:bubble3D val="0"/>
            <c:explosion val="17"/>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5-BBFD-468D-9D9A-4FC5BD2C54C3}"/>
              </c:ext>
            </c:extLst>
          </c:dPt>
          <c:dLbls>
            <c:dLbl>
              <c:idx val="2"/>
              <c:layout>
                <c:manualLayout>
                  <c:x val="-6.5987384764677345E-2"/>
                  <c:y val="-9.163802978235989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FD-468D-9D9A-4FC5BD2C54C3}"/>
                </c:ext>
              </c:extLst>
            </c:dLbl>
            <c:spPr>
              <a:solidFill>
                <a:sysClr val="window" lastClr="FFFFFF"/>
              </a:solidFill>
              <a:ln>
                <a:solidFill>
                  <a:sysClr val="windowText" lastClr="000000">
                    <a:lumMod val="65000"/>
                    <a:lumOff val="35000"/>
                  </a:sys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extLst>
                <c:ext xmlns:c15="http://schemas.microsoft.com/office/drawing/2012/chart" uri="{02D57815-91ED-43cb-92C2-25804820EDAC}">
                  <c15:fullRef>
                    <c15:sqref>'35'!$M$10:$P$10</c15:sqref>
                  </c15:fullRef>
                </c:ext>
              </c:extLst>
              <c:f>'35'!$M$10:$O$10</c:f>
              <c:strCache>
                <c:ptCount val="3"/>
                <c:pt idx="0">
                  <c:v>Argentina</c:v>
                </c:pt>
                <c:pt idx="1">
                  <c:v>Estados Unidos</c:v>
                </c:pt>
                <c:pt idx="2">
                  <c:v>Paraguay</c:v>
                </c:pt>
              </c:strCache>
            </c:strRef>
          </c:cat>
          <c:val>
            <c:numRef>
              <c:extLst>
                <c:ext xmlns:c15="http://schemas.microsoft.com/office/drawing/2012/chart" uri="{02D57815-91ED-43cb-92C2-25804820EDAC}">
                  <c15:fullRef>
                    <c15:sqref>'35'!$M$11:$P$11</c15:sqref>
                  </c15:fullRef>
                </c:ext>
              </c:extLst>
              <c:f>'35'!$M$11:$O$11</c:f>
              <c:numCache>
                <c:formatCode>0.0%</c:formatCode>
                <c:ptCount val="3"/>
                <c:pt idx="0">
                  <c:v>0.78883176537877409</c:v>
                </c:pt>
                <c:pt idx="1">
                  <c:v>0.14884773413478866</c:v>
                </c:pt>
                <c:pt idx="2">
                  <c:v>6.1975727728766597E-2</c:v>
                </c:pt>
              </c:numCache>
            </c:numRef>
          </c:val>
          <c:extLst>
            <c:ext xmlns:c15="http://schemas.microsoft.com/office/drawing/2012/chart" uri="{02D57815-91ED-43cb-92C2-25804820EDAC}">
              <c15:categoryFilterExceptions>
                <c15:categoryFilterException>
                  <c15:sqref>'35'!$P$11</c15:sqref>
                  <c15:spPr xmlns:c15="http://schemas.microsoft.com/office/drawing/2012/chart">
                    <a:solidFill>
                      <a:srgbClr val="0070C0"/>
                    </a:solidFill>
                  </c15:spPr>
                  <c15:bubble3D val="0"/>
                  <c15:dLbl>
                    <c:idx val="2"/>
                    <c:layout>
                      <c:manualLayout>
                        <c:x val="-1.3585638039786511E-2"/>
                        <c:y val="-5.4982817869415807E-2"/>
                      </c:manualLayout>
                    </c:layout>
                    <c:dLblPos val="bestFit"/>
                    <c:showLegendKey val="0"/>
                    <c:showVal val="0"/>
                    <c:showCatName val="1"/>
                    <c:showSerName val="0"/>
                    <c:showPercent val="1"/>
                    <c:showBubbleSize val="0"/>
                    <c:extLst xmlns:c16="http://schemas.microsoft.com/office/drawing/2014/chart">
                      <c:ext uri="{CE6537A1-D6FC-4f65-9D91-7224C49458BB}"/>
                      <c:ext xmlns:c16="http://schemas.microsoft.com/office/drawing/2014/chart" uri="{C3380CC4-5D6E-409C-BE32-E72D297353CC}">
                        <c16:uniqueId val="{00000007-C522-4407-9123-F427ED934B81}"/>
                      </c:ext>
                    </c:extLst>
                  </c15:dLbl>
                </c15:categoryFilterException>
              </c15:categoryFilterExceptions>
            </c:ext>
            <c:ext xmlns:c16="http://schemas.microsoft.com/office/drawing/2014/chart" uri="{C3380CC4-5D6E-409C-BE32-E72D297353CC}">
              <c16:uniqueId val="{00000006-BBFD-468D-9D9A-4FC5BD2C54C3}"/>
            </c:ext>
          </c:extLst>
        </c:ser>
        <c:dLbls>
          <c:showLegendKey val="0"/>
          <c:showVal val="0"/>
          <c:showCatName val="0"/>
          <c:showSerName val="0"/>
          <c:showPercent val="0"/>
          <c:showBubbleSize val="0"/>
          <c:showLeaderLines val="0"/>
        </c:dLbls>
        <c:firstSliceAng val="0"/>
      </c:pieChart>
      <c:spPr>
        <a:noFill/>
        <a:ln w="25400">
          <a:noFill/>
        </a:ln>
      </c:spPr>
    </c:plotArea>
    <c:plotVisOnly val="0"/>
    <c:dispBlanksAs val="gap"/>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enero de 2018 (millones de toneladas)</a:t>
            </a:r>
          </a:p>
        </c:rich>
      </c:tx>
      <c:layout>
        <c:manualLayout>
          <c:xMode val="edge"/>
          <c:yMode val="edge"/>
          <c:x val="0.19374671013441064"/>
          <c:y val="3.5256353825337046E-2"/>
        </c:manualLayout>
      </c:layout>
      <c:overlay val="0"/>
    </c:title>
    <c:autoTitleDeleted val="0"/>
    <c:plotArea>
      <c:layout>
        <c:manualLayout>
          <c:layoutTarget val="inner"/>
          <c:xMode val="edge"/>
          <c:yMode val="edge"/>
          <c:x val="9.7731405655891598E-2"/>
          <c:y val="0.21214358320816834"/>
          <c:w val="0.79502705903165127"/>
          <c:h val="0.51634250264171511"/>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5.4879410906969982E-2"/>
                  <c:y val="-7.11202245552640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15-4E64-924F-2768772520E4}"/>
                </c:ext>
              </c:extLst>
            </c:dLbl>
            <c:dLbl>
              <c:idx val="1"/>
              <c:layout>
                <c:manualLayout>
                  <c:x val="-5.5607028288130647E-2"/>
                  <c:y val="-5.768919510061242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15-4E64-924F-2768772520E4}"/>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15-4E64-924F-2768772520E4}"/>
                </c:ext>
              </c:extLst>
            </c:dLbl>
            <c:dLbl>
              <c:idx val="3"/>
              <c:layout>
                <c:manualLayout>
                  <c:x val="-3.4688033197181847E-2"/>
                  <c:y val="6.24773314461071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15-4E64-924F-2768772520E4}"/>
                </c:ext>
              </c:extLst>
            </c:dLbl>
            <c:dLbl>
              <c:idx val="4"/>
              <c:layout>
                <c:manualLayout>
                  <c:x val="-3.709733669811225E-2"/>
                  <c:y val="-9.305995841428915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15-4E64-924F-2768772520E4}"/>
                </c:ext>
              </c:extLst>
            </c:dLbl>
            <c:dLbl>
              <c:idx val="5"/>
              <c:layout>
                <c:manualLayout>
                  <c:x val="-3.8432850639199739E-2"/>
                  <c:y val="8.01335010989239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15-4E64-924F-2768772520E4}"/>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15-4E64-924F-2768772520E4}"/>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15-4E64-924F-2768772520E4}"/>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15-4E64-924F-2768772520E4}"/>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'5'!$C$6:$C$14</c:f>
              <c:numCache>
                <c:formatCode>#,##0.0</c:formatCode>
                <c:ptCount val="9"/>
                <c:pt idx="0">
                  <c:v>686.81</c:v>
                </c:pt>
                <c:pt idx="1">
                  <c:v>649.70899999999995</c:v>
                </c:pt>
                <c:pt idx="2">
                  <c:v>695.95</c:v>
                </c:pt>
                <c:pt idx="3">
                  <c:v>658.649</c:v>
                </c:pt>
                <c:pt idx="4">
                  <c:v>715.36</c:v>
                </c:pt>
                <c:pt idx="5">
                  <c:v>728.26</c:v>
                </c:pt>
                <c:pt idx="6">
                  <c:v>735.31</c:v>
                </c:pt>
                <c:pt idx="7">
                  <c:v>750.44</c:v>
                </c:pt>
                <c:pt idx="8">
                  <c:v>757.01</c:v>
                </c:pt>
              </c:numCache>
            </c:numRef>
          </c:val>
          <c:smooth val="0"/>
          <c:extLst>
            <c:ext xmlns:c16="http://schemas.microsoft.com/office/drawing/2014/chart" uri="{C3380CC4-5D6E-409C-BE32-E72D297353CC}">
              <c16:uniqueId val="{00000009-ED15-4E64-924F-2768772520E4}"/>
            </c:ext>
          </c:extLst>
        </c:ser>
        <c:ser>
          <c:idx val="0"/>
          <c:order val="1"/>
          <c:tx>
            <c:strRef>
              <c:f>'5'!$D$5</c:f>
              <c:strCache>
                <c:ptCount val="1"/>
                <c:pt idx="0">
                  <c:v>Demanda</c:v>
                </c:pt>
              </c:strCache>
            </c:strRef>
          </c:tx>
          <c:spPr>
            <a:ln>
              <a:prstDash val="sysDash"/>
            </a:ln>
          </c:spPr>
          <c:dLbls>
            <c:dLbl>
              <c:idx val="0"/>
              <c:layout>
                <c:manualLayout>
                  <c:x val="-1.5300816564596092E-2"/>
                  <c:y val="5.159667541557296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15-4E64-924F-2768772520E4}"/>
                </c:ext>
              </c:extLst>
            </c:dLbl>
            <c:dLbl>
              <c:idx val="1"/>
              <c:layout>
                <c:manualLayout>
                  <c:x val="-2.7098133566637504E-2"/>
                  <c:y val="5.503098571011957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D15-4E64-924F-2768772520E4}"/>
                </c:ext>
              </c:extLst>
            </c:dLbl>
            <c:dLbl>
              <c:idx val="2"/>
              <c:layout>
                <c:manualLayout>
                  <c:x val="-2.1300670749489648E-2"/>
                  <c:y val="3.948417906095071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D15-4E64-924F-2768772520E4}"/>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D15-4E64-924F-2768772520E4}"/>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D15-4E64-924F-2768772520E4}"/>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D15-4E64-924F-2768772520E4}"/>
                </c:ext>
              </c:extLst>
            </c:dLbl>
            <c:dLbl>
              <c:idx val="6"/>
              <c:layout>
                <c:manualLayout>
                  <c:x val="-4.3304899387576555E-2"/>
                  <c:y val="5.350648877223680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D15-4E64-924F-2768772520E4}"/>
                </c:ext>
              </c:extLst>
            </c:dLbl>
            <c:dLbl>
              <c:idx val="7"/>
              <c:layout>
                <c:manualLayout>
                  <c:x val="-3.3333333333333333E-2"/>
                  <c:y val="6.01851851851851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D15-4E64-924F-2768772520E4}"/>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D15-4E64-924F-2768772520E4}"/>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'5'!$D$6:$D$14</c:f>
              <c:numCache>
                <c:formatCode>#,##0.0</c:formatCode>
                <c:ptCount val="9"/>
                <c:pt idx="0">
                  <c:v>652.72</c:v>
                </c:pt>
                <c:pt idx="1">
                  <c:v>653.76199999999994</c:v>
                </c:pt>
                <c:pt idx="2">
                  <c:v>697.43299999999999</c:v>
                </c:pt>
                <c:pt idx="3">
                  <c:v>679.38300000000004</c:v>
                </c:pt>
                <c:pt idx="4">
                  <c:v>698.33</c:v>
                </c:pt>
                <c:pt idx="5">
                  <c:v>705.74</c:v>
                </c:pt>
                <c:pt idx="6">
                  <c:v>711.58</c:v>
                </c:pt>
                <c:pt idx="7">
                  <c:v>739.4</c:v>
                </c:pt>
                <c:pt idx="8">
                  <c:v>741.7</c:v>
                </c:pt>
              </c:numCache>
            </c:numRef>
          </c:val>
          <c:smooth val="0"/>
          <c:extLst>
            <c:ext xmlns:c16="http://schemas.microsoft.com/office/drawing/2014/chart" uri="{C3380CC4-5D6E-409C-BE32-E72D297353CC}">
              <c16:uniqueId val="{00000013-ED15-4E64-924F-2768772520E4}"/>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905466144"/>
        <c:axId val="-905460160"/>
      </c:lineChart>
      <c:lineChart>
        <c:grouping val="standard"/>
        <c:varyColors val="0"/>
        <c:ser>
          <c:idx val="2"/>
          <c:order val="2"/>
          <c:tx>
            <c:strRef>
              <c:f>'5'!$G$5</c:f>
              <c:strCache>
                <c:ptCount val="1"/>
                <c:pt idx="0">
                  <c:v>Relación existencias finales/consumo</c:v>
                </c:pt>
              </c:strCache>
            </c:strRef>
          </c:tx>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'5'!$G$6:$G$14</c:f>
              <c:numCache>
                <c:formatCode>0%</c:formatCode>
                <c:ptCount val="9"/>
                <c:pt idx="0">
                  <c:v>0.3112820198553744</c:v>
                </c:pt>
                <c:pt idx="1">
                  <c:v>0.30458637852918957</c:v>
                </c:pt>
                <c:pt idx="2">
                  <c:v>0.28338779495664818</c:v>
                </c:pt>
                <c:pt idx="3">
                  <c:v>0.26039803763120356</c:v>
                </c:pt>
                <c:pt idx="4">
                  <c:v>0.27793450088067245</c:v>
                </c:pt>
                <c:pt idx="5">
                  <c:v>0.30776206534984551</c:v>
                </c:pt>
                <c:pt idx="6">
                  <c:v>0.339624497596897</c:v>
                </c:pt>
                <c:pt idx="7">
                  <c:v>0.3417906410603192</c:v>
                </c:pt>
                <c:pt idx="8">
                  <c:v>0.36135904004314406</c:v>
                </c:pt>
              </c:numCache>
            </c:numRef>
          </c:val>
          <c:smooth val="0"/>
          <c:extLst>
            <c:ext xmlns:c16="http://schemas.microsoft.com/office/drawing/2014/chart" uri="{C3380CC4-5D6E-409C-BE32-E72D297353CC}">
              <c16:uniqueId val="{00000014-ED15-4E64-924F-2768772520E4}"/>
            </c:ext>
          </c:extLst>
        </c:ser>
        <c:dLbls>
          <c:showLegendKey val="0"/>
          <c:showVal val="0"/>
          <c:showCatName val="0"/>
          <c:showSerName val="0"/>
          <c:showPercent val="0"/>
          <c:showBubbleSize val="0"/>
        </c:dLbls>
        <c:marker val="1"/>
        <c:smooth val="0"/>
        <c:axId val="-905453088"/>
        <c:axId val="-905457984"/>
      </c:lineChart>
      <c:catAx>
        <c:axId val="-905466144"/>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0160"/>
        <c:crosses val="autoZero"/>
        <c:auto val="1"/>
        <c:lblAlgn val="ctr"/>
        <c:lblOffset val="100"/>
        <c:noMultiLvlLbl val="0"/>
      </c:catAx>
      <c:valAx>
        <c:axId val="-905460160"/>
        <c:scaling>
          <c:orientation val="minMax"/>
          <c:max val="760"/>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6144"/>
        <c:crosses val="autoZero"/>
        <c:crossBetween val="between"/>
      </c:valAx>
      <c:catAx>
        <c:axId val="-905453088"/>
        <c:scaling>
          <c:orientation val="minMax"/>
        </c:scaling>
        <c:delete val="1"/>
        <c:axPos val="b"/>
        <c:numFmt formatCode="General" sourceLinked="1"/>
        <c:majorTickMark val="out"/>
        <c:minorTickMark val="none"/>
        <c:tickLblPos val="nextTo"/>
        <c:crossAx val="-905457984"/>
        <c:crosses val="autoZero"/>
        <c:auto val="1"/>
        <c:lblAlgn val="ctr"/>
        <c:lblOffset val="100"/>
        <c:noMultiLvlLbl val="0"/>
      </c:catAx>
      <c:valAx>
        <c:axId val="-905457984"/>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31620978594"/>
              <c:y val="0.40684533998467587"/>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53088"/>
        <c:crosses val="max"/>
        <c:crossBetween val="between"/>
      </c:valAx>
    </c:plotArea>
    <c:legend>
      <c:legendPos val="r"/>
      <c:layout>
        <c:manualLayout>
          <c:xMode val="edge"/>
          <c:yMode val="edge"/>
          <c:x val="5.8795394729716566E-2"/>
          <c:y val="0.79812719062291138"/>
          <c:w val="0.80238957062966842"/>
          <c:h val="0.15169560326698295"/>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maíz y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2016 - 2017</a:t>
            </a:r>
          </a:p>
        </c:rich>
      </c:tx>
      <c:layout>
        <c:manualLayout>
          <c:xMode val="edge"/>
          <c:yMode val="edge"/>
          <c:x val="0.13394673459935155"/>
          <c:y val="2.8161417322834642E-2"/>
        </c:manualLayout>
      </c:layout>
      <c:overlay val="0"/>
      <c:spPr>
        <a:noFill/>
        <a:ln w="25400">
          <a:noFill/>
        </a:ln>
      </c:spPr>
    </c:title>
    <c:autoTitleDeleted val="0"/>
    <c:plotArea>
      <c:layout>
        <c:manualLayout>
          <c:layoutTarget val="inner"/>
          <c:xMode val="edge"/>
          <c:yMode val="edge"/>
          <c:x val="0.16047167537310217"/>
          <c:y val="0.22847419072615927"/>
          <c:w val="0.77407117492666355"/>
          <c:h val="0.39472309711286097"/>
        </c:manualLayout>
      </c:layout>
      <c:barChart>
        <c:barDir val="col"/>
        <c:grouping val="clustered"/>
        <c:varyColors val="0"/>
        <c:ser>
          <c:idx val="0"/>
          <c:order val="0"/>
          <c:tx>
            <c:strRef>
              <c:f>'36'!$C$7</c:f>
              <c:strCache>
                <c:ptCount val="1"/>
                <c:pt idx="0">
                  <c:v>Maíz grano</c:v>
                </c:pt>
              </c:strCache>
            </c:strRef>
          </c:tx>
          <c:spPr>
            <a:solidFill>
              <a:srgbClr val="FFCC00"/>
            </a:solidFill>
            <a:ln w="25400">
              <a:solidFill>
                <a:srgbClr val="FFC000"/>
              </a:solidFill>
              <a:prstDash val="solid"/>
            </a:ln>
          </c:spPr>
          <c:invertIfNegative val="0"/>
          <c:cat>
            <c:strRef>
              <c:f>'36'!$B$12:$B$13</c:f>
              <c:strCache>
                <c:ptCount val="2"/>
                <c:pt idx="0">
                  <c:v>2016</c:v>
                </c:pt>
                <c:pt idx="1">
                  <c:v>2017</c:v>
                </c:pt>
              </c:strCache>
            </c:strRef>
          </c:cat>
          <c:val>
            <c:numRef>
              <c:f>'36'!$C$12:$C$13</c:f>
              <c:numCache>
                <c:formatCode>#,##0</c:formatCode>
                <c:ptCount val="2"/>
                <c:pt idx="0">
                  <c:v>1462676.1939999999</c:v>
                </c:pt>
                <c:pt idx="1">
                  <c:v>1590526.189</c:v>
                </c:pt>
              </c:numCache>
            </c:numRef>
          </c:val>
          <c:extLst>
            <c:ext xmlns:c16="http://schemas.microsoft.com/office/drawing/2014/chart" uri="{C3380CC4-5D6E-409C-BE32-E72D297353CC}">
              <c16:uniqueId val="{00000000-D7E2-4C07-B6E9-E1F50DDCF19D}"/>
            </c:ext>
          </c:extLst>
        </c:ser>
        <c:ser>
          <c:idx val="1"/>
          <c:order val="1"/>
          <c:tx>
            <c:strRef>
              <c:f>'36'!$D$7</c:f>
              <c:strCache>
                <c:ptCount val="1"/>
                <c:pt idx="0">
                  <c:v>Maíz partido</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'36'!$B$12:$B$13</c:f>
              <c:strCache>
                <c:ptCount val="2"/>
                <c:pt idx="0">
                  <c:v>2016</c:v>
                </c:pt>
                <c:pt idx="1">
                  <c:v>2017</c:v>
                </c:pt>
              </c:strCache>
            </c:strRef>
          </c:cat>
          <c:val>
            <c:numRef>
              <c:f>'36'!$D$12:$D$13</c:f>
              <c:numCache>
                <c:formatCode>#,##0</c:formatCode>
                <c:ptCount val="2"/>
                <c:pt idx="0">
                  <c:v>15733.459000000001</c:v>
                </c:pt>
                <c:pt idx="1">
                  <c:v>6718.7069999999994</c:v>
                </c:pt>
              </c:numCache>
            </c:numRef>
          </c:val>
          <c:extLst>
            <c:ext xmlns:c16="http://schemas.microsoft.com/office/drawing/2014/chart" uri="{C3380CC4-5D6E-409C-BE32-E72D297353CC}">
              <c16:uniqueId val="{00000001-D7E2-4C07-B6E9-E1F50DDCF19D}"/>
            </c:ext>
          </c:extLst>
        </c:ser>
        <c:ser>
          <c:idx val="5"/>
          <c:order val="2"/>
          <c:tx>
            <c:strRef>
              <c:f>'36'!$E$7</c:f>
              <c:strCache>
                <c:ptCount val="1"/>
                <c:pt idx="0">
                  <c:v>Sorgo</c:v>
                </c:pt>
              </c:strCache>
            </c:strRef>
          </c:tx>
          <c:spPr>
            <a:solidFill>
              <a:srgbClr val="FF0000"/>
            </a:solidFill>
            <a:ln>
              <a:solidFill>
                <a:srgbClr val="FF0000"/>
              </a:solidFill>
            </a:ln>
          </c:spPr>
          <c:invertIfNegative val="0"/>
          <c:cat>
            <c:strRef>
              <c:f>'36'!$B$12:$B$13</c:f>
              <c:strCache>
                <c:ptCount val="2"/>
                <c:pt idx="0">
                  <c:v>2016</c:v>
                </c:pt>
                <c:pt idx="1">
                  <c:v>2017</c:v>
                </c:pt>
              </c:strCache>
            </c:strRef>
          </c:cat>
          <c:val>
            <c:numRef>
              <c:f>'36'!$E$12:$E$13</c:f>
              <c:numCache>
                <c:formatCode>#,##0</c:formatCode>
                <c:ptCount val="2"/>
                <c:pt idx="0">
                  <c:v>27159.784</c:v>
                </c:pt>
                <c:pt idx="1">
                  <c:v>53655.113000000005</c:v>
                </c:pt>
              </c:numCache>
            </c:numRef>
          </c:val>
          <c:extLst>
            <c:ext xmlns:c16="http://schemas.microsoft.com/office/drawing/2014/chart" uri="{C3380CC4-5D6E-409C-BE32-E72D297353CC}">
              <c16:uniqueId val="{00000002-D7E2-4C07-B6E9-E1F50DDCF19D}"/>
            </c:ext>
          </c:extLst>
        </c:ser>
        <c:ser>
          <c:idx val="2"/>
          <c:order val="3"/>
          <c:tx>
            <c:strRef>
              <c:f>'36'!$F$7</c:f>
              <c:strCache>
                <c:ptCount val="1"/>
                <c:pt idx="0">
                  <c:v>Preparaciones que contienen maíz</c:v>
                </c:pt>
              </c:strCache>
            </c:strRef>
          </c:tx>
          <c:spPr>
            <a:pattFill prst="divot">
              <a:fgClr>
                <a:srgbClr val="00B0F0"/>
              </a:fgClr>
              <a:bgClr>
                <a:schemeClr val="bg1"/>
              </a:bgClr>
            </a:pattFill>
            <a:ln>
              <a:solidFill>
                <a:srgbClr val="00B0F0"/>
              </a:solidFill>
            </a:ln>
          </c:spPr>
          <c:invertIfNegative val="0"/>
          <c:cat>
            <c:strRef>
              <c:f>'36'!$B$12:$B$13</c:f>
              <c:strCache>
                <c:ptCount val="2"/>
                <c:pt idx="0">
                  <c:v>2016</c:v>
                </c:pt>
                <c:pt idx="1">
                  <c:v>2017</c:v>
                </c:pt>
              </c:strCache>
            </c:strRef>
          </c:cat>
          <c:val>
            <c:numRef>
              <c:f>'36'!$F$12:$F$13</c:f>
              <c:numCache>
                <c:formatCode>#,##0</c:formatCode>
                <c:ptCount val="2"/>
                <c:pt idx="0">
                  <c:v>227386</c:v>
                </c:pt>
                <c:pt idx="1">
                  <c:v>104092</c:v>
                </c:pt>
              </c:numCache>
            </c:numRef>
          </c:val>
          <c:extLst>
            <c:ext xmlns:c16="http://schemas.microsoft.com/office/drawing/2014/chart" uri="{C3380CC4-5D6E-409C-BE32-E72D297353CC}">
              <c16:uniqueId val="{00000003-D7E2-4C07-B6E9-E1F50DDCF19D}"/>
            </c:ext>
          </c:extLst>
        </c:ser>
        <c:ser>
          <c:idx val="3"/>
          <c:order val="4"/>
          <c:tx>
            <c:strRef>
              <c:f>'36'!$G$7</c:f>
              <c:strCache>
                <c:ptCount val="1"/>
                <c:pt idx="0">
                  <c:v>Trigo*</c:v>
                </c:pt>
              </c:strCache>
            </c:strRef>
          </c:tx>
          <c:invertIfNegative val="0"/>
          <c:cat>
            <c:strRef>
              <c:f>'36'!$B$12:$B$13</c:f>
              <c:strCache>
                <c:ptCount val="2"/>
                <c:pt idx="0">
                  <c:v>2016</c:v>
                </c:pt>
                <c:pt idx="1">
                  <c:v>2017</c:v>
                </c:pt>
              </c:strCache>
            </c:strRef>
          </c:cat>
          <c:val>
            <c:numRef>
              <c:f>'36'!$G$12:$G$13</c:f>
              <c:numCache>
                <c:formatCode>#,##0</c:formatCode>
                <c:ptCount val="2"/>
                <c:pt idx="0">
                  <c:v>236944.21</c:v>
                </c:pt>
                <c:pt idx="1">
                  <c:v>403510</c:v>
                </c:pt>
              </c:numCache>
            </c:numRef>
          </c:val>
          <c:extLst>
            <c:ext xmlns:c16="http://schemas.microsoft.com/office/drawing/2014/chart" uri="{C3380CC4-5D6E-409C-BE32-E72D297353CC}">
              <c16:uniqueId val="{00000000-70E2-4179-8E84-1318B2314453}"/>
            </c:ext>
          </c:extLst>
        </c:ser>
        <c:dLbls>
          <c:showLegendKey val="0"/>
          <c:showVal val="0"/>
          <c:showCatName val="0"/>
          <c:showSerName val="0"/>
          <c:showPercent val="0"/>
          <c:showBubbleSize val="0"/>
        </c:dLbls>
        <c:gapWidth val="150"/>
        <c:axId val="-1641008272"/>
        <c:axId val="-1640995760"/>
      </c:barChart>
      <c:catAx>
        <c:axId val="-1641008272"/>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1640995760"/>
        <c:crosses val="autoZero"/>
        <c:auto val="1"/>
        <c:lblAlgn val="ctr"/>
        <c:lblOffset val="100"/>
        <c:tickLblSkip val="1"/>
        <c:tickMarkSkip val="1"/>
        <c:noMultiLvlLbl val="0"/>
      </c:catAx>
      <c:valAx>
        <c:axId val="-1640995760"/>
        <c:scaling>
          <c:orientation val="minMax"/>
        </c:scaling>
        <c:delete val="0"/>
        <c:axPos val="l"/>
        <c:majorGridlines>
          <c:spPr>
            <a:ln w="3175">
              <a:noFill/>
              <a:prstDash val="solid"/>
            </a:ln>
          </c:spPr>
        </c:majorGridlines>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5.4513509340744171E-2"/>
              <c:y val="0.17942300962379704"/>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8272"/>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10585348155010034"/>
          <c:y val="0.73080664916885385"/>
          <c:w val="0.83160954145437704"/>
          <c:h val="0.2652646544181978"/>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maíz y sus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2012 - 2017</a:t>
            </a:r>
          </a:p>
        </c:rich>
      </c:tx>
      <c:layout>
        <c:manualLayout>
          <c:xMode val="edge"/>
          <c:yMode val="edge"/>
          <c:x val="0.13567773907779601"/>
          <c:y val="3.1802610039598708E-2"/>
        </c:manualLayout>
      </c:layout>
      <c:overlay val="0"/>
      <c:spPr>
        <a:noFill/>
        <a:ln w="25400">
          <a:noFill/>
        </a:ln>
      </c:spPr>
    </c:title>
    <c:autoTitleDeleted val="0"/>
    <c:plotArea>
      <c:layout>
        <c:manualLayout>
          <c:layoutTarget val="inner"/>
          <c:xMode val="edge"/>
          <c:yMode val="edge"/>
          <c:x val="0.10369250099244202"/>
          <c:y val="0.22350631085790112"/>
          <c:w val="0.84070594018557043"/>
          <c:h val="0.48769794057874427"/>
        </c:manualLayout>
      </c:layout>
      <c:lineChart>
        <c:grouping val="standard"/>
        <c:varyColors val="0"/>
        <c:ser>
          <c:idx val="0"/>
          <c:order val="0"/>
          <c:tx>
            <c:strRef>
              <c:f>'37'!$D$7</c:f>
              <c:strCache>
                <c:ptCount val="1"/>
                <c:pt idx="0">
                  <c:v>Maíz grano</c:v>
                </c:pt>
              </c:strCache>
            </c:strRef>
          </c:tx>
          <c:spPr>
            <a:ln w="38100">
              <a:solidFill>
                <a:srgbClr val="FFC000"/>
              </a:solidFill>
              <a:prstDash val="solid"/>
            </a:ln>
          </c:spPr>
          <c:marker>
            <c:symbol val="none"/>
          </c:marker>
          <c:cat>
            <c:strRef>
              <c:f>'37'!$C$8:$C$13</c:f>
              <c:strCache>
                <c:ptCount val="6"/>
                <c:pt idx="0">
                  <c:v>2012</c:v>
                </c:pt>
                <c:pt idx="1">
                  <c:v>2013</c:v>
                </c:pt>
                <c:pt idx="2">
                  <c:v>2014</c:v>
                </c:pt>
                <c:pt idx="3">
                  <c:v>2015</c:v>
                </c:pt>
                <c:pt idx="4">
                  <c:v>2016</c:v>
                </c:pt>
                <c:pt idx="5">
                  <c:v>Dic-17</c:v>
                </c:pt>
              </c:strCache>
            </c:strRef>
          </c:cat>
          <c:val>
            <c:numRef>
              <c:f>'37'!$D$8:$D$13</c:f>
              <c:numCache>
                <c:formatCode>#,##0</c:formatCode>
                <c:ptCount val="6"/>
                <c:pt idx="0">
                  <c:v>297.46442780858808</c:v>
                </c:pt>
                <c:pt idx="1">
                  <c:v>253.42735238918613</c:v>
                </c:pt>
                <c:pt idx="2">
                  <c:v>219.00299436125709</c:v>
                </c:pt>
                <c:pt idx="3">
                  <c:v>194.08519605621245</c:v>
                </c:pt>
                <c:pt idx="4">
                  <c:v>191</c:v>
                </c:pt>
                <c:pt idx="5">
                  <c:v>175</c:v>
                </c:pt>
              </c:numCache>
            </c:numRef>
          </c:val>
          <c:smooth val="0"/>
          <c:extLst>
            <c:ext xmlns:c16="http://schemas.microsoft.com/office/drawing/2014/chart" uri="{C3380CC4-5D6E-409C-BE32-E72D297353CC}">
              <c16:uniqueId val="{00000000-5029-4C2F-B505-AA61EA14803C}"/>
            </c:ext>
          </c:extLst>
        </c:ser>
        <c:ser>
          <c:idx val="1"/>
          <c:order val="1"/>
          <c:tx>
            <c:strRef>
              <c:f>'37'!$E$7</c:f>
              <c:strCache>
                <c:ptCount val="1"/>
                <c:pt idx="0">
                  <c:v>Maíz partido</c:v>
                </c:pt>
              </c:strCache>
            </c:strRef>
          </c:tx>
          <c:spPr>
            <a:ln w="38100">
              <a:solidFill>
                <a:srgbClr val="00B050"/>
              </a:solidFill>
              <a:prstDash val="solid"/>
            </a:ln>
          </c:spPr>
          <c:marker>
            <c:symbol val="star"/>
            <c:size val="5"/>
          </c:marker>
          <c:cat>
            <c:strRef>
              <c:f>'37'!$C$8:$C$13</c:f>
              <c:strCache>
                <c:ptCount val="6"/>
                <c:pt idx="0">
                  <c:v>2012</c:v>
                </c:pt>
                <c:pt idx="1">
                  <c:v>2013</c:v>
                </c:pt>
                <c:pt idx="2">
                  <c:v>2014</c:v>
                </c:pt>
                <c:pt idx="3">
                  <c:v>2015</c:v>
                </c:pt>
                <c:pt idx="4">
                  <c:v>2016</c:v>
                </c:pt>
                <c:pt idx="5">
                  <c:v>Dic-17</c:v>
                </c:pt>
              </c:strCache>
            </c:strRef>
          </c:cat>
          <c:val>
            <c:numRef>
              <c:f>'37'!$E$8:$E$13</c:f>
              <c:numCache>
                <c:formatCode>#,##0</c:formatCode>
                <c:ptCount val="6"/>
                <c:pt idx="0">
                  <c:v>261.43472860634398</c:v>
                </c:pt>
                <c:pt idx="1">
                  <c:v>249.37785155363915</c:v>
                </c:pt>
                <c:pt idx="2">
                  <c:v>219.4995176299407</c:v>
                </c:pt>
                <c:pt idx="3">
                  <c:v>190.27359341016816</c:v>
                </c:pt>
                <c:pt idx="4">
                  <c:v>207</c:v>
                </c:pt>
                <c:pt idx="5">
                  <c:v>310</c:v>
                </c:pt>
              </c:numCache>
            </c:numRef>
          </c:val>
          <c:smooth val="0"/>
          <c:extLst>
            <c:ext xmlns:c16="http://schemas.microsoft.com/office/drawing/2014/chart" uri="{C3380CC4-5D6E-409C-BE32-E72D297353CC}">
              <c16:uniqueId val="{00000001-5029-4C2F-B505-AA61EA14803C}"/>
            </c:ext>
          </c:extLst>
        </c:ser>
        <c:ser>
          <c:idx val="5"/>
          <c:order val="2"/>
          <c:tx>
            <c:strRef>
              <c:f>'37'!$F$7</c:f>
              <c:strCache>
                <c:ptCount val="1"/>
                <c:pt idx="0">
                  <c:v>Sorgo</c:v>
                </c:pt>
              </c:strCache>
            </c:strRef>
          </c:tx>
          <c:spPr>
            <a:ln>
              <a:solidFill>
                <a:srgbClr val="FF0000"/>
              </a:solidFill>
            </a:ln>
          </c:spPr>
          <c:marker>
            <c:symbol val="circle"/>
            <c:size val="5"/>
          </c:marker>
          <c:cat>
            <c:strRef>
              <c:f>'37'!$C$8:$C$13</c:f>
              <c:strCache>
                <c:ptCount val="6"/>
                <c:pt idx="0">
                  <c:v>2012</c:v>
                </c:pt>
                <c:pt idx="1">
                  <c:v>2013</c:v>
                </c:pt>
                <c:pt idx="2">
                  <c:v>2014</c:v>
                </c:pt>
                <c:pt idx="3">
                  <c:v>2015</c:v>
                </c:pt>
                <c:pt idx="4">
                  <c:v>2016</c:v>
                </c:pt>
                <c:pt idx="5">
                  <c:v>Dic-17</c:v>
                </c:pt>
              </c:strCache>
            </c:strRef>
          </c:cat>
          <c:val>
            <c:numRef>
              <c:f>'37'!$F$8:$F$13</c:f>
              <c:numCache>
                <c:formatCode>#,##0</c:formatCode>
                <c:ptCount val="6"/>
                <c:pt idx="0">
                  <c:v>234.9956199193042</c:v>
                </c:pt>
                <c:pt idx="1">
                  <c:v>243.06452006031054</c:v>
                </c:pt>
                <c:pt idx="2">
                  <c:v>183.38222341385179</c:v>
                </c:pt>
                <c:pt idx="3">
                  <c:v>157.55825875454391</c:v>
                </c:pt>
                <c:pt idx="4">
                  <c:v>186</c:v>
                </c:pt>
                <c:pt idx="5">
                  <c:v>188</c:v>
                </c:pt>
              </c:numCache>
            </c:numRef>
          </c:val>
          <c:smooth val="0"/>
          <c:extLst>
            <c:ext xmlns:c16="http://schemas.microsoft.com/office/drawing/2014/chart" uri="{C3380CC4-5D6E-409C-BE32-E72D297353CC}">
              <c16:uniqueId val="{00000002-5029-4C2F-B505-AA61EA14803C}"/>
            </c:ext>
          </c:extLst>
        </c:ser>
        <c:ser>
          <c:idx val="2"/>
          <c:order val="3"/>
          <c:tx>
            <c:strRef>
              <c:f>'37'!$G$7</c:f>
              <c:strCache>
                <c:ptCount val="1"/>
                <c:pt idx="0">
                  <c:v>Preparaciones que contienen maíz</c:v>
                </c:pt>
              </c:strCache>
            </c:strRef>
          </c:tx>
          <c:marker>
            <c:symbol val="none"/>
          </c:marker>
          <c:cat>
            <c:strRef>
              <c:f>'37'!$C$8:$C$13</c:f>
              <c:strCache>
                <c:ptCount val="6"/>
                <c:pt idx="0">
                  <c:v>2012</c:v>
                </c:pt>
                <c:pt idx="1">
                  <c:v>2013</c:v>
                </c:pt>
                <c:pt idx="2">
                  <c:v>2014</c:v>
                </c:pt>
                <c:pt idx="3">
                  <c:v>2015</c:v>
                </c:pt>
                <c:pt idx="4">
                  <c:v>2016</c:v>
                </c:pt>
                <c:pt idx="5">
                  <c:v>Dic-17</c:v>
                </c:pt>
              </c:strCache>
            </c:strRef>
          </c:cat>
          <c:val>
            <c:numRef>
              <c:f>'37'!$G$8:$G$13</c:f>
              <c:numCache>
                <c:formatCode>#,##0</c:formatCode>
                <c:ptCount val="6"/>
                <c:pt idx="0">
                  <c:v>486.25995092087749</c:v>
                </c:pt>
                <c:pt idx="1">
                  <c:v>439.73487523923831</c:v>
                </c:pt>
                <c:pt idx="2">
                  <c:v>465.57422556972477</c:v>
                </c:pt>
                <c:pt idx="3">
                  <c:v>349.71610196013978</c:v>
                </c:pt>
                <c:pt idx="4">
                  <c:v>356</c:v>
                </c:pt>
                <c:pt idx="5">
                  <c:v>378</c:v>
                </c:pt>
              </c:numCache>
            </c:numRef>
          </c:val>
          <c:smooth val="0"/>
          <c:extLst>
            <c:ext xmlns:c16="http://schemas.microsoft.com/office/drawing/2014/chart" uri="{C3380CC4-5D6E-409C-BE32-E72D297353CC}">
              <c16:uniqueId val="{00000000-EF98-4F29-B292-41B13B573211}"/>
            </c:ext>
          </c:extLst>
        </c:ser>
        <c:ser>
          <c:idx val="3"/>
          <c:order val="4"/>
          <c:tx>
            <c:strRef>
              <c:f>'37'!$H$7</c:f>
              <c:strCache>
                <c:ptCount val="1"/>
                <c:pt idx="0">
                  <c:v>Trigo*</c:v>
                </c:pt>
              </c:strCache>
            </c:strRef>
          </c:tx>
          <c:marker>
            <c:symbol val="none"/>
          </c:marker>
          <c:cat>
            <c:strRef>
              <c:f>'37'!$C$8:$C$13</c:f>
              <c:strCache>
                <c:ptCount val="6"/>
                <c:pt idx="0">
                  <c:v>2012</c:v>
                </c:pt>
                <c:pt idx="1">
                  <c:v>2013</c:v>
                </c:pt>
                <c:pt idx="2">
                  <c:v>2014</c:v>
                </c:pt>
                <c:pt idx="3">
                  <c:v>2015</c:v>
                </c:pt>
                <c:pt idx="4">
                  <c:v>2016</c:v>
                </c:pt>
                <c:pt idx="5">
                  <c:v>Dic-17</c:v>
                </c:pt>
              </c:strCache>
            </c:strRef>
          </c:cat>
          <c:val>
            <c:numRef>
              <c:f>'37'!$H$8:$H$13</c:f>
              <c:numCache>
                <c:formatCode>General</c:formatCode>
                <c:ptCount val="6"/>
                <c:pt idx="0">
                  <c:v>299</c:v>
                </c:pt>
                <c:pt idx="1">
                  <c:v>346</c:v>
                </c:pt>
                <c:pt idx="2">
                  <c:v>293</c:v>
                </c:pt>
                <c:pt idx="3">
                  <c:v>250</c:v>
                </c:pt>
                <c:pt idx="4">
                  <c:v>204</c:v>
                </c:pt>
                <c:pt idx="5">
                  <c:v>207</c:v>
                </c:pt>
              </c:numCache>
            </c:numRef>
          </c:val>
          <c:smooth val="0"/>
          <c:extLst>
            <c:ext xmlns:c16="http://schemas.microsoft.com/office/drawing/2014/chart" uri="{C3380CC4-5D6E-409C-BE32-E72D297353CC}">
              <c16:uniqueId val="{00000001-EF98-4F29-B292-41B13B573211}"/>
            </c:ext>
          </c:extLst>
        </c:ser>
        <c:dLbls>
          <c:showLegendKey val="0"/>
          <c:showVal val="0"/>
          <c:showCatName val="0"/>
          <c:showSerName val="0"/>
          <c:showPercent val="0"/>
          <c:showBubbleSize val="0"/>
        </c:dLbls>
        <c:smooth val="0"/>
        <c:axId val="-1640993584"/>
        <c:axId val="-1641007184"/>
      </c:lineChart>
      <c:catAx>
        <c:axId val="-1640993584"/>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1641007184"/>
        <c:crosses val="autoZero"/>
        <c:auto val="1"/>
        <c:lblAlgn val="ctr"/>
        <c:lblOffset val="100"/>
        <c:tickLblSkip val="1"/>
        <c:tickMarkSkip val="1"/>
        <c:noMultiLvlLbl val="0"/>
      </c:catAx>
      <c:valAx>
        <c:axId val="-1641007184"/>
        <c:scaling>
          <c:orientation val="minMax"/>
          <c:max val="50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76714507073E-2"/>
              <c:y val="0.2831404611008989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3584"/>
        <c:crosses val="autoZero"/>
        <c:crossBetween val="between"/>
      </c:valAx>
      <c:spPr>
        <a:solidFill>
          <a:srgbClr val="FFFFFF"/>
        </a:solidFill>
        <a:ln w="12700">
          <a:solidFill>
            <a:srgbClr val="808080"/>
          </a:solidFill>
          <a:prstDash val="solid"/>
        </a:ln>
      </c:spPr>
    </c:plotArea>
    <c:legend>
      <c:legendPos val="r"/>
      <c:layout>
        <c:manualLayout>
          <c:xMode val="edge"/>
          <c:yMode val="edge"/>
          <c:x val="2.5086245490216742E-2"/>
          <c:y val="0.8105431178469461"/>
          <c:w val="0.97491375450978324"/>
          <c:h val="0.1225812290705041"/>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2012 - 2017</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631217191601054"/>
          <c:y val="1.1020341207349082E-2"/>
        </c:manualLayout>
      </c:layout>
      <c:overlay val="0"/>
      <c:spPr>
        <a:noFill/>
        <a:ln w="25400">
          <a:noFill/>
        </a:ln>
      </c:spPr>
    </c:title>
    <c:autoTitleDeleted val="0"/>
    <c:plotArea>
      <c:layout>
        <c:manualLayout>
          <c:layoutTarget val="inner"/>
          <c:xMode val="edge"/>
          <c:yMode val="edge"/>
          <c:x val="0.15912970283315397"/>
          <c:y val="0.14402173913043675"/>
          <c:w val="0.79028995698947646"/>
          <c:h val="0.63224637681160001"/>
        </c:manualLayout>
      </c:layout>
      <c:lineChart>
        <c:grouping val="standard"/>
        <c:varyColors val="0"/>
        <c:ser>
          <c:idx val="0"/>
          <c:order val="0"/>
          <c:tx>
            <c:strRef>
              <c:f>'38'!$C$6</c:f>
              <c:strCache>
                <c:ptCount val="1"/>
                <c:pt idx="0">
                  <c:v>2012</c:v>
                </c:pt>
              </c:strCache>
            </c:strRef>
          </c:tx>
          <c:spPr>
            <a:ln w="38100">
              <a:solidFill>
                <a:srgbClr val="008000"/>
              </a:solidFill>
              <a:prstDash val="solid"/>
            </a:ln>
          </c:spPr>
          <c:marker>
            <c:symbol val="diamond"/>
            <c:size val="9"/>
            <c:spPr>
              <a:solidFill>
                <a:srgbClr val="008000"/>
              </a:solidFill>
              <a:ln>
                <a:solidFill>
                  <a:srgbClr val="008000"/>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'38'!$C$7:$C$18</c:f>
              <c:numCache>
                <c:formatCode>#,##0_ ;\-#,##0\ </c:formatCode>
                <c:ptCount val="12"/>
                <c:pt idx="0">
                  <c:v>14031.578947368422</c:v>
                </c:pt>
                <c:pt idx="3">
                  <c:v>12984.905660377359</c:v>
                </c:pt>
                <c:pt idx="4">
                  <c:v>12735.849056603774</c:v>
                </c:pt>
                <c:pt idx="5">
                  <c:v>12493.023255813954</c:v>
                </c:pt>
                <c:pt idx="6">
                  <c:v>12807.407407407407</c:v>
                </c:pt>
                <c:pt idx="7">
                  <c:v>14766.666666666666</c:v>
                </c:pt>
                <c:pt idx="8">
                  <c:v>15500</c:v>
                </c:pt>
                <c:pt idx="11">
                  <c:v>14575</c:v>
                </c:pt>
              </c:numCache>
            </c:numRef>
          </c:val>
          <c:smooth val="0"/>
          <c:extLst>
            <c:ext xmlns:c16="http://schemas.microsoft.com/office/drawing/2014/chart" uri="{C3380CC4-5D6E-409C-BE32-E72D297353CC}">
              <c16:uniqueId val="{00000000-335A-400B-811B-B5A6CF29961F}"/>
            </c:ext>
          </c:extLst>
        </c:ser>
        <c:ser>
          <c:idx val="1"/>
          <c:order val="1"/>
          <c:tx>
            <c:strRef>
              <c:f>'38'!$D$6</c:f>
              <c:strCache>
                <c:ptCount val="1"/>
                <c:pt idx="0">
                  <c:v>2013</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'38'!$D$7:$D$18</c:f>
              <c:numCache>
                <c:formatCode>#,##0_ ;\-#,##0\ </c:formatCode>
                <c:ptCount val="12"/>
                <c:pt idx="0">
                  <c:v>14600</c:v>
                </c:pt>
                <c:pt idx="2">
                  <c:v>14300</c:v>
                </c:pt>
                <c:pt idx="3">
                  <c:v>12615.625</c:v>
                </c:pt>
                <c:pt idx="4">
                  <c:v>12182.165605095541</c:v>
                </c:pt>
                <c:pt idx="5">
                  <c:v>12352.083333333334</c:v>
                </c:pt>
                <c:pt idx="6">
                  <c:v>12613.461538461539</c:v>
                </c:pt>
                <c:pt idx="7">
                  <c:v>12625</c:v>
                </c:pt>
                <c:pt idx="8">
                  <c:v>12480</c:v>
                </c:pt>
                <c:pt idx="9">
                  <c:v>12310</c:v>
                </c:pt>
                <c:pt idx="10">
                  <c:v>11987.5</c:v>
                </c:pt>
                <c:pt idx="11">
                  <c:v>11980</c:v>
                </c:pt>
              </c:numCache>
            </c:numRef>
          </c:val>
          <c:smooth val="0"/>
          <c:extLst>
            <c:ext xmlns:c16="http://schemas.microsoft.com/office/drawing/2014/chart" uri="{C3380CC4-5D6E-409C-BE32-E72D297353CC}">
              <c16:uniqueId val="{00000001-335A-400B-811B-B5A6CF29961F}"/>
            </c:ext>
          </c:extLst>
        </c:ser>
        <c:ser>
          <c:idx val="2"/>
          <c:order val="2"/>
          <c:tx>
            <c:strRef>
              <c:f>'38'!$E$6</c:f>
              <c:strCache>
                <c:ptCount val="1"/>
                <c:pt idx="0">
                  <c:v>2014</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'38'!$E$7:$E$18</c:f>
              <c:numCache>
                <c:formatCode>#,##0_ ;\-#,##0\ </c:formatCode>
                <c:ptCount val="12"/>
                <c:pt idx="0">
                  <c:v>12640</c:v>
                </c:pt>
                <c:pt idx="1">
                  <c:v>12800</c:v>
                </c:pt>
                <c:pt idx="2">
                  <c:v>13150</c:v>
                </c:pt>
                <c:pt idx="3">
                  <c:v>13426.582278481013</c:v>
                </c:pt>
                <c:pt idx="4">
                  <c:v>13513.063063063064</c:v>
                </c:pt>
                <c:pt idx="5">
                  <c:v>13093.406593406593</c:v>
                </c:pt>
                <c:pt idx="6">
                  <c:v>12700</c:v>
                </c:pt>
                <c:pt idx="7">
                  <c:v>12800</c:v>
                </c:pt>
                <c:pt idx="8">
                  <c:v>12763.636363636364</c:v>
                </c:pt>
                <c:pt idx="9">
                  <c:v>12828.571428571431</c:v>
                </c:pt>
              </c:numCache>
            </c:numRef>
          </c:val>
          <c:smooth val="0"/>
          <c:extLst>
            <c:ext xmlns:c16="http://schemas.microsoft.com/office/drawing/2014/chart" uri="{C3380CC4-5D6E-409C-BE32-E72D297353CC}">
              <c16:uniqueId val="{00000002-335A-400B-811B-B5A6CF29961F}"/>
            </c:ext>
          </c:extLst>
        </c:ser>
        <c:ser>
          <c:idx val="3"/>
          <c:order val="3"/>
          <c:tx>
            <c:strRef>
              <c:f>'38'!$F$6</c:f>
              <c:strCache>
                <c:ptCount val="1"/>
                <c:pt idx="0">
                  <c:v>2015</c:v>
                </c:pt>
              </c:strCache>
            </c:strRef>
          </c:tx>
          <c:spPr>
            <a:ln w="38100">
              <a:solidFill>
                <a:schemeClr val="accent2">
                  <a:lumMod val="75000"/>
                </a:schemeClr>
              </a:solidFill>
              <a:prstDash val="solid"/>
            </a:ln>
          </c:spPr>
          <c:marker>
            <c:symbol val="star"/>
            <c:size val="7"/>
            <c:spPr>
              <a:noFill/>
              <a:ln>
                <a:solidFill>
                  <a:schemeClr val="accent2">
                    <a:lumMod val="75000"/>
                  </a:schemeClr>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'38'!$F$7:$F$18</c:f>
              <c:numCache>
                <c:formatCode>#,##0_ ;\-#,##0\ </c:formatCode>
                <c:ptCount val="12"/>
                <c:pt idx="0">
                  <c:v>12100</c:v>
                </c:pt>
                <c:pt idx="2">
                  <c:v>12100</c:v>
                </c:pt>
                <c:pt idx="3">
                  <c:v>12098.404255319148</c:v>
                </c:pt>
                <c:pt idx="4">
                  <c:v>11629.569892473119</c:v>
                </c:pt>
                <c:pt idx="5">
                  <c:v>11412.280701754386</c:v>
                </c:pt>
                <c:pt idx="6">
                  <c:v>11015.384615384615</c:v>
                </c:pt>
                <c:pt idx="7">
                  <c:v>11500</c:v>
                </c:pt>
                <c:pt idx="8">
                  <c:v>11875</c:v>
                </c:pt>
                <c:pt idx="9">
                  <c:v>12000</c:v>
                </c:pt>
                <c:pt idx="10">
                  <c:v>12000</c:v>
                </c:pt>
                <c:pt idx="11">
                  <c:v>12000</c:v>
                </c:pt>
              </c:numCache>
            </c:numRef>
          </c:val>
          <c:smooth val="0"/>
          <c:extLst>
            <c:ext xmlns:c16="http://schemas.microsoft.com/office/drawing/2014/chart" uri="{C3380CC4-5D6E-409C-BE32-E72D297353CC}">
              <c16:uniqueId val="{00000003-335A-400B-811B-B5A6CF29961F}"/>
            </c:ext>
          </c:extLst>
        </c:ser>
        <c:ser>
          <c:idx val="4"/>
          <c:order val="4"/>
          <c:tx>
            <c:strRef>
              <c:f>'38'!$G$6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'38'!$G$7:$G$18</c:f>
              <c:numCache>
                <c:formatCode>#,##0_ ;\-#,##0\ </c:formatCode>
                <c:ptCount val="12"/>
                <c:pt idx="0">
                  <c:v>12000</c:v>
                </c:pt>
                <c:pt idx="1">
                  <c:v>12000</c:v>
                </c:pt>
                <c:pt idx="2">
                  <c:v>12131.25</c:v>
                </c:pt>
                <c:pt idx="3">
                  <c:v>12105.2</c:v>
                </c:pt>
                <c:pt idx="4">
                  <c:v>12468.198198198199</c:v>
                </c:pt>
                <c:pt idx="5">
                  <c:v>13282.824427480919</c:v>
                </c:pt>
                <c:pt idx="6">
                  <c:v>13322.461538461539</c:v>
                </c:pt>
                <c:pt idx="7">
                  <c:v>13260</c:v>
                </c:pt>
                <c:pt idx="8">
                  <c:v>13447.619047619048</c:v>
                </c:pt>
                <c:pt idx="9">
                  <c:v>13600</c:v>
                </c:pt>
                <c:pt idx="10">
                  <c:v>13600</c:v>
                </c:pt>
                <c:pt idx="11">
                  <c:v>13600</c:v>
                </c:pt>
              </c:numCache>
            </c:numRef>
          </c:val>
          <c:smooth val="0"/>
          <c:extLst>
            <c:ext xmlns:c16="http://schemas.microsoft.com/office/drawing/2014/chart" uri="{C3380CC4-5D6E-409C-BE32-E72D297353CC}">
              <c16:uniqueId val="{00000004-335A-400B-811B-B5A6CF29961F}"/>
            </c:ext>
          </c:extLst>
        </c:ser>
        <c:ser>
          <c:idx val="5"/>
          <c:order val="5"/>
          <c:tx>
            <c:strRef>
              <c:f>'38'!$H$6</c:f>
              <c:strCache>
                <c:ptCount val="1"/>
                <c:pt idx="0">
                  <c:v>2017</c:v>
                </c:pt>
              </c:strCache>
            </c:strRef>
          </c:tx>
          <c:spPr>
            <a:ln>
              <a:solidFill>
                <a:srgbClr val="FF0000"/>
              </a:solidFill>
            </a:ln>
          </c:spPr>
          <c:marker>
            <c:spPr>
              <a:solidFill>
                <a:srgbClr val="FFFF00"/>
              </a:solidFill>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'38'!$H$7:$H$18</c:f>
              <c:numCache>
                <c:formatCode>#,##0_ ;\-#,##0\ </c:formatCode>
                <c:ptCount val="12"/>
                <c:pt idx="0">
                  <c:v>14627.272727272728</c:v>
                </c:pt>
                <c:pt idx="1">
                  <c:v>14786.666666666668</c:v>
                </c:pt>
                <c:pt idx="2">
                  <c:v>13878.947368421052</c:v>
                </c:pt>
                <c:pt idx="3">
                  <c:v>12795.192307692309</c:v>
                </c:pt>
                <c:pt idx="4">
                  <c:v>12685.576923076924</c:v>
                </c:pt>
                <c:pt idx="5">
                  <c:v>12827.173913043478</c:v>
                </c:pt>
                <c:pt idx="6">
                  <c:v>13130.000000000002</c:v>
                </c:pt>
                <c:pt idx="7">
                  <c:v>13104.166666666666</c:v>
                </c:pt>
                <c:pt idx="8">
                  <c:v>12803</c:v>
                </c:pt>
                <c:pt idx="9">
                  <c:v>12589</c:v>
                </c:pt>
                <c:pt idx="10">
                  <c:v>12563</c:v>
                </c:pt>
                <c:pt idx="11">
                  <c:v>12536</c:v>
                </c:pt>
              </c:numCache>
            </c:numRef>
          </c:val>
          <c:smooth val="0"/>
          <c:extLst>
            <c:ext xmlns:c16="http://schemas.microsoft.com/office/drawing/2014/chart" uri="{C3380CC4-5D6E-409C-BE32-E72D297353CC}">
              <c16:uniqueId val="{00000005-335A-400B-811B-B5A6CF29961F}"/>
            </c:ext>
          </c:extLst>
        </c:ser>
        <c:dLbls>
          <c:showLegendKey val="0"/>
          <c:showVal val="0"/>
          <c:showCatName val="0"/>
          <c:showSerName val="0"/>
          <c:showPercent val="0"/>
          <c:showBubbleSize val="0"/>
        </c:dLbls>
        <c:marker val="1"/>
        <c:smooth val="0"/>
        <c:axId val="-1641003376"/>
        <c:axId val="-1641003920"/>
      </c:lineChart>
      <c:catAx>
        <c:axId val="-1641003376"/>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641003920"/>
        <c:crosses val="autoZero"/>
        <c:auto val="1"/>
        <c:lblAlgn val="ctr"/>
        <c:lblOffset val="100"/>
        <c:tickLblSkip val="1"/>
        <c:tickMarkSkip val="1"/>
        <c:noMultiLvlLbl val="0"/>
      </c:catAx>
      <c:valAx>
        <c:axId val="-1641003920"/>
        <c:scaling>
          <c:orientation val="minMax"/>
          <c:max val="15800"/>
          <c:min val="11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$/tonelada</a:t>
                </a:r>
              </a:p>
            </c:rich>
          </c:tx>
          <c:layout>
            <c:manualLayout>
              <c:xMode val="edge"/>
              <c:yMode val="edge"/>
              <c:x val="4.0470144356955381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3376"/>
        <c:crosses val="autoZero"/>
        <c:crossBetween val="between"/>
      </c:valAx>
      <c:spPr>
        <a:solidFill>
          <a:srgbClr val="FFFFFF"/>
        </a:solidFill>
        <a:ln w="12700">
          <a:solidFill>
            <a:srgbClr val="808080"/>
          </a:solidFill>
          <a:prstDash val="solid"/>
        </a:ln>
      </c:spPr>
    </c:plotArea>
    <c:legend>
      <c:legendPos val="r"/>
      <c:layout>
        <c:manualLayout>
          <c:xMode val="edge"/>
          <c:yMode val="edge"/>
          <c:x val="5.8583188465078227E-2"/>
          <c:y val="0.88139180926406535"/>
          <c:w val="0.91008163752258242"/>
          <c:h val="4.7034707253772012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lgn="ct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488480606591"/>
          <c:y val="2.9722501304547615E-2"/>
        </c:manualLayout>
      </c:layout>
      <c:overlay val="0"/>
      <c:spPr>
        <a:noFill/>
        <a:ln w="25400">
          <a:noFill/>
        </a:ln>
      </c:spPr>
    </c:title>
    <c:autoTitleDeleted val="0"/>
    <c:plotArea>
      <c:layout>
        <c:manualLayout>
          <c:layoutTarget val="inner"/>
          <c:xMode val="edge"/>
          <c:yMode val="edge"/>
          <c:x val="0.13469953960672948"/>
          <c:y val="0.20852594024549406"/>
          <c:w val="0.63255963837853602"/>
          <c:h val="0.52296338551505295"/>
        </c:manualLayout>
      </c:layout>
      <c:lineChart>
        <c:grouping val="standard"/>
        <c:varyColors val="0"/>
        <c:ser>
          <c:idx val="2"/>
          <c:order val="0"/>
          <c:tx>
            <c:strRef>
              <c:f>'40'!$C$5</c:f>
              <c:strCache>
                <c:ptCount val="1"/>
                <c:pt idx="0">
                  <c:v>Maíz amarillo, FOB puerto argentino</c:v>
                </c:pt>
              </c:strCache>
            </c:strRef>
          </c:tx>
          <c:spPr>
            <a:ln>
              <a:solidFill>
                <a:srgbClr val="00B0F0"/>
              </a:solidFill>
            </a:ln>
          </c:spPr>
          <c:marker>
            <c:symbol val="circle"/>
            <c:size val="5"/>
            <c:spPr>
              <a:solidFill>
                <a:srgbClr val="00B0F0"/>
              </a:solidFill>
              <a:ln>
                <a:solidFill>
                  <a:srgbClr val="00B0F0"/>
                </a:solidFill>
              </a:ln>
            </c:spPr>
          </c:marker>
          <c:cat>
            <c:numRef>
              <c:f>'40'!$B$6:$B$18</c:f>
              <c:numCache>
                <c:formatCode>mmm/yyyy;@</c:formatCode>
                <c:ptCount val="13"/>
                <c:pt idx="0">
                  <c:v>42705</c:v>
                </c:pt>
                <c:pt idx="1">
                  <c:v>42736</c:v>
                </c:pt>
                <c:pt idx="2">
                  <c:v>42767</c:v>
                </c:pt>
                <c:pt idx="3">
                  <c:v>42795</c:v>
                </c:pt>
                <c:pt idx="4">
                  <c:v>42826</c:v>
                </c:pt>
                <c:pt idx="5">
                  <c:v>42856</c:v>
                </c:pt>
                <c:pt idx="6">
                  <c:v>42887</c:v>
                </c:pt>
                <c:pt idx="7">
                  <c:v>42918</c:v>
                </c:pt>
                <c:pt idx="8">
                  <c:v>42948</c:v>
                </c:pt>
                <c:pt idx="9">
                  <c:v>42979</c:v>
                </c:pt>
                <c:pt idx="10">
                  <c:v>43009</c:v>
                </c:pt>
                <c:pt idx="11">
                  <c:v>43040</c:v>
                </c:pt>
                <c:pt idx="12">
                  <c:v>43070</c:v>
                </c:pt>
              </c:numCache>
            </c:numRef>
          </c:cat>
          <c:val>
            <c:numRef>
              <c:f>'40'!$C$6:$C$18</c:f>
              <c:numCache>
                <c:formatCode>_-* #,##0_-;\-* #,##0_-;_-* \-_-;_-@_-</c:formatCode>
                <c:ptCount val="13"/>
                <c:pt idx="0">
                  <c:v>120586.97447999998</c:v>
                </c:pt>
                <c:pt idx="1">
                  <c:v>121625.9005</c:v>
                </c:pt>
                <c:pt idx="2">
                  <c:v>117636.67689999999</c:v>
                </c:pt>
                <c:pt idx="3">
                  <c:v>108377.292</c:v>
                </c:pt>
                <c:pt idx="4">
                  <c:v>106976.41499999999</c:v>
                </c:pt>
                <c:pt idx="5">
                  <c:v>108356.65890000001</c:v>
                </c:pt>
                <c:pt idx="6">
                  <c:v>103464.0825</c:v>
                </c:pt>
                <c:pt idx="7">
                  <c:v>99041.421599999987</c:v>
                </c:pt>
                <c:pt idx="8">
                  <c:v>96790.617600000012</c:v>
                </c:pt>
                <c:pt idx="9">
                  <c:v>93918.575599999982</c:v>
                </c:pt>
                <c:pt idx="10">
                  <c:v>93803</c:v>
                </c:pt>
                <c:pt idx="11">
                  <c:v>94913</c:v>
                </c:pt>
                <c:pt idx="12">
                  <c:v>101232</c:v>
                </c:pt>
              </c:numCache>
            </c:numRef>
          </c:val>
          <c:smooth val="0"/>
          <c:extLst>
            <c:ext xmlns:c16="http://schemas.microsoft.com/office/drawing/2014/chart" uri="{C3380CC4-5D6E-409C-BE32-E72D297353CC}">
              <c16:uniqueId val="{00000000-E334-40D1-904A-D452BF66B36A}"/>
            </c:ext>
          </c:extLst>
        </c:ser>
        <c:ser>
          <c:idx val="1"/>
          <c:order val="1"/>
          <c:tx>
            <c:strRef>
              <c:f>'40'!$D$5</c:f>
              <c:strCache>
                <c:ptCount val="1"/>
                <c:pt idx="0">
                  <c:v>Maíz yellow N°2, FOB Golfo, EE.UU.</c:v>
                </c:pt>
              </c:strCache>
            </c:strRef>
          </c:tx>
          <c:spPr>
            <a:ln>
              <a:solidFill>
                <a:srgbClr val="00B050"/>
              </a:solidFill>
              <a:prstDash val="solid"/>
            </a:ln>
          </c:spPr>
          <c:marker>
            <c:symbol val="star"/>
            <c:size val="5"/>
            <c:spPr>
              <a:ln>
                <a:solidFill>
                  <a:srgbClr val="00B050"/>
                </a:solidFill>
                <a:prstDash val="solid"/>
              </a:ln>
            </c:spPr>
          </c:marker>
          <c:cat>
            <c:numRef>
              <c:f>'40'!$B$6:$B$18</c:f>
              <c:numCache>
                <c:formatCode>mmm/yyyy;@</c:formatCode>
                <c:ptCount val="13"/>
                <c:pt idx="0">
                  <c:v>42705</c:v>
                </c:pt>
                <c:pt idx="1">
                  <c:v>42736</c:v>
                </c:pt>
                <c:pt idx="2">
                  <c:v>42767</c:v>
                </c:pt>
                <c:pt idx="3">
                  <c:v>42795</c:v>
                </c:pt>
                <c:pt idx="4">
                  <c:v>42826</c:v>
                </c:pt>
                <c:pt idx="5">
                  <c:v>42856</c:v>
                </c:pt>
                <c:pt idx="6">
                  <c:v>42887</c:v>
                </c:pt>
                <c:pt idx="7">
                  <c:v>42918</c:v>
                </c:pt>
                <c:pt idx="8">
                  <c:v>42948</c:v>
                </c:pt>
                <c:pt idx="9">
                  <c:v>42979</c:v>
                </c:pt>
                <c:pt idx="10">
                  <c:v>43009</c:v>
                </c:pt>
                <c:pt idx="11">
                  <c:v>43040</c:v>
                </c:pt>
                <c:pt idx="12">
                  <c:v>43070</c:v>
                </c:pt>
              </c:numCache>
            </c:numRef>
          </c:cat>
          <c:val>
            <c:numRef>
              <c:f>'40'!$D$6:$D$18</c:f>
              <c:numCache>
                <c:formatCode>_-* #,##0_-;\-* #,##0_-;_-* \-_-;_-@_-</c:formatCode>
                <c:ptCount val="13"/>
                <c:pt idx="0">
                  <c:v>107821.34369999998</c:v>
                </c:pt>
                <c:pt idx="1">
                  <c:v>111668.37910000001</c:v>
                </c:pt>
                <c:pt idx="2">
                  <c:v>109937.4532</c:v>
                </c:pt>
                <c:pt idx="3">
                  <c:v>108727.728</c:v>
                </c:pt>
                <c:pt idx="4">
                  <c:v>104764.9148</c:v>
                </c:pt>
                <c:pt idx="5">
                  <c:v>108967.47820000001</c:v>
                </c:pt>
                <c:pt idx="6">
                  <c:v>108013.70849999999</c:v>
                </c:pt>
                <c:pt idx="7">
                  <c:v>108328.2003</c:v>
                </c:pt>
                <c:pt idx="8">
                  <c:v>103909.4696</c:v>
                </c:pt>
                <c:pt idx="9">
                  <c:v>98678.934999999998</c:v>
                </c:pt>
                <c:pt idx="10">
                  <c:v>99985</c:v>
                </c:pt>
                <c:pt idx="11">
                  <c:v>99540</c:v>
                </c:pt>
                <c:pt idx="12">
                  <c:v>101105</c:v>
                </c:pt>
              </c:numCache>
            </c:numRef>
          </c:val>
          <c:smooth val="0"/>
          <c:extLst>
            <c:ext xmlns:c16="http://schemas.microsoft.com/office/drawing/2014/chart" uri="{C3380CC4-5D6E-409C-BE32-E72D297353CC}">
              <c16:uniqueId val="{00000001-E334-40D1-904A-D452BF66B36A}"/>
            </c:ext>
          </c:extLst>
        </c:ser>
        <c:ser>
          <c:idx val="0"/>
          <c:order val="2"/>
          <c:tx>
            <c:strRef>
              <c:f>'40'!$E$5</c:f>
              <c:strCache>
                <c:ptCount val="1"/>
                <c:pt idx="0">
                  <c:v>Precio maíz nacional</c:v>
                </c:pt>
              </c:strCache>
            </c:strRef>
          </c:tx>
          <c:spPr>
            <a:ln w="28575">
              <a:solidFill>
                <a:srgbClr val="FF0000"/>
              </a:solidFill>
              <a:prstDash val="solid"/>
            </a:ln>
          </c:spPr>
          <c:marker>
            <c:symbol val="none"/>
          </c:marker>
          <c:cat>
            <c:numRef>
              <c:f>'40'!$B$6:$B$18</c:f>
              <c:numCache>
                <c:formatCode>mmm/yyyy;@</c:formatCode>
                <c:ptCount val="13"/>
                <c:pt idx="0">
                  <c:v>42705</c:v>
                </c:pt>
                <c:pt idx="1">
                  <c:v>42736</c:v>
                </c:pt>
                <c:pt idx="2">
                  <c:v>42767</c:v>
                </c:pt>
                <c:pt idx="3">
                  <c:v>42795</c:v>
                </c:pt>
                <c:pt idx="4">
                  <c:v>42826</c:v>
                </c:pt>
                <c:pt idx="5">
                  <c:v>42856</c:v>
                </c:pt>
                <c:pt idx="6">
                  <c:v>42887</c:v>
                </c:pt>
                <c:pt idx="7">
                  <c:v>42918</c:v>
                </c:pt>
                <c:pt idx="8">
                  <c:v>42948</c:v>
                </c:pt>
                <c:pt idx="9">
                  <c:v>42979</c:v>
                </c:pt>
                <c:pt idx="10">
                  <c:v>43009</c:v>
                </c:pt>
                <c:pt idx="11">
                  <c:v>43040</c:v>
                </c:pt>
                <c:pt idx="12">
                  <c:v>43070</c:v>
                </c:pt>
              </c:numCache>
            </c:numRef>
          </c:cat>
          <c:val>
            <c:numRef>
              <c:f>'40'!$E$6:$E$18</c:f>
              <c:numCache>
                <c:formatCode>_-* #,##0_-;\-* #,##0_-;_-* \-_-;_-@_-</c:formatCode>
                <c:ptCount val="13"/>
                <c:pt idx="0">
                  <c:v>136000</c:v>
                </c:pt>
                <c:pt idx="1">
                  <c:v>146272.72727272729</c:v>
                </c:pt>
                <c:pt idx="2">
                  <c:v>147866.66666666669</c:v>
                </c:pt>
                <c:pt idx="3">
                  <c:v>138789.47368421053</c:v>
                </c:pt>
                <c:pt idx="4">
                  <c:v>127951.92307692308</c:v>
                </c:pt>
                <c:pt idx="5">
                  <c:v>126855.76923076923</c:v>
                </c:pt>
                <c:pt idx="6">
                  <c:v>128271.73913043478</c:v>
                </c:pt>
                <c:pt idx="7">
                  <c:v>131300</c:v>
                </c:pt>
                <c:pt idx="8">
                  <c:v>131041.66666666666</c:v>
                </c:pt>
                <c:pt idx="9">
                  <c:v>128030.30303030302</c:v>
                </c:pt>
                <c:pt idx="10">
                  <c:v>125894</c:v>
                </c:pt>
                <c:pt idx="11">
                  <c:v>125633</c:v>
                </c:pt>
                <c:pt idx="12">
                  <c:v>125362</c:v>
                </c:pt>
              </c:numCache>
            </c:numRef>
          </c:val>
          <c:smooth val="0"/>
          <c:extLst>
            <c:ext xmlns:c16="http://schemas.microsoft.com/office/drawing/2014/chart" uri="{C3380CC4-5D6E-409C-BE32-E72D297353CC}">
              <c16:uniqueId val="{00000002-E334-40D1-904A-D452BF66B36A}"/>
            </c:ext>
          </c:extLst>
        </c:ser>
        <c:ser>
          <c:idx val="3"/>
          <c:order val="3"/>
          <c:tx>
            <c:strRef>
              <c:f>'40'!$F$5</c:f>
              <c:strCache>
                <c:ptCount val="1"/>
                <c:pt idx="0">
                  <c:v>Costo de importación desde Argentina (Odepa)</c:v>
                </c:pt>
              </c:strCache>
            </c:strRef>
          </c:tx>
          <c:spPr>
            <a:ln w="38100">
              <a:solidFill>
                <a:srgbClr val="00B0F0"/>
              </a:solidFill>
              <a:prstDash val="sysDot"/>
              <a:bevel/>
            </a:ln>
          </c:spPr>
          <c:marker>
            <c:symbol val="none"/>
          </c:marker>
          <c:cat>
            <c:numRef>
              <c:f>'40'!$B$6:$B$18</c:f>
              <c:numCache>
                <c:formatCode>mmm/yyyy;@</c:formatCode>
                <c:ptCount val="13"/>
                <c:pt idx="0">
                  <c:v>42705</c:v>
                </c:pt>
                <c:pt idx="1">
                  <c:v>42736</c:v>
                </c:pt>
                <c:pt idx="2">
                  <c:v>42767</c:v>
                </c:pt>
                <c:pt idx="3">
                  <c:v>42795</c:v>
                </c:pt>
                <c:pt idx="4">
                  <c:v>42826</c:v>
                </c:pt>
                <c:pt idx="5">
                  <c:v>42856</c:v>
                </c:pt>
                <c:pt idx="6">
                  <c:v>42887</c:v>
                </c:pt>
                <c:pt idx="7">
                  <c:v>42918</c:v>
                </c:pt>
                <c:pt idx="8">
                  <c:v>42948</c:v>
                </c:pt>
                <c:pt idx="9">
                  <c:v>42979</c:v>
                </c:pt>
                <c:pt idx="10">
                  <c:v>43009</c:v>
                </c:pt>
                <c:pt idx="11">
                  <c:v>43040</c:v>
                </c:pt>
                <c:pt idx="12">
                  <c:v>43070</c:v>
                </c:pt>
              </c:numCache>
            </c:numRef>
          </c:cat>
          <c:val>
            <c:numRef>
              <c:f>'40'!$F$6:$F$18</c:f>
              <c:numCache>
                <c:formatCode>_-* #,##0_-;\-* #,##0_-;_-* \-_-;_-@_-</c:formatCode>
                <c:ptCount val="13"/>
                <c:pt idx="0">
                  <c:v>143707.90866559977</c:v>
                </c:pt>
                <c:pt idx="1">
                  <c:v>146212.49269081454</c:v>
                </c:pt>
                <c:pt idx="2">
                  <c:v>140965.45981211888</c:v>
                </c:pt>
                <c:pt idx="3">
                  <c:v>133296.46846533401</c:v>
                </c:pt>
                <c:pt idx="4">
                  <c:v>132480.55793098267</c:v>
                </c:pt>
                <c:pt idx="5">
                  <c:v>134595.05842157302</c:v>
                </c:pt>
                <c:pt idx="6">
                  <c:v>134319.53386580278</c:v>
                </c:pt>
                <c:pt idx="7">
                  <c:v>129280.30578661227</c:v>
                </c:pt>
                <c:pt idx="8">
                  <c:v>122737.45588216766</c:v>
                </c:pt>
                <c:pt idx="9">
                  <c:v>120215.62831880427</c:v>
                </c:pt>
                <c:pt idx="10">
                  <c:v>116696</c:v>
                </c:pt>
                <c:pt idx="11">
                  <c:v>117220</c:v>
                </c:pt>
                <c:pt idx="12">
                  <c:v>119368</c:v>
                </c:pt>
              </c:numCache>
            </c:numRef>
          </c:val>
          <c:smooth val="0"/>
          <c:extLst>
            <c:ext xmlns:c16="http://schemas.microsoft.com/office/drawing/2014/chart" uri="{C3380CC4-5D6E-409C-BE32-E72D297353CC}">
              <c16:uniqueId val="{00000003-E334-40D1-904A-D452BF66B36A}"/>
            </c:ext>
          </c:extLst>
        </c:ser>
        <c:ser>
          <c:idx val="4"/>
          <c:order val="4"/>
          <c:tx>
            <c:strRef>
              <c:f>'40'!$G$5</c:f>
              <c:strCache>
                <c:ptCount val="1"/>
                <c:pt idx="0">
                  <c:v>Costo de importación desde EE.UU. (Odepa)</c:v>
                </c:pt>
              </c:strCache>
            </c:strRef>
          </c:tx>
          <c:spPr>
            <a:ln w="38100">
              <a:solidFill>
                <a:srgbClr val="00B050"/>
              </a:solidFill>
              <a:prstDash val="sysDash"/>
            </a:ln>
          </c:spPr>
          <c:marker>
            <c:symbol val="none"/>
          </c:marker>
          <c:cat>
            <c:numRef>
              <c:f>'40'!$B$6:$B$18</c:f>
              <c:numCache>
                <c:formatCode>mmm/yyyy;@</c:formatCode>
                <c:ptCount val="13"/>
                <c:pt idx="0">
                  <c:v>42705</c:v>
                </c:pt>
                <c:pt idx="1">
                  <c:v>42736</c:v>
                </c:pt>
                <c:pt idx="2">
                  <c:v>42767</c:v>
                </c:pt>
                <c:pt idx="3">
                  <c:v>42795</c:v>
                </c:pt>
                <c:pt idx="4">
                  <c:v>42826</c:v>
                </c:pt>
                <c:pt idx="5">
                  <c:v>42856</c:v>
                </c:pt>
                <c:pt idx="6">
                  <c:v>42887</c:v>
                </c:pt>
                <c:pt idx="7">
                  <c:v>42918</c:v>
                </c:pt>
                <c:pt idx="8">
                  <c:v>42948</c:v>
                </c:pt>
                <c:pt idx="9">
                  <c:v>42979</c:v>
                </c:pt>
                <c:pt idx="10">
                  <c:v>43009</c:v>
                </c:pt>
                <c:pt idx="11">
                  <c:v>43040</c:v>
                </c:pt>
                <c:pt idx="12">
                  <c:v>43070</c:v>
                </c:pt>
              </c:numCache>
            </c:numRef>
          </c:cat>
          <c:val>
            <c:numRef>
              <c:f>'40'!$G$6:$G$18</c:f>
              <c:numCache>
                <c:formatCode>_-* #,##0_-;\-* #,##0_-;_-* \-_-;_-@_-</c:formatCode>
                <c:ptCount val="13"/>
                <c:pt idx="0">
                  <c:v>133726.07046490654</c:v>
                </c:pt>
                <c:pt idx="1">
                  <c:v>136891.11622030698</c:v>
                </c:pt>
                <c:pt idx="2">
                  <c:v>136349.26482801617</c:v>
                </c:pt>
                <c:pt idx="3">
                  <c:v>136456.44680453709</c:v>
                </c:pt>
                <c:pt idx="4">
                  <c:v>132862.59389779883</c:v>
                </c:pt>
                <c:pt idx="5">
                  <c:v>137509.93217299334</c:v>
                </c:pt>
                <c:pt idx="6">
                  <c:v>138114.41615938145</c:v>
                </c:pt>
                <c:pt idx="7">
                  <c:v>136475.33641093376</c:v>
                </c:pt>
                <c:pt idx="8">
                  <c:v>136212.2604693459</c:v>
                </c:pt>
                <c:pt idx="9">
                  <c:v>133401.37382605139</c:v>
                </c:pt>
                <c:pt idx="10">
                  <c:v>125454</c:v>
                </c:pt>
                <c:pt idx="11">
                  <c:v>126176</c:v>
                </c:pt>
                <c:pt idx="12">
                  <c:v>127388</c:v>
                </c:pt>
              </c:numCache>
            </c:numRef>
          </c:val>
          <c:smooth val="0"/>
          <c:extLst>
            <c:ext xmlns:c16="http://schemas.microsoft.com/office/drawing/2014/chart" uri="{C3380CC4-5D6E-409C-BE32-E72D297353CC}">
              <c16:uniqueId val="{00000004-E334-40D1-904A-D452BF66B36A}"/>
            </c:ext>
          </c:extLst>
        </c:ser>
        <c:dLbls>
          <c:showLegendKey val="0"/>
          <c:showVal val="0"/>
          <c:showCatName val="0"/>
          <c:showSerName val="0"/>
          <c:showPercent val="0"/>
          <c:showBubbleSize val="0"/>
        </c:dLbls>
        <c:marker val="1"/>
        <c:smooth val="0"/>
        <c:axId val="-1641002288"/>
        <c:axId val="-1641001744"/>
      </c:lineChart>
      <c:dateAx>
        <c:axId val="-1641002288"/>
        <c:scaling>
          <c:orientation val="minMax"/>
          <c:max val="43070"/>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641001744"/>
        <c:crosses val="autoZero"/>
        <c:auto val="0"/>
        <c:lblOffset val="100"/>
        <c:baseTimeUnit val="days"/>
        <c:majorUnit val="1"/>
        <c:majorTimeUnit val="months"/>
        <c:minorUnit val="1"/>
        <c:minorTimeUnit val="days"/>
      </c:dateAx>
      <c:valAx>
        <c:axId val="-1641001744"/>
        <c:scaling>
          <c:orientation val="minMax"/>
          <c:max val="155000"/>
          <c:min val="9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2.1857684456109652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76321157771945169"/>
          <c:y val="0.18260925099496095"/>
          <c:w val="0.22315791776027996"/>
          <c:h val="0.7610053194389275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s-CL" sz="1400" b="0" i="0" u="none" strike="noStrike" kern="1200" spc="0" baseline="0">
                <a:solidFill>
                  <a:srgbClr val="000000"/>
                </a:solidFill>
                <a:latin typeface="Arial MT"/>
                <a:ea typeface="Arial MT"/>
                <a:cs typeface="Arial MT"/>
              </a:defRPr>
            </a:pPr>
            <a:r>
              <a:rPr lang="es-CL" sz="900" b="1" i="0" baseline="0">
                <a:effectLst/>
              </a:rPr>
              <a:t>Gráfico Nº 11. Evolución de los precios del maíz en el mercado de futuros de </a:t>
            </a:r>
            <a:r>
              <a:rPr lang="es-CL" sz="900" b="1" i="0" u="none" strike="noStrike" kern="1200" spc="0" baseline="0">
                <a:solidFill>
                  <a:srgbClr val="000000"/>
                </a:solidFill>
                <a:effectLst/>
                <a:latin typeface="Arial MT"/>
                <a:ea typeface="Arial MT"/>
                <a:cs typeface="Arial MT"/>
              </a:rPr>
              <a:t>Chicago desde el 19 de julio de 2017 hasta el 8 de enero de 2018</a:t>
            </a:r>
          </a:p>
          <a:p>
            <a:pPr marL="0" marR="0" indent="0" algn="ctr" defTabSz="914400" rtl="0" eaLnBrk="1" fontAlgn="auto" latinLnBrk="0" hangingPunct="1">
              <a:lnSpc>
                <a:spcPct val="100000"/>
              </a:lnSpc>
              <a:spcBef>
                <a:spcPts val="0"/>
              </a:spcBef>
              <a:spcAft>
                <a:spcPts val="0"/>
              </a:spcAft>
              <a:buClrTx/>
              <a:buSzTx/>
              <a:buFontTx/>
              <a:buNone/>
              <a:tabLst/>
              <a:defRPr lang="es-CL" sz="1400">
                <a:solidFill>
                  <a:srgbClr val="000000"/>
                </a:solidFill>
                <a:latin typeface="Arial MT"/>
                <a:ea typeface="Arial MT"/>
                <a:cs typeface="Arial MT"/>
              </a:defRPr>
            </a:pPr>
            <a:r>
              <a:rPr lang="es-CL" sz="900" b="1" i="0" u="none" strike="noStrike" kern="1200" spc="0" baseline="0">
                <a:solidFill>
                  <a:srgbClr val="000000"/>
                </a:solidFill>
                <a:effectLst/>
                <a:latin typeface="Arial MT"/>
                <a:ea typeface="Arial MT"/>
                <a:cs typeface="Arial MT"/>
              </a:rPr>
              <a:t>(precios diarios en USD/tonelada)</a:t>
            </a:r>
          </a:p>
        </c:rich>
      </c:tx>
      <c:layout>
        <c:manualLayout>
          <c:xMode val="edge"/>
          <c:yMode val="edge"/>
          <c:x val="0.10393834955934023"/>
          <c:y val="2.3657817812384241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s-CL" sz="1400" b="0" i="0" u="none" strike="noStrike" kern="1200" spc="0" baseline="0">
              <a:solidFill>
                <a:srgbClr val="000000"/>
              </a:solidFill>
              <a:latin typeface="Arial MT"/>
              <a:ea typeface="Arial MT"/>
              <a:cs typeface="Arial MT"/>
            </a:defRPr>
          </a:pPr>
          <a:endParaRPr lang="es-CL"/>
        </a:p>
      </c:txPr>
    </c:title>
    <c:autoTitleDeleted val="0"/>
    <c:plotArea>
      <c:layout>
        <c:manualLayout>
          <c:layoutTarget val="inner"/>
          <c:xMode val="edge"/>
          <c:yMode val="edge"/>
          <c:x val="8.1187559222828776E-2"/>
          <c:y val="0.21465235764448362"/>
          <c:w val="0.84530401750899353"/>
          <c:h val="0.49384367494603715"/>
        </c:manualLayout>
      </c:layout>
      <c:lineChart>
        <c:grouping val="standard"/>
        <c:varyColors val="0"/>
        <c:ser>
          <c:idx val="1"/>
          <c:order val="0"/>
          <c:tx>
            <c:strRef>
              <c:f>'41'!$I$1</c:f>
              <c:strCache>
                <c:ptCount val="1"/>
                <c:pt idx="0">
                  <c:v>Jul-18</c:v>
                </c:pt>
              </c:strCache>
            </c:strRef>
          </c:tx>
          <c:spPr>
            <a:ln w="28575" cap="rnd">
              <a:solidFill>
                <a:schemeClr val="accent2"/>
              </a:solidFill>
              <a:round/>
            </a:ln>
            <a:effectLst/>
          </c:spPr>
          <c:marker>
            <c:symbol val="none"/>
          </c:marker>
          <c:cat>
            <c:strRef>
              <c:f>'41'!$G$2:$G$27</c:f>
              <c:strCache>
                <c:ptCount val="26"/>
                <c:pt idx="0">
                  <c:v>19 de julio de 2017</c:v>
                </c:pt>
                <c:pt idx="1">
                  <c:v>24 de julio de 2017</c:v>
                </c:pt>
                <c:pt idx="2">
                  <c:v>31 de julio de 2017</c:v>
                </c:pt>
                <c:pt idx="3">
                  <c:v>7 de agosto de 2017</c:v>
                </c:pt>
                <c:pt idx="4">
                  <c:v>14 de agosto de 2017</c:v>
                </c:pt>
                <c:pt idx="5">
                  <c:v>21 de agosto de 2017</c:v>
                </c:pt>
                <c:pt idx="6">
                  <c:v>28 de agosto de 2017</c:v>
                </c:pt>
                <c:pt idx="7">
                  <c:v>1 de septiembre de 2017</c:v>
                </c:pt>
                <c:pt idx="8">
                  <c:v>11 de septiembre de 2017</c:v>
                </c:pt>
                <c:pt idx="9">
                  <c:v>18 de septiembre de 2017</c:v>
                </c:pt>
                <c:pt idx="10">
                  <c:v>25 de septiembre de 2017</c:v>
                </c:pt>
                <c:pt idx="11">
                  <c:v>2 de octubre de 2017</c:v>
                </c:pt>
                <c:pt idx="12">
                  <c:v>9 de octubre de 2017</c:v>
                </c:pt>
                <c:pt idx="13">
                  <c:v>16 de octubre de 2017</c:v>
                </c:pt>
                <c:pt idx="14">
                  <c:v>23 de octubre de 2017</c:v>
                </c:pt>
                <c:pt idx="15">
                  <c:v>30 de octubre de 2017</c:v>
                </c:pt>
                <c:pt idx="16">
                  <c:v>6 de noviembre de 2017</c:v>
                </c:pt>
                <c:pt idx="17">
                  <c:v>13 de noviembre de 2017</c:v>
                </c:pt>
                <c:pt idx="18">
                  <c:v>20 de noviembre de 2017</c:v>
                </c:pt>
                <c:pt idx="19">
                  <c:v>27 de noviembre de 2017</c:v>
                </c:pt>
                <c:pt idx="20">
                  <c:v>4 de diciembre de 2017</c:v>
                </c:pt>
                <c:pt idx="21">
                  <c:v>11 de diciembre de 2017</c:v>
                </c:pt>
                <c:pt idx="22">
                  <c:v>18 de diciembre de 2017</c:v>
                </c:pt>
                <c:pt idx="23">
                  <c:v>26 de diciembre de 2017</c:v>
                </c:pt>
                <c:pt idx="24">
                  <c:v>2 de enero de 2018</c:v>
                </c:pt>
                <c:pt idx="25">
                  <c:v>8 de enero de 2018</c:v>
                </c:pt>
              </c:strCache>
            </c:strRef>
          </c:cat>
          <c:val>
            <c:numRef>
              <c:f>'41'!$I$2:$I$27</c:f>
              <c:numCache>
                <c:formatCode>_-* #,##0_-;\-* #,##0_-;_-* \-_-;_-@_-</c:formatCode>
                <c:ptCount val="26"/>
                <c:pt idx="0">
                  <c:v>164.16455999999999</c:v>
                </c:pt>
                <c:pt idx="1">
                  <c:v>162.19615999999999</c:v>
                </c:pt>
                <c:pt idx="2">
                  <c:v>160.22775999999999</c:v>
                </c:pt>
                <c:pt idx="3">
                  <c:v>161.11354</c:v>
                </c:pt>
                <c:pt idx="4">
                  <c:v>157.66883999999999</c:v>
                </c:pt>
                <c:pt idx="5">
                  <c:v>152.55099999999999</c:v>
                </c:pt>
                <c:pt idx="6">
                  <c:v>148.81103999999999</c:v>
                </c:pt>
                <c:pt idx="7">
                  <c:v>150.28734</c:v>
                </c:pt>
                <c:pt idx="8">
                  <c:v>151.17311999999998</c:v>
                </c:pt>
                <c:pt idx="9">
                  <c:v>149.30313999999998</c:v>
                </c:pt>
                <c:pt idx="10">
                  <c:v>150.28734</c:v>
                </c:pt>
                <c:pt idx="11">
                  <c:v>149.89365999999998</c:v>
                </c:pt>
                <c:pt idx="12">
                  <c:v>149.49997999999999</c:v>
                </c:pt>
                <c:pt idx="13">
                  <c:v>149.49997999999999</c:v>
                </c:pt>
                <c:pt idx="14">
                  <c:v>149.99207999999999</c:v>
                </c:pt>
                <c:pt idx="15">
                  <c:v>149.20471999999998</c:v>
                </c:pt>
                <c:pt idx="16">
                  <c:v>148.61419999999998</c:v>
                </c:pt>
                <c:pt idx="17">
                  <c:v>146.15369999999999</c:v>
                </c:pt>
                <c:pt idx="18">
                  <c:v>146.64579999999998</c:v>
                </c:pt>
                <c:pt idx="19">
                  <c:v>144.97265999999999</c:v>
                </c:pt>
                <c:pt idx="20">
                  <c:v>145.66</c:v>
                </c:pt>
                <c:pt idx="21">
                  <c:v>143.98846</c:v>
                </c:pt>
                <c:pt idx="22">
                  <c:v>143.2011</c:v>
                </c:pt>
                <c:pt idx="23">
                  <c:v>145.46475999999998</c:v>
                </c:pt>
                <c:pt idx="24">
                  <c:v>145.56317999999999</c:v>
                </c:pt>
                <c:pt idx="25">
                  <c:v>143.2011</c:v>
                </c:pt>
              </c:numCache>
            </c:numRef>
          </c:val>
          <c:smooth val="0"/>
          <c:extLst>
            <c:ext xmlns:c16="http://schemas.microsoft.com/office/drawing/2014/chart" uri="{C3380CC4-5D6E-409C-BE32-E72D297353CC}">
              <c16:uniqueId val="{00000001-6736-4651-B4FE-80141A93C203}"/>
            </c:ext>
          </c:extLst>
        </c:ser>
        <c:ser>
          <c:idx val="2"/>
          <c:order val="1"/>
          <c:tx>
            <c:strRef>
              <c:f>'41'!$H$1</c:f>
              <c:strCache>
                <c:ptCount val="1"/>
                <c:pt idx="0">
                  <c:v>Mar-18</c:v>
                </c:pt>
              </c:strCache>
            </c:strRef>
          </c:tx>
          <c:spPr>
            <a:ln w="28575" cap="rnd">
              <a:solidFill>
                <a:schemeClr val="accent3"/>
              </a:solidFill>
              <a:round/>
            </a:ln>
            <a:effectLst/>
          </c:spPr>
          <c:marker>
            <c:symbol val="none"/>
          </c:marker>
          <c:cat>
            <c:strRef>
              <c:f>'41'!$G$2:$G$27</c:f>
              <c:strCache>
                <c:ptCount val="26"/>
                <c:pt idx="0">
                  <c:v>19 de julio de 2017</c:v>
                </c:pt>
                <c:pt idx="1">
                  <c:v>24 de julio de 2017</c:v>
                </c:pt>
                <c:pt idx="2">
                  <c:v>31 de julio de 2017</c:v>
                </c:pt>
                <c:pt idx="3">
                  <c:v>7 de agosto de 2017</c:v>
                </c:pt>
                <c:pt idx="4">
                  <c:v>14 de agosto de 2017</c:v>
                </c:pt>
                <c:pt idx="5">
                  <c:v>21 de agosto de 2017</c:v>
                </c:pt>
                <c:pt idx="6">
                  <c:v>28 de agosto de 2017</c:v>
                </c:pt>
                <c:pt idx="7">
                  <c:v>1 de septiembre de 2017</c:v>
                </c:pt>
                <c:pt idx="8">
                  <c:v>11 de septiembre de 2017</c:v>
                </c:pt>
                <c:pt idx="9">
                  <c:v>18 de septiembre de 2017</c:v>
                </c:pt>
                <c:pt idx="10">
                  <c:v>25 de septiembre de 2017</c:v>
                </c:pt>
                <c:pt idx="11">
                  <c:v>2 de octubre de 2017</c:v>
                </c:pt>
                <c:pt idx="12">
                  <c:v>9 de octubre de 2017</c:v>
                </c:pt>
                <c:pt idx="13">
                  <c:v>16 de octubre de 2017</c:v>
                </c:pt>
                <c:pt idx="14">
                  <c:v>23 de octubre de 2017</c:v>
                </c:pt>
                <c:pt idx="15">
                  <c:v>30 de octubre de 2017</c:v>
                </c:pt>
                <c:pt idx="16">
                  <c:v>6 de noviembre de 2017</c:v>
                </c:pt>
                <c:pt idx="17">
                  <c:v>13 de noviembre de 2017</c:v>
                </c:pt>
                <c:pt idx="18">
                  <c:v>20 de noviembre de 2017</c:v>
                </c:pt>
                <c:pt idx="19">
                  <c:v>27 de noviembre de 2017</c:v>
                </c:pt>
                <c:pt idx="20">
                  <c:v>4 de diciembre de 2017</c:v>
                </c:pt>
                <c:pt idx="21">
                  <c:v>11 de diciembre de 2017</c:v>
                </c:pt>
                <c:pt idx="22">
                  <c:v>18 de diciembre de 2017</c:v>
                </c:pt>
                <c:pt idx="23">
                  <c:v>26 de diciembre de 2017</c:v>
                </c:pt>
                <c:pt idx="24">
                  <c:v>2 de enero de 2018</c:v>
                </c:pt>
                <c:pt idx="25">
                  <c:v>8 de enero de 2018</c:v>
                </c:pt>
              </c:strCache>
            </c:strRef>
          </c:cat>
          <c:val>
            <c:numRef>
              <c:f>'41'!$H$2:$H$27</c:f>
              <c:numCache>
                <c:formatCode>_-* #,##0_-;\-* #,##0_-;_-* \-_-;_-@_-</c:formatCode>
                <c:ptCount val="26"/>
                <c:pt idx="0">
                  <c:v>160.22775999999999</c:v>
                </c:pt>
                <c:pt idx="1">
                  <c:v>158.25935999999999</c:v>
                </c:pt>
                <c:pt idx="2">
                  <c:v>155.9957</c:v>
                </c:pt>
                <c:pt idx="3">
                  <c:v>156.88147999999998</c:v>
                </c:pt>
                <c:pt idx="4">
                  <c:v>152.84626</c:v>
                </c:pt>
                <c:pt idx="5">
                  <c:v>147.72842</c:v>
                </c:pt>
                <c:pt idx="6">
                  <c:v>143.29952</c:v>
                </c:pt>
                <c:pt idx="7">
                  <c:v>144.77581999999998</c:v>
                </c:pt>
                <c:pt idx="8">
                  <c:v>145.56317999999999</c:v>
                </c:pt>
                <c:pt idx="9">
                  <c:v>143.29952</c:v>
                </c:pt>
                <c:pt idx="10">
                  <c:v>144.28371999999999</c:v>
                </c:pt>
                <c:pt idx="11">
                  <c:v>143.39793999999998</c:v>
                </c:pt>
                <c:pt idx="12">
                  <c:v>142.80741999999998</c:v>
                </c:pt>
                <c:pt idx="13">
                  <c:v>143.39793999999998</c:v>
                </c:pt>
                <c:pt idx="14">
                  <c:v>143.79161999999999</c:v>
                </c:pt>
                <c:pt idx="15">
                  <c:v>142.80741999999998</c:v>
                </c:pt>
                <c:pt idx="16">
                  <c:v>142.31531999999999</c:v>
                </c:pt>
                <c:pt idx="17">
                  <c:v>139.75639999999999</c:v>
                </c:pt>
                <c:pt idx="18">
                  <c:v>140.34691999999998</c:v>
                </c:pt>
                <c:pt idx="19">
                  <c:v>138.47693999999998</c:v>
                </c:pt>
                <c:pt idx="20">
                  <c:v>139.16587999999999</c:v>
                </c:pt>
                <c:pt idx="21">
                  <c:v>137.39431999999999</c:v>
                </c:pt>
                <c:pt idx="22">
                  <c:v>136.60695999999999</c:v>
                </c:pt>
                <c:pt idx="23">
                  <c:v>138.87062</c:v>
                </c:pt>
                <c:pt idx="24">
                  <c:v>139.06745999999998</c:v>
                </c:pt>
                <c:pt idx="25">
                  <c:v>136.70537999999999</c:v>
                </c:pt>
              </c:numCache>
            </c:numRef>
          </c:val>
          <c:smooth val="0"/>
          <c:extLst>
            <c:ext xmlns:c16="http://schemas.microsoft.com/office/drawing/2014/chart" uri="{C3380CC4-5D6E-409C-BE32-E72D297353CC}">
              <c16:uniqueId val="{00000002-6736-4651-B4FE-80141A93C203}"/>
            </c:ext>
          </c:extLst>
        </c:ser>
        <c:dLbls>
          <c:showLegendKey val="0"/>
          <c:showVal val="0"/>
          <c:showCatName val="0"/>
          <c:showSerName val="0"/>
          <c:showPercent val="0"/>
          <c:showBubbleSize val="0"/>
        </c:dLbls>
        <c:smooth val="0"/>
        <c:axId val="122531664"/>
        <c:axId val="122527312"/>
      </c:lineChart>
      <c:catAx>
        <c:axId val="12253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122527312"/>
        <c:crosses val="autoZero"/>
        <c:auto val="1"/>
        <c:lblAlgn val="ctr"/>
        <c:lblOffset val="100"/>
        <c:tickLblSkip val="4"/>
        <c:tickMarkSkip val="10"/>
        <c:noMultiLvlLbl val="0"/>
      </c:catAx>
      <c:valAx>
        <c:axId val="122527312"/>
        <c:scaling>
          <c:orientation val="minMax"/>
          <c:max val="17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r>
                  <a:rPr lang="es-CL" sz="900" b="0" i="0" u="none" strike="noStrike" kern="1200" baseline="0">
                    <a:solidFill>
                      <a:srgbClr val="000000"/>
                    </a:solidFill>
                    <a:latin typeface="Arial"/>
                    <a:ea typeface="Arial"/>
                    <a:cs typeface="Arial"/>
                  </a:rPr>
                  <a:t>USD/ton</a:t>
                </a:r>
              </a:p>
            </c:rich>
          </c:tx>
          <c:overlay val="0"/>
          <c:spPr>
            <a:noFill/>
            <a:ln>
              <a:noFill/>
            </a:ln>
            <a:effectLst/>
          </c:spPr>
          <c:txPr>
            <a:bodyPr rot="-54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title>
        <c:numFmt formatCode="_-* #,##0_-;\-* #,##0_-;_-* \-_-;_-@_-" sourceLinked="1"/>
        <c:majorTickMark val="none"/>
        <c:minorTickMark val="none"/>
        <c:tickLblPos val="nextTo"/>
        <c:spPr>
          <a:noFill/>
          <a:ln>
            <a:noFill/>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122531664"/>
        <c:crosses val="autoZero"/>
        <c:crossBetween val="between"/>
      </c:valAx>
      <c:spPr>
        <a:noFill/>
        <a:ln>
          <a:noFill/>
        </a:ln>
        <a:effectLst/>
      </c:spPr>
    </c:plotArea>
    <c:legend>
      <c:legendPos val="b"/>
      <c:layout>
        <c:manualLayout>
          <c:xMode val="edge"/>
          <c:yMode val="edge"/>
          <c:x val="0.46547659178385442"/>
          <c:y val="0.27539395413411166"/>
          <c:w val="0.42993732544997709"/>
          <c:h val="6.38665027115651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L"/>
    </a:p>
  </c:txPr>
  <c:printSettings>
    <c:headerFooter/>
    <c:pageMargins b="0.75" l="0.7" r="0.7" t="0.75" header="0.3" footer="0.3"/>
    <c:pageSetup orientation="portrait"/>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2017/18 (millones de toneladas)</a:t>
            </a:r>
          </a:p>
        </c:rich>
      </c:tx>
      <c:layout>
        <c:manualLayout>
          <c:xMode val="edge"/>
          <c:yMode val="edge"/>
          <c:x val="0.11172099082328366"/>
          <c:y val="6.0971903102276147E-2"/>
        </c:manualLayout>
      </c:layout>
      <c:overlay val="0"/>
    </c:title>
    <c:autoTitleDeleted val="0"/>
    <c:plotArea>
      <c:layout>
        <c:manualLayout>
          <c:layoutTarget val="inner"/>
          <c:xMode val="edge"/>
          <c:yMode val="edge"/>
          <c:x val="0.1212961088732803"/>
          <c:y val="0.25614788250478593"/>
          <c:w val="0.81412599774642569"/>
          <c:h val="0.46470206075725801"/>
        </c:manualLayout>
      </c:layout>
      <c:barChart>
        <c:barDir val="col"/>
        <c:grouping val="clustered"/>
        <c:varyColors val="0"/>
        <c:ser>
          <c:idx val="1"/>
          <c:order val="0"/>
          <c:tx>
            <c:strRef>
              <c:f>'43'!$D$5</c:f>
              <c:strCache>
                <c:ptCount val="1"/>
                <c:pt idx="0">
                  <c:v>Producción</c:v>
                </c:pt>
              </c:strCache>
            </c:strRef>
          </c:tx>
          <c:spPr>
            <a:pattFill prst="dkUpDiag">
              <a:fgClr>
                <a:srgbClr val="C00000"/>
              </a:fgClr>
              <a:bgClr>
                <a:schemeClr val="bg1"/>
              </a:bgClr>
            </a:pattFill>
          </c:spPr>
          <c:invertIfNegative val="0"/>
          <c:cat>
            <c:numRef>
              <c:f>'43'!$B$6:$B$17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'43'!$D$6:$D$17</c:f>
              <c:numCache>
                <c:formatCode>#,##0.00</c:formatCode>
                <c:ptCount val="12"/>
                <c:pt idx="0">
                  <c:v>481.3</c:v>
                </c:pt>
                <c:pt idx="1">
                  <c:v>481.04</c:v>
                </c:pt>
                <c:pt idx="2">
                  <c:v>483.66</c:v>
                </c:pt>
                <c:pt idx="3">
                  <c:v>482.59</c:v>
                </c:pt>
                <c:pt idx="4">
                  <c:v>483.36</c:v>
                </c:pt>
                <c:pt idx="5">
                  <c:v>483.8</c:v>
                </c:pt>
                <c:pt idx="6">
                  <c:v>481.2</c:v>
                </c:pt>
                <c:pt idx="7">
                  <c:v>483.47</c:v>
                </c:pt>
                <c:pt idx="8">
                  <c:v>484.71</c:v>
                </c:pt>
              </c:numCache>
            </c:numRef>
          </c:val>
          <c:extLst>
            <c:ext xmlns:c16="http://schemas.microsoft.com/office/drawing/2014/chart" uri="{C3380CC4-5D6E-409C-BE32-E72D297353CC}">
              <c16:uniqueId val="{00000000-8A35-4A2C-A1E4-21627C39535C}"/>
            </c:ext>
          </c:extLst>
        </c:ser>
        <c:ser>
          <c:idx val="0"/>
          <c:order val="1"/>
          <c:tx>
            <c:strRef>
              <c:f>'43'!$E$5</c:f>
              <c:strCache>
                <c:ptCount val="1"/>
                <c:pt idx="0">
                  <c:v>Demanda</c:v>
                </c:pt>
              </c:strCache>
            </c:strRef>
          </c:tx>
          <c:spPr>
            <a:ln>
              <a:prstDash val="sysDash"/>
            </a:ln>
          </c:spPr>
          <c:invertIfNegative val="0"/>
          <c:cat>
            <c:numRef>
              <c:f>'43'!$B$6:$B$17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'43'!$E$6:$E$17</c:f>
              <c:numCache>
                <c:formatCode>#,##0.00</c:formatCode>
                <c:ptCount val="12"/>
                <c:pt idx="0">
                  <c:v>480.09</c:v>
                </c:pt>
                <c:pt idx="1">
                  <c:v>479.72</c:v>
                </c:pt>
                <c:pt idx="2">
                  <c:v>479.64</c:v>
                </c:pt>
                <c:pt idx="3">
                  <c:v>479.07</c:v>
                </c:pt>
                <c:pt idx="4">
                  <c:v>480.17</c:v>
                </c:pt>
                <c:pt idx="5">
                  <c:v>480.48</c:v>
                </c:pt>
                <c:pt idx="6">
                  <c:v>480.36</c:v>
                </c:pt>
                <c:pt idx="7">
                  <c:v>480.76</c:v>
                </c:pt>
                <c:pt idx="8">
                  <c:v>481.75</c:v>
                </c:pt>
              </c:numCache>
            </c:numRef>
          </c:val>
          <c:extLst>
            <c:ext xmlns:c16="http://schemas.microsoft.com/office/drawing/2014/chart" uri="{C3380CC4-5D6E-409C-BE32-E72D297353CC}">
              <c16:uniqueId val="{00000001-8A35-4A2C-A1E4-21627C39535C}"/>
            </c:ext>
          </c:extLst>
        </c:ser>
        <c:dLbls>
          <c:showLegendKey val="0"/>
          <c:showVal val="0"/>
          <c:showCatName val="0"/>
          <c:showSerName val="0"/>
          <c:showPercent val="0"/>
          <c:showBubbleSize val="0"/>
        </c:dLbls>
        <c:gapWidth val="150"/>
        <c:axId val="209581520"/>
        <c:axId val="209578800"/>
      </c:barChart>
      <c:dateAx>
        <c:axId val="209581520"/>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9578800"/>
        <c:crosses val="autoZero"/>
        <c:auto val="1"/>
        <c:lblOffset val="100"/>
        <c:baseTimeUnit val="months"/>
        <c:majorUnit val="1"/>
        <c:majorTimeUnit val="months"/>
      </c:dateAx>
      <c:valAx>
        <c:axId val="209578800"/>
        <c:scaling>
          <c:orientation val="minMax"/>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609405652487273E-2"/>
              <c:y val="0.28281777892517534"/>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9581520"/>
        <c:crosses val="autoZero"/>
        <c:crossBetween val="between"/>
      </c:valAx>
    </c:plotArea>
    <c:legend>
      <c:legendPos val="r"/>
      <c:layout>
        <c:manualLayout>
          <c:xMode val="edge"/>
          <c:yMode val="edge"/>
          <c:x val="0.31748139412088905"/>
          <c:y val="0.81963013639688476"/>
          <c:w val="0.26349671048828149"/>
          <c:h val="6.366094402134159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enero 2018 (millones de toneladas)</a:t>
            </a:r>
          </a:p>
        </c:rich>
      </c:tx>
      <c:layout>
        <c:manualLayout>
          <c:xMode val="edge"/>
          <c:yMode val="edge"/>
          <c:x val="0.1864168860223876"/>
          <c:y val="6.3034412365121029E-2"/>
        </c:manualLayout>
      </c:layout>
      <c:overlay val="0"/>
    </c:title>
    <c:autoTitleDeleted val="0"/>
    <c:plotArea>
      <c:layout>
        <c:manualLayout>
          <c:layoutTarget val="inner"/>
          <c:xMode val="edge"/>
          <c:yMode val="edge"/>
          <c:x val="0.13830650714386966"/>
          <c:y val="0.21214358320816834"/>
          <c:w val="0.73520592849193411"/>
          <c:h val="0.55963254593175438"/>
        </c:manualLayout>
      </c:layout>
      <c:lineChart>
        <c:grouping val="standard"/>
        <c:varyColors val="0"/>
        <c:ser>
          <c:idx val="1"/>
          <c:order val="0"/>
          <c:tx>
            <c:strRef>
              <c:f>'44'!$D$5</c:f>
              <c:strCache>
                <c:ptCount val="1"/>
                <c:pt idx="0">
                  <c:v>Producción</c:v>
                </c:pt>
              </c:strCache>
            </c:strRef>
          </c:tx>
          <c:marker>
            <c:symbol val="none"/>
          </c:marker>
          <c:dLbls>
            <c:dLbl>
              <c:idx val="0"/>
              <c:layout>
                <c:manualLayout>
                  <c:x val="-4.2066144282055816E-2"/>
                  <c:y val="-8.500941557670635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39-4B46-8341-BA7DA292E3C0}"/>
                </c:ext>
              </c:extLst>
            </c:dLbl>
            <c:dLbl>
              <c:idx val="1"/>
              <c:layout>
                <c:manualLayout>
                  <c:x val="-5.3674578666089351E-2"/>
                  <c:y val="-6.434383202099737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39-4B46-8341-BA7DA292E3C0}"/>
                </c:ext>
              </c:extLst>
            </c:dLbl>
            <c:dLbl>
              <c:idx val="2"/>
              <c:layout>
                <c:manualLayout>
                  <c:x val="-5.5765503986386654E-2"/>
                  <c:y val="-4.63582677165354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39-4B46-8341-BA7DA292E3C0}"/>
                </c:ext>
              </c:extLst>
            </c:dLbl>
            <c:dLbl>
              <c:idx val="3"/>
              <c:layout>
                <c:manualLayout>
                  <c:x val="-4.43359124248398E-2"/>
                  <c:y val="-5.32633420822397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39-4B46-8341-BA7DA292E3C0}"/>
                </c:ext>
              </c:extLst>
            </c:dLbl>
            <c:dLbl>
              <c:idx val="4"/>
              <c:layout>
                <c:manualLayout>
                  <c:x val="-4.8674711608950476E-2"/>
                  <c:y val="-5.409886264216977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39-4B46-8341-BA7DA292E3C0}"/>
                </c:ext>
              </c:extLst>
            </c:dLbl>
            <c:dLbl>
              <c:idx val="5"/>
              <c:layout>
                <c:manualLayout>
                  <c:x val="-4.2005386085060568E-2"/>
                  <c:y val="5.080818022747148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39-4B46-8341-BA7DA292E3C0}"/>
                </c:ext>
              </c:extLst>
            </c:dLbl>
            <c:dLbl>
              <c:idx val="6"/>
              <c:layout>
                <c:manualLayout>
                  <c:x val="-3.7097287585795627E-2"/>
                  <c:y val="9.5482283464566928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39-4B46-8341-BA7DA292E3C0}"/>
                </c:ext>
              </c:extLst>
            </c:dLbl>
            <c:dLbl>
              <c:idx val="7"/>
              <c:layout>
                <c:manualLayout>
                  <c:x val="-1.3506994693680798E-2"/>
                  <c:y val="-6.018518518518518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39-4B46-8341-BA7DA292E3C0}"/>
                </c:ext>
              </c:extLst>
            </c:dLbl>
            <c:numFmt formatCode="#,##0" sourceLinked="0"/>
            <c:spPr>
              <a:ln w="19050">
                <a:solidFill>
                  <a:srgbClr val="C00000"/>
                </a:solid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'44'!$B$6:$B$13</c:f>
              <c:strCache>
                <c:ptCount val="8"/>
                <c:pt idx="0">
                  <c:v>2010/11</c:v>
                </c:pt>
                <c:pt idx="1">
                  <c:v>2011/12</c:v>
                </c:pt>
                <c:pt idx="2">
                  <c:v>2012/13</c:v>
                </c:pt>
                <c:pt idx="3">
                  <c:v>2013/14</c:v>
                </c:pt>
                <c:pt idx="4">
                  <c:v>2014/15 </c:v>
                </c:pt>
                <c:pt idx="5">
                  <c:v>2015/16 </c:v>
                </c:pt>
                <c:pt idx="6">
                  <c:v>2016/17 estimado</c:v>
                </c:pt>
                <c:pt idx="7">
                  <c:v>2017/18 proyectado</c:v>
                </c:pt>
              </c:strCache>
            </c:strRef>
          </c:cat>
          <c:val>
            <c:numRef>
              <c:f>'44'!$D$6:$D$13</c:f>
              <c:numCache>
                <c:formatCode>0.00</c:formatCode>
                <c:ptCount val="8"/>
                <c:pt idx="0">
                  <c:v>449.96</c:v>
                </c:pt>
                <c:pt idx="1">
                  <c:v>466.97399999999999</c:v>
                </c:pt>
                <c:pt idx="2">
                  <c:v>471.97</c:v>
                </c:pt>
                <c:pt idx="3">
                  <c:v>478.42</c:v>
                </c:pt>
                <c:pt idx="4">
                  <c:v>478.7</c:v>
                </c:pt>
                <c:pt idx="5">
                  <c:v>472.96</c:v>
                </c:pt>
                <c:pt idx="6" formatCode="#,##0.00">
                  <c:v>487.08</c:v>
                </c:pt>
                <c:pt idx="7" formatCode="#,##0.00">
                  <c:v>484.71</c:v>
                </c:pt>
              </c:numCache>
            </c:numRef>
          </c:val>
          <c:smooth val="0"/>
          <c:extLst>
            <c:ext xmlns:c16="http://schemas.microsoft.com/office/drawing/2014/chart" uri="{C3380CC4-5D6E-409C-BE32-E72D297353CC}">
              <c16:uniqueId val="{00000008-C939-4B46-8341-BA7DA292E3C0}"/>
            </c:ext>
          </c:extLst>
        </c:ser>
        <c:ser>
          <c:idx val="0"/>
          <c:order val="1"/>
          <c:tx>
            <c:strRef>
              <c:f>'44'!$E$5</c:f>
              <c:strCache>
                <c:ptCount val="1"/>
                <c:pt idx="0">
                  <c:v>Demanda</c:v>
                </c:pt>
              </c:strCache>
            </c:strRef>
          </c:tx>
          <c:spPr>
            <a:ln>
              <a:prstDash val="sysDash"/>
            </a:ln>
          </c:spPr>
          <c:marker>
            <c:symbol val="none"/>
          </c:marker>
          <c:dLbls>
            <c:dLbl>
              <c:idx val="0"/>
              <c:layout>
                <c:manualLayout>
                  <c:x val="-4.5002449947012808E-2"/>
                  <c:y val="4.92752989209682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39-4B46-8341-BA7DA292E3C0}"/>
                </c:ext>
              </c:extLst>
            </c:dLbl>
            <c:dLbl>
              <c:idx val="1"/>
              <c:layout>
                <c:manualLayout>
                  <c:x val="-2.9722681191623839E-2"/>
                  <c:y val="5.0198673082531266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39-4B46-8341-BA7DA292E3C0}"/>
                </c:ext>
              </c:extLst>
            </c:dLbl>
            <c:dLbl>
              <c:idx val="2"/>
              <c:layout>
                <c:manualLayout>
                  <c:x val="-2.1794120886842835E-2"/>
                  <c:y val="4.9063867016622922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39-4B46-8341-BA7DA292E3C0}"/>
                </c:ext>
              </c:extLst>
            </c:dLbl>
            <c:dLbl>
              <c:idx val="3"/>
              <c:layout>
                <c:manualLayout>
                  <c:x val="-2.7216974144512761E-2"/>
                  <c:y val="8.198673082531354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39-4B46-8341-BA7DA292E3C0}"/>
                </c:ext>
              </c:extLst>
            </c:dLbl>
            <c:dLbl>
              <c:idx val="4"/>
              <c:layout>
                <c:manualLayout>
                  <c:x val="-3.0328900638505501E-2"/>
                  <c:y val="5.267169728783893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39-4B46-8341-BA7DA292E3C0}"/>
                </c:ext>
              </c:extLst>
            </c:dLbl>
            <c:dLbl>
              <c:idx val="5"/>
              <c:layout>
                <c:manualLayout>
                  <c:x val="-4.295528181987382E-2"/>
                  <c:y val="-4.4550524934383245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39-4B46-8341-BA7DA292E3C0}"/>
                </c:ext>
              </c:extLst>
            </c:dLbl>
            <c:dLbl>
              <c:idx val="6"/>
              <c:layout>
                <c:manualLayout>
                  <c:x val="-4.3304843304843313E-2"/>
                  <c:y val="-4.3715846994535519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939-4B46-8341-BA7DA292E3C0}"/>
                </c:ext>
              </c:extLst>
            </c:dLbl>
            <c:dLbl>
              <c:idx val="7"/>
              <c:layout>
                <c:manualLayout>
                  <c:x val="-2.8943560057887119E-2"/>
                  <c:y val="6.0185185185185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939-4B46-8341-BA7DA292E3C0}"/>
                </c:ext>
              </c:extLst>
            </c:dLbl>
            <c:numFmt formatCode="#,##0" sourceLinked="0"/>
            <c:spPr>
              <a:ln w="25400">
                <a:solidFill>
                  <a:schemeClr val="accent1"/>
                </a:solidFill>
                <a:prstDash val="sysDash"/>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'44'!$B$6:$B$13</c:f>
              <c:strCache>
                <c:ptCount val="8"/>
                <c:pt idx="0">
                  <c:v>2010/11</c:v>
                </c:pt>
                <c:pt idx="1">
                  <c:v>2011/12</c:v>
                </c:pt>
                <c:pt idx="2">
                  <c:v>2012/13</c:v>
                </c:pt>
                <c:pt idx="3">
                  <c:v>2013/14</c:v>
                </c:pt>
                <c:pt idx="4">
                  <c:v>2014/15 </c:v>
                </c:pt>
                <c:pt idx="5">
                  <c:v>2015/16 </c:v>
                </c:pt>
                <c:pt idx="6">
                  <c:v>2016/17 estimado</c:v>
                </c:pt>
                <c:pt idx="7">
                  <c:v>2017/18 proyectado</c:v>
                </c:pt>
              </c:strCache>
            </c:strRef>
          </c:cat>
          <c:val>
            <c:numRef>
              <c:f>'44'!$E$6:$E$13</c:f>
              <c:numCache>
                <c:formatCode>0.00</c:formatCode>
                <c:ptCount val="8"/>
                <c:pt idx="0">
                  <c:v>444.96699999999998</c:v>
                </c:pt>
                <c:pt idx="1">
                  <c:v>459.7</c:v>
                </c:pt>
                <c:pt idx="2">
                  <c:v>468.72</c:v>
                </c:pt>
                <c:pt idx="3">
                  <c:v>481.56</c:v>
                </c:pt>
                <c:pt idx="4">
                  <c:v>478.09</c:v>
                </c:pt>
                <c:pt idx="5">
                  <c:v>468.11</c:v>
                </c:pt>
                <c:pt idx="6" formatCode="#,##0.00">
                  <c:v>481.6</c:v>
                </c:pt>
                <c:pt idx="7" formatCode="#,##0.00">
                  <c:v>481.75</c:v>
                </c:pt>
              </c:numCache>
            </c:numRef>
          </c:val>
          <c:smooth val="0"/>
          <c:extLst>
            <c:ext xmlns:c16="http://schemas.microsoft.com/office/drawing/2014/chart" uri="{C3380CC4-5D6E-409C-BE32-E72D297353CC}">
              <c16:uniqueId val="{00000011-C939-4B46-8341-BA7DA292E3C0}"/>
            </c:ext>
          </c:extLst>
        </c:ser>
        <c:dLbls>
          <c:showLegendKey val="0"/>
          <c:showVal val="0"/>
          <c:showCatName val="0"/>
          <c:showSerName val="0"/>
          <c:showPercent val="0"/>
          <c:showBubbleSize val="0"/>
        </c:dLbls>
        <c:marker val="1"/>
        <c:smooth val="0"/>
        <c:axId val="209572272"/>
        <c:axId val="209596208"/>
      </c:lineChart>
      <c:lineChart>
        <c:grouping val="stacked"/>
        <c:varyColors val="0"/>
        <c:ser>
          <c:idx val="2"/>
          <c:order val="2"/>
          <c:tx>
            <c:strRef>
              <c:f>'44'!$G$5</c:f>
              <c:strCache>
                <c:ptCount val="1"/>
                <c:pt idx="0">
                  <c:v>Relación stock final/consumo</c:v>
                </c:pt>
              </c:strCache>
            </c:strRef>
          </c:tx>
          <c:marker>
            <c:symbol val="none"/>
          </c:marker>
          <c:val>
            <c:numRef>
              <c:f>'44'!$G$6:$G$13</c:f>
              <c:numCache>
                <c:formatCode>0.0%</c:formatCode>
                <c:ptCount val="8"/>
                <c:pt idx="0">
                  <c:v>0.22386154478871467</c:v>
                </c:pt>
                <c:pt idx="1">
                  <c:v>0.22806177942136177</c:v>
                </c:pt>
                <c:pt idx="2">
                  <c:v>0.23470302099334356</c:v>
                </c:pt>
                <c:pt idx="3">
                  <c:v>0.22319129495805301</c:v>
                </c:pt>
                <c:pt idx="4">
                  <c:v>0.23922274048819261</c:v>
                </c:pt>
                <c:pt idx="5">
                  <c:v>0.24656080163043478</c:v>
                </c:pt>
                <c:pt idx="6">
                  <c:v>0.28677325581395352</c:v>
                </c:pt>
                <c:pt idx="7">
                  <c:v>0.29284898806434878</c:v>
                </c:pt>
              </c:numCache>
            </c:numRef>
          </c:val>
          <c:smooth val="0"/>
          <c:extLst>
            <c:ext xmlns:c16="http://schemas.microsoft.com/office/drawing/2014/chart" uri="{C3380CC4-5D6E-409C-BE32-E72D297353CC}">
              <c16:uniqueId val="{00000000-88DE-40C4-9987-236714B1DCF0}"/>
            </c:ext>
          </c:extLst>
        </c:ser>
        <c:dLbls>
          <c:showLegendKey val="0"/>
          <c:showVal val="0"/>
          <c:showCatName val="0"/>
          <c:showSerName val="0"/>
          <c:showPercent val="0"/>
          <c:showBubbleSize val="0"/>
        </c:dLbls>
        <c:marker val="1"/>
        <c:smooth val="0"/>
        <c:axId val="2032722015"/>
        <c:axId val="2005470687"/>
      </c:lineChart>
      <c:dateAx>
        <c:axId val="209572272"/>
        <c:scaling>
          <c:orientation val="minMax"/>
        </c:scaling>
        <c:delete val="0"/>
        <c:axPos val="b"/>
        <c:numFmt formatCode="General" sourceLinked="1"/>
        <c:majorTickMark val="none"/>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209596208"/>
        <c:crosses val="autoZero"/>
        <c:auto val="0"/>
        <c:lblOffset val="100"/>
        <c:baseTimeUnit val="days"/>
        <c:majorUnit val="1"/>
      </c:dateAx>
      <c:valAx>
        <c:axId val="209596208"/>
        <c:scaling>
          <c:orientation val="minMax"/>
          <c:min val="43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4.354235749474876E-2"/>
              <c:y val="0.27147747156605423"/>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9572272"/>
        <c:crosses val="autoZero"/>
        <c:crossBetween val="between"/>
      </c:valAx>
      <c:valAx>
        <c:axId val="2005470687"/>
        <c:scaling>
          <c:orientation val="minMax"/>
          <c:max val="0.30000000000000004"/>
          <c:min val="0.2"/>
        </c:scaling>
        <c:delete val="0"/>
        <c:axPos val="r"/>
        <c:numFmt formatCode="0%" sourceLinked="0"/>
        <c:majorTickMark val="out"/>
        <c:minorTickMark val="none"/>
        <c:tickLblPos val="nextTo"/>
        <c:crossAx val="2032722015"/>
        <c:crosses val="max"/>
        <c:crossBetween val="between"/>
      </c:valAx>
      <c:dateAx>
        <c:axId val="2032722015"/>
        <c:scaling>
          <c:orientation val="minMax"/>
        </c:scaling>
        <c:delete val="1"/>
        <c:axPos val="b"/>
        <c:majorTickMark val="out"/>
        <c:minorTickMark val="none"/>
        <c:tickLblPos val="nextTo"/>
        <c:crossAx val="2005470687"/>
        <c:crosses val="autoZero"/>
        <c:auto val="0"/>
        <c:lblOffset val="100"/>
        <c:baseTimeUnit val="days"/>
      </c:dateAx>
    </c:plotArea>
    <c:legend>
      <c:legendPos val="r"/>
      <c:layout>
        <c:manualLayout>
          <c:xMode val="edge"/>
          <c:yMode val="edge"/>
          <c:x val="0.57503788871543016"/>
          <c:y val="0.5388681102362205"/>
          <c:w val="0.29725127340269158"/>
          <c:h val="0.22152121609798775"/>
        </c:manualLayout>
      </c:layout>
      <c:overlay val="0"/>
      <c:spPr>
        <a:ln>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la producción nacional de arroz (miles de toneladas) y el rendimiento (qqm/ha)</a:t>
            </a:r>
          </a:p>
        </c:rich>
      </c:tx>
      <c:layout>
        <c:manualLayout>
          <c:xMode val="edge"/>
          <c:yMode val="edge"/>
          <c:x val="0.14940147818945945"/>
          <c:y val="3.0172331661389301E-2"/>
        </c:manualLayout>
      </c:layout>
      <c:overlay val="0"/>
      <c:spPr>
        <a:noFill/>
        <a:ln w="25400">
          <a:noFill/>
        </a:ln>
      </c:spPr>
    </c:title>
    <c:autoTitleDeleted val="0"/>
    <c:plotArea>
      <c:layout>
        <c:manualLayout>
          <c:layoutTarget val="inner"/>
          <c:xMode val="edge"/>
          <c:yMode val="edge"/>
          <c:x val="0.1695959880014998"/>
          <c:y val="0.22068000120674267"/>
          <c:w val="0.64760264341957263"/>
          <c:h val="0.4898944715816988"/>
        </c:manualLayout>
      </c:layout>
      <c:barChart>
        <c:barDir val="col"/>
        <c:grouping val="clustered"/>
        <c:varyColors val="0"/>
        <c:ser>
          <c:idx val="1"/>
          <c:order val="0"/>
          <c:tx>
            <c:strRef>
              <c:f>'46'!$C$5</c:f>
              <c:strCache>
                <c:ptCount val="1"/>
                <c:pt idx="0">
                  <c:v>Producción (miles de toneladas)</c:v>
                </c:pt>
              </c:strCache>
            </c:strRef>
          </c:tx>
          <c:spPr>
            <a:solidFill>
              <a:srgbClr val="C0504D"/>
            </a:solidFill>
            <a:ln w="25400">
              <a:noFill/>
            </a:ln>
          </c:spPr>
          <c:invertIfNegative val="0"/>
          <c:cat>
            <c:strRef>
              <c:f>'46'!$A$6:$A$18</c:f>
              <c:strCache>
                <c:ptCount val="13"/>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strCache>
            </c:strRef>
          </c:cat>
          <c:val>
            <c:numRef>
              <c:f>'46'!$C$6:$C$18</c:f>
              <c:numCache>
                <c:formatCode>_(* #,##0_);_(* \(#,##0\);_(* "-"_);_(@_)</c:formatCode>
                <c:ptCount val="13"/>
                <c:pt idx="0">
                  <c:v>160.31460000000001</c:v>
                </c:pt>
                <c:pt idx="1">
                  <c:v>110.2677</c:v>
                </c:pt>
                <c:pt idx="2">
                  <c:v>121.4002</c:v>
                </c:pt>
                <c:pt idx="3">
                  <c:v>127.3112</c:v>
                </c:pt>
                <c:pt idx="4">
                  <c:v>94.672499999999999</c:v>
                </c:pt>
                <c:pt idx="5">
                  <c:v>130.375</c:v>
                </c:pt>
                <c:pt idx="6">
                  <c:v>149.78790000000001</c:v>
                </c:pt>
                <c:pt idx="7">
                  <c:v>130.3073</c:v>
                </c:pt>
                <c:pt idx="8">
                  <c:v>134.88432</c:v>
                </c:pt>
                <c:pt idx="9">
                  <c:v>163.6266</c:v>
                </c:pt>
                <c:pt idx="10">
                  <c:v>174.083</c:v>
                </c:pt>
                <c:pt idx="11">
                  <c:v>131.27499</c:v>
                </c:pt>
                <c:pt idx="12">
                  <c:v>170.57535000000001</c:v>
                </c:pt>
              </c:numCache>
            </c:numRef>
          </c:val>
          <c:extLst>
            <c:ext xmlns:c16="http://schemas.microsoft.com/office/drawing/2014/chart" uri="{C3380CC4-5D6E-409C-BE32-E72D297353CC}">
              <c16:uniqueId val="{00000000-79C7-4153-9A17-DE59AC59F18B}"/>
            </c:ext>
          </c:extLst>
        </c:ser>
        <c:dLbls>
          <c:showLegendKey val="0"/>
          <c:showVal val="0"/>
          <c:showCatName val="0"/>
          <c:showSerName val="0"/>
          <c:showPercent val="0"/>
          <c:showBubbleSize val="0"/>
        </c:dLbls>
        <c:gapWidth val="150"/>
        <c:axId val="209596752"/>
        <c:axId val="209579344"/>
      </c:barChart>
      <c:lineChart>
        <c:grouping val="standard"/>
        <c:varyColors val="0"/>
        <c:ser>
          <c:idx val="0"/>
          <c:order val="1"/>
          <c:tx>
            <c:strRef>
              <c:f>'46'!$B$5</c:f>
              <c:strCache>
                <c:ptCount val="1"/>
                <c:pt idx="0">
                  <c:v>Superficie (miles de hectáreas)</c:v>
                </c:pt>
              </c:strCache>
            </c:strRef>
          </c:tx>
          <c:spPr>
            <a:ln w="25400">
              <a:solidFill>
                <a:srgbClr val="4F81BD"/>
              </a:solidFill>
              <a:prstDash val="solid"/>
            </a:ln>
          </c:spPr>
          <c:marker>
            <c:symbol val="none"/>
          </c:marker>
          <c:cat>
            <c:strRef>
              <c:f>'46'!$A$6:$A$18</c:f>
              <c:strCache>
                <c:ptCount val="13"/>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strCache>
            </c:strRef>
          </c:cat>
          <c:val>
            <c:numRef>
              <c:f>'46'!$B$6:$B$18</c:f>
              <c:numCache>
                <c:formatCode>_(* #,##0.0_);_(* \(#,##0.0\);_(* "-"_);_(@_)</c:formatCode>
                <c:ptCount val="13"/>
                <c:pt idx="0">
                  <c:v>27.98</c:v>
                </c:pt>
                <c:pt idx="1">
                  <c:v>21.764900000000001</c:v>
                </c:pt>
                <c:pt idx="2">
                  <c:v>20.96</c:v>
                </c:pt>
                <c:pt idx="3">
                  <c:v>23.68</c:v>
                </c:pt>
                <c:pt idx="4">
                  <c:v>24.527000000000001</c:v>
                </c:pt>
                <c:pt idx="5">
                  <c:v>25.120999999999999</c:v>
                </c:pt>
                <c:pt idx="6">
                  <c:v>23.991</c:v>
                </c:pt>
                <c:pt idx="7">
                  <c:v>21</c:v>
                </c:pt>
                <c:pt idx="8">
                  <c:v>22.398</c:v>
                </c:pt>
                <c:pt idx="9">
                  <c:v>23.713999999999999</c:v>
                </c:pt>
                <c:pt idx="10">
                  <c:v>26.54</c:v>
                </c:pt>
                <c:pt idx="11">
                  <c:v>20.937000000000001</c:v>
                </c:pt>
                <c:pt idx="12">
                  <c:v>27.204999999999998</c:v>
                </c:pt>
              </c:numCache>
            </c:numRef>
          </c:val>
          <c:smooth val="0"/>
          <c:extLst>
            <c:ext xmlns:c16="http://schemas.microsoft.com/office/drawing/2014/chart" uri="{C3380CC4-5D6E-409C-BE32-E72D297353CC}">
              <c16:uniqueId val="{00000001-79C7-4153-9A17-DE59AC59F18B}"/>
            </c:ext>
          </c:extLst>
        </c:ser>
        <c:ser>
          <c:idx val="2"/>
          <c:order val="2"/>
          <c:tx>
            <c:strRef>
              <c:f>'46'!$D$5</c:f>
              <c:strCache>
                <c:ptCount val="1"/>
                <c:pt idx="0">
                  <c:v>Rendimiento (qqm/ha)</c:v>
                </c:pt>
              </c:strCache>
            </c:strRef>
          </c:tx>
          <c:marker>
            <c:symbol val="none"/>
          </c:marker>
          <c:cat>
            <c:strRef>
              <c:f>'46'!$A$6:$A$18</c:f>
              <c:strCache>
                <c:ptCount val="13"/>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strCache>
            </c:strRef>
          </c:cat>
          <c:val>
            <c:numRef>
              <c:f>'46'!$D$6:$D$18</c:f>
              <c:numCache>
                <c:formatCode>_(* #,##0.0_);_(* \(#,##0.0\);_(* "-"_);_(@_)</c:formatCode>
                <c:ptCount val="13"/>
                <c:pt idx="0">
                  <c:v>57.296140100071483</c:v>
                </c:pt>
                <c:pt idx="1">
                  <c:v>50.663085977881821</c:v>
                </c:pt>
                <c:pt idx="2">
                  <c:v>57.9199427480916</c:v>
                </c:pt>
                <c:pt idx="3">
                  <c:v>53.763175675675676</c:v>
                </c:pt>
                <c:pt idx="4">
                  <c:v>38.599298732009622</c:v>
                </c:pt>
                <c:pt idx="5">
                  <c:v>51.898809760757928</c:v>
                </c:pt>
                <c:pt idx="6">
                  <c:v>62.435038139302243</c:v>
                </c:pt>
                <c:pt idx="7">
                  <c:v>62.051095238095243</c:v>
                </c:pt>
                <c:pt idx="8">
                  <c:v>60.221591213501206</c:v>
                </c:pt>
                <c:pt idx="9">
                  <c:v>69</c:v>
                </c:pt>
                <c:pt idx="10">
                  <c:v>65.592690278824421</c:v>
                </c:pt>
                <c:pt idx="11">
                  <c:v>62.7</c:v>
                </c:pt>
                <c:pt idx="12">
                  <c:v>62.7</c:v>
                </c:pt>
              </c:numCache>
            </c:numRef>
          </c:val>
          <c:smooth val="0"/>
          <c:extLst>
            <c:ext xmlns:c16="http://schemas.microsoft.com/office/drawing/2014/chart" uri="{C3380CC4-5D6E-409C-BE32-E72D297353CC}">
              <c16:uniqueId val="{00000002-79C7-4153-9A17-DE59AC59F18B}"/>
            </c:ext>
          </c:extLst>
        </c:ser>
        <c:dLbls>
          <c:showLegendKey val="0"/>
          <c:showVal val="0"/>
          <c:showCatName val="0"/>
          <c:showSerName val="0"/>
          <c:showPercent val="0"/>
          <c:showBubbleSize val="0"/>
        </c:dLbls>
        <c:marker val="1"/>
        <c:smooth val="0"/>
        <c:axId val="209565200"/>
        <c:axId val="209565744"/>
      </c:lineChart>
      <c:catAx>
        <c:axId val="20959675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209579344"/>
        <c:crosses val="autoZero"/>
        <c:auto val="1"/>
        <c:lblAlgn val="ctr"/>
        <c:lblOffset val="100"/>
        <c:tickLblSkip val="1"/>
        <c:noMultiLvlLbl val="0"/>
      </c:catAx>
      <c:valAx>
        <c:axId val="209579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sz="900"/>
                  <a:t>Producción (miles de toneladas)</a:t>
                </a:r>
              </a:p>
            </c:rich>
          </c:tx>
          <c:layout>
            <c:manualLayout>
              <c:xMode val="edge"/>
              <c:yMode val="edge"/>
              <c:x val="8.0374539072186529E-2"/>
              <c:y val="9.976779592942342E-2"/>
            </c:manualLayout>
          </c:layout>
          <c:overlay val="0"/>
          <c:spPr>
            <a:solidFill>
              <a:schemeClr val="bg1"/>
            </a:solid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209596752"/>
        <c:crosses val="autoZero"/>
        <c:crossBetween val="between"/>
      </c:valAx>
      <c:catAx>
        <c:axId val="209565200"/>
        <c:scaling>
          <c:orientation val="minMax"/>
        </c:scaling>
        <c:delete val="1"/>
        <c:axPos val="b"/>
        <c:numFmt formatCode="General" sourceLinked="1"/>
        <c:majorTickMark val="out"/>
        <c:minorTickMark val="none"/>
        <c:tickLblPos val="nextTo"/>
        <c:crossAx val="209565744"/>
        <c:crosses val="autoZero"/>
        <c:auto val="1"/>
        <c:lblAlgn val="ctr"/>
        <c:lblOffset val="100"/>
        <c:noMultiLvlLbl val="0"/>
      </c:catAx>
      <c:valAx>
        <c:axId val="209565744"/>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sz="900"/>
                  <a:t>Superficie (miles de ha) y </a:t>
                </a:r>
              </a:p>
              <a:p>
                <a:pPr>
                  <a:defRPr sz="900" b="0" i="0" u="none" strike="noStrike" baseline="0">
                    <a:solidFill>
                      <a:srgbClr val="000000"/>
                    </a:solidFill>
                    <a:latin typeface="Arial"/>
                    <a:ea typeface="Arial"/>
                    <a:cs typeface="Arial"/>
                  </a:defRPr>
                </a:pPr>
                <a:r>
                  <a:rPr lang="es-CL" sz="900"/>
                  <a:t>rendimiento (qqm/ha)</a:t>
                </a:r>
              </a:p>
            </c:rich>
          </c:tx>
          <c:layout>
            <c:manualLayout>
              <c:xMode val="edge"/>
              <c:yMode val="edge"/>
              <c:x val="0.87027035730963076"/>
              <c:y val="0.21018073808389609"/>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209565200"/>
        <c:crosses val="max"/>
        <c:crossBetween val="between"/>
      </c:valAx>
      <c:spPr>
        <a:noFill/>
        <a:ln w="25400">
          <a:noFill/>
        </a:ln>
      </c:spPr>
    </c:plotArea>
    <c:legend>
      <c:legendPos val="b"/>
      <c:layout>
        <c:manualLayout>
          <c:xMode val="edge"/>
          <c:yMode val="edge"/>
          <c:x val="7.56646216768916E-2"/>
          <c:y val="0.85366959023360511"/>
          <c:w val="0.91090285493454437"/>
          <c:h val="7.2813816422413358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Gráfico N</a:t>
            </a:r>
            <a:r>
              <a:rPr lang="es-ES" sz="900" b="1" i="0" u="none" strike="noStrike" baseline="0">
                <a:solidFill>
                  <a:srgbClr val="000000"/>
                </a:solidFill>
                <a:latin typeface="Arial MT"/>
                <a:cs typeface="Arial"/>
              </a:rPr>
              <a:t>°</a:t>
            </a:r>
            <a:r>
              <a:rPr lang="es-ES" sz="900" b="1" i="0" u="none" strike="noStrike" baseline="0">
                <a:solidFill>
                  <a:srgbClr val="000000"/>
                </a:solidFill>
                <a:latin typeface="Arial"/>
                <a:cs typeface="Arial"/>
              </a:rPr>
              <a:t> 4. Producción, importación y consumo aparente de arroz elaborado</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Período 2011 - 2017</a:t>
            </a:r>
          </a:p>
          <a:p>
            <a:pPr>
              <a:defRPr sz="1400" b="0" i="0" u="none" strike="noStrike" baseline="0">
                <a:solidFill>
                  <a:srgbClr val="000000"/>
                </a:solidFill>
                <a:latin typeface="Arial MT"/>
                <a:ea typeface="Arial MT"/>
                <a:cs typeface="Arial MT"/>
              </a:defRPr>
            </a:pPr>
            <a:endParaRPr lang="es-ES" sz="900" b="1" i="0" u="none" strike="noStrike" baseline="0">
              <a:solidFill>
                <a:srgbClr val="000000"/>
              </a:solidFill>
              <a:latin typeface="Arial"/>
              <a:cs typeface="Arial"/>
            </a:endParaRPr>
          </a:p>
        </c:rich>
      </c:tx>
      <c:layout>
        <c:manualLayout>
          <c:xMode val="edge"/>
          <c:yMode val="edge"/>
          <c:x val="0.16524683218425448"/>
          <c:y val="3.0814514522318374E-2"/>
        </c:manualLayout>
      </c:layout>
      <c:overlay val="0"/>
      <c:spPr>
        <a:noFill/>
        <a:ln w="25400">
          <a:noFill/>
        </a:ln>
      </c:spPr>
    </c:title>
    <c:autoTitleDeleted val="0"/>
    <c:plotArea>
      <c:layout>
        <c:manualLayout>
          <c:layoutTarget val="inner"/>
          <c:xMode val="edge"/>
          <c:yMode val="edge"/>
          <c:x val="0.11627905215555714"/>
          <c:y val="0.20381016461559576"/>
          <c:w val="0.81121751025991751"/>
          <c:h val="0.53883038057742771"/>
        </c:manualLayout>
      </c:layout>
      <c:barChart>
        <c:barDir val="col"/>
        <c:grouping val="stacked"/>
        <c:varyColors val="0"/>
        <c:ser>
          <c:idx val="0"/>
          <c:order val="0"/>
          <c:tx>
            <c:strRef>
              <c:f>'49'!$B$6:$B$7</c:f>
              <c:strCache>
                <c:ptCount val="2"/>
                <c:pt idx="0">
                  <c:v>Producción (rdto. ind. 54%)</c:v>
                </c:pt>
              </c:strCache>
            </c:strRef>
          </c:tx>
          <c:invertIfNegative val="0"/>
          <c:cat>
            <c:numRef>
              <c:f>'49'!$A$8:$A$14</c:f>
              <c:numCache>
                <c:formatCode>General</c:formatCode>
                <c:ptCount val="7"/>
                <c:pt idx="0">
                  <c:v>2011</c:v>
                </c:pt>
                <c:pt idx="1">
                  <c:v>2012</c:v>
                </c:pt>
                <c:pt idx="2">
                  <c:v>2013</c:v>
                </c:pt>
                <c:pt idx="3">
                  <c:v>2014</c:v>
                </c:pt>
                <c:pt idx="4">
                  <c:v>2015</c:v>
                </c:pt>
                <c:pt idx="5">
                  <c:v>2016</c:v>
                </c:pt>
                <c:pt idx="6">
                  <c:v>2017</c:v>
                </c:pt>
              </c:numCache>
            </c:numRef>
          </c:cat>
          <c:val>
            <c:numRef>
              <c:f>'49'!$B$8:$B$14</c:f>
              <c:numCache>
                <c:formatCode>#,##0_);\(#,##0\)</c:formatCode>
                <c:ptCount val="7"/>
                <c:pt idx="0">
                  <c:v>70402.445999999996</c:v>
                </c:pt>
                <c:pt idx="1">
                  <c:v>80885.466</c:v>
                </c:pt>
                <c:pt idx="2">
                  <c:v>70365.941999999995</c:v>
                </c:pt>
                <c:pt idx="3">
                  <c:v>72837.521999999997</c:v>
                </c:pt>
                <c:pt idx="4">
                  <c:v>88322.4</c:v>
                </c:pt>
                <c:pt idx="5">
                  <c:v>93964</c:v>
                </c:pt>
                <c:pt idx="6">
                  <c:v>70888.49460000002</c:v>
                </c:pt>
              </c:numCache>
            </c:numRef>
          </c:val>
          <c:extLst>
            <c:ext xmlns:c16="http://schemas.microsoft.com/office/drawing/2014/chart" uri="{C3380CC4-5D6E-409C-BE32-E72D297353CC}">
              <c16:uniqueId val="{00000000-785A-45F4-8216-D00ECDABBBE5}"/>
            </c:ext>
          </c:extLst>
        </c:ser>
        <c:ser>
          <c:idx val="2"/>
          <c:order val="1"/>
          <c:tx>
            <c:strRef>
              <c:f>'49'!$C$6:$C$7</c:f>
              <c:strCache>
                <c:ptCount val="2"/>
                <c:pt idx="0">
                  <c:v>Importación total (elaborado)</c:v>
                </c:pt>
              </c:strCache>
            </c:strRef>
          </c:tx>
          <c:invertIfNegative val="0"/>
          <c:cat>
            <c:numRef>
              <c:f>'49'!$A$8:$A$14</c:f>
              <c:numCache>
                <c:formatCode>General</c:formatCode>
                <c:ptCount val="7"/>
                <c:pt idx="0">
                  <c:v>2011</c:v>
                </c:pt>
                <c:pt idx="1">
                  <c:v>2012</c:v>
                </c:pt>
                <c:pt idx="2">
                  <c:v>2013</c:v>
                </c:pt>
                <c:pt idx="3">
                  <c:v>2014</c:v>
                </c:pt>
                <c:pt idx="4">
                  <c:v>2015</c:v>
                </c:pt>
                <c:pt idx="5">
                  <c:v>2016</c:v>
                </c:pt>
                <c:pt idx="6">
                  <c:v>2017</c:v>
                </c:pt>
              </c:numCache>
            </c:numRef>
          </c:cat>
          <c:val>
            <c:numRef>
              <c:f>'49'!$C$8:$C$14</c:f>
              <c:numCache>
                <c:formatCode>#,##0_);\(#,##0\)</c:formatCode>
                <c:ptCount val="7"/>
                <c:pt idx="0">
                  <c:v>83594.012600000002</c:v>
                </c:pt>
                <c:pt idx="1">
                  <c:v>93846.020999999993</c:v>
                </c:pt>
                <c:pt idx="2">
                  <c:v>90685.751000000004</c:v>
                </c:pt>
                <c:pt idx="3">
                  <c:v>90177</c:v>
                </c:pt>
                <c:pt idx="4">
                  <c:v>118644</c:v>
                </c:pt>
                <c:pt idx="5">
                  <c:v>103903.446</c:v>
                </c:pt>
                <c:pt idx="6">
                  <c:v>131211.84100000001</c:v>
                </c:pt>
              </c:numCache>
            </c:numRef>
          </c:val>
          <c:extLst>
            <c:ext xmlns:c16="http://schemas.microsoft.com/office/drawing/2014/chart" uri="{C3380CC4-5D6E-409C-BE32-E72D297353CC}">
              <c16:uniqueId val="{00000001-785A-45F4-8216-D00ECDABBBE5}"/>
            </c:ext>
          </c:extLst>
        </c:ser>
        <c:dLbls>
          <c:showLegendKey val="0"/>
          <c:showVal val="0"/>
          <c:showCatName val="0"/>
          <c:showSerName val="0"/>
          <c:showPercent val="0"/>
          <c:showBubbleSize val="0"/>
        </c:dLbls>
        <c:gapWidth val="150"/>
        <c:overlap val="100"/>
        <c:axId val="209586416"/>
        <c:axId val="209582608"/>
      </c:barChart>
      <c:lineChart>
        <c:grouping val="standard"/>
        <c:varyColors val="0"/>
        <c:ser>
          <c:idx val="5"/>
          <c:order val="2"/>
          <c:tx>
            <c:strRef>
              <c:f>'49'!$E$6:$E$7</c:f>
              <c:strCache>
                <c:ptCount val="2"/>
                <c:pt idx="0">
                  <c:v>Consumo aparente</c:v>
                </c:pt>
              </c:strCache>
            </c:strRef>
          </c:tx>
          <c:marker>
            <c:symbol val="none"/>
          </c:marker>
          <c:cat>
            <c:numRef>
              <c:f>'49'!$A$8:$A$14</c:f>
              <c:numCache>
                <c:formatCode>General</c:formatCode>
                <c:ptCount val="7"/>
                <c:pt idx="0">
                  <c:v>2011</c:v>
                </c:pt>
                <c:pt idx="1">
                  <c:v>2012</c:v>
                </c:pt>
                <c:pt idx="2">
                  <c:v>2013</c:v>
                </c:pt>
                <c:pt idx="3">
                  <c:v>2014</c:v>
                </c:pt>
                <c:pt idx="4">
                  <c:v>2015</c:v>
                </c:pt>
                <c:pt idx="5">
                  <c:v>2016</c:v>
                </c:pt>
                <c:pt idx="6">
                  <c:v>2017</c:v>
                </c:pt>
              </c:numCache>
            </c:numRef>
          </c:cat>
          <c:val>
            <c:numRef>
              <c:f>'49'!$E$8:$E$14</c:f>
              <c:numCache>
                <c:formatCode>#,##0_);\(#,##0\)</c:formatCode>
                <c:ptCount val="7"/>
                <c:pt idx="0">
                  <c:v>153650.35860000001</c:v>
                </c:pt>
                <c:pt idx="1">
                  <c:v>174669.18700000001</c:v>
                </c:pt>
                <c:pt idx="2">
                  <c:v>161049.693</c:v>
                </c:pt>
                <c:pt idx="3">
                  <c:v>155797.42199999999</c:v>
                </c:pt>
                <c:pt idx="4">
                  <c:v>203947.4</c:v>
                </c:pt>
                <c:pt idx="5">
                  <c:v>196648.734</c:v>
                </c:pt>
                <c:pt idx="6">
                  <c:v>200617.33560000005</c:v>
                </c:pt>
              </c:numCache>
            </c:numRef>
          </c:val>
          <c:smooth val="0"/>
          <c:extLst>
            <c:ext xmlns:c16="http://schemas.microsoft.com/office/drawing/2014/chart" uri="{C3380CC4-5D6E-409C-BE32-E72D297353CC}">
              <c16:uniqueId val="{00000002-785A-45F4-8216-D00ECDABBBE5}"/>
            </c:ext>
          </c:extLst>
        </c:ser>
        <c:dLbls>
          <c:showLegendKey val="0"/>
          <c:showVal val="0"/>
          <c:showCatName val="0"/>
          <c:showSerName val="0"/>
          <c:showPercent val="0"/>
          <c:showBubbleSize val="0"/>
        </c:dLbls>
        <c:marker val="1"/>
        <c:smooth val="0"/>
        <c:axId val="209586416"/>
        <c:axId val="209582608"/>
      </c:lineChart>
      <c:catAx>
        <c:axId val="2095864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82608"/>
        <c:crosses val="autoZero"/>
        <c:auto val="1"/>
        <c:lblAlgn val="ctr"/>
        <c:lblOffset val="100"/>
        <c:tickLblSkip val="1"/>
        <c:tickMarkSkip val="1"/>
        <c:noMultiLvlLbl val="0"/>
      </c:catAx>
      <c:valAx>
        <c:axId val="209582608"/>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9474186540079619E-2"/>
              <c:y val="0.33010784543021232"/>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86416"/>
        <c:crosses val="autoZero"/>
        <c:crossBetween val="between"/>
        <c:dispUnits>
          <c:builtInUnit val="thousands"/>
        </c:dispUnits>
      </c:valAx>
      <c:spPr>
        <a:noFill/>
        <a:ln w="25400">
          <a:noFill/>
        </a:ln>
      </c:spPr>
    </c:plotArea>
    <c:legend>
      <c:legendPos val="b"/>
      <c:layout>
        <c:manualLayout>
          <c:xMode val="edge"/>
          <c:yMode val="edge"/>
          <c:x val="3.501203497888123E-2"/>
          <c:y val="0.83279330708661414"/>
          <c:w val="0.91837630344053889"/>
          <c:h val="6.7039491350709857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Gráfico N</a:t>
            </a:r>
            <a:r>
              <a:rPr lang="es-ES" sz="900" b="1" i="0" u="none" strike="noStrike" baseline="0">
                <a:solidFill>
                  <a:srgbClr val="000000"/>
                </a:solidFill>
                <a:latin typeface="Arial MT"/>
                <a:cs typeface="Arial"/>
              </a:rPr>
              <a:t>°</a:t>
            </a:r>
            <a:r>
              <a:rPr lang="es-ES" sz="900" b="1" i="0" u="none" strike="noStrike" baseline="0">
                <a:solidFill>
                  <a:srgbClr val="000000"/>
                </a:solidFill>
                <a:latin typeface="Arial"/>
                <a:cs typeface="Arial"/>
              </a:rPr>
              <a:t> 5. Chile. Evolución mensual de las importaciones de arroz elaborado</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Período  2014 - 2017</a:t>
            </a:r>
          </a:p>
          <a:p>
            <a:pPr>
              <a:defRPr sz="1400" b="0" i="0" u="none" strike="noStrike" baseline="0">
                <a:solidFill>
                  <a:srgbClr val="000000"/>
                </a:solidFill>
                <a:latin typeface="Arial MT"/>
                <a:ea typeface="Arial MT"/>
                <a:cs typeface="Arial MT"/>
              </a:defRPr>
            </a:pPr>
            <a:endParaRPr lang="es-ES" sz="900" b="1" i="0" u="none" strike="noStrike" baseline="0">
              <a:solidFill>
                <a:srgbClr val="000000"/>
              </a:solidFill>
              <a:latin typeface="Arial"/>
              <a:cs typeface="Arial"/>
            </a:endParaRPr>
          </a:p>
        </c:rich>
      </c:tx>
      <c:layout>
        <c:manualLayout>
          <c:xMode val="edge"/>
          <c:yMode val="edge"/>
          <c:x val="0.14171820972301422"/>
          <c:y val="3.2608655547449537E-2"/>
        </c:manualLayout>
      </c:layout>
      <c:overlay val="0"/>
      <c:spPr>
        <a:noFill/>
        <a:ln w="25400">
          <a:noFill/>
        </a:ln>
      </c:spPr>
    </c:title>
    <c:autoTitleDeleted val="0"/>
    <c:plotArea>
      <c:layout>
        <c:manualLayout>
          <c:layoutTarget val="inner"/>
          <c:xMode val="edge"/>
          <c:yMode val="edge"/>
          <c:x val="9.2740261771914273E-2"/>
          <c:y val="0.14402176121173707"/>
          <c:w val="0.87082007960925412"/>
          <c:h val="0.5587196967791167"/>
        </c:manualLayout>
      </c:layout>
      <c:barChart>
        <c:barDir val="col"/>
        <c:grouping val="clustered"/>
        <c:varyColors val="0"/>
        <c:ser>
          <c:idx val="0"/>
          <c:order val="0"/>
          <c:tx>
            <c:strRef>
              <c:f>'50'!$C$5</c:f>
              <c:strCache>
                <c:ptCount val="1"/>
                <c:pt idx="0">
                  <c:v>2014</c:v>
                </c:pt>
              </c:strCache>
            </c:strRef>
          </c:tx>
          <c:spPr>
            <a:pattFill prst="pct60">
              <a:fgClr>
                <a:srgbClr val="0070C0"/>
              </a:fgClr>
              <a:bgClr>
                <a:schemeClr val="bg1"/>
              </a:bgClr>
            </a:pattFill>
            <a:ln>
              <a:solidFill>
                <a:srgbClr val="0070C0"/>
              </a:solidFill>
            </a:ln>
          </c:spPr>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'50'!$C$6:$C$17</c:f>
              <c:numCache>
                <c:formatCode>#,##0</c:formatCode>
                <c:ptCount val="12"/>
                <c:pt idx="0">
                  <c:v>6817.942</c:v>
                </c:pt>
                <c:pt idx="1">
                  <c:v>6657.8270000000011</c:v>
                </c:pt>
                <c:pt idx="2">
                  <c:v>4614.0269999999991</c:v>
                </c:pt>
                <c:pt idx="3">
                  <c:v>6985.2980000000016</c:v>
                </c:pt>
                <c:pt idx="4">
                  <c:v>9665.6369999999988</c:v>
                </c:pt>
                <c:pt idx="5">
                  <c:v>9693.909999999998</c:v>
                </c:pt>
                <c:pt idx="6">
                  <c:v>9772.2710000000006</c:v>
                </c:pt>
                <c:pt idx="7">
                  <c:v>7072.0239999999994</c:v>
                </c:pt>
                <c:pt idx="8">
                  <c:v>7336.5359999999991</c:v>
                </c:pt>
                <c:pt idx="9">
                  <c:v>6387.8790000000017</c:v>
                </c:pt>
                <c:pt idx="10">
                  <c:v>9121.1</c:v>
                </c:pt>
                <c:pt idx="11">
                  <c:v>6052.3320000000022</c:v>
                </c:pt>
              </c:numCache>
            </c:numRef>
          </c:val>
          <c:extLst>
            <c:ext xmlns:c16="http://schemas.microsoft.com/office/drawing/2014/chart" uri="{C3380CC4-5D6E-409C-BE32-E72D297353CC}">
              <c16:uniqueId val="{00000000-CB5B-4328-B6FA-694D22CB7CE9}"/>
            </c:ext>
          </c:extLst>
        </c:ser>
        <c:ser>
          <c:idx val="1"/>
          <c:order val="1"/>
          <c:tx>
            <c:strRef>
              <c:f>'50'!$D$5</c:f>
              <c:strCache>
                <c:ptCount val="1"/>
                <c:pt idx="0">
                  <c:v>2015</c:v>
                </c:pt>
              </c:strCache>
            </c:strRef>
          </c:tx>
          <c:spPr>
            <a:pattFill prst="ltUpDiag">
              <a:fgClr>
                <a:srgbClr val="C00000"/>
              </a:fgClr>
              <a:bgClr>
                <a:schemeClr val="bg1"/>
              </a:bgClr>
            </a:pattFill>
            <a:ln>
              <a:solidFill>
                <a:srgbClr val="C00000"/>
              </a:solidFill>
            </a:ln>
          </c:spPr>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'50'!$D$6:$D$17</c:f>
              <c:numCache>
                <c:formatCode>#,##0</c:formatCode>
                <c:ptCount val="12"/>
                <c:pt idx="0">
                  <c:v>7111.1970000000001</c:v>
                </c:pt>
                <c:pt idx="1">
                  <c:v>8475.1540000000005</c:v>
                </c:pt>
                <c:pt idx="2">
                  <c:v>11316.828</c:v>
                </c:pt>
                <c:pt idx="3">
                  <c:v>11861.607</c:v>
                </c:pt>
                <c:pt idx="4">
                  <c:v>10002.312</c:v>
                </c:pt>
                <c:pt idx="5">
                  <c:v>9914.5349999999999</c:v>
                </c:pt>
                <c:pt idx="6">
                  <c:v>11461.75</c:v>
                </c:pt>
                <c:pt idx="7">
                  <c:v>6972.6270000000004</c:v>
                </c:pt>
                <c:pt idx="8">
                  <c:v>11721.583000000001</c:v>
                </c:pt>
                <c:pt idx="9">
                  <c:v>10945.627999999999</c:v>
                </c:pt>
                <c:pt idx="10">
                  <c:v>10521.833000000001</c:v>
                </c:pt>
                <c:pt idx="11">
                  <c:v>8366.982</c:v>
                </c:pt>
              </c:numCache>
            </c:numRef>
          </c:val>
          <c:extLst>
            <c:ext xmlns:c16="http://schemas.microsoft.com/office/drawing/2014/chart" uri="{C3380CC4-5D6E-409C-BE32-E72D297353CC}">
              <c16:uniqueId val="{00000001-CB5B-4328-B6FA-694D22CB7CE9}"/>
            </c:ext>
          </c:extLst>
        </c:ser>
        <c:ser>
          <c:idx val="2"/>
          <c:order val="2"/>
          <c:tx>
            <c:strRef>
              <c:f>'50'!$E$5</c:f>
              <c:strCache>
                <c:ptCount val="1"/>
                <c:pt idx="0">
                  <c:v>2016</c:v>
                </c:pt>
              </c:strCache>
            </c:strRef>
          </c:tx>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'50'!$E$6:$E$17</c:f>
              <c:numCache>
                <c:formatCode>#,##0</c:formatCode>
                <c:ptCount val="12"/>
                <c:pt idx="0">
                  <c:v>8372.5529999999999</c:v>
                </c:pt>
                <c:pt idx="1">
                  <c:v>7155.8149999999996</c:v>
                </c:pt>
                <c:pt idx="2">
                  <c:v>7005.0770000000002</c:v>
                </c:pt>
                <c:pt idx="3">
                  <c:v>11008.575000000001</c:v>
                </c:pt>
                <c:pt idx="4">
                  <c:v>7025.6450000000004</c:v>
                </c:pt>
                <c:pt idx="5">
                  <c:v>5377.027</c:v>
                </c:pt>
                <c:pt idx="6">
                  <c:v>6140.1329999999998</c:v>
                </c:pt>
                <c:pt idx="7">
                  <c:v>10830.814</c:v>
                </c:pt>
                <c:pt idx="8">
                  <c:v>9555.6730000000007</c:v>
                </c:pt>
                <c:pt idx="9">
                  <c:v>11965.173000000001</c:v>
                </c:pt>
                <c:pt idx="10">
                  <c:v>9517.1360000000004</c:v>
                </c:pt>
                <c:pt idx="11">
                  <c:v>9949.8250000000007</c:v>
                </c:pt>
              </c:numCache>
            </c:numRef>
          </c:val>
          <c:extLst>
            <c:ext xmlns:c16="http://schemas.microsoft.com/office/drawing/2014/chart" uri="{C3380CC4-5D6E-409C-BE32-E72D297353CC}">
              <c16:uniqueId val="{00000002-CB5B-4328-B6FA-694D22CB7CE9}"/>
            </c:ext>
          </c:extLst>
        </c:ser>
        <c:ser>
          <c:idx val="3"/>
          <c:order val="3"/>
          <c:tx>
            <c:strRef>
              <c:f>'50'!$F$5</c:f>
              <c:strCache>
                <c:ptCount val="1"/>
                <c:pt idx="0">
                  <c:v>2017</c:v>
                </c:pt>
              </c:strCache>
            </c:strRef>
          </c:tx>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'50'!$F$6:$F$17</c:f>
              <c:numCache>
                <c:formatCode>#,##0</c:formatCode>
                <c:ptCount val="12"/>
                <c:pt idx="0">
                  <c:v>9235.1319999999996</c:v>
                </c:pt>
                <c:pt idx="1">
                  <c:v>11195.016</c:v>
                </c:pt>
                <c:pt idx="2">
                  <c:v>10120.942999999999</c:v>
                </c:pt>
                <c:pt idx="3">
                  <c:v>8924.0339999999997</c:v>
                </c:pt>
                <c:pt idx="4">
                  <c:v>13123.982</c:v>
                </c:pt>
                <c:pt idx="5">
                  <c:v>12962.114</c:v>
                </c:pt>
                <c:pt idx="6">
                  <c:v>12560.826999999999</c:v>
                </c:pt>
                <c:pt idx="7">
                  <c:v>14281.903</c:v>
                </c:pt>
                <c:pt idx="8">
                  <c:v>9888.2260000000006</c:v>
                </c:pt>
                <c:pt idx="9">
                  <c:v>8391.1949999999997</c:v>
                </c:pt>
                <c:pt idx="10">
                  <c:v>13242.468999999999</c:v>
                </c:pt>
                <c:pt idx="11">
                  <c:v>7286</c:v>
                </c:pt>
              </c:numCache>
            </c:numRef>
          </c:val>
          <c:extLst>
            <c:ext xmlns:c16="http://schemas.microsoft.com/office/drawing/2014/chart" uri="{C3380CC4-5D6E-409C-BE32-E72D297353CC}">
              <c16:uniqueId val="{00000003-CB5B-4328-B6FA-694D22CB7CE9}"/>
            </c:ext>
          </c:extLst>
        </c:ser>
        <c:dLbls>
          <c:showLegendKey val="0"/>
          <c:showVal val="0"/>
          <c:showCatName val="0"/>
          <c:showSerName val="0"/>
          <c:showPercent val="0"/>
          <c:showBubbleSize val="0"/>
        </c:dLbls>
        <c:gapWidth val="150"/>
        <c:axId val="209592944"/>
        <c:axId val="209567920"/>
      </c:barChart>
      <c:catAx>
        <c:axId val="209592944"/>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209567920"/>
        <c:crosses val="autoZero"/>
        <c:auto val="1"/>
        <c:lblAlgn val="ctr"/>
        <c:lblOffset val="100"/>
        <c:tickLblSkip val="1"/>
        <c:tickMarkSkip val="1"/>
        <c:noMultiLvlLbl val="0"/>
      </c:catAx>
      <c:valAx>
        <c:axId val="209567920"/>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0410160594332488E-3"/>
              <c:y val="0.349425842536456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92944"/>
        <c:crosses val="autoZero"/>
        <c:crossBetween val="between"/>
      </c:valAx>
      <c:spPr>
        <a:noFill/>
        <a:ln w="25400">
          <a:noFill/>
        </a:ln>
      </c:spPr>
    </c:plotArea>
    <c:legend>
      <c:legendPos val="r"/>
      <c:layout>
        <c:manualLayout>
          <c:xMode val="edge"/>
          <c:yMode val="edge"/>
          <c:x val="0.21225774359098795"/>
          <c:y val="0.8304300940018281"/>
          <c:w val="0.61708600754643728"/>
          <c:h val="9.1243323019127409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a:t>
            </a:r>
            <a:r>
              <a:rPr lang="es-CL">
                <a:solidFill>
                  <a:schemeClr val="tx1"/>
                </a:solidFill>
              </a:rPr>
              <a:t>trigo (qqm/ha)</a:t>
            </a:r>
          </a:p>
        </c:rich>
      </c:tx>
      <c:layout>
        <c:manualLayout>
          <c:xMode val="edge"/>
          <c:yMode val="edge"/>
          <c:x val="0.10631886210145999"/>
          <c:y val="3.0172121882705304E-2"/>
        </c:manualLayout>
      </c:layout>
      <c:overlay val="0"/>
      <c:spPr>
        <a:noFill/>
        <a:ln w="25400">
          <a:noFill/>
        </a:ln>
      </c:spPr>
    </c:title>
    <c:autoTitleDeleted val="0"/>
    <c:plotArea>
      <c:layout>
        <c:manualLayout>
          <c:layoutTarget val="inner"/>
          <c:xMode val="edge"/>
          <c:yMode val="edge"/>
          <c:x val="0.1695959880014998"/>
          <c:y val="0.17484678477690288"/>
          <c:w val="0.64760264341957263"/>
          <c:h val="0.56569553805774275"/>
        </c:manualLayout>
      </c:layout>
      <c:barChart>
        <c:barDir val="col"/>
        <c:grouping val="clustered"/>
        <c:varyColors val="0"/>
        <c:ser>
          <c:idx val="1"/>
          <c:order val="0"/>
          <c:tx>
            <c:strRef>
              <c:f>'7'!$D$6</c:f>
              <c:strCache>
                <c:ptCount val="1"/>
                <c:pt idx="0">
                  <c:v>Producción (miles de toneladas)</c:v>
                </c:pt>
              </c:strCache>
            </c:strRef>
          </c:tx>
          <c:spPr>
            <a:solidFill>
              <a:srgbClr val="C0504D"/>
            </a:solidFill>
            <a:ln w="25400">
              <a:noFill/>
            </a:ln>
          </c:spPr>
          <c:invertIfNegative val="0"/>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'7'!$D$7:$D$16</c:f>
              <c:numCache>
                <c:formatCode>#,##0.0</c:formatCode>
                <c:ptCount val="10"/>
                <c:pt idx="0">
                  <c:v>1145.2897</c:v>
                </c:pt>
                <c:pt idx="1">
                  <c:v>1523.9213</c:v>
                </c:pt>
                <c:pt idx="2">
                  <c:v>1575.8219999999999</c:v>
                </c:pt>
                <c:pt idx="3">
                  <c:v>1213.1010000000001</c:v>
                </c:pt>
                <c:pt idx="4">
                  <c:v>1474.6624999999999</c:v>
                </c:pt>
                <c:pt idx="5">
                  <c:v>1358.12861</c:v>
                </c:pt>
                <c:pt idx="6">
                  <c:v>1482.3100999999999</c:v>
                </c:pt>
                <c:pt idx="7">
                  <c:v>1731.9349999999999</c:v>
                </c:pt>
                <c:pt idx="8">
                  <c:v>1349.4919</c:v>
                </c:pt>
                <c:pt idx="9">
                  <c:v>1278.6600000000001</c:v>
                </c:pt>
              </c:numCache>
            </c:numRef>
          </c:val>
          <c:extLst>
            <c:ext xmlns:c16="http://schemas.microsoft.com/office/drawing/2014/chart" uri="{C3380CC4-5D6E-409C-BE32-E72D297353CC}">
              <c16:uniqueId val="{00000000-4C56-45FF-ACCC-D1554950B787}"/>
            </c:ext>
          </c:extLst>
        </c:ser>
        <c:dLbls>
          <c:showLegendKey val="0"/>
          <c:showVal val="0"/>
          <c:showCatName val="0"/>
          <c:showSerName val="0"/>
          <c:showPercent val="0"/>
          <c:showBubbleSize val="0"/>
        </c:dLbls>
        <c:gapWidth val="150"/>
        <c:axId val="-905453632"/>
        <c:axId val="-905457440"/>
      </c:barChart>
      <c:lineChart>
        <c:grouping val="standard"/>
        <c:varyColors val="0"/>
        <c:ser>
          <c:idx val="0"/>
          <c:order val="1"/>
          <c:tx>
            <c:strRef>
              <c:f>'7'!$C$6</c:f>
              <c:strCache>
                <c:ptCount val="1"/>
                <c:pt idx="0">
                  <c:v>Superficie (miles de hectáreas)</c:v>
                </c:pt>
              </c:strCache>
            </c:strRef>
          </c:tx>
          <c:spPr>
            <a:ln w="25400">
              <a:solidFill>
                <a:srgbClr val="4F81BD"/>
              </a:solidFill>
              <a:prstDash val="solid"/>
            </a:ln>
          </c:spPr>
          <c:marker>
            <c:symbol val="none"/>
          </c:marker>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'7'!$C$7:$C$16</c:f>
              <c:numCache>
                <c:formatCode>#,##0.0</c:formatCode>
                <c:ptCount val="10"/>
                <c:pt idx="0">
                  <c:v>280.64400000000001</c:v>
                </c:pt>
                <c:pt idx="1">
                  <c:v>264.30399999999997</c:v>
                </c:pt>
                <c:pt idx="2">
                  <c:v>271.41500000000002</c:v>
                </c:pt>
                <c:pt idx="3">
                  <c:v>245.27699999999999</c:v>
                </c:pt>
                <c:pt idx="4">
                  <c:v>253.62700000000001</c:v>
                </c:pt>
                <c:pt idx="5">
                  <c:v>254.857</c:v>
                </c:pt>
                <c:pt idx="6">
                  <c:v>263.16399999999999</c:v>
                </c:pt>
                <c:pt idx="7">
                  <c:v>285.29700000000003</c:v>
                </c:pt>
                <c:pt idx="8">
                  <c:v>225.042</c:v>
                </c:pt>
                <c:pt idx="9">
                  <c:v>213.11</c:v>
                </c:pt>
              </c:numCache>
            </c:numRef>
          </c:val>
          <c:smooth val="0"/>
          <c:extLst>
            <c:ext xmlns:c16="http://schemas.microsoft.com/office/drawing/2014/chart" uri="{C3380CC4-5D6E-409C-BE32-E72D297353CC}">
              <c16:uniqueId val="{00000001-4C56-45FF-ACCC-D1554950B787}"/>
            </c:ext>
          </c:extLst>
        </c:ser>
        <c:ser>
          <c:idx val="2"/>
          <c:order val="2"/>
          <c:tx>
            <c:strRef>
              <c:f>'7'!$E$6</c:f>
              <c:strCache>
                <c:ptCount val="1"/>
                <c:pt idx="0">
                  <c:v>Rendimiento (qqm/hectárea)</c:v>
                </c:pt>
              </c:strCache>
            </c:strRef>
          </c:tx>
          <c:marker>
            <c:symbol val="none"/>
          </c:marker>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'7'!$E$7:$E$16</c:f>
              <c:numCache>
                <c:formatCode>#,##0.0</c:formatCode>
                <c:ptCount val="10"/>
                <c:pt idx="0">
                  <c:v>40.809342084633911</c:v>
                </c:pt>
                <c:pt idx="1">
                  <c:v>57.657897723833159</c:v>
                </c:pt>
                <c:pt idx="2">
                  <c:v>58.059502975148753</c:v>
                </c:pt>
                <c:pt idx="3">
                  <c:v>49.458408248633184</c:v>
                </c:pt>
                <c:pt idx="4">
                  <c:v>58.142961908629601</c:v>
                </c:pt>
                <c:pt idx="5">
                  <c:v>53.289829590711655</c:v>
                </c:pt>
                <c:pt idx="6">
                  <c:v>56.326477025733006</c:v>
                </c:pt>
                <c:pt idx="7">
                  <c:v>60.706386677742834</c:v>
                </c:pt>
                <c:pt idx="8">
                  <c:v>59.966224082615689</c:v>
                </c:pt>
                <c:pt idx="9">
                  <c:v>60</c:v>
                </c:pt>
              </c:numCache>
            </c:numRef>
          </c:val>
          <c:smooth val="0"/>
          <c:extLst>
            <c:ext xmlns:c16="http://schemas.microsoft.com/office/drawing/2014/chart" uri="{C3380CC4-5D6E-409C-BE32-E72D297353CC}">
              <c16:uniqueId val="{00000002-4C56-45FF-ACCC-D1554950B787}"/>
            </c:ext>
          </c:extLst>
        </c:ser>
        <c:dLbls>
          <c:showLegendKey val="0"/>
          <c:showVal val="0"/>
          <c:showCatName val="0"/>
          <c:showSerName val="0"/>
          <c:showPercent val="0"/>
          <c:showBubbleSize val="0"/>
        </c:dLbls>
        <c:marker val="1"/>
        <c:smooth val="0"/>
        <c:axId val="-905456896"/>
        <c:axId val="-905456352"/>
      </c:lineChart>
      <c:catAx>
        <c:axId val="-90545363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05457440"/>
        <c:crosses val="autoZero"/>
        <c:auto val="1"/>
        <c:lblAlgn val="ctr"/>
        <c:lblOffset val="100"/>
        <c:tickLblSkip val="1"/>
        <c:noMultiLvlLbl val="0"/>
      </c:catAx>
      <c:valAx>
        <c:axId val="-905457440"/>
        <c:scaling>
          <c:orientation val="minMax"/>
        </c:scaling>
        <c:delete val="0"/>
        <c:axPos val="l"/>
        <c:majorGridlines>
          <c:spPr>
            <a:ln w="9525" cap="flat" cmpd="sng" algn="ctr">
              <a:no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6.706969610726371E-2"/>
              <c:y val="0.2057063648293963"/>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05453632"/>
        <c:crosses val="autoZero"/>
        <c:crossBetween val="between"/>
      </c:valAx>
      <c:catAx>
        <c:axId val="-905456896"/>
        <c:scaling>
          <c:orientation val="minMax"/>
        </c:scaling>
        <c:delete val="1"/>
        <c:axPos val="b"/>
        <c:numFmt formatCode="General" sourceLinked="1"/>
        <c:majorTickMark val="out"/>
        <c:minorTickMark val="none"/>
        <c:tickLblPos val="nextTo"/>
        <c:crossAx val="-905456352"/>
        <c:crosses val="autoZero"/>
        <c:auto val="1"/>
        <c:lblAlgn val="ctr"/>
        <c:lblOffset val="100"/>
        <c:noMultiLvlLbl val="0"/>
      </c:catAx>
      <c:valAx>
        <c:axId val="-905456352"/>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89569726052481735"/>
              <c:y val="0.11042794393281094"/>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05456896"/>
        <c:crosses val="max"/>
        <c:crossBetween val="between"/>
      </c:valAx>
      <c:spPr>
        <a:noFill/>
        <a:ln w="25400">
          <a:noFill/>
        </a:ln>
      </c:spPr>
    </c:plotArea>
    <c:legend>
      <c:legendPos val="b"/>
      <c:layout>
        <c:manualLayout>
          <c:xMode val="edge"/>
          <c:yMode val="edge"/>
          <c:x val="1.668484963475951E-2"/>
          <c:y val="0.86559120734908146"/>
          <c:w val="0.9"/>
          <c:h val="6.3939632545931713E-2"/>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Chile. Participación por país de origen en las importaciones de arroz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2016 - 2017  (%)</a:t>
            </a:r>
          </a:p>
        </c:rich>
      </c:tx>
      <c:layout>
        <c:manualLayout>
          <c:xMode val="edge"/>
          <c:yMode val="edge"/>
          <c:x val="0.17661731698579461"/>
          <c:y val="7.5739378731504714E-2"/>
        </c:manualLayout>
      </c:layout>
      <c:overlay val="1"/>
    </c:title>
    <c:autoTitleDeleted val="0"/>
    <c:plotArea>
      <c:layout>
        <c:manualLayout>
          <c:layoutTarget val="inner"/>
          <c:xMode val="edge"/>
          <c:yMode val="edge"/>
          <c:x val="0.18523589147456845"/>
          <c:y val="0.28376568313576189"/>
          <c:w val="0.68926019345074918"/>
          <c:h val="0.52456558314826018"/>
        </c:manualLayout>
      </c:layout>
      <c:barChart>
        <c:barDir val="col"/>
        <c:grouping val="clustered"/>
        <c:varyColors val="0"/>
        <c:ser>
          <c:idx val="1"/>
          <c:order val="0"/>
          <c:tx>
            <c:strRef>
              <c:f>'51'!$P$3</c:f>
              <c:strCache>
                <c:ptCount val="1"/>
                <c:pt idx="0">
                  <c:v>2016</c:v>
                </c:pt>
              </c:strCache>
            </c:strRef>
          </c:tx>
          <c:spPr>
            <a:solidFill>
              <a:schemeClr val="accent2"/>
            </a:solidFill>
          </c:spPr>
          <c:invertIfNegative val="0"/>
          <c:val>
            <c:numRef>
              <c:f>'51'!$Q$3:$U$3</c:f>
              <c:numCache>
                <c:formatCode>#,##0</c:formatCode>
                <c:ptCount val="5"/>
                <c:pt idx="0">
                  <c:v>66055.747000000003</c:v>
                </c:pt>
                <c:pt idx="1">
                  <c:v>10401.502</c:v>
                </c:pt>
                <c:pt idx="2">
                  <c:v>4472.3600000000006</c:v>
                </c:pt>
                <c:pt idx="3">
                  <c:v>11825.802</c:v>
                </c:pt>
                <c:pt idx="4">
                  <c:v>11148.034999999989</c:v>
                </c:pt>
              </c:numCache>
            </c:numRef>
          </c:val>
          <c:extLst>
            <c:ext xmlns:c16="http://schemas.microsoft.com/office/drawing/2014/chart" uri="{C3380CC4-5D6E-409C-BE32-E72D297353CC}">
              <c16:uniqueId val="{0000000A-FE23-4EEF-9B3C-3F1D0D7875CE}"/>
            </c:ext>
          </c:extLst>
        </c:ser>
        <c:ser>
          <c:idx val="0"/>
          <c:order val="1"/>
          <c:tx>
            <c:strRef>
              <c:f>'51'!$P$2</c:f>
              <c:strCache>
                <c:ptCount val="1"/>
                <c:pt idx="0">
                  <c:v>2017</c:v>
                </c:pt>
              </c:strCache>
            </c:strRef>
          </c:tx>
          <c:spPr>
            <a:solidFill>
              <a:schemeClr val="accent1"/>
            </a:solidFill>
          </c:spPr>
          <c:invertIfNegative val="0"/>
          <c:dPt>
            <c:idx val="0"/>
            <c:invertIfNegative val="0"/>
            <c:bubble3D val="0"/>
            <c:extLst>
              <c:ext xmlns:c16="http://schemas.microsoft.com/office/drawing/2014/chart" uri="{C3380CC4-5D6E-409C-BE32-E72D297353CC}">
                <c16:uniqueId val="{00000000-DA89-4C38-8769-AAD7341571BA}"/>
              </c:ext>
            </c:extLst>
          </c:dPt>
          <c:dPt>
            <c:idx val="1"/>
            <c:invertIfNegative val="0"/>
            <c:bubble3D val="0"/>
            <c:extLst>
              <c:ext xmlns:c16="http://schemas.microsoft.com/office/drawing/2014/chart" uri="{C3380CC4-5D6E-409C-BE32-E72D297353CC}">
                <c16:uniqueId val="{00000002-DA89-4C38-8769-AAD7341571BA}"/>
              </c:ext>
            </c:extLst>
          </c:dPt>
          <c:dPt>
            <c:idx val="2"/>
            <c:invertIfNegative val="0"/>
            <c:bubble3D val="0"/>
            <c:extLst>
              <c:ext xmlns:c16="http://schemas.microsoft.com/office/drawing/2014/chart" uri="{C3380CC4-5D6E-409C-BE32-E72D297353CC}">
                <c16:uniqueId val="{00000004-DA89-4C38-8769-AAD7341571BA}"/>
              </c:ext>
            </c:extLst>
          </c:dPt>
          <c:dPt>
            <c:idx val="3"/>
            <c:invertIfNegative val="0"/>
            <c:bubble3D val="0"/>
            <c:extLst>
              <c:ext xmlns:c16="http://schemas.microsoft.com/office/drawing/2014/chart" uri="{C3380CC4-5D6E-409C-BE32-E72D297353CC}">
                <c16:uniqueId val="{00000006-DA89-4C38-8769-AAD7341571BA}"/>
              </c:ext>
            </c:extLst>
          </c:dPt>
          <c:dPt>
            <c:idx val="4"/>
            <c:invertIfNegative val="0"/>
            <c:bubble3D val="0"/>
            <c:extLst>
              <c:ext xmlns:c16="http://schemas.microsoft.com/office/drawing/2014/chart" uri="{C3380CC4-5D6E-409C-BE32-E72D297353CC}">
                <c16:uniqueId val="{00000008-DA89-4C38-8769-AAD7341571BA}"/>
              </c:ext>
            </c:extLst>
          </c:dPt>
          <c:cat>
            <c:strRef>
              <c:f>'51'!$Q$1:$U$1</c:f>
              <c:strCache>
                <c:ptCount val="5"/>
                <c:pt idx="0">
                  <c:v>Argentina</c:v>
                </c:pt>
                <c:pt idx="1">
                  <c:v>Uruguay</c:v>
                </c:pt>
                <c:pt idx="2">
                  <c:v>Pakistán</c:v>
                </c:pt>
                <c:pt idx="3">
                  <c:v>Paraguay</c:v>
                </c:pt>
                <c:pt idx="4">
                  <c:v>Otros</c:v>
                </c:pt>
              </c:strCache>
            </c:strRef>
          </c:cat>
          <c:val>
            <c:numRef>
              <c:f>'51'!$Q$2:$U$2</c:f>
              <c:numCache>
                <c:formatCode>#,##0.00</c:formatCode>
                <c:ptCount val="5"/>
                <c:pt idx="0">
                  <c:v>81327.824999999997</c:v>
                </c:pt>
                <c:pt idx="1">
                  <c:v>9755.2999999999993</c:v>
                </c:pt>
                <c:pt idx="2">
                  <c:v>5830.9709999999995</c:v>
                </c:pt>
                <c:pt idx="3" formatCode="#,##0">
                  <c:v>18495.13</c:v>
                </c:pt>
                <c:pt idx="4" formatCode="#,##0">
                  <c:v>15801.540999999997</c:v>
                </c:pt>
              </c:numCache>
            </c:numRef>
          </c:val>
          <c:extLst>
            <c:ext xmlns:c16="http://schemas.microsoft.com/office/drawing/2014/chart" uri="{C3380CC4-5D6E-409C-BE32-E72D297353CC}">
              <c16:uniqueId val="{00000009-DA89-4C38-8769-AAD7341571BA}"/>
            </c:ext>
          </c:extLst>
        </c:ser>
        <c:dLbls>
          <c:showLegendKey val="0"/>
          <c:showVal val="0"/>
          <c:showCatName val="0"/>
          <c:showSerName val="0"/>
          <c:showPercent val="0"/>
          <c:showBubbleSize val="0"/>
        </c:dLbls>
        <c:gapWidth val="100"/>
        <c:axId val="1679140000"/>
        <c:axId val="1516313264"/>
      </c:barChart>
      <c:catAx>
        <c:axId val="1679140000"/>
        <c:scaling>
          <c:orientation val="minMax"/>
        </c:scaling>
        <c:delete val="0"/>
        <c:axPos val="b"/>
        <c:numFmt formatCode="General" sourceLinked="1"/>
        <c:majorTickMark val="out"/>
        <c:minorTickMark val="none"/>
        <c:tickLblPos val="nextTo"/>
        <c:crossAx val="1516313264"/>
        <c:crosses val="autoZero"/>
        <c:auto val="1"/>
        <c:lblAlgn val="ctr"/>
        <c:lblOffset val="100"/>
        <c:noMultiLvlLbl val="0"/>
      </c:catAx>
      <c:valAx>
        <c:axId val="1516313264"/>
        <c:scaling>
          <c:orientation val="minMax"/>
        </c:scaling>
        <c:delete val="0"/>
        <c:axPos val="l"/>
        <c:majorGridlines/>
        <c:numFmt formatCode="#,##0" sourceLinked="0"/>
        <c:majorTickMark val="out"/>
        <c:minorTickMark val="none"/>
        <c:tickLblPos val="nextTo"/>
        <c:crossAx val="1679140000"/>
        <c:crosses val="autoZero"/>
        <c:crossBetween val="between"/>
      </c:valAx>
      <c:spPr>
        <a:noFill/>
        <a:ln w="25400">
          <a:noFill/>
        </a:ln>
      </c:spPr>
    </c:plotArea>
    <c:legend>
      <c:legendPos val="t"/>
      <c:layout>
        <c:manualLayout>
          <c:xMode val="edge"/>
          <c:yMode val="edge"/>
          <c:x val="0.76783848397780363"/>
          <c:y val="0.1855921855921856"/>
          <c:w val="0.14394417271657198"/>
          <c:h val="8.3336890580985062E-2"/>
        </c:manualLayout>
      </c:layout>
      <c:overlay val="0"/>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2016 / 2017</a:t>
            </a:r>
          </a:p>
        </c:rich>
      </c:tx>
      <c:layout>
        <c:manualLayout>
          <c:xMode val="edge"/>
          <c:yMode val="edge"/>
          <c:x val="0.27390146231721035"/>
          <c:y val="3.1707567166349107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0"/>
          <c:order val="0"/>
          <c:tx>
            <c:strRef>
              <c:f>'52'!$B$7</c:f>
              <c:strCache>
                <c:ptCount val="1"/>
                <c:pt idx="0">
                  <c:v>Arroz paddy</c:v>
                </c:pt>
              </c:strCache>
            </c:strRef>
          </c:tx>
          <c:spPr>
            <a:solidFill>
              <a:srgbClr val="FFCC00"/>
            </a:solidFill>
            <a:ln w="25400">
              <a:solidFill>
                <a:schemeClr val="accent6">
                  <a:lumMod val="50000"/>
                </a:schemeClr>
              </a:solidFill>
              <a:prstDash val="solid"/>
            </a:ln>
          </c:spPr>
          <c:invertIfNegative val="0"/>
          <c:cat>
            <c:numRef>
              <c:f>'52'!$A$12:$A$13</c:f>
              <c:numCache>
                <c:formatCode>General</c:formatCode>
                <c:ptCount val="2"/>
                <c:pt idx="0">
                  <c:v>2016</c:v>
                </c:pt>
                <c:pt idx="1">
                  <c:v>2017</c:v>
                </c:pt>
              </c:numCache>
            </c:numRef>
          </c:cat>
          <c:val>
            <c:numRef>
              <c:f>'52'!$B$13:$B$13</c:f>
              <c:numCache>
                <c:formatCode>#,##0</c:formatCode>
                <c:ptCount val="1"/>
                <c:pt idx="0">
                  <c:v>0</c:v>
                </c:pt>
              </c:numCache>
            </c:numRef>
          </c:val>
          <c:extLst>
            <c:ext xmlns:c16="http://schemas.microsoft.com/office/drawing/2014/chart" uri="{C3380CC4-5D6E-409C-BE32-E72D297353CC}">
              <c16:uniqueId val="{00000000-38A1-4B47-BB5B-C8103F9500D1}"/>
            </c:ext>
          </c:extLst>
        </c:ser>
        <c:ser>
          <c:idx val="1"/>
          <c:order val="1"/>
          <c:tx>
            <c:strRef>
              <c:f>'52'!$C$7</c:f>
              <c:strCache>
                <c:ptCount val="1"/>
                <c:pt idx="0">
                  <c:v>Arroz  descascarillado</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numRef>
              <c:f>'52'!$A$12:$A$13</c:f>
              <c:numCache>
                <c:formatCode>General</c:formatCode>
                <c:ptCount val="2"/>
                <c:pt idx="0">
                  <c:v>2016</c:v>
                </c:pt>
                <c:pt idx="1">
                  <c:v>2017</c:v>
                </c:pt>
              </c:numCache>
            </c:numRef>
          </c:cat>
          <c:val>
            <c:numRef>
              <c:f>'52'!$C$12:$C$13</c:f>
              <c:numCache>
                <c:formatCode>#,##0</c:formatCode>
                <c:ptCount val="2"/>
                <c:pt idx="0">
                  <c:v>245.19800000000001</c:v>
                </c:pt>
                <c:pt idx="1">
                  <c:v>251</c:v>
                </c:pt>
              </c:numCache>
            </c:numRef>
          </c:val>
          <c:extLst>
            <c:ext xmlns:c16="http://schemas.microsoft.com/office/drawing/2014/chart" uri="{C3380CC4-5D6E-409C-BE32-E72D297353CC}">
              <c16:uniqueId val="{00000001-38A1-4B47-BB5B-C8103F9500D1}"/>
            </c:ext>
          </c:extLst>
        </c:ser>
        <c:ser>
          <c:idx val="5"/>
          <c:order val="2"/>
          <c:tx>
            <c:strRef>
              <c:f>'52'!$D$7</c:f>
              <c:strCache>
                <c:ptCount val="1"/>
                <c:pt idx="0">
                  <c:v>Arroz semi o blanqueado, grano partido &lt; que 5% en peso</c:v>
                </c:pt>
              </c:strCache>
            </c:strRef>
          </c:tx>
          <c:spPr>
            <a:solidFill>
              <a:srgbClr val="FF0000"/>
            </a:solidFill>
            <a:ln>
              <a:solidFill>
                <a:srgbClr val="FF0000"/>
              </a:solidFill>
            </a:ln>
          </c:spPr>
          <c:invertIfNegative val="0"/>
          <c:cat>
            <c:numRef>
              <c:f>'52'!$A$12:$A$13</c:f>
              <c:numCache>
                <c:formatCode>General</c:formatCode>
                <c:ptCount val="2"/>
                <c:pt idx="0">
                  <c:v>2016</c:v>
                </c:pt>
                <c:pt idx="1">
                  <c:v>2017</c:v>
                </c:pt>
              </c:numCache>
            </c:numRef>
          </c:cat>
          <c:val>
            <c:numRef>
              <c:f>'52'!$D$12:$D$13</c:f>
              <c:numCache>
                <c:formatCode>#,##0</c:formatCode>
                <c:ptCount val="2"/>
                <c:pt idx="0">
                  <c:v>32468.589</c:v>
                </c:pt>
                <c:pt idx="1">
                  <c:v>51251.331999999995</c:v>
                </c:pt>
              </c:numCache>
            </c:numRef>
          </c:val>
          <c:extLst>
            <c:ext xmlns:c16="http://schemas.microsoft.com/office/drawing/2014/chart" uri="{C3380CC4-5D6E-409C-BE32-E72D297353CC}">
              <c16:uniqueId val="{00000002-38A1-4B47-BB5B-C8103F9500D1}"/>
            </c:ext>
          </c:extLst>
        </c:ser>
        <c:ser>
          <c:idx val="2"/>
          <c:order val="3"/>
          <c:tx>
            <c:strRef>
              <c:f>'52'!$E$7</c:f>
              <c:strCache>
                <c:ptCount val="1"/>
                <c:pt idx="0">
                  <c:v>Arroz semi o blanqueado, grano partido &gt; que 5% pero &lt; que 15% en peso</c:v>
                </c:pt>
              </c:strCache>
            </c:strRef>
          </c:tx>
          <c:spPr>
            <a:pattFill prst="divot">
              <a:fgClr>
                <a:srgbClr val="00B0F0"/>
              </a:fgClr>
              <a:bgClr>
                <a:schemeClr val="bg1"/>
              </a:bgClr>
            </a:pattFill>
            <a:ln>
              <a:solidFill>
                <a:srgbClr val="00B0F0"/>
              </a:solidFill>
            </a:ln>
          </c:spPr>
          <c:invertIfNegative val="0"/>
          <c:cat>
            <c:numRef>
              <c:f>'52'!$A$12:$A$13</c:f>
              <c:numCache>
                <c:formatCode>General</c:formatCode>
                <c:ptCount val="2"/>
                <c:pt idx="0">
                  <c:v>2016</c:v>
                </c:pt>
                <c:pt idx="1">
                  <c:v>2017</c:v>
                </c:pt>
              </c:numCache>
            </c:numRef>
          </c:cat>
          <c:val>
            <c:numRef>
              <c:f>'52'!$E$12:$E$13</c:f>
              <c:numCache>
                <c:formatCode>#,##0</c:formatCode>
                <c:ptCount val="2"/>
                <c:pt idx="0">
                  <c:v>63325.135999999999</c:v>
                </c:pt>
                <c:pt idx="1">
                  <c:v>71736.990999999995</c:v>
                </c:pt>
              </c:numCache>
            </c:numRef>
          </c:val>
          <c:extLst>
            <c:ext xmlns:c16="http://schemas.microsoft.com/office/drawing/2014/chart" uri="{C3380CC4-5D6E-409C-BE32-E72D297353CC}">
              <c16:uniqueId val="{00000003-38A1-4B47-BB5B-C8103F9500D1}"/>
            </c:ext>
          </c:extLst>
        </c:ser>
        <c:ser>
          <c:idx val="3"/>
          <c:order val="4"/>
          <c:tx>
            <c:strRef>
              <c:f>'52'!$F$7</c:f>
              <c:strCache>
                <c:ptCount val="1"/>
                <c:pt idx="0">
                  <c:v>Arroz semi o blanqueado, grano partido &gt; que 15% en peso</c:v>
                </c:pt>
              </c:strCache>
            </c:strRef>
          </c:tx>
          <c:invertIfNegative val="0"/>
          <c:cat>
            <c:numRef>
              <c:f>'52'!$A$12:$A$13</c:f>
              <c:numCache>
                <c:formatCode>General</c:formatCode>
                <c:ptCount val="2"/>
                <c:pt idx="0">
                  <c:v>2016</c:v>
                </c:pt>
                <c:pt idx="1">
                  <c:v>2017</c:v>
                </c:pt>
              </c:numCache>
            </c:numRef>
          </c:cat>
          <c:val>
            <c:numRef>
              <c:f>'52'!$F$12:$F$13</c:f>
              <c:numCache>
                <c:formatCode>#,##0</c:formatCode>
                <c:ptCount val="2"/>
                <c:pt idx="0">
                  <c:v>8109.7209999999995</c:v>
                </c:pt>
                <c:pt idx="1">
                  <c:v>8223.1779999999999</c:v>
                </c:pt>
              </c:numCache>
            </c:numRef>
          </c:val>
          <c:extLst>
            <c:ext xmlns:c16="http://schemas.microsoft.com/office/drawing/2014/chart" uri="{C3380CC4-5D6E-409C-BE32-E72D297353CC}">
              <c16:uniqueId val="{00000004-38A1-4B47-BB5B-C8103F9500D1}"/>
            </c:ext>
          </c:extLst>
        </c:ser>
        <c:ser>
          <c:idx val="4"/>
          <c:order val="5"/>
          <c:tx>
            <c:strRef>
              <c:f>'52'!$G$7</c:f>
              <c:strCache>
                <c:ptCount val="1"/>
                <c:pt idx="0">
                  <c:v>Arroz semi o blanqueado (total)</c:v>
                </c:pt>
              </c:strCache>
            </c:strRef>
          </c:tx>
          <c:invertIfNegative val="0"/>
          <c:cat>
            <c:numRef>
              <c:f>'52'!$A$12:$A$13</c:f>
              <c:numCache>
                <c:formatCode>General</c:formatCode>
                <c:ptCount val="2"/>
                <c:pt idx="0">
                  <c:v>2016</c:v>
                </c:pt>
                <c:pt idx="1">
                  <c:v>2017</c:v>
                </c:pt>
              </c:numCache>
            </c:numRef>
          </c:cat>
          <c:val>
            <c:numRef>
              <c:f>'52'!$G$12:$G$13</c:f>
              <c:numCache>
                <c:formatCode>#,##0</c:formatCode>
                <c:ptCount val="2"/>
                <c:pt idx="0">
                  <c:v>103903.44600000001</c:v>
                </c:pt>
                <c:pt idx="1">
                  <c:v>131211.50099999999</c:v>
                </c:pt>
              </c:numCache>
            </c:numRef>
          </c:val>
          <c:extLst>
            <c:ext xmlns:c16="http://schemas.microsoft.com/office/drawing/2014/chart" uri="{C3380CC4-5D6E-409C-BE32-E72D297353CC}">
              <c16:uniqueId val="{00000005-38A1-4B47-BB5B-C8103F9500D1}"/>
            </c:ext>
          </c:extLst>
        </c:ser>
        <c:ser>
          <c:idx val="6"/>
          <c:order val="6"/>
          <c:tx>
            <c:strRef>
              <c:f>'52'!$H$7</c:f>
              <c:strCache>
                <c:ptCount val="1"/>
                <c:pt idx="0">
                  <c:v>Arroz partido</c:v>
                </c:pt>
              </c:strCache>
            </c:strRef>
          </c:tx>
          <c:invertIfNegative val="0"/>
          <c:cat>
            <c:numRef>
              <c:f>'52'!$A$12:$A$13</c:f>
              <c:numCache>
                <c:formatCode>General</c:formatCode>
                <c:ptCount val="2"/>
                <c:pt idx="0">
                  <c:v>2016</c:v>
                </c:pt>
                <c:pt idx="1">
                  <c:v>2017</c:v>
                </c:pt>
              </c:numCache>
            </c:numRef>
          </c:cat>
          <c:val>
            <c:numRef>
              <c:f>'52'!$H$12:$H$13</c:f>
              <c:numCache>
                <c:formatCode>#,##0</c:formatCode>
                <c:ptCount val="2"/>
                <c:pt idx="0">
                  <c:v>25158.268</c:v>
                </c:pt>
                <c:pt idx="1">
                  <c:v>23480.124</c:v>
                </c:pt>
              </c:numCache>
            </c:numRef>
          </c:val>
          <c:extLst>
            <c:ext xmlns:c16="http://schemas.microsoft.com/office/drawing/2014/chart" uri="{C3380CC4-5D6E-409C-BE32-E72D297353CC}">
              <c16:uniqueId val="{00000006-38A1-4B47-BB5B-C8103F9500D1}"/>
            </c:ext>
          </c:extLst>
        </c:ser>
        <c:dLbls>
          <c:showLegendKey val="0"/>
          <c:showVal val="0"/>
          <c:showCatName val="0"/>
          <c:showSerName val="0"/>
          <c:showPercent val="0"/>
          <c:showBubbleSize val="0"/>
        </c:dLbls>
        <c:gapWidth val="150"/>
        <c:axId val="209574448"/>
        <c:axId val="209569552"/>
      </c:barChart>
      <c:catAx>
        <c:axId val="209574448"/>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209569552"/>
        <c:crosses val="autoZero"/>
        <c:auto val="1"/>
        <c:lblAlgn val="ctr"/>
        <c:lblOffset val="100"/>
        <c:tickLblSkip val="1"/>
        <c:tickMarkSkip val="1"/>
        <c:noMultiLvlLbl val="0"/>
      </c:catAx>
      <c:valAx>
        <c:axId val="209569552"/>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226096738E-2"/>
              <c:y val="0.26399240911212629"/>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74448"/>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5335268091488561"/>
          <c:y val="0.11468974541447625"/>
          <c:w val="0.23331398575178108"/>
          <c:h val="0.8347757550714324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2011-2017</a:t>
            </a:r>
          </a:p>
        </c:rich>
      </c:tx>
      <c:layout>
        <c:manualLayout>
          <c:xMode val="edge"/>
          <c:yMode val="edge"/>
          <c:x val="0.13246144785918379"/>
          <c:y val="2.7156704003548852E-2"/>
        </c:manualLayout>
      </c:layout>
      <c:overlay val="0"/>
      <c:spPr>
        <a:noFill/>
        <a:ln w="25400">
          <a:noFill/>
        </a:ln>
      </c:spPr>
    </c:title>
    <c:autoTitleDeleted val="0"/>
    <c:plotArea>
      <c:layout>
        <c:manualLayout>
          <c:layoutTarget val="inner"/>
          <c:xMode val="edge"/>
          <c:yMode val="edge"/>
          <c:x val="7.9625155158854238E-2"/>
          <c:y val="0.16670239891079772"/>
          <c:w val="0.6279331735157655"/>
          <c:h val="0.67365796101974951"/>
        </c:manualLayout>
      </c:layout>
      <c:barChart>
        <c:barDir val="col"/>
        <c:grouping val="clustered"/>
        <c:varyColors val="0"/>
        <c:ser>
          <c:idx val="2"/>
          <c:order val="0"/>
          <c:tx>
            <c:strRef>
              <c:f>'53'!$C$8</c:f>
              <c:strCache>
                <c:ptCount val="1"/>
                <c:pt idx="0">
                  <c:v>Arroz semi o blanqueado, grano partido &lt; que 5% en peso</c:v>
                </c:pt>
              </c:strCache>
            </c:strRef>
          </c:tx>
          <c:spPr>
            <a:ln>
              <a:solidFill>
                <a:schemeClr val="accent3"/>
              </a:solidFill>
              <a:prstDash val="sysDash"/>
            </a:ln>
          </c:spPr>
          <c:invertIfNegative val="0"/>
          <c:cat>
            <c:numRef>
              <c:f>'53'!$B$9:$B$15</c:f>
              <c:numCache>
                <c:formatCode>General</c:formatCode>
                <c:ptCount val="7"/>
                <c:pt idx="0">
                  <c:v>2011</c:v>
                </c:pt>
                <c:pt idx="1">
                  <c:v>2012</c:v>
                </c:pt>
                <c:pt idx="2">
                  <c:v>2013</c:v>
                </c:pt>
                <c:pt idx="3">
                  <c:v>2014</c:v>
                </c:pt>
                <c:pt idx="4">
                  <c:v>2015</c:v>
                </c:pt>
                <c:pt idx="5">
                  <c:v>2016</c:v>
                </c:pt>
                <c:pt idx="6">
                  <c:v>2017</c:v>
                </c:pt>
              </c:numCache>
            </c:numRef>
          </c:cat>
          <c:val>
            <c:numRef>
              <c:f>'53'!$C$9:$C$15</c:f>
              <c:numCache>
                <c:formatCode>#,##0</c:formatCode>
                <c:ptCount val="7"/>
                <c:pt idx="0">
                  <c:v>613.06270783039804</c:v>
                </c:pt>
                <c:pt idx="1">
                  <c:v>626.86221893417337</c:v>
                </c:pt>
                <c:pt idx="2">
                  <c:v>569.93039678913055</c:v>
                </c:pt>
                <c:pt idx="3">
                  <c:v>582.45726076044014</c:v>
                </c:pt>
                <c:pt idx="4">
                  <c:v>531.85660859980794</c:v>
                </c:pt>
                <c:pt idx="5">
                  <c:v>511.09590872581498</c:v>
                </c:pt>
                <c:pt idx="6">
                  <c:v>551.25531870124894</c:v>
                </c:pt>
              </c:numCache>
            </c:numRef>
          </c:val>
          <c:extLst>
            <c:ext xmlns:c16="http://schemas.microsoft.com/office/drawing/2014/chart" uri="{C3380CC4-5D6E-409C-BE32-E72D297353CC}">
              <c16:uniqueId val="{00000000-CBBB-4089-B284-53B8CBF7C9BA}"/>
            </c:ext>
          </c:extLst>
        </c:ser>
        <c:ser>
          <c:idx val="0"/>
          <c:order val="1"/>
          <c:tx>
            <c:strRef>
              <c:f>'53'!$D$8</c:f>
              <c:strCache>
                <c:ptCount val="1"/>
                <c:pt idx="0">
                  <c:v>Arroz semi o blanqueado, grano partido &gt; que 5% pero &lt; que 15% en peso</c:v>
                </c:pt>
              </c:strCache>
            </c:strRef>
          </c:tx>
          <c:spPr>
            <a:solidFill>
              <a:schemeClr val="accent1"/>
            </a:solidFill>
            <a:ln w="38100">
              <a:solidFill>
                <a:schemeClr val="accent1"/>
              </a:solidFill>
              <a:prstDash val="solid"/>
            </a:ln>
          </c:spPr>
          <c:invertIfNegative val="0"/>
          <c:cat>
            <c:numRef>
              <c:f>'53'!$B$9:$B$15</c:f>
              <c:numCache>
                <c:formatCode>General</c:formatCode>
                <c:ptCount val="7"/>
                <c:pt idx="0">
                  <c:v>2011</c:v>
                </c:pt>
                <c:pt idx="1">
                  <c:v>2012</c:v>
                </c:pt>
                <c:pt idx="2">
                  <c:v>2013</c:v>
                </c:pt>
                <c:pt idx="3">
                  <c:v>2014</c:v>
                </c:pt>
                <c:pt idx="4">
                  <c:v>2015</c:v>
                </c:pt>
                <c:pt idx="5">
                  <c:v>2016</c:v>
                </c:pt>
                <c:pt idx="6">
                  <c:v>2017</c:v>
                </c:pt>
              </c:numCache>
            </c:numRef>
          </c:cat>
          <c:val>
            <c:numRef>
              <c:f>'53'!$D$9:$D$15</c:f>
              <c:numCache>
                <c:formatCode>#,##0</c:formatCode>
                <c:ptCount val="7"/>
                <c:pt idx="0">
                  <c:v>538.21152983603702</c:v>
                </c:pt>
                <c:pt idx="1">
                  <c:v>584.0639836614572</c:v>
                </c:pt>
                <c:pt idx="2">
                  <c:v>583.11245247984016</c:v>
                </c:pt>
                <c:pt idx="3">
                  <c:v>548.50757282839425</c:v>
                </c:pt>
                <c:pt idx="4">
                  <c:v>516.63461789193218</c:v>
                </c:pt>
                <c:pt idx="5">
                  <c:v>447.0824981726056</c:v>
                </c:pt>
                <c:pt idx="6">
                  <c:v>487.66462544018469</c:v>
                </c:pt>
              </c:numCache>
            </c:numRef>
          </c:val>
          <c:extLst>
            <c:ext xmlns:c16="http://schemas.microsoft.com/office/drawing/2014/chart" uri="{C3380CC4-5D6E-409C-BE32-E72D297353CC}">
              <c16:uniqueId val="{00000001-CBBB-4089-B284-53B8CBF7C9BA}"/>
            </c:ext>
          </c:extLst>
        </c:ser>
        <c:ser>
          <c:idx val="5"/>
          <c:order val="2"/>
          <c:tx>
            <c:strRef>
              <c:f>'53'!$F$8</c:f>
              <c:strCache>
                <c:ptCount val="1"/>
                <c:pt idx="0">
                  <c:v>Arroz semi o blanqueado (total)</c:v>
                </c:pt>
              </c:strCache>
            </c:strRef>
          </c:tx>
          <c:spPr>
            <a:ln>
              <a:solidFill>
                <a:schemeClr val="accent6"/>
              </a:solidFill>
            </a:ln>
          </c:spPr>
          <c:invertIfNegative val="0"/>
          <c:cat>
            <c:numRef>
              <c:f>'53'!$B$9:$B$15</c:f>
              <c:numCache>
                <c:formatCode>General</c:formatCode>
                <c:ptCount val="7"/>
                <c:pt idx="0">
                  <c:v>2011</c:v>
                </c:pt>
                <c:pt idx="1">
                  <c:v>2012</c:v>
                </c:pt>
                <c:pt idx="2">
                  <c:v>2013</c:v>
                </c:pt>
                <c:pt idx="3">
                  <c:v>2014</c:v>
                </c:pt>
                <c:pt idx="4">
                  <c:v>2015</c:v>
                </c:pt>
                <c:pt idx="5">
                  <c:v>2016</c:v>
                </c:pt>
                <c:pt idx="6">
                  <c:v>2017</c:v>
                </c:pt>
              </c:numCache>
            </c:numRef>
          </c:cat>
          <c:val>
            <c:numRef>
              <c:f>'53'!$F$9:$F$15</c:f>
              <c:numCache>
                <c:formatCode>#,##0</c:formatCode>
                <c:ptCount val="7"/>
                <c:pt idx="0">
                  <c:v>557.6018957442468</c:v>
                </c:pt>
                <c:pt idx="1">
                  <c:v>598.99709507566536</c:v>
                </c:pt>
                <c:pt idx="2">
                  <c:v>581.19235837680458</c:v>
                </c:pt>
                <c:pt idx="3">
                  <c:v>567.93874023715057</c:v>
                </c:pt>
                <c:pt idx="4">
                  <c:v>523.061346988266</c:v>
                </c:pt>
                <c:pt idx="5">
                  <c:v>475.21552846283851</c:v>
                </c:pt>
                <c:pt idx="6">
                  <c:v>505.36931451646109</c:v>
                </c:pt>
              </c:numCache>
            </c:numRef>
          </c:val>
          <c:extLst>
            <c:ext xmlns:c16="http://schemas.microsoft.com/office/drawing/2014/chart" uri="{C3380CC4-5D6E-409C-BE32-E72D297353CC}">
              <c16:uniqueId val="{00000002-CBBB-4089-B284-53B8CBF7C9BA}"/>
            </c:ext>
          </c:extLst>
        </c:ser>
        <c:ser>
          <c:idx val="3"/>
          <c:order val="3"/>
          <c:tx>
            <c:strRef>
              <c:f>'53'!$G$8</c:f>
              <c:strCache>
                <c:ptCount val="1"/>
                <c:pt idx="0">
                  <c:v>Arroz partido</c:v>
                </c:pt>
              </c:strCache>
            </c:strRef>
          </c:tx>
          <c:invertIfNegative val="0"/>
          <c:cat>
            <c:numRef>
              <c:f>'53'!$B$9:$B$15</c:f>
              <c:numCache>
                <c:formatCode>General</c:formatCode>
                <c:ptCount val="7"/>
                <c:pt idx="0">
                  <c:v>2011</c:v>
                </c:pt>
                <c:pt idx="1">
                  <c:v>2012</c:v>
                </c:pt>
                <c:pt idx="2">
                  <c:v>2013</c:v>
                </c:pt>
                <c:pt idx="3">
                  <c:v>2014</c:v>
                </c:pt>
                <c:pt idx="4">
                  <c:v>2015</c:v>
                </c:pt>
                <c:pt idx="5">
                  <c:v>2016</c:v>
                </c:pt>
                <c:pt idx="6">
                  <c:v>2017</c:v>
                </c:pt>
              </c:numCache>
            </c:numRef>
          </c:cat>
          <c:val>
            <c:numRef>
              <c:f>'53'!$G$9:$G$15</c:f>
              <c:numCache>
                <c:formatCode>#,##0</c:formatCode>
                <c:ptCount val="7"/>
                <c:pt idx="0">
                  <c:v>441.27236483449775</c:v>
                </c:pt>
                <c:pt idx="1">
                  <c:v>428.29581582705549</c:v>
                </c:pt>
                <c:pt idx="2">
                  <c:v>398.06961088092203</c:v>
                </c:pt>
                <c:pt idx="3">
                  <c:v>398.79743531568829</c:v>
                </c:pt>
                <c:pt idx="4">
                  <c:v>408.69529400318663</c:v>
                </c:pt>
                <c:pt idx="5">
                  <c:v>381.70725995316155</c:v>
                </c:pt>
                <c:pt idx="6">
                  <c:v>376.39754441447309</c:v>
                </c:pt>
              </c:numCache>
            </c:numRef>
          </c:val>
          <c:extLst>
            <c:ext xmlns:c16="http://schemas.microsoft.com/office/drawing/2014/chart" uri="{C3380CC4-5D6E-409C-BE32-E72D297353CC}">
              <c16:uniqueId val="{00000003-CBBB-4089-B284-53B8CBF7C9BA}"/>
            </c:ext>
          </c:extLst>
        </c:ser>
        <c:dLbls>
          <c:showLegendKey val="0"/>
          <c:showVal val="0"/>
          <c:showCatName val="0"/>
          <c:showSerName val="0"/>
          <c:showPercent val="0"/>
          <c:showBubbleSize val="0"/>
        </c:dLbls>
        <c:gapWidth val="150"/>
        <c:axId val="209586960"/>
        <c:axId val="209595120"/>
      </c:barChart>
      <c:catAx>
        <c:axId val="209586960"/>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209595120"/>
        <c:crosses val="autoZero"/>
        <c:auto val="1"/>
        <c:lblAlgn val="ctr"/>
        <c:lblOffset val="100"/>
        <c:noMultiLvlLbl val="0"/>
      </c:catAx>
      <c:valAx>
        <c:axId val="209595120"/>
        <c:scaling>
          <c:orientation val="minMax"/>
          <c:min val="3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31914847209E-2"/>
              <c:y val="0.28314043843111159"/>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86960"/>
        <c:crosses val="autoZero"/>
        <c:crossBetween val="between"/>
      </c:valAx>
      <c:spPr>
        <a:solidFill>
          <a:srgbClr val="FFFFFF"/>
        </a:solidFill>
        <a:ln w="12700">
          <a:solidFill>
            <a:srgbClr val="808080"/>
          </a:solidFill>
          <a:prstDash val="solid"/>
        </a:ln>
      </c:spPr>
    </c:plotArea>
    <c:legend>
      <c:legendPos val="r"/>
      <c:layout>
        <c:manualLayout>
          <c:xMode val="edge"/>
          <c:yMode val="edge"/>
          <c:x val="0.72035887480823901"/>
          <c:y val="0.18111212154818676"/>
          <c:w val="0.25932165681505881"/>
          <c:h val="0.76092477172747786"/>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9595664"/>
        <c:axId val="209587504"/>
      </c:barChart>
      <c:catAx>
        <c:axId val="20959566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87504"/>
        <c:crosses val="autoZero"/>
        <c:auto val="1"/>
        <c:lblAlgn val="ctr"/>
        <c:lblOffset val="100"/>
        <c:tickMarkSkip val="1"/>
        <c:noMultiLvlLbl val="0"/>
      </c:catAx>
      <c:valAx>
        <c:axId val="20958750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9566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9570640"/>
        <c:axId val="209573360"/>
      </c:barChart>
      <c:catAx>
        <c:axId val="20957064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73360"/>
        <c:crosses val="autoZero"/>
        <c:auto val="1"/>
        <c:lblAlgn val="ctr"/>
        <c:lblOffset val="100"/>
        <c:tickMarkSkip val="1"/>
        <c:noMultiLvlLbl val="0"/>
      </c:catAx>
      <c:valAx>
        <c:axId val="20957336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7064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Gráfico N</a:t>
            </a:r>
            <a:r>
              <a:rPr lang="es-ES" sz="900" b="1" i="0" u="none" strike="noStrike" baseline="0">
                <a:solidFill>
                  <a:srgbClr val="000000"/>
                </a:solidFill>
                <a:latin typeface="Arial MT"/>
                <a:cs typeface="Arial"/>
              </a:rPr>
              <a:t>°</a:t>
            </a:r>
            <a:r>
              <a:rPr lang="es-ES" sz="900" b="1" i="0" u="none" strike="noStrike" baseline="0">
                <a:solidFill>
                  <a:srgbClr val="000000"/>
                </a:solidFill>
                <a:latin typeface="Arial"/>
                <a:cs typeface="Arial"/>
              </a:rPr>
              <a:t> 9. Evolución mensual del precio interno del arroz  </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 nominales/tonelada de arroz </a:t>
            </a:r>
            <a:r>
              <a:rPr lang="es-ES" sz="900" b="1" i="1" u="none" strike="noStrike" baseline="0">
                <a:solidFill>
                  <a:srgbClr val="000000"/>
                </a:solidFill>
                <a:latin typeface="Arial"/>
                <a:cs typeface="Arial"/>
              </a:rPr>
              <a:t>paddy</a:t>
            </a:r>
            <a:r>
              <a:rPr lang="es-ES" sz="900" b="1" i="0" u="none" strike="noStrike" baseline="0">
                <a:solidFill>
                  <a:srgbClr val="000000"/>
                </a:solidFill>
                <a:latin typeface="Arial"/>
                <a:cs typeface="Arial"/>
              </a:rPr>
              <a:t>)</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2013 - 2017</a:t>
            </a:r>
          </a:p>
          <a:p>
            <a:pPr>
              <a:defRPr sz="1400" b="0" i="0" u="none" strike="noStrike" baseline="0">
                <a:solidFill>
                  <a:srgbClr val="000000"/>
                </a:solidFill>
                <a:latin typeface="Arial MT"/>
                <a:ea typeface="Arial MT"/>
                <a:cs typeface="Arial MT"/>
              </a:defRPr>
            </a:pPr>
            <a:endParaRPr lang="es-ES" sz="900" b="1" i="0" u="none" strike="noStrike" baseline="0">
              <a:solidFill>
                <a:srgbClr val="000000"/>
              </a:solidFill>
              <a:latin typeface="Arial"/>
              <a:cs typeface="Arial"/>
            </a:endParaRPr>
          </a:p>
        </c:rich>
      </c:tx>
      <c:layout>
        <c:manualLayout>
          <c:xMode val="edge"/>
          <c:yMode val="edge"/>
          <c:x val="0.22137613567534828"/>
          <c:y val="1.7848840323530988E-2"/>
        </c:manualLayout>
      </c:layout>
      <c:overlay val="0"/>
      <c:spPr>
        <a:noFill/>
        <a:ln w="25400">
          <a:noFill/>
        </a:ln>
      </c:spPr>
    </c:title>
    <c:autoTitleDeleted val="0"/>
    <c:plotArea>
      <c:layout>
        <c:manualLayout>
          <c:layoutTarget val="inner"/>
          <c:xMode val="edge"/>
          <c:yMode val="edge"/>
          <c:x val="0.15912970283315397"/>
          <c:y val="0.2197792889525173"/>
          <c:w val="0.79028995698947646"/>
          <c:h val="0.53197892542843916"/>
        </c:manualLayout>
      </c:layout>
      <c:lineChart>
        <c:grouping val="standard"/>
        <c:varyColors val="0"/>
        <c:ser>
          <c:idx val="1"/>
          <c:order val="0"/>
          <c:tx>
            <c:strRef>
              <c:f>'54'!$B$6</c:f>
              <c:strCache>
                <c:ptCount val="1"/>
                <c:pt idx="0">
                  <c:v>2013</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'54'!$B$7:$B$18</c:f>
              <c:numCache>
                <c:formatCode>@</c:formatCode>
                <c:ptCount val="12"/>
                <c:pt idx="2" formatCode="#,##0">
                  <c:v>164035</c:v>
                </c:pt>
                <c:pt idx="3" formatCode="#,##0">
                  <c:v>163835.33333333334</c:v>
                </c:pt>
                <c:pt idx="4" formatCode="#,##0">
                  <c:v>166187.88172043004</c:v>
                </c:pt>
                <c:pt idx="5" formatCode="#,##0">
                  <c:v>174123.94444444444</c:v>
                </c:pt>
                <c:pt idx="6" formatCode="#,##0">
                  <c:v>178958.064516129</c:v>
                </c:pt>
                <c:pt idx="7" formatCode="#,##0">
                  <c:v>178848.38709677415</c:v>
                </c:pt>
                <c:pt idx="8" formatCode="#,##0">
                  <c:v>177945.00000000003</c:v>
                </c:pt>
                <c:pt idx="9" formatCode="#,##0">
                  <c:v>176472.5806451613</c:v>
                </c:pt>
                <c:pt idx="10" formatCode="#,##0">
                  <c:v>173878.33333333331</c:v>
                </c:pt>
                <c:pt idx="11" formatCode="#,##0">
                  <c:v>173899.99999999997</c:v>
                </c:pt>
              </c:numCache>
            </c:numRef>
          </c:val>
          <c:smooth val="0"/>
          <c:extLst>
            <c:ext xmlns:c16="http://schemas.microsoft.com/office/drawing/2014/chart" uri="{C3380CC4-5D6E-409C-BE32-E72D297353CC}">
              <c16:uniqueId val="{00000000-1325-4DB6-9E7B-9ECAE89415E8}"/>
            </c:ext>
          </c:extLst>
        </c:ser>
        <c:ser>
          <c:idx val="2"/>
          <c:order val="1"/>
          <c:tx>
            <c:strRef>
              <c:f>'54'!$C$6</c:f>
              <c:strCache>
                <c:ptCount val="1"/>
                <c:pt idx="0">
                  <c:v>2014</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'54'!$C$7:$C$18</c:f>
              <c:numCache>
                <c:formatCode>#,##0</c:formatCode>
                <c:ptCount val="12"/>
                <c:pt idx="0">
                  <c:v>172306.45161290324</c:v>
                </c:pt>
                <c:pt idx="1">
                  <c:v>172000</c:v>
                </c:pt>
                <c:pt idx="2">
                  <c:v>190133.33333333331</c:v>
                </c:pt>
                <c:pt idx="3">
                  <c:v>185550</c:v>
                </c:pt>
                <c:pt idx="4">
                  <c:v>192198.92473118281</c:v>
                </c:pt>
                <c:pt idx="5">
                  <c:v>195233.33333333331</c:v>
                </c:pt>
                <c:pt idx="6">
                  <c:v>203064.51612903224</c:v>
                </c:pt>
                <c:pt idx="7">
                  <c:v>205000</c:v>
                </c:pt>
                <c:pt idx="8">
                  <c:v>205000</c:v>
                </c:pt>
                <c:pt idx="9">
                  <c:v>205000</c:v>
                </c:pt>
                <c:pt idx="10">
                  <c:v>205000</c:v>
                </c:pt>
                <c:pt idx="11">
                  <c:v>205000</c:v>
                </c:pt>
              </c:numCache>
            </c:numRef>
          </c:val>
          <c:smooth val="0"/>
          <c:extLst>
            <c:ext xmlns:c16="http://schemas.microsoft.com/office/drawing/2014/chart" uri="{C3380CC4-5D6E-409C-BE32-E72D297353CC}">
              <c16:uniqueId val="{00000001-1325-4DB6-9E7B-9ECAE89415E8}"/>
            </c:ext>
          </c:extLst>
        </c:ser>
        <c:ser>
          <c:idx val="3"/>
          <c:order val="2"/>
          <c:tx>
            <c:strRef>
              <c:f>'54'!$D$6</c:f>
              <c:strCache>
                <c:ptCount val="1"/>
                <c:pt idx="0">
                  <c:v>2015</c:v>
                </c:pt>
              </c:strCache>
            </c:strRef>
          </c:tx>
          <c:spPr>
            <a:ln w="38100">
              <a:solidFill>
                <a:schemeClr val="accent2">
                  <a:lumMod val="75000"/>
                </a:schemeClr>
              </a:solidFill>
              <a:prstDash val="solid"/>
            </a:ln>
          </c:spPr>
          <c:marker>
            <c:symbol val="star"/>
            <c:size val="7"/>
            <c:spPr>
              <a:noFill/>
              <a:ln>
                <a:solidFill>
                  <a:schemeClr val="accent2">
                    <a:lumMod val="75000"/>
                  </a:schemeClr>
                </a:solidFill>
                <a:prstDash val="solid"/>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'54'!$D$7:$D$18</c:f>
              <c:numCache>
                <c:formatCode>#,##0</c:formatCode>
                <c:ptCount val="12"/>
                <c:pt idx="0">
                  <c:v>205000</c:v>
                </c:pt>
                <c:pt idx="1">
                  <c:v>205000</c:v>
                </c:pt>
                <c:pt idx="2">
                  <c:v>205303.54838709679</c:v>
                </c:pt>
                <c:pt idx="3">
                  <c:v>195422.33333333334</c:v>
                </c:pt>
                <c:pt idx="4">
                  <c:v>189697.74193548388</c:v>
                </c:pt>
                <c:pt idx="5">
                  <c:v>200000</c:v>
                </c:pt>
                <c:pt idx="6">
                  <c:v>200000</c:v>
                </c:pt>
                <c:pt idx="7">
                  <c:v>200000</c:v>
                </c:pt>
                <c:pt idx="8">
                  <c:v>200000</c:v>
                </c:pt>
                <c:pt idx="9">
                  <c:v>200000</c:v>
                </c:pt>
              </c:numCache>
            </c:numRef>
          </c:val>
          <c:smooth val="0"/>
          <c:extLst>
            <c:ext xmlns:c16="http://schemas.microsoft.com/office/drawing/2014/chart" uri="{C3380CC4-5D6E-409C-BE32-E72D297353CC}">
              <c16:uniqueId val="{00000002-1325-4DB6-9E7B-9ECAE89415E8}"/>
            </c:ext>
          </c:extLst>
        </c:ser>
        <c:ser>
          <c:idx val="4"/>
          <c:order val="3"/>
          <c:tx>
            <c:strRef>
              <c:f>'54'!$E$6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'54'!$E$7:$E$18</c:f>
              <c:numCache>
                <c:formatCode>@</c:formatCode>
                <c:ptCount val="12"/>
                <c:pt idx="3" formatCode="#,##0">
                  <c:v>175615.38461538462</c:v>
                </c:pt>
                <c:pt idx="4" formatCode="#,##0">
                  <c:v>183100</c:v>
                </c:pt>
                <c:pt idx="5" formatCode="#,##0">
                  <c:v>188500</c:v>
                </c:pt>
                <c:pt idx="6" formatCode="#,##0">
                  <c:v>193333.33333333331</c:v>
                </c:pt>
              </c:numCache>
            </c:numRef>
          </c:val>
          <c:smooth val="0"/>
          <c:extLst>
            <c:ext xmlns:c16="http://schemas.microsoft.com/office/drawing/2014/chart" uri="{C3380CC4-5D6E-409C-BE32-E72D297353CC}">
              <c16:uniqueId val="{00000003-1325-4DB6-9E7B-9ECAE89415E8}"/>
            </c:ext>
          </c:extLst>
        </c:ser>
        <c:ser>
          <c:idx val="5"/>
          <c:order val="4"/>
          <c:tx>
            <c:strRef>
              <c:f>'54'!$F$6</c:f>
              <c:strCache>
                <c:ptCount val="1"/>
                <c:pt idx="0">
                  <c:v>2017</c:v>
                </c:pt>
              </c:strCache>
            </c:strRef>
          </c:tx>
          <c:spPr>
            <a:ln>
              <a:solidFill>
                <a:srgbClr val="FF0000"/>
              </a:solidFill>
            </a:ln>
          </c:spPr>
          <c:marker>
            <c:spPr>
              <a:solidFill>
                <a:srgbClr val="FFFF00"/>
              </a:solidFill>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'54'!$F$7:$F$18</c:f>
              <c:numCache>
                <c:formatCode>0</c:formatCode>
                <c:ptCount val="12"/>
                <c:pt idx="2" formatCode="#,##0">
                  <c:v>190868.42105263201</c:v>
                </c:pt>
                <c:pt idx="3" formatCode="#,##0">
                  <c:v>204799.444444444</c:v>
                </c:pt>
                <c:pt idx="4" formatCode="#,##0">
                  <c:v>203591.11111111101</c:v>
                </c:pt>
                <c:pt idx="5" formatCode="#,##0">
                  <c:v>191201.61290322599</c:v>
                </c:pt>
                <c:pt idx="6" formatCode="#,##0">
                  <c:v>194322.58064516101</c:v>
                </c:pt>
                <c:pt idx="7" formatCode="#,##0">
                  <c:v>190612.90322580643</c:v>
                </c:pt>
                <c:pt idx="8" formatCode="#,##0">
                  <c:v>189000</c:v>
                </c:pt>
              </c:numCache>
            </c:numRef>
          </c:val>
          <c:smooth val="0"/>
          <c:extLst>
            <c:ext xmlns:c16="http://schemas.microsoft.com/office/drawing/2014/chart" uri="{C3380CC4-5D6E-409C-BE32-E72D297353CC}">
              <c16:uniqueId val="{00000004-1325-4DB6-9E7B-9ECAE89415E8}"/>
            </c:ext>
          </c:extLst>
        </c:ser>
        <c:dLbls>
          <c:showLegendKey val="0"/>
          <c:showVal val="0"/>
          <c:showCatName val="0"/>
          <c:showSerName val="0"/>
          <c:showPercent val="0"/>
          <c:showBubbleSize val="0"/>
        </c:dLbls>
        <c:marker val="1"/>
        <c:smooth val="0"/>
        <c:axId val="115521264"/>
        <c:axId val="115507120"/>
      </c:lineChart>
      <c:catAx>
        <c:axId val="115521264"/>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15507120"/>
        <c:crosses val="autoZero"/>
        <c:auto val="1"/>
        <c:lblAlgn val="ctr"/>
        <c:lblOffset val="100"/>
        <c:tickLblSkip val="1"/>
        <c:tickMarkSkip val="1"/>
        <c:noMultiLvlLbl val="0"/>
      </c:catAx>
      <c:valAx>
        <c:axId val="115507120"/>
        <c:scaling>
          <c:orientation val="minMax"/>
          <c:max val="220000"/>
          <c:min val="145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$/tonelada</a:t>
                </a:r>
              </a:p>
            </c:rich>
          </c:tx>
          <c:layout>
            <c:manualLayout>
              <c:xMode val="edge"/>
              <c:yMode val="edge"/>
              <c:x val="2.380343226327478E-2"/>
              <c:y val="0.3771682111164675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5521264"/>
        <c:crosses val="autoZero"/>
        <c:crossBetween val="between"/>
      </c:valAx>
      <c:spPr>
        <a:solidFill>
          <a:srgbClr val="FFFFFF"/>
        </a:solidFill>
        <a:ln w="12700">
          <a:solidFill>
            <a:srgbClr val="808080"/>
          </a:solidFill>
          <a:prstDash val="solid"/>
        </a:ln>
      </c:spPr>
    </c:plotArea>
    <c:legend>
      <c:legendPos val="r"/>
      <c:layout>
        <c:manualLayout>
          <c:xMode val="edge"/>
          <c:yMode val="edge"/>
          <c:x val="8.0313183928931969E-2"/>
          <c:y val="0.87599121538379132"/>
          <c:w val="0.86104066222491416"/>
          <c:h val="4.7034834931347858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5519632"/>
        <c:axId val="115511472"/>
      </c:barChart>
      <c:catAx>
        <c:axId val="11551963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1472"/>
        <c:crosses val="autoZero"/>
        <c:auto val="1"/>
        <c:lblAlgn val="ctr"/>
        <c:lblOffset val="100"/>
        <c:tickMarkSkip val="1"/>
        <c:noMultiLvlLbl val="0"/>
      </c:catAx>
      <c:valAx>
        <c:axId val="11551147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963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5510928"/>
        <c:axId val="115516912"/>
      </c:barChart>
      <c:catAx>
        <c:axId val="11551092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6912"/>
        <c:crosses val="autoZero"/>
        <c:auto val="1"/>
        <c:lblAlgn val="ctr"/>
        <c:lblOffset val="100"/>
        <c:tickMarkSkip val="1"/>
        <c:noMultiLvlLbl val="0"/>
      </c:catAx>
      <c:valAx>
        <c:axId val="1155169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092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Tailandia, Vietnam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USD/ton)</a:t>
            </a:r>
          </a:p>
        </c:rich>
      </c:tx>
      <c:layout>
        <c:manualLayout>
          <c:xMode val="edge"/>
          <c:yMode val="edge"/>
          <c:x val="0.25670572731806579"/>
          <c:y val="3.3678980038474422E-2"/>
        </c:manualLayout>
      </c:layout>
      <c:overlay val="0"/>
      <c:spPr>
        <a:noFill/>
        <a:ln w="25400">
          <a:noFill/>
        </a:ln>
      </c:spPr>
    </c:title>
    <c:autoTitleDeleted val="0"/>
    <c:plotArea>
      <c:layout>
        <c:manualLayout>
          <c:layoutTarget val="inner"/>
          <c:xMode val="edge"/>
          <c:yMode val="edge"/>
          <c:x val="0.10880950560791551"/>
          <c:y val="0.18478718350117215"/>
          <c:w val="0.80070709607900958"/>
          <c:h val="0.40582906644866112"/>
        </c:manualLayout>
      </c:layout>
      <c:lineChart>
        <c:grouping val="standard"/>
        <c:varyColors val="0"/>
        <c:ser>
          <c:idx val="0"/>
          <c:order val="0"/>
          <c:tx>
            <c:strRef>
              <c:f>'56'!$D$5</c:f>
              <c:strCache>
                <c:ptCount val="1"/>
                <c:pt idx="0">
                  <c:v>Arroz elaborado 5% grano partido, FOB Bangkok, Tailandia</c:v>
                </c:pt>
              </c:strCache>
            </c:strRef>
          </c:tx>
          <c:spPr>
            <a:ln w="28575">
              <a:solidFill>
                <a:srgbClr val="FFC000"/>
              </a:solidFill>
              <a:prstDash val="solid"/>
            </a:ln>
          </c:spPr>
          <c:marker>
            <c:symbol val="none"/>
          </c:marker>
          <c:cat>
            <c:numRef>
              <c:f>'56'!$A$6:$A$18</c:f>
              <c:numCache>
                <c:formatCode>mmm\-yy</c:formatCode>
                <c:ptCount val="13"/>
                <c:pt idx="0">
                  <c:v>42675</c:v>
                </c:pt>
                <c:pt idx="1">
                  <c:v>42705</c:v>
                </c:pt>
                <c:pt idx="2">
                  <c:v>42736</c:v>
                </c:pt>
                <c:pt idx="3">
                  <c:v>42767</c:v>
                </c:pt>
                <c:pt idx="4">
                  <c:v>42795</c:v>
                </c:pt>
                <c:pt idx="5">
                  <c:v>42826</c:v>
                </c:pt>
                <c:pt idx="6">
                  <c:v>42856</c:v>
                </c:pt>
                <c:pt idx="7">
                  <c:v>42887</c:v>
                </c:pt>
                <c:pt idx="8">
                  <c:v>42917</c:v>
                </c:pt>
                <c:pt idx="9">
                  <c:v>42948</c:v>
                </c:pt>
                <c:pt idx="10">
                  <c:v>42979</c:v>
                </c:pt>
                <c:pt idx="11">
                  <c:v>43009</c:v>
                </c:pt>
                <c:pt idx="12">
                  <c:v>43040</c:v>
                </c:pt>
              </c:numCache>
            </c:numRef>
          </c:cat>
          <c:val>
            <c:numRef>
              <c:f>'56'!$D$6:$D$18</c:f>
              <c:numCache>
                <c:formatCode>#,##0_ ;\-#,##0\ </c:formatCode>
                <c:ptCount val="13"/>
                <c:pt idx="0">
                  <c:v>364.91</c:v>
                </c:pt>
                <c:pt idx="1">
                  <c:v>372.95</c:v>
                </c:pt>
                <c:pt idx="2">
                  <c:v>374.77</c:v>
                </c:pt>
                <c:pt idx="3">
                  <c:v>367.15</c:v>
                </c:pt>
                <c:pt idx="4">
                  <c:v>369.43</c:v>
                </c:pt>
                <c:pt idx="5">
                  <c:v>377.74</c:v>
                </c:pt>
                <c:pt idx="6">
                  <c:v>406.78</c:v>
                </c:pt>
                <c:pt idx="7">
                  <c:v>454.09</c:v>
                </c:pt>
                <c:pt idx="8">
                  <c:v>422.86</c:v>
                </c:pt>
                <c:pt idx="9">
                  <c:v>395.26</c:v>
                </c:pt>
                <c:pt idx="10">
                  <c:v>399</c:v>
                </c:pt>
                <c:pt idx="11">
                  <c:v>395</c:v>
                </c:pt>
                <c:pt idx="12">
                  <c:v>397.68</c:v>
                </c:pt>
              </c:numCache>
            </c:numRef>
          </c:val>
          <c:smooth val="0"/>
          <c:extLst>
            <c:ext xmlns:c16="http://schemas.microsoft.com/office/drawing/2014/chart" uri="{C3380CC4-5D6E-409C-BE32-E72D297353CC}">
              <c16:uniqueId val="{00000000-6B21-43DC-9D84-94DD0C870CFC}"/>
            </c:ext>
          </c:extLst>
        </c:ser>
        <c:ser>
          <c:idx val="4"/>
          <c:order val="1"/>
          <c:tx>
            <c:strRef>
              <c:f>'56'!$E$5</c:f>
              <c:strCache>
                <c:ptCount val="1"/>
                <c:pt idx="0">
                  <c:v>Arroz  elaborado 5% grano partido, FOB Vietnam</c:v>
                </c:pt>
              </c:strCache>
            </c:strRef>
          </c:tx>
          <c:spPr>
            <a:ln w="38100">
              <a:solidFill>
                <a:srgbClr val="FF0000"/>
              </a:solidFill>
              <a:prstDash val="solid"/>
            </a:ln>
          </c:spPr>
          <c:marker>
            <c:symbol val="none"/>
          </c:marker>
          <c:cat>
            <c:numRef>
              <c:f>'56'!$A$6:$A$18</c:f>
              <c:numCache>
                <c:formatCode>mmm\-yy</c:formatCode>
                <c:ptCount val="13"/>
                <c:pt idx="0">
                  <c:v>42675</c:v>
                </c:pt>
                <c:pt idx="1">
                  <c:v>42705</c:v>
                </c:pt>
                <c:pt idx="2">
                  <c:v>42736</c:v>
                </c:pt>
                <c:pt idx="3">
                  <c:v>42767</c:v>
                </c:pt>
                <c:pt idx="4">
                  <c:v>42795</c:v>
                </c:pt>
                <c:pt idx="5">
                  <c:v>42826</c:v>
                </c:pt>
                <c:pt idx="6">
                  <c:v>42856</c:v>
                </c:pt>
                <c:pt idx="7">
                  <c:v>42887</c:v>
                </c:pt>
                <c:pt idx="8">
                  <c:v>42917</c:v>
                </c:pt>
                <c:pt idx="9">
                  <c:v>42948</c:v>
                </c:pt>
                <c:pt idx="10">
                  <c:v>42979</c:v>
                </c:pt>
                <c:pt idx="11">
                  <c:v>43009</c:v>
                </c:pt>
                <c:pt idx="12">
                  <c:v>43040</c:v>
                </c:pt>
              </c:numCache>
            </c:numRef>
          </c:cat>
          <c:val>
            <c:numRef>
              <c:f>'56'!$E$6:$E$18</c:f>
              <c:numCache>
                <c:formatCode>#,##0_ ;\-#,##0\ </c:formatCode>
                <c:ptCount val="13"/>
                <c:pt idx="0">
                  <c:v>348.52272727272725</c:v>
                </c:pt>
                <c:pt idx="1">
                  <c:v>339.43181818181819</c:v>
                </c:pt>
                <c:pt idx="2">
                  <c:v>341.25</c:v>
                </c:pt>
                <c:pt idx="3">
                  <c:v>352.45</c:v>
                </c:pt>
                <c:pt idx="4">
                  <c:v>349.72500000000002</c:v>
                </c:pt>
                <c:pt idx="5">
                  <c:v>351.82499999999999</c:v>
                </c:pt>
                <c:pt idx="6">
                  <c:v>365</c:v>
                </c:pt>
                <c:pt idx="7">
                  <c:v>359.82608695652175</c:v>
                </c:pt>
                <c:pt idx="8">
                  <c:v>406.31</c:v>
                </c:pt>
                <c:pt idx="9">
                  <c:v>398.15</c:v>
                </c:pt>
              </c:numCache>
            </c:numRef>
          </c:val>
          <c:smooth val="0"/>
          <c:extLst>
            <c:ext xmlns:c16="http://schemas.microsoft.com/office/drawing/2014/chart" uri="{C3380CC4-5D6E-409C-BE32-E72D297353CC}">
              <c16:uniqueId val="{00000001-6B21-43DC-9D84-94DD0C870CFC}"/>
            </c:ext>
          </c:extLst>
        </c:ser>
        <c:ser>
          <c:idx val="3"/>
          <c:order val="2"/>
          <c:tx>
            <c:strRef>
              <c:f>'56'!$F$5</c:f>
              <c:strCache>
                <c:ptCount val="1"/>
                <c:pt idx="0">
                  <c:v>Precio promedio nacional paddy</c:v>
                </c:pt>
              </c:strCache>
            </c:strRef>
          </c:tx>
          <c:spPr>
            <a:ln>
              <a:solidFill>
                <a:schemeClr val="tx1"/>
              </a:solidFill>
            </a:ln>
          </c:spPr>
          <c:marker>
            <c:spPr>
              <a:ln>
                <a:solidFill>
                  <a:schemeClr val="tx1"/>
                </a:solidFill>
              </a:ln>
            </c:spPr>
          </c:marker>
          <c:cat>
            <c:numRef>
              <c:f>'56'!$A$6:$A$18</c:f>
              <c:numCache>
                <c:formatCode>mmm\-yy</c:formatCode>
                <c:ptCount val="13"/>
                <c:pt idx="0">
                  <c:v>42675</c:v>
                </c:pt>
                <c:pt idx="1">
                  <c:v>42705</c:v>
                </c:pt>
                <c:pt idx="2">
                  <c:v>42736</c:v>
                </c:pt>
                <c:pt idx="3">
                  <c:v>42767</c:v>
                </c:pt>
                <c:pt idx="4">
                  <c:v>42795</c:v>
                </c:pt>
                <c:pt idx="5">
                  <c:v>42826</c:v>
                </c:pt>
                <c:pt idx="6">
                  <c:v>42856</c:v>
                </c:pt>
                <c:pt idx="7">
                  <c:v>42887</c:v>
                </c:pt>
                <c:pt idx="8">
                  <c:v>42917</c:v>
                </c:pt>
                <c:pt idx="9">
                  <c:v>42948</c:v>
                </c:pt>
                <c:pt idx="10">
                  <c:v>42979</c:v>
                </c:pt>
                <c:pt idx="11">
                  <c:v>43009</c:v>
                </c:pt>
                <c:pt idx="12">
                  <c:v>43040</c:v>
                </c:pt>
              </c:numCache>
            </c:numRef>
          </c:cat>
          <c:val>
            <c:numRef>
              <c:f>'56'!$F$6:$F$18</c:f>
              <c:numCache>
                <c:formatCode>#,##0_ ;\-#,##0\ </c:formatCode>
                <c:ptCount val="13"/>
                <c:pt idx="4">
                  <c:v>288.66972331009003</c:v>
                </c:pt>
                <c:pt idx="5">
                  <c:v>313.01020104914403</c:v>
                </c:pt>
                <c:pt idx="6">
                  <c:v>303.31050625137595</c:v>
                </c:pt>
                <c:pt idx="7">
                  <c:v>287.45638262531128</c:v>
                </c:pt>
                <c:pt idx="8">
                  <c:v>295.24679132315561</c:v>
                </c:pt>
                <c:pt idx="9">
                  <c:v>295.87250593848012</c:v>
                </c:pt>
                <c:pt idx="10">
                  <c:v>302.13895194551912</c:v>
                </c:pt>
              </c:numCache>
            </c:numRef>
          </c:val>
          <c:smooth val="0"/>
          <c:extLst>
            <c:ext xmlns:c16="http://schemas.microsoft.com/office/drawing/2014/chart" uri="{C3380CC4-5D6E-409C-BE32-E72D297353CC}">
              <c16:uniqueId val="{00000002-6B21-43DC-9D84-94DD0C870CFC}"/>
            </c:ext>
          </c:extLst>
        </c:ser>
        <c:dLbls>
          <c:showLegendKey val="0"/>
          <c:showVal val="0"/>
          <c:showCatName val="0"/>
          <c:showSerName val="0"/>
          <c:showPercent val="0"/>
          <c:showBubbleSize val="0"/>
        </c:dLbls>
        <c:smooth val="0"/>
        <c:axId val="115507664"/>
        <c:axId val="115521808"/>
      </c:lineChart>
      <c:dateAx>
        <c:axId val="115507664"/>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15521808"/>
        <c:crosses val="autoZero"/>
        <c:auto val="1"/>
        <c:lblOffset val="100"/>
        <c:baseTimeUnit val="days"/>
        <c:minorUnit val="1"/>
        <c:minorTimeUnit val="days"/>
      </c:dateAx>
      <c:valAx>
        <c:axId val="115521808"/>
        <c:scaling>
          <c:orientation val="minMax"/>
          <c:max val="460"/>
          <c:min val="250"/>
        </c:scaling>
        <c:delete val="0"/>
        <c:axPos val="r"/>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USD / Ton</a:t>
                </a:r>
              </a:p>
            </c:rich>
          </c:tx>
          <c:layout>
            <c:manualLayout>
              <c:xMode val="edge"/>
              <c:yMode val="edge"/>
              <c:x val="2.185765614249675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5507664"/>
        <c:crosses val="max"/>
        <c:crossBetween val="between"/>
        <c:majorUnit val="50"/>
      </c:valAx>
      <c:spPr>
        <a:solidFill>
          <a:srgbClr val="FFFFFF"/>
        </a:solidFill>
        <a:ln w="12700">
          <a:solidFill>
            <a:srgbClr val="808080"/>
          </a:solidFill>
          <a:prstDash val="solid"/>
        </a:ln>
      </c:spPr>
    </c:plotArea>
    <c:legend>
      <c:legendPos val="r"/>
      <c:layout>
        <c:manualLayout>
          <c:xMode val="edge"/>
          <c:yMode val="edge"/>
          <c:x val="0.10273266050948653"/>
          <c:y val="0.76704588155988696"/>
          <c:w val="0.82417202033846193"/>
          <c:h val="0.1197533095248339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s-CL" sz="900" b="1">
                <a:solidFill>
                  <a:sysClr val="windowText" lastClr="000000"/>
                </a:solidFill>
              </a:rPr>
              <a:t>Gráfico N° 11. Evolución de los precios del arroz con cáscara en el mercado de futuros de Chicago desde el 18 de septiembre de</a:t>
            </a:r>
            <a:r>
              <a:rPr lang="es-CL" sz="900" b="1" baseline="0">
                <a:solidFill>
                  <a:sysClr val="windowText" lastClr="000000"/>
                </a:solidFill>
              </a:rPr>
              <a:t> 2017 </a:t>
            </a:r>
            <a:r>
              <a:rPr lang="es-CL" sz="900" b="1">
                <a:solidFill>
                  <a:sysClr val="windowText" lastClr="000000"/>
                </a:solidFill>
              </a:rPr>
              <a:t>hasta el 8 de enero</a:t>
            </a:r>
            <a:r>
              <a:rPr lang="es-CL" sz="900" b="1" baseline="0">
                <a:solidFill>
                  <a:sysClr val="windowText" lastClr="000000"/>
                </a:solidFill>
              </a:rPr>
              <a:t> </a:t>
            </a:r>
            <a:r>
              <a:rPr lang="es-CL" sz="900" b="1">
                <a:solidFill>
                  <a:sysClr val="windowText" lastClr="000000"/>
                </a:solidFill>
              </a:rPr>
              <a:t>de 2018 </a:t>
            </a:r>
          </a:p>
          <a:p>
            <a:pPr>
              <a:defRPr sz="900" b="1">
                <a:solidFill>
                  <a:sysClr val="windowText" lastClr="000000"/>
                </a:solidFill>
              </a:defRPr>
            </a:pPr>
            <a:r>
              <a:rPr lang="es-CL" sz="900" b="1">
                <a:solidFill>
                  <a:sysClr val="windowText" lastClr="000000"/>
                </a:solidFill>
              </a:rPr>
              <a:t>(precios diarios en USD/tonelada)</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8.4453588367455978E-2"/>
          <c:y val="0.20529114659588882"/>
          <c:w val="0.87090917148524194"/>
          <c:h val="0.53134491521893101"/>
        </c:manualLayout>
      </c:layout>
      <c:lineChart>
        <c:grouping val="standard"/>
        <c:varyColors val="0"/>
        <c:ser>
          <c:idx val="1"/>
          <c:order val="0"/>
          <c:tx>
            <c:strRef>
              <c:f>'57'!$J$1</c:f>
              <c:strCache>
                <c:ptCount val="1"/>
                <c:pt idx="0">
                  <c:v>Mar-18</c:v>
                </c:pt>
              </c:strCache>
            </c:strRef>
          </c:tx>
          <c:spPr>
            <a:ln w="28575" cap="rnd">
              <a:solidFill>
                <a:schemeClr val="accent2"/>
              </a:solidFill>
              <a:round/>
            </a:ln>
            <a:effectLst/>
          </c:spPr>
          <c:marker>
            <c:symbol val="none"/>
          </c:marker>
          <c:cat>
            <c:strRef>
              <c:f>'57'!$I$2:$I$18</c:f>
              <c:strCache>
                <c:ptCount val="17"/>
                <c:pt idx="0">
                  <c:v>18 de septiembre de 2017</c:v>
                </c:pt>
                <c:pt idx="1">
                  <c:v>25 de septiembre de 2017</c:v>
                </c:pt>
                <c:pt idx="2">
                  <c:v>2 de octubre de 2017</c:v>
                </c:pt>
                <c:pt idx="3">
                  <c:v>9 de octubre de 2017</c:v>
                </c:pt>
                <c:pt idx="4">
                  <c:v>16 de octubre de 2017</c:v>
                </c:pt>
                <c:pt idx="5">
                  <c:v>23 de octubre de 2017</c:v>
                </c:pt>
                <c:pt idx="6">
                  <c:v>30 de octubre de 2017</c:v>
                </c:pt>
                <c:pt idx="7">
                  <c:v>6 de noviembre de 2017</c:v>
                </c:pt>
                <c:pt idx="8">
                  <c:v>13 de noviembre de 2017</c:v>
                </c:pt>
                <c:pt idx="9">
                  <c:v>20 de noviembre de 2017</c:v>
                </c:pt>
                <c:pt idx="10">
                  <c:v>27 de noviembre de 2017</c:v>
                </c:pt>
                <c:pt idx="11">
                  <c:v>4 de diciembre de 2017</c:v>
                </c:pt>
                <c:pt idx="12">
                  <c:v>11 de diciembre de 2017</c:v>
                </c:pt>
                <c:pt idx="13">
                  <c:v>18 de diciembre de 2017</c:v>
                </c:pt>
                <c:pt idx="14">
                  <c:v>26 de diciembre de 2017</c:v>
                </c:pt>
                <c:pt idx="15">
                  <c:v>2 de enero de 2018</c:v>
                </c:pt>
                <c:pt idx="16">
                  <c:v>8 de enero de 2018</c:v>
                </c:pt>
              </c:strCache>
            </c:strRef>
          </c:cat>
          <c:val>
            <c:numRef>
              <c:f>'57'!$J$2:$J$18</c:f>
              <c:numCache>
                <c:formatCode>0</c:formatCode>
                <c:ptCount val="17"/>
                <c:pt idx="0">
                  <c:v>292.88</c:v>
                </c:pt>
                <c:pt idx="1">
                  <c:v>274.91666519691705</c:v>
                </c:pt>
                <c:pt idx="2">
                  <c:v>275.13712763893545</c:v>
                </c:pt>
                <c:pt idx="3">
                  <c:v>271.83019100865977</c:v>
                </c:pt>
                <c:pt idx="4">
                  <c:v>278.77475793223863</c:v>
                </c:pt>
                <c:pt idx="5">
                  <c:v>276.34967107003649</c:v>
                </c:pt>
                <c:pt idx="6">
                  <c:v>265.3265489691176</c:v>
                </c:pt>
                <c:pt idx="7">
                  <c:v>265.87770507416354</c:v>
                </c:pt>
                <c:pt idx="8">
                  <c:v>262.57076844388791</c:v>
                </c:pt>
                <c:pt idx="9">
                  <c:v>279.10545159526623</c:v>
                </c:pt>
                <c:pt idx="10">
                  <c:v>277.67244572214679</c:v>
                </c:pt>
                <c:pt idx="11">
                  <c:v>278.22360182719274</c:v>
                </c:pt>
                <c:pt idx="12">
                  <c:v>276.01897740700895</c:v>
                </c:pt>
                <c:pt idx="13">
                  <c:v>264.5549304220533</c:v>
                </c:pt>
                <c:pt idx="14">
                  <c:v>266.42886117920949</c:v>
                </c:pt>
                <c:pt idx="15">
                  <c:v>262.46053722287866</c:v>
                </c:pt>
                <c:pt idx="16">
                  <c:v>262.12984355985117</c:v>
                </c:pt>
              </c:numCache>
            </c:numRef>
          </c:val>
          <c:smooth val="0"/>
          <c:extLst>
            <c:ext xmlns:c16="http://schemas.microsoft.com/office/drawing/2014/chart" uri="{C3380CC4-5D6E-409C-BE32-E72D297353CC}">
              <c16:uniqueId val="{00000001-664D-4A4A-A9FD-0527AAC8F55E}"/>
            </c:ext>
          </c:extLst>
        </c:ser>
        <c:ser>
          <c:idx val="2"/>
          <c:order val="1"/>
          <c:tx>
            <c:strRef>
              <c:f>'57'!$K$1</c:f>
              <c:strCache>
                <c:ptCount val="1"/>
                <c:pt idx="0">
                  <c:v>May-18</c:v>
                </c:pt>
              </c:strCache>
            </c:strRef>
          </c:tx>
          <c:spPr>
            <a:ln w="28575" cap="rnd">
              <a:solidFill>
                <a:schemeClr val="accent3"/>
              </a:solidFill>
              <a:round/>
            </a:ln>
            <a:effectLst/>
          </c:spPr>
          <c:marker>
            <c:symbol val="none"/>
          </c:marker>
          <c:cat>
            <c:strRef>
              <c:f>'57'!$I$2:$I$18</c:f>
              <c:strCache>
                <c:ptCount val="17"/>
                <c:pt idx="0">
                  <c:v>18 de septiembre de 2017</c:v>
                </c:pt>
                <c:pt idx="1">
                  <c:v>25 de septiembre de 2017</c:v>
                </c:pt>
                <c:pt idx="2">
                  <c:v>2 de octubre de 2017</c:v>
                </c:pt>
                <c:pt idx="3">
                  <c:v>9 de octubre de 2017</c:v>
                </c:pt>
                <c:pt idx="4">
                  <c:v>16 de octubre de 2017</c:v>
                </c:pt>
                <c:pt idx="5">
                  <c:v>23 de octubre de 2017</c:v>
                </c:pt>
                <c:pt idx="6">
                  <c:v>30 de octubre de 2017</c:v>
                </c:pt>
                <c:pt idx="7">
                  <c:v>6 de noviembre de 2017</c:v>
                </c:pt>
                <c:pt idx="8">
                  <c:v>13 de noviembre de 2017</c:v>
                </c:pt>
                <c:pt idx="9">
                  <c:v>20 de noviembre de 2017</c:v>
                </c:pt>
                <c:pt idx="10">
                  <c:v>27 de noviembre de 2017</c:v>
                </c:pt>
                <c:pt idx="11">
                  <c:v>4 de diciembre de 2017</c:v>
                </c:pt>
                <c:pt idx="12">
                  <c:v>11 de diciembre de 2017</c:v>
                </c:pt>
                <c:pt idx="13">
                  <c:v>18 de diciembre de 2017</c:v>
                </c:pt>
                <c:pt idx="14">
                  <c:v>26 de diciembre de 2017</c:v>
                </c:pt>
                <c:pt idx="15">
                  <c:v>2 de enero de 2018</c:v>
                </c:pt>
                <c:pt idx="16">
                  <c:v>8 de enero de 2018</c:v>
                </c:pt>
              </c:strCache>
            </c:strRef>
          </c:cat>
          <c:val>
            <c:numRef>
              <c:f>'57'!$K$2:$K$18</c:f>
              <c:numCache>
                <c:formatCode>0</c:formatCode>
                <c:ptCount val="17"/>
                <c:pt idx="0">
                  <c:v>296.08</c:v>
                </c:pt>
                <c:pt idx="1">
                  <c:v>279.54637647930298</c:v>
                </c:pt>
                <c:pt idx="2">
                  <c:v>278.66452671122948</c:v>
                </c:pt>
                <c:pt idx="3">
                  <c:v>275.13712763893545</c:v>
                </c:pt>
                <c:pt idx="4">
                  <c:v>283.07377555159701</c:v>
                </c:pt>
                <c:pt idx="5">
                  <c:v>281.08961357343162</c:v>
                </c:pt>
                <c:pt idx="6">
                  <c:v>270.72787879856787</c:v>
                </c:pt>
                <c:pt idx="7">
                  <c:v>270.28695391453113</c:v>
                </c:pt>
                <c:pt idx="8">
                  <c:v>266.42886117920949</c:v>
                </c:pt>
                <c:pt idx="9">
                  <c:v>284.50678142471651</c:v>
                </c:pt>
                <c:pt idx="10">
                  <c:v>283.07377555159701</c:v>
                </c:pt>
                <c:pt idx="11">
                  <c:v>284.1760877616889</c:v>
                </c:pt>
                <c:pt idx="12">
                  <c:v>282.08169456251431</c:v>
                </c:pt>
                <c:pt idx="13">
                  <c:v>270.83811001957707</c:v>
                </c:pt>
                <c:pt idx="14">
                  <c:v>272.71204077673326</c:v>
                </c:pt>
                <c:pt idx="15">
                  <c:v>268.52325437838408</c:v>
                </c:pt>
                <c:pt idx="16">
                  <c:v>267.97209827333819</c:v>
                </c:pt>
              </c:numCache>
            </c:numRef>
          </c:val>
          <c:smooth val="0"/>
          <c:extLst>
            <c:ext xmlns:c16="http://schemas.microsoft.com/office/drawing/2014/chart" uri="{C3380CC4-5D6E-409C-BE32-E72D297353CC}">
              <c16:uniqueId val="{00000002-664D-4A4A-A9FD-0527AAC8F55E}"/>
            </c:ext>
          </c:extLst>
        </c:ser>
        <c:dLbls>
          <c:showLegendKey val="0"/>
          <c:showVal val="0"/>
          <c:showCatName val="0"/>
          <c:showSerName val="0"/>
          <c:showPercent val="0"/>
          <c:showBubbleSize val="0"/>
        </c:dLbls>
        <c:smooth val="0"/>
        <c:axId val="1887165151"/>
        <c:axId val="1672190703"/>
      </c:lineChart>
      <c:catAx>
        <c:axId val="1887165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672190703"/>
        <c:crosses val="autoZero"/>
        <c:auto val="1"/>
        <c:lblAlgn val="ctr"/>
        <c:lblOffset val="20"/>
        <c:tickLblSkip val="3"/>
        <c:tickMarkSkip val="1"/>
        <c:noMultiLvlLbl val="0"/>
      </c:catAx>
      <c:valAx>
        <c:axId val="1672190703"/>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s-CL" sz="900">
                    <a:solidFill>
                      <a:sysClr val="windowText" lastClr="000000"/>
                    </a:solidFill>
                  </a:rPr>
                  <a:t>USD/ton</a:t>
                </a:r>
              </a:p>
            </c:rich>
          </c:tx>
          <c:layout>
            <c:manualLayout>
              <c:xMode val="edge"/>
              <c:yMode val="edge"/>
              <c:x val="1.038421429355209E-2"/>
              <c:y val="0.408223736795763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887165151"/>
        <c:crosses val="autoZero"/>
        <c:crossBetween val="between"/>
      </c:valAx>
      <c:spPr>
        <a:noFill/>
        <a:ln>
          <a:noFill/>
        </a:ln>
        <a:effectLst/>
      </c:spPr>
    </c:plotArea>
    <c:legend>
      <c:legendPos val="t"/>
      <c:layout>
        <c:manualLayout>
          <c:xMode val="edge"/>
          <c:yMode val="edge"/>
          <c:x val="0.30806153538212516"/>
          <c:y val="0.2096073428622903"/>
          <c:w val="0.38387676570481588"/>
          <c:h val="6.424782477410383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consumo aparente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2009 - 2017</a:t>
            </a:r>
          </a:p>
        </c:rich>
      </c:tx>
      <c:layout>
        <c:manualLayout>
          <c:xMode val="edge"/>
          <c:yMode val="edge"/>
          <c:x val="0.13360461113023778"/>
          <c:y val="1.2504558425523912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'11'!$B$8:$B$16</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'11'!$C$8:$C$16</c:f>
              <c:numCache>
                <c:formatCode>#,##0_);\(#,##0\)</c:formatCode>
                <c:ptCount val="9"/>
                <c:pt idx="0">
                  <c:v>1145289.7</c:v>
                </c:pt>
                <c:pt idx="1">
                  <c:v>1523921.3</c:v>
                </c:pt>
                <c:pt idx="2">
                  <c:v>1575822</c:v>
                </c:pt>
                <c:pt idx="3">
                  <c:v>1213101</c:v>
                </c:pt>
                <c:pt idx="4">
                  <c:v>1474662.5</c:v>
                </c:pt>
                <c:pt idx="5">
                  <c:v>1358129</c:v>
                </c:pt>
                <c:pt idx="6">
                  <c:v>1482311</c:v>
                </c:pt>
                <c:pt idx="7">
                  <c:v>1731935</c:v>
                </c:pt>
                <c:pt idx="8">
                  <c:v>1349491.9</c:v>
                </c:pt>
              </c:numCache>
            </c:numRef>
          </c:val>
          <c:extLst>
            <c:ext xmlns:c16="http://schemas.microsoft.com/office/drawing/2014/chart" uri="{C3380CC4-5D6E-409C-BE32-E72D297353CC}">
              <c16:uniqueId val="{00000000-3B5B-4F21-8F62-9DBE8A5C2427}"/>
            </c:ext>
          </c:extLst>
        </c:ser>
        <c:ser>
          <c:idx val="2"/>
          <c:order val="1"/>
          <c:tx>
            <c:strRef>
              <c:f>'11'!$E$6:$E$7</c:f>
              <c:strCache>
                <c:ptCount val="2"/>
                <c:pt idx="0">
                  <c:v>Importación</c:v>
                </c:pt>
              </c:strCache>
            </c:strRef>
          </c:tx>
          <c:invertIfNegative val="0"/>
          <c:cat>
            <c:numRef>
              <c:f>'11'!$B$8:$B$16</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'11'!$E$8:$E$16</c:f>
              <c:numCache>
                <c:formatCode>#,##0_);\(#,##0\)</c:formatCode>
                <c:ptCount val="9"/>
                <c:pt idx="0">
                  <c:v>686003.93299999996</c:v>
                </c:pt>
                <c:pt idx="1">
                  <c:v>632530.88100000005</c:v>
                </c:pt>
                <c:pt idx="2">
                  <c:v>655527.429</c:v>
                </c:pt>
                <c:pt idx="3">
                  <c:v>896914.36</c:v>
                </c:pt>
                <c:pt idx="4">
                  <c:v>939403.54799999995</c:v>
                </c:pt>
                <c:pt idx="5">
                  <c:v>759593.10699999996</c:v>
                </c:pt>
                <c:pt idx="6">
                  <c:v>721118.16299999994</c:v>
                </c:pt>
                <c:pt idx="7">
                  <c:v>619307.77600000007</c:v>
                </c:pt>
                <c:pt idx="8" formatCode="#,##0">
                  <c:v>1007532.0789999999</c:v>
                </c:pt>
              </c:numCache>
            </c:numRef>
          </c:val>
          <c:extLst>
            <c:ext xmlns:c16="http://schemas.microsoft.com/office/drawing/2014/chart" uri="{C3380CC4-5D6E-409C-BE32-E72D297353CC}">
              <c16:uniqueId val="{00000001-3B5B-4F21-8F62-9DBE8A5C2427}"/>
            </c:ext>
          </c:extLst>
        </c:ser>
        <c:dLbls>
          <c:showLegendKey val="0"/>
          <c:showVal val="0"/>
          <c:showCatName val="0"/>
          <c:showSerName val="0"/>
          <c:showPercent val="0"/>
          <c:showBubbleSize val="0"/>
        </c:dLbls>
        <c:gapWidth val="150"/>
        <c:overlap val="100"/>
        <c:axId val="-841436592"/>
        <c:axId val="-841437680"/>
      </c:barChart>
      <c:lineChart>
        <c:grouping val="standard"/>
        <c:varyColors val="0"/>
        <c:ser>
          <c:idx val="5"/>
          <c:order val="2"/>
          <c:tx>
            <c:strRef>
              <c:f>'11'!$H$6</c:f>
              <c:strCache>
                <c:ptCount val="1"/>
                <c:pt idx="0">
                  <c:v>Consumo aparente</c:v>
                </c:pt>
              </c:strCache>
            </c:strRef>
          </c:tx>
          <c:marker>
            <c:symbol val="none"/>
          </c:marker>
          <c:cat>
            <c:numRef>
              <c:f>'11'!$B$8:$B$14</c:f>
              <c:numCache>
                <c:formatCode>General</c:formatCode>
                <c:ptCount val="7"/>
                <c:pt idx="0">
                  <c:v>2009</c:v>
                </c:pt>
                <c:pt idx="1">
                  <c:v>2010</c:v>
                </c:pt>
                <c:pt idx="2">
                  <c:v>2011</c:v>
                </c:pt>
                <c:pt idx="3">
                  <c:v>2012</c:v>
                </c:pt>
                <c:pt idx="4">
                  <c:v>2013</c:v>
                </c:pt>
                <c:pt idx="5">
                  <c:v>2014</c:v>
                </c:pt>
                <c:pt idx="6">
                  <c:v>2015</c:v>
                </c:pt>
              </c:numCache>
            </c:numRef>
          </c:cat>
          <c:val>
            <c:numRef>
              <c:f>'11'!$H$8:$H$16</c:f>
              <c:numCache>
                <c:formatCode>#,##0_);\(#,##0\)</c:formatCode>
                <c:ptCount val="9"/>
                <c:pt idx="0">
                  <c:v>1831289.7899999998</c:v>
                </c:pt>
                <c:pt idx="1">
                  <c:v>2156449.6461</c:v>
                </c:pt>
                <c:pt idx="2">
                  <c:v>2231238.6787</c:v>
                </c:pt>
                <c:pt idx="3">
                  <c:v>2110011.36</c:v>
                </c:pt>
                <c:pt idx="4">
                  <c:v>2414060.628</c:v>
                </c:pt>
                <c:pt idx="5">
                  <c:v>2117721.04</c:v>
                </c:pt>
                <c:pt idx="6">
                  <c:v>2203429.1369999996</c:v>
                </c:pt>
                <c:pt idx="7">
                  <c:v>2351241.7039999999</c:v>
                </c:pt>
                <c:pt idx="8">
                  <c:v>2357023.574</c:v>
                </c:pt>
              </c:numCache>
            </c:numRef>
          </c:val>
          <c:smooth val="0"/>
          <c:extLst>
            <c:ext xmlns:c16="http://schemas.microsoft.com/office/drawing/2014/chart" uri="{C3380CC4-5D6E-409C-BE32-E72D297353CC}">
              <c16:uniqueId val="{00000002-3B5B-4F21-8F62-9DBE8A5C2427}"/>
            </c:ext>
          </c:extLst>
        </c:ser>
        <c:dLbls>
          <c:showLegendKey val="0"/>
          <c:showVal val="0"/>
          <c:showCatName val="0"/>
          <c:showSerName val="0"/>
          <c:showPercent val="0"/>
          <c:showBubbleSize val="0"/>
        </c:dLbls>
        <c:marker val="1"/>
        <c:smooth val="0"/>
        <c:axId val="-841436592"/>
        <c:axId val="-841437680"/>
      </c:lineChart>
      <c:catAx>
        <c:axId val="-8414365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7680"/>
        <c:crosses val="autoZero"/>
        <c:auto val="1"/>
        <c:lblAlgn val="ctr"/>
        <c:lblOffset val="100"/>
        <c:tickLblSkip val="1"/>
        <c:tickMarkSkip val="1"/>
        <c:noMultiLvlLbl val="0"/>
      </c:catAx>
      <c:valAx>
        <c:axId val="-841437680"/>
        <c:scaling>
          <c:orientation val="minMax"/>
          <c:min val="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82595352593E-2"/>
              <c:y val="0.27754932502596052"/>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6592"/>
        <c:crosses val="autoZero"/>
        <c:crossBetween val="between"/>
        <c:dispUnits>
          <c:builtInUnit val="millions"/>
        </c:dispUnits>
      </c:valAx>
      <c:spPr>
        <a:noFill/>
        <a:ln w="25400">
          <a:noFill/>
        </a:ln>
      </c:spPr>
    </c:plotArea>
    <c:legend>
      <c:legendPos val="b"/>
      <c:layout>
        <c:manualLayout>
          <c:xMode val="edge"/>
          <c:yMode val="edge"/>
          <c:x val="2.8632542229823529E-2"/>
          <c:y val="0.8453840933434722"/>
          <c:w val="0.91837633130837493"/>
          <c:h val="6.7039190194683629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s-CL" sz="900" b="1">
                <a:solidFill>
                  <a:sysClr val="windowText" lastClr="000000"/>
                </a:solidFill>
                <a:latin typeface="+mj-lt"/>
              </a:rPr>
              <a:t>Gráfico N° 12. Evolución de los precios a consumidor del arroz grado 2 en supermercados en la Región Metropolitana</a:t>
            </a:r>
          </a:p>
        </c:rich>
      </c:tx>
      <c:overlay val="0"/>
      <c:spPr>
        <a:noFill/>
        <a:ln w="25400">
          <a:noFill/>
        </a:ln>
      </c:spPr>
    </c:title>
    <c:autoTitleDeleted val="0"/>
    <c:plotArea>
      <c:layout>
        <c:manualLayout>
          <c:layoutTarget val="inner"/>
          <c:xMode val="edge"/>
          <c:yMode val="edge"/>
          <c:x val="9.519560678356602E-2"/>
          <c:y val="0.11421754385964912"/>
          <c:w val="0.88651677891884462"/>
          <c:h val="0.53272706174886031"/>
        </c:manualLayout>
      </c:layout>
      <c:lineChart>
        <c:grouping val="standard"/>
        <c:varyColors val="0"/>
        <c:ser>
          <c:idx val="0"/>
          <c:order val="0"/>
          <c:tx>
            <c:strRef>
              <c:f>'58'!$B$6</c:f>
              <c:strCache>
                <c:ptCount val="1"/>
                <c:pt idx="0">
                  <c:v>Precio mínimo arroz grano ancho</c:v>
                </c:pt>
              </c:strCache>
            </c:strRef>
          </c:tx>
          <c:spPr>
            <a:ln w="28575" cap="rnd">
              <a:solidFill>
                <a:schemeClr val="accent3"/>
              </a:solidFill>
              <a:prstDash val="sysDot"/>
              <a:round/>
            </a:ln>
            <a:effectLst/>
          </c:spPr>
          <c:marker>
            <c:symbol val="circle"/>
            <c:size val="2"/>
            <c:spPr>
              <a:solidFill>
                <a:schemeClr val="accent3"/>
              </a:solidFill>
              <a:ln w="9525">
                <a:solidFill>
                  <a:schemeClr val="accent3"/>
                </a:solidFill>
              </a:ln>
              <a:effectLst/>
            </c:spPr>
          </c:marker>
          <c:cat>
            <c:numRef>
              <c:f>'58'!$A$7:$A$36</c:f>
              <c:numCache>
                <c:formatCode>mmm\-yy</c:formatCode>
                <c:ptCount val="30"/>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numCache>
            </c:numRef>
          </c:cat>
          <c:val>
            <c:numRef>
              <c:f>'58'!$B$7:$B$36</c:f>
              <c:numCache>
                <c:formatCode>_-* #,##0_-;\-* #,##0_-;_-* \-_-;_-@_-</c:formatCode>
                <c:ptCount val="30"/>
                <c:pt idx="0">
                  <c:v>497</c:v>
                </c:pt>
                <c:pt idx="1">
                  <c:v>799</c:v>
                </c:pt>
                <c:pt idx="2">
                  <c:v>499</c:v>
                </c:pt>
                <c:pt idx="3">
                  <c:v>810</c:v>
                </c:pt>
                <c:pt idx="5">
                  <c:v>799</c:v>
                </c:pt>
                <c:pt idx="6">
                  <c:v>770</c:v>
                </c:pt>
                <c:pt idx="7">
                  <c:v>619</c:v>
                </c:pt>
                <c:pt idx="8">
                  <c:v>790</c:v>
                </c:pt>
                <c:pt idx="9">
                  <c:v>799</c:v>
                </c:pt>
                <c:pt idx="10">
                  <c:v>840</c:v>
                </c:pt>
                <c:pt idx="11">
                  <c:v>689</c:v>
                </c:pt>
                <c:pt idx="12">
                  <c:v>839</c:v>
                </c:pt>
                <c:pt idx="13">
                  <c:v>689</c:v>
                </c:pt>
                <c:pt idx="14">
                  <c:v>749</c:v>
                </c:pt>
                <c:pt idx="15">
                  <c:v>840</c:v>
                </c:pt>
                <c:pt idx="16">
                  <c:v>749</c:v>
                </c:pt>
                <c:pt idx="17">
                  <c:v>639</c:v>
                </c:pt>
                <c:pt idx="18">
                  <c:v>749</c:v>
                </c:pt>
                <c:pt idx="19">
                  <c:v>749</c:v>
                </c:pt>
                <c:pt idx="20">
                  <c:v>870</c:v>
                </c:pt>
                <c:pt idx="21">
                  <c:v>870</c:v>
                </c:pt>
                <c:pt idx="22">
                  <c:v>749</c:v>
                </c:pt>
                <c:pt idx="23">
                  <c:v>669</c:v>
                </c:pt>
                <c:pt idx="24">
                  <c:v>699</c:v>
                </c:pt>
                <c:pt idx="25">
                  <c:v>880</c:v>
                </c:pt>
                <c:pt idx="26">
                  <c:v>749</c:v>
                </c:pt>
                <c:pt idx="27">
                  <c:v>569</c:v>
                </c:pt>
                <c:pt idx="28">
                  <c:v>879</c:v>
                </c:pt>
                <c:pt idx="29">
                  <c:v>889</c:v>
                </c:pt>
              </c:numCache>
            </c:numRef>
          </c:val>
          <c:smooth val="0"/>
          <c:extLst>
            <c:ext xmlns:c16="http://schemas.microsoft.com/office/drawing/2014/chart" uri="{C3380CC4-5D6E-409C-BE32-E72D297353CC}">
              <c16:uniqueId val="{00000000-246D-4AD5-90D0-F825FDE9468E}"/>
            </c:ext>
          </c:extLst>
        </c:ser>
        <c:ser>
          <c:idx val="1"/>
          <c:order val="1"/>
          <c:tx>
            <c:strRef>
              <c:f>'58'!$C$6</c:f>
              <c:strCache>
                <c:ptCount val="1"/>
                <c:pt idx="0">
                  <c:v>Precio mínimo arroz grano delgado</c:v>
                </c:pt>
              </c:strCache>
            </c:strRef>
          </c:tx>
          <c:spPr>
            <a:ln w="28575" cap="rnd">
              <a:solidFill>
                <a:schemeClr val="accent4"/>
              </a:solidFill>
              <a:prstDash val="sysDot"/>
              <a:round/>
            </a:ln>
            <a:effectLst/>
          </c:spPr>
          <c:marker>
            <c:symbol val="square"/>
            <c:size val="2"/>
            <c:spPr>
              <a:solidFill>
                <a:srgbClr val="7030A0"/>
              </a:solidFill>
              <a:ln>
                <a:solidFill>
                  <a:schemeClr val="accent4"/>
                </a:solidFill>
              </a:ln>
            </c:spPr>
          </c:marker>
          <c:cat>
            <c:numRef>
              <c:f>'58'!$A$7:$A$36</c:f>
              <c:numCache>
                <c:formatCode>mmm\-yy</c:formatCode>
                <c:ptCount val="30"/>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numCache>
            </c:numRef>
          </c:cat>
          <c:val>
            <c:numRef>
              <c:f>'58'!$C$7:$C$36</c:f>
              <c:numCache>
                <c:formatCode>_-* #,##0_-;\-* #,##0_-;_-* \-_-;_-@_-</c:formatCode>
                <c:ptCount val="30"/>
                <c:pt idx="0">
                  <c:v>497</c:v>
                </c:pt>
                <c:pt idx="1">
                  <c:v>559</c:v>
                </c:pt>
                <c:pt idx="2">
                  <c:v>559</c:v>
                </c:pt>
                <c:pt idx="3">
                  <c:v>559</c:v>
                </c:pt>
                <c:pt idx="4">
                  <c:v>559</c:v>
                </c:pt>
                <c:pt idx="5">
                  <c:v>555</c:v>
                </c:pt>
                <c:pt idx="6">
                  <c:v>555</c:v>
                </c:pt>
                <c:pt idx="7">
                  <c:v>549</c:v>
                </c:pt>
                <c:pt idx="8">
                  <c:v>549</c:v>
                </c:pt>
                <c:pt idx="9">
                  <c:v>559</c:v>
                </c:pt>
                <c:pt idx="10">
                  <c:v>559</c:v>
                </c:pt>
                <c:pt idx="11">
                  <c:v>550</c:v>
                </c:pt>
                <c:pt idx="12">
                  <c:v>370</c:v>
                </c:pt>
                <c:pt idx="13">
                  <c:v>499</c:v>
                </c:pt>
                <c:pt idx="14">
                  <c:v>559</c:v>
                </c:pt>
                <c:pt idx="15">
                  <c:v>559</c:v>
                </c:pt>
                <c:pt idx="16">
                  <c:v>559</c:v>
                </c:pt>
                <c:pt idx="17">
                  <c:v>559</c:v>
                </c:pt>
                <c:pt idx="18">
                  <c:v>559</c:v>
                </c:pt>
                <c:pt idx="19">
                  <c:v>559</c:v>
                </c:pt>
                <c:pt idx="20">
                  <c:v>395</c:v>
                </c:pt>
                <c:pt idx="21">
                  <c:v>559</c:v>
                </c:pt>
                <c:pt idx="22">
                  <c:v>449</c:v>
                </c:pt>
                <c:pt idx="23">
                  <c:v>559</c:v>
                </c:pt>
                <c:pt idx="24">
                  <c:v>559</c:v>
                </c:pt>
                <c:pt idx="25">
                  <c:v>559</c:v>
                </c:pt>
                <c:pt idx="26">
                  <c:v>559</c:v>
                </c:pt>
                <c:pt idx="27">
                  <c:v>540</c:v>
                </c:pt>
                <c:pt idx="28">
                  <c:v>500</c:v>
                </c:pt>
                <c:pt idx="29">
                  <c:v>589</c:v>
                </c:pt>
              </c:numCache>
            </c:numRef>
          </c:val>
          <c:smooth val="0"/>
          <c:extLst>
            <c:ext xmlns:c16="http://schemas.microsoft.com/office/drawing/2014/chart" uri="{C3380CC4-5D6E-409C-BE32-E72D297353CC}">
              <c16:uniqueId val="{00000001-246D-4AD5-90D0-F825FDE9468E}"/>
            </c:ext>
          </c:extLst>
        </c:ser>
        <c:ser>
          <c:idx val="2"/>
          <c:order val="2"/>
          <c:tx>
            <c:strRef>
              <c:f>'58'!$D$6</c:f>
              <c:strCache>
                <c:ptCount val="1"/>
                <c:pt idx="0">
                  <c:v>Precio máximo arroz grano ancho</c:v>
                </c:pt>
              </c:strCache>
            </c:strRef>
          </c:tx>
          <c:spPr>
            <a:ln w="28575" cap="rnd">
              <a:solidFill>
                <a:schemeClr val="accent3"/>
              </a:solidFill>
              <a:prstDash val="dash"/>
              <a:round/>
            </a:ln>
            <a:effectLst/>
          </c:spPr>
          <c:marker>
            <c:symbol val="x"/>
            <c:size val="3"/>
            <c:spPr>
              <a:solidFill>
                <a:schemeClr val="accent3"/>
              </a:solidFill>
              <a:ln w="9525">
                <a:solidFill>
                  <a:schemeClr val="accent3"/>
                </a:solidFill>
              </a:ln>
              <a:effectLst/>
            </c:spPr>
          </c:marker>
          <c:cat>
            <c:numRef>
              <c:f>'58'!$A$7:$A$36</c:f>
              <c:numCache>
                <c:formatCode>mmm\-yy</c:formatCode>
                <c:ptCount val="30"/>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numCache>
            </c:numRef>
          </c:cat>
          <c:val>
            <c:numRef>
              <c:f>'58'!$D$7:$D$36</c:f>
              <c:numCache>
                <c:formatCode>_-* #,##0_-;\-* #,##0_-;_-* \-_-;_-@_-</c:formatCode>
                <c:ptCount val="30"/>
                <c:pt idx="0">
                  <c:v>1119</c:v>
                </c:pt>
                <c:pt idx="1">
                  <c:v>1160</c:v>
                </c:pt>
                <c:pt idx="2">
                  <c:v>1099</c:v>
                </c:pt>
                <c:pt idx="3">
                  <c:v>1049</c:v>
                </c:pt>
                <c:pt idx="4">
                  <c:v>1079</c:v>
                </c:pt>
                <c:pt idx="5">
                  <c:v>1189</c:v>
                </c:pt>
                <c:pt idx="6">
                  <c:v>1189</c:v>
                </c:pt>
                <c:pt idx="7">
                  <c:v>1189</c:v>
                </c:pt>
                <c:pt idx="8">
                  <c:v>1189</c:v>
                </c:pt>
                <c:pt idx="9">
                  <c:v>1189</c:v>
                </c:pt>
                <c:pt idx="10">
                  <c:v>1189</c:v>
                </c:pt>
                <c:pt idx="11">
                  <c:v>1135</c:v>
                </c:pt>
                <c:pt idx="12">
                  <c:v>1189</c:v>
                </c:pt>
                <c:pt idx="13">
                  <c:v>1189</c:v>
                </c:pt>
                <c:pt idx="14">
                  <c:v>1135</c:v>
                </c:pt>
                <c:pt idx="15">
                  <c:v>1135</c:v>
                </c:pt>
                <c:pt idx="16">
                  <c:v>1189</c:v>
                </c:pt>
                <c:pt idx="17">
                  <c:v>1197.4087694483735</c:v>
                </c:pt>
                <c:pt idx="18">
                  <c:v>1179</c:v>
                </c:pt>
                <c:pt idx="19">
                  <c:v>1159</c:v>
                </c:pt>
                <c:pt idx="20">
                  <c:v>1559</c:v>
                </c:pt>
                <c:pt idx="21">
                  <c:v>1249</c:v>
                </c:pt>
                <c:pt idx="22">
                  <c:v>1249</c:v>
                </c:pt>
                <c:pt idx="23">
                  <c:v>1249</c:v>
                </c:pt>
                <c:pt idx="24">
                  <c:v>1829</c:v>
                </c:pt>
                <c:pt idx="25">
                  <c:v>1820</c:v>
                </c:pt>
                <c:pt idx="26">
                  <c:v>1229</c:v>
                </c:pt>
                <c:pt idx="27">
                  <c:v>1290</c:v>
                </c:pt>
                <c:pt idx="28">
                  <c:v>1290</c:v>
                </c:pt>
                <c:pt idx="29">
                  <c:v>1290</c:v>
                </c:pt>
              </c:numCache>
            </c:numRef>
          </c:val>
          <c:smooth val="0"/>
          <c:extLst>
            <c:ext xmlns:c16="http://schemas.microsoft.com/office/drawing/2014/chart" uri="{C3380CC4-5D6E-409C-BE32-E72D297353CC}">
              <c16:uniqueId val="{00000002-246D-4AD5-90D0-F825FDE9468E}"/>
            </c:ext>
          </c:extLst>
        </c:ser>
        <c:ser>
          <c:idx val="3"/>
          <c:order val="3"/>
          <c:tx>
            <c:strRef>
              <c:f>'58'!$E$6</c:f>
              <c:strCache>
                <c:ptCount val="1"/>
                <c:pt idx="0">
                  <c:v>Precio máximo arroz grano delgado</c:v>
                </c:pt>
              </c:strCache>
            </c:strRef>
          </c:tx>
          <c:spPr>
            <a:ln w="28575" cap="rnd">
              <a:solidFill>
                <a:schemeClr val="accent4"/>
              </a:solidFill>
              <a:prstDash val="dash"/>
              <a:round/>
            </a:ln>
            <a:effectLst/>
          </c:spPr>
          <c:marker>
            <c:symbol val="x"/>
            <c:size val="3"/>
            <c:spPr>
              <a:solidFill>
                <a:schemeClr val="accent4"/>
              </a:solidFill>
              <a:ln w="9525">
                <a:solidFill>
                  <a:schemeClr val="accent4"/>
                </a:solidFill>
                <a:prstDash val="dash"/>
              </a:ln>
              <a:effectLst/>
            </c:spPr>
          </c:marker>
          <c:cat>
            <c:numRef>
              <c:f>'58'!$A$7:$A$36</c:f>
              <c:numCache>
                <c:formatCode>mmm\-yy</c:formatCode>
                <c:ptCount val="30"/>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numCache>
            </c:numRef>
          </c:cat>
          <c:val>
            <c:numRef>
              <c:f>'58'!$E$7:$E$36</c:f>
              <c:numCache>
                <c:formatCode>_-* #,##0_-;\-* #,##0_-;_-* \-_-;_-@_-</c:formatCode>
                <c:ptCount val="30"/>
                <c:pt idx="0">
                  <c:v>999</c:v>
                </c:pt>
                <c:pt idx="1">
                  <c:v>999</c:v>
                </c:pt>
                <c:pt idx="2">
                  <c:v>999</c:v>
                </c:pt>
                <c:pt idx="3">
                  <c:v>999</c:v>
                </c:pt>
                <c:pt idx="4">
                  <c:v>1029</c:v>
                </c:pt>
                <c:pt idx="5">
                  <c:v>1029</c:v>
                </c:pt>
                <c:pt idx="6">
                  <c:v>1029</c:v>
                </c:pt>
                <c:pt idx="7">
                  <c:v>1096</c:v>
                </c:pt>
                <c:pt idx="8">
                  <c:v>999</c:v>
                </c:pt>
                <c:pt idx="9">
                  <c:v>999</c:v>
                </c:pt>
                <c:pt idx="10">
                  <c:v>929</c:v>
                </c:pt>
                <c:pt idx="11">
                  <c:v>999</c:v>
                </c:pt>
                <c:pt idx="12">
                  <c:v>1049</c:v>
                </c:pt>
                <c:pt idx="13">
                  <c:v>999</c:v>
                </c:pt>
                <c:pt idx="14">
                  <c:v>989</c:v>
                </c:pt>
                <c:pt idx="15">
                  <c:v>989</c:v>
                </c:pt>
                <c:pt idx="16">
                  <c:v>1000</c:v>
                </c:pt>
                <c:pt idx="17">
                  <c:v>1049</c:v>
                </c:pt>
                <c:pt idx="18">
                  <c:v>1345</c:v>
                </c:pt>
                <c:pt idx="19">
                  <c:v>980</c:v>
                </c:pt>
                <c:pt idx="20">
                  <c:v>1049</c:v>
                </c:pt>
                <c:pt idx="21">
                  <c:v>999</c:v>
                </c:pt>
                <c:pt idx="22">
                  <c:v>1239</c:v>
                </c:pt>
                <c:pt idx="23">
                  <c:v>999</c:v>
                </c:pt>
                <c:pt idx="24">
                  <c:v>1090</c:v>
                </c:pt>
                <c:pt idx="25">
                  <c:v>1199</c:v>
                </c:pt>
                <c:pt idx="26">
                  <c:v>1199</c:v>
                </c:pt>
                <c:pt idx="27">
                  <c:v>1199</c:v>
                </c:pt>
                <c:pt idx="28">
                  <c:v>1290</c:v>
                </c:pt>
                <c:pt idx="29">
                  <c:v>1190</c:v>
                </c:pt>
              </c:numCache>
            </c:numRef>
          </c:val>
          <c:smooth val="0"/>
          <c:extLst>
            <c:ext xmlns:c16="http://schemas.microsoft.com/office/drawing/2014/chart" uri="{C3380CC4-5D6E-409C-BE32-E72D297353CC}">
              <c16:uniqueId val="{00000003-246D-4AD5-90D0-F825FDE9468E}"/>
            </c:ext>
          </c:extLst>
        </c:ser>
        <c:ser>
          <c:idx val="4"/>
          <c:order val="4"/>
          <c:tx>
            <c:strRef>
              <c:f>'58'!$F$6</c:f>
              <c:strCache>
                <c:ptCount val="1"/>
                <c:pt idx="0">
                  <c:v>Precio promedio arroz grano ancho</c:v>
                </c:pt>
              </c:strCache>
            </c:strRef>
          </c:tx>
          <c:spPr>
            <a:ln w="28575" cap="rnd">
              <a:solidFill>
                <a:schemeClr val="accent3"/>
              </a:solidFill>
              <a:prstDash val="solid"/>
              <a:round/>
            </a:ln>
            <a:effectLst/>
          </c:spPr>
          <c:marker>
            <c:symbol val="triangle"/>
            <c:size val="4"/>
            <c:spPr>
              <a:solidFill>
                <a:schemeClr val="accent3"/>
              </a:solidFill>
              <a:ln w="9525">
                <a:solidFill>
                  <a:schemeClr val="accent3"/>
                </a:solidFill>
              </a:ln>
              <a:effectLst/>
            </c:spPr>
          </c:marker>
          <c:cat>
            <c:numRef>
              <c:f>'58'!$A$7:$A$36</c:f>
              <c:numCache>
                <c:formatCode>mmm\-yy</c:formatCode>
                <c:ptCount val="30"/>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numCache>
            </c:numRef>
          </c:cat>
          <c:val>
            <c:numRef>
              <c:f>'58'!$F$7:$F$36</c:f>
              <c:numCache>
                <c:formatCode>_-* #,##0_-;\-* #,##0_-;_-* \-_-;_-@_-</c:formatCode>
                <c:ptCount val="30"/>
                <c:pt idx="0">
                  <c:v>928</c:v>
                </c:pt>
                <c:pt idx="1">
                  <c:v>934</c:v>
                </c:pt>
                <c:pt idx="2">
                  <c:v>935</c:v>
                </c:pt>
                <c:pt idx="3">
                  <c:v>936</c:v>
                </c:pt>
                <c:pt idx="4">
                  <c:v>945</c:v>
                </c:pt>
                <c:pt idx="5">
                  <c:v>950</c:v>
                </c:pt>
                <c:pt idx="6">
                  <c:v>965</c:v>
                </c:pt>
                <c:pt idx="7">
                  <c:v>966</c:v>
                </c:pt>
                <c:pt idx="8">
                  <c:v>970.4</c:v>
                </c:pt>
                <c:pt idx="9">
                  <c:v>963.6</c:v>
                </c:pt>
                <c:pt idx="10">
                  <c:v>955.4</c:v>
                </c:pt>
                <c:pt idx="11">
                  <c:v>963</c:v>
                </c:pt>
                <c:pt idx="12">
                  <c:v>967</c:v>
                </c:pt>
                <c:pt idx="13">
                  <c:v>975</c:v>
                </c:pt>
                <c:pt idx="14">
                  <c:v>985</c:v>
                </c:pt>
                <c:pt idx="15">
                  <c:v>988</c:v>
                </c:pt>
                <c:pt idx="16">
                  <c:v>989.8</c:v>
                </c:pt>
                <c:pt idx="17">
                  <c:v>996.8</c:v>
                </c:pt>
                <c:pt idx="18">
                  <c:v>993</c:v>
                </c:pt>
                <c:pt idx="19">
                  <c:v>993</c:v>
                </c:pt>
                <c:pt idx="20">
                  <c:v>1004</c:v>
                </c:pt>
                <c:pt idx="21">
                  <c:v>1021</c:v>
                </c:pt>
                <c:pt idx="22">
                  <c:v>1017</c:v>
                </c:pt>
                <c:pt idx="23">
                  <c:v>1022</c:v>
                </c:pt>
                <c:pt idx="24">
                  <c:v>1032</c:v>
                </c:pt>
                <c:pt idx="25">
                  <c:v>1033</c:v>
                </c:pt>
                <c:pt idx="26">
                  <c:v>1050</c:v>
                </c:pt>
                <c:pt idx="27">
                  <c:v>1055</c:v>
                </c:pt>
                <c:pt idx="28">
                  <c:v>1062</c:v>
                </c:pt>
                <c:pt idx="29">
                  <c:v>1073</c:v>
                </c:pt>
              </c:numCache>
            </c:numRef>
          </c:val>
          <c:smooth val="0"/>
          <c:extLst>
            <c:ext xmlns:c16="http://schemas.microsoft.com/office/drawing/2014/chart" uri="{C3380CC4-5D6E-409C-BE32-E72D297353CC}">
              <c16:uniqueId val="{00000004-246D-4AD5-90D0-F825FDE9468E}"/>
            </c:ext>
          </c:extLst>
        </c:ser>
        <c:ser>
          <c:idx val="5"/>
          <c:order val="5"/>
          <c:tx>
            <c:strRef>
              <c:f>'58'!$G$6</c:f>
              <c:strCache>
                <c:ptCount val="1"/>
                <c:pt idx="0">
                  <c:v>Precio promedio arroz grano delgado</c:v>
                </c:pt>
              </c:strCache>
            </c:strRef>
          </c:tx>
          <c:spPr>
            <a:ln w="25400">
              <a:solidFill>
                <a:srgbClr val="8064A2"/>
              </a:solidFill>
              <a:prstDash val="solid"/>
            </a:ln>
          </c:spPr>
          <c:marker>
            <c:symbol val="triangle"/>
            <c:size val="4"/>
            <c:spPr>
              <a:solidFill>
                <a:schemeClr val="accent4"/>
              </a:solidFill>
              <a:ln w="9525">
                <a:solidFill>
                  <a:schemeClr val="accent4"/>
                </a:solidFill>
                <a:prstDash val="dash"/>
              </a:ln>
              <a:effectLst/>
            </c:spPr>
          </c:marker>
          <c:cat>
            <c:numRef>
              <c:f>'58'!$A$7:$A$36</c:f>
              <c:numCache>
                <c:formatCode>mmm\-yy</c:formatCode>
                <c:ptCount val="30"/>
                <c:pt idx="0">
                  <c:v>42186</c:v>
                </c:pt>
                <c:pt idx="1">
                  <c:v>42217</c:v>
                </c:pt>
                <c:pt idx="2">
                  <c:v>42248</c:v>
                </c:pt>
                <c:pt idx="3">
                  <c:v>42278</c:v>
                </c:pt>
                <c:pt idx="4">
                  <c:v>42309</c:v>
                </c:pt>
                <c:pt idx="5">
                  <c:v>42339</c:v>
                </c:pt>
                <c:pt idx="6">
                  <c:v>42370</c:v>
                </c:pt>
                <c:pt idx="7">
                  <c:v>42401</c:v>
                </c:pt>
                <c:pt idx="8">
                  <c:v>42430</c:v>
                </c:pt>
                <c:pt idx="9">
                  <c:v>42461</c:v>
                </c:pt>
                <c:pt idx="10">
                  <c:v>42491</c:v>
                </c:pt>
                <c:pt idx="11">
                  <c:v>42522</c:v>
                </c:pt>
                <c:pt idx="12">
                  <c:v>42552</c:v>
                </c:pt>
                <c:pt idx="13">
                  <c:v>42583</c:v>
                </c:pt>
                <c:pt idx="14">
                  <c:v>42614</c:v>
                </c:pt>
                <c:pt idx="15">
                  <c:v>42644</c:v>
                </c:pt>
                <c:pt idx="16">
                  <c:v>42675</c:v>
                </c:pt>
                <c:pt idx="17">
                  <c:v>42705</c:v>
                </c:pt>
                <c:pt idx="18">
                  <c:v>42736</c:v>
                </c:pt>
                <c:pt idx="19">
                  <c:v>42767</c:v>
                </c:pt>
                <c:pt idx="20">
                  <c:v>42795</c:v>
                </c:pt>
                <c:pt idx="21">
                  <c:v>42826</c:v>
                </c:pt>
                <c:pt idx="22">
                  <c:v>42856</c:v>
                </c:pt>
                <c:pt idx="23">
                  <c:v>42887</c:v>
                </c:pt>
                <c:pt idx="24">
                  <c:v>42917</c:v>
                </c:pt>
                <c:pt idx="25">
                  <c:v>42948</c:v>
                </c:pt>
                <c:pt idx="26">
                  <c:v>42979</c:v>
                </c:pt>
                <c:pt idx="27">
                  <c:v>43009</c:v>
                </c:pt>
                <c:pt idx="28">
                  <c:v>43040</c:v>
                </c:pt>
                <c:pt idx="29">
                  <c:v>43070</c:v>
                </c:pt>
              </c:numCache>
            </c:numRef>
          </c:cat>
          <c:val>
            <c:numRef>
              <c:f>'58'!$G$7:$G$36</c:f>
              <c:numCache>
                <c:formatCode>_-* #,##0_-;\-* #,##0_-;_-* \-_-;_-@_-</c:formatCode>
                <c:ptCount val="30"/>
                <c:pt idx="0">
                  <c:v>806</c:v>
                </c:pt>
                <c:pt idx="1">
                  <c:v>815</c:v>
                </c:pt>
                <c:pt idx="2">
                  <c:v>812</c:v>
                </c:pt>
                <c:pt idx="3">
                  <c:v>826</c:v>
                </c:pt>
                <c:pt idx="4">
                  <c:v>831</c:v>
                </c:pt>
                <c:pt idx="5">
                  <c:v>820</c:v>
                </c:pt>
                <c:pt idx="6">
                  <c:v>820</c:v>
                </c:pt>
                <c:pt idx="7">
                  <c:v>823</c:v>
                </c:pt>
                <c:pt idx="8">
                  <c:v>809.4</c:v>
                </c:pt>
                <c:pt idx="9">
                  <c:v>818.8</c:v>
                </c:pt>
                <c:pt idx="10">
                  <c:v>818</c:v>
                </c:pt>
                <c:pt idx="11">
                  <c:v>806.2</c:v>
                </c:pt>
                <c:pt idx="12">
                  <c:v>811.8</c:v>
                </c:pt>
                <c:pt idx="13">
                  <c:v>853.2</c:v>
                </c:pt>
                <c:pt idx="14">
                  <c:v>858</c:v>
                </c:pt>
                <c:pt idx="15">
                  <c:v>849</c:v>
                </c:pt>
                <c:pt idx="16">
                  <c:v>827</c:v>
                </c:pt>
                <c:pt idx="17">
                  <c:v>838.8</c:v>
                </c:pt>
                <c:pt idx="18">
                  <c:v>838</c:v>
                </c:pt>
                <c:pt idx="19">
                  <c:v>836</c:v>
                </c:pt>
                <c:pt idx="20">
                  <c:v>853</c:v>
                </c:pt>
                <c:pt idx="21">
                  <c:v>856</c:v>
                </c:pt>
                <c:pt idx="22">
                  <c:v>831</c:v>
                </c:pt>
                <c:pt idx="23">
                  <c:v>828</c:v>
                </c:pt>
                <c:pt idx="24">
                  <c:v>839</c:v>
                </c:pt>
                <c:pt idx="25">
                  <c:v>835</c:v>
                </c:pt>
                <c:pt idx="26">
                  <c:v>835</c:v>
                </c:pt>
                <c:pt idx="27">
                  <c:v>855</c:v>
                </c:pt>
                <c:pt idx="28">
                  <c:v>860</c:v>
                </c:pt>
                <c:pt idx="29">
                  <c:v>850</c:v>
                </c:pt>
              </c:numCache>
            </c:numRef>
          </c:val>
          <c:smooth val="0"/>
          <c:extLst>
            <c:ext xmlns:c16="http://schemas.microsoft.com/office/drawing/2014/chart" uri="{C3380CC4-5D6E-409C-BE32-E72D297353CC}">
              <c16:uniqueId val="{00000005-246D-4AD5-90D0-F825FDE9468E}"/>
            </c:ext>
          </c:extLst>
        </c:ser>
        <c:dLbls>
          <c:showLegendKey val="0"/>
          <c:showVal val="0"/>
          <c:showCatName val="0"/>
          <c:showSerName val="0"/>
          <c:showPercent val="0"/>
          <c:showBubbleSize val="0"/>
        </c:dLbls>
        <c:marker val="1"/>
        <c:smooth val="0"/>
        <c:axId val="119890368"/>
        <c:axId val="119889280"/>
      </c:lineChart>
      <c:dateAx>
        <c:axId val="11989036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19889280"/>
        <c:crosses val="autoZero"/>
        <c:auto val="1"/>
        <c:lblOffset val="100"/>
        <c:baseTimeUnit val="months"/>
        <c:majorUnit val="2"/>
        <c:majorTimeUnit val="months"/>
        <c:minorUnit val="2"/>
        <c:minorTimeUnit val="months"/>
      </c:dateAx>
      <c:valAx>
        <c:axId val="119889280"/>
        <c:scaling>
          <c:orientation val="minMax"/>
          <c:max val="19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n-US" sz="900">
                    <a:solidFill>
                      <a:sysClr val="windowText" lastClr="000000"/>
                    </a:solidFill>
                  </a:rPr>
                  <a:t>$/kilo</a:t>
                </a:r>
              </a:p>
            </c:rich>
          </c:tx>
          <c:layout>
            <c:manualLayout>
              <c:xMode val="edge"/>
              <c:yMode val="edge"/>
              <c:x val="8.7431693989071038E-3"/>
              <c:y val="0.3562441221163144"/>
            </c:manualLayout>
          </c:layout>
          <c:overlay val="0"/>
          <c:spPr>
            <a:noFill/>
            <a:ln w="25400">
              <a:noFill/>
            </a:ln>
          </c:spPr>
        </c:title>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19890368"/>
        <c:crosses val="autoZero"/>
        <c:crossBetween val="between"/>
      </c:valAx>
      <c:spPr>
        <a:noFill/>
        <a:ln w="25400">
          <a:noFill/>
        </a:ln>
      </c:spPr>
    </c:plotArea>
    <c:legend>
      <c:legendPos val="b"/>
      <c:layout>
        <c:manualLayout>
          <c:xMode val="edge"/>
          <c:yMode val="edge"/>
          <c:x val="3.6704788950561507E-2"/>
          <c:y val="0.78332300041442193"/>
          <c:w val="0.93811918592143195"/>
          <c:h val="0.1465015609890869"/>
        </c:manualLayout>
      </c:layout>
      <c:overlay val="0"/>
      <c:spPr>
        <a:noFill/>
        <a:ln w="25400">
          <a:noFill/>
        </a:ln>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2014 - 2017</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8011306278"/>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0"/>
          <c:order val="0"/>
          <c:tx>
            <c:strRef>
              <c:f>'12'!$C$6</c:f>
              <c:strCache>
                <c:ptCount val="1"/>
                <c:pt idx="0">
                  <c:v>2014</c:v>
                </c:pt>
              </c:strCache>
            </c:strRef>
          </c:tx>
          <c:spPr>
            <a:pattFill prst="pct60">
              <a:fgClr>
                <a:srgbClr val="0070C0"/>
              </a:fgClr>
              <a:bgClr>
                <a:schemeClr val="bg1"/>
              </a:bgClr>
            </a:pattFill>
            <a:ln>
              <a:solidFill>
                <a:srgbClr val="0070C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'12'!$C$7:$C$18</c:f>
              <c:numCache>
                <c:formatCode>#,##0</c:formatCode>
                <c:ptCount val="12"/>
                <c:pt idx="0">
                  <c:v>27303.848000000002</c:v>
                </c:pt>
                <c:pt idx="1">
                  <c:v>56703.123</c:v>
                </c:pt>
                <c:pt idx="2">
                  <c:v>65740.486999999994</c:v>
                </c:pt>
                <c:pt idx="3">
                  <c:v>26707.62</c:v>
                </c:pt>
                <c:pt idx="4">
                  <c:v>67403.527000000002</c:v>
                </c:pt>
                <c:pt idx="5">
                  <c:v>23914.639999999999</c:v>
                </c:pt>
                <c:pt idx="6">
                  <c:v>105798.06</c:v>
                </c:pt>
                <c:pt idx="7">
                  <c:v>20810.84</c:v>
                </c:pt>
                <c:pt idx="8">
                  <c:v>64721.97</c:v>
                </c:pt>
                <c:pt idx="9">
                  <c:v>133346.117</c:v>
                </c:pt>
                <c:pt idx="10">
                  <c:v>97857.904999999999</c:v>
                </c:pt>
                <c:pt idx="11">
                  <c:v>69284.97</c:v>
                </c:pt>
              </c:numCache>
            </c:numRef>
          </c:val>
          <c:extLst>
            <c:ext xmlns:c16="http://schemas.microsoft.com/office/drawing/2014/chart" uri="{C3380CC4-5D6E-409C-BE32-E72D297353CC}">
              <c16:uniqueId val="{00000000-25C0-4E2E-9DB1-12CC8447535F}"/>
            </c:ext>
          </c:extLst>
        </c:ser>
        <c:ser>
          <c:idx val="1"/>
          <c:order val="1"/>
          <c:tx>
            <c:strRef>
              <c:f>'12'!$D$6</c:f>
              <c:strCache>
                <c:ptCount val="1"/>
                <c:pt idx="0">
                  <c:v>2015</c:v>
                </c:pt>
              </c:strCache>
            </c:strRef>
          </c:tx>
          <c:spPr>
            <a:pattFill prst="ltUpDiag">
              <a:fgClr>
                <a:srgbClr val="C00000"/>
              </a:fgClr>
              <a:bgClr>
                <a:schemeClr val="bg1"/>
              </a:bgClr>
            </a:pattFill>
            <a:ln>
              <a:solidFill>
                <a:srgbClr val="C0000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'12'!$D$7:$D$18</c:f>
              <c:numCache>
                <c:formatCode>#,##0</c:formatCode>
                <c:ptCount val="12"/>
                <c:pt idx="0">
                  <c:v>29767.697</c:v>
                </c:pt>
                <c:pt idx="1">
                  <c:v>43444.243999999999</c:v>
                </c:pt>
                <c:pt idx="2">
                  <c:v>53624.86</c:v>
                </c:pt>
                <c:pt idx="3">
                  <c:v>63482.64</c:v>
                </c:pt>
                <c:pt idx="4">
                  <c:v>61228.79</c:v>
                </c:pt>
                <c:pt idx="5">
                  <c:v>15023.24</c:v>
                </c:pt>
                <c:pt idx="6">
                  <c:v>92803.145000000004</c:v>
                </c:pt>
                <c:pt idx="7">
                  <c:v>95346.631999999998</c:v>
                </c:pt>
                <c:pt idx="8">
                  <c:v>66322.823000000004</c:v>
                </c:pt>
                <c:pt idx="9">
                  <c:v>48252.822</c:v>
                </c:pt>
                <c:pt idx="10">
                  <c:v>94705.07</c:v>
                </c:pt>
                <c:pt idx="11">
                  <c:v>57116.2</c:v>
                </c:pt>
              </c:numCache>
            </c:numRef>
          </c:val>
          <c:extLst>
            <c:ext xmlns:c16="http://schemas.microsoft.com/office/drawing/2014/chart" uri="{C3380CC4-5D6E-409C-BE32-E72D297353CC}">
              <c16:uniqueId val="{00000001-25C0-4E2E-9DB1-12CC8447535F}"/>
            </c:ext>
          </c:extLst>
        </c:ser>
        <c:ser>
          <c:idx val="2"/>
          <c:order val="2"/>
          <c:tx>
            <c:strRef>
              <c:f>'12'!$E$6</c:f>
              <c:strCache>
                <c:ptCount val="1"/>
                <c:pt idx="0">
                  <c:v>2016</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'12'!$E$7:$E$18</c:f>
              <c:numCache>
                <c:formatCode>#,##0</c:formatCode>
                <c:ptCount val="12"/>
                <c:pt idx="0">
                  <c:v>58359.750999999997</c:v>
                </c:pt>
                <c:pt idx="1">
                  <c:v>29503.9</c:v>
                </c:pt>
                <c:pt idx="2">
                  <c:v>25712.618999999999</c:v>
                </c:pt>
                <c:pt idx="3">
                  <c:v>32773.375999999997</c:v>
                </c:pt>
                <c:pt idx="4">
                  <c:v>94223.387000000002</c:v>
                </c:pt>
                <c:pt idx="5">
                  <c:v>37538.239999999998</c:v>
                </c:pt>
                <c:pt idx="6">
                  <c:v>88066.031000000003</c:v>
                </c:pt>
                <c:pt idx="7">
                  <c:v>63967.77</c:v>
                </c:pt>
                <c:pt idx="8">
                  <c:v>20678.189999999999</c:v>
                </c:pt>
                <c:pt idx="9">
                  <c:v>43847.682000000001</c:v>
                </c:pt>
                <c:pt idx="10">
                  <c:v>76048.42</c:v>
                </c:pt>
                <c:pt idx="11">
                  <c:v>48588.41</c:v>
                </c:pt>
              </c:numCache>
            </c:numRef>
          </c:val>
          <c:extLst>
            <c:ext xmlns:c16="http://schemas.microsoft.com/office/drawing/2014/chart" uri="{C3380CC4-5D6E-409C-BE32-E72D297353CC}">
              <c16:uniqueId val="{00000002-25C0-4E2E-9DB1-12CC8447535F}"/>
            </c:ext>
          </c:extLst>
        </c:ser>
        <c:ser>
          <c:idx val="3"/>
          <c:order val="3"/>
          <c:tx>
            <c:strRef>
              <c:f>'12'!$F$6</c:f>
              <c:strCache>
                <c:ptCount val="1"/>
                <c:pt idx="0">
                  <c:v>2017</c:v>
                </c:pt>
              </c:strCache>
            </c:strRef>
          </c:tx>
          <c:invertIfNegative val="0"/>
          <c:val>
            <c:numRef>
              <c:f>'12'!$F$7:$F$18</c:f>
              <c:numCache>
                <c:formatCode>#,##0</c:formatCode>
                <c:ptCount val="12"/>
                <c:pt idx="0">
                  <c:v>112356.97199999999</c:v>
                </c:pt>
                <c:pt idx="1">
                  <c:v>37236.519999999997</c:v>
                </c:pt>
                <c:pt idx="2">
                  <c:v>80397.683999999994</c:v>
                </c:pt>
                <c:pt idx="3">
                  <c:v>85923.225000000006</c:v>
                </c:pt>
                <c:pt idx="4">
                  <c:v>75240.917000000001</c:v>
                </c:pt>
                <c:pt idx="5">
                  <c:v>93635.53</c:v>
                </c:pt>
                <c:pt idx="6">
                  <c:v>84591.092000000004</c:v>
                </c:pt>
                <c:pt idx="7">
                  <c:v>94623.38</c:v>
                </c:pt>
                <c:pt idx="8">
                  <c:v>79730.692999999999</c:v>
                </c:pt>
                <c:pt idx="9">
                  <c:v>70852.953000000009</c:v>
                </c:pt>
                <c:pt idx="10">
                  <c:v>124973.86300000001</c:v>
                </c:pt>
                <c:pt idx="11">
                  <c:v>67969.25</c:v>
                </c:pt>
              </c:numCache>
            </c:numRef>
          </c:val>
          <c:extLst>
            <c:ext xmlns:c16="http://schemas.microsoft.com/office/drawing/2014/chart" uri="{C3380CC4-5D6E-409C-BE32-E72D297353CC}">
              <c16:uniqueId val="{00000003-25C0-4E2E-9DB1-12CC8447535F}"/>
            </c:ext>
          </c:extLst>
        </c:ser>
        <c:dLbls>
          <c:showLegendKey val="0"/>
          <c:showVal val="0"/>
          <c:showCatName val="0"/>
          <c:showSerName val="0"/>
          <c:showPercent val="0"/>
          <c:showBubbleSize val="0"/>
        </c:dLbls>
        <c:gapWidth val="150"/>
        <c:axId val="-841438768"/>
        <c:axId val="-841433328"/>
      </c:barChart>
      <c:catAx>
        <c:axId val="-84143876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841433328"/>
        <c:crosses val="autoZero"/>
        <c:auto val="1"/>
        <c:lblAlgn val="ctr"/>
        <c:lblOffset val="100"/>
        <c:tickLblSkip val="1"/>
        <c:tickMarkSkip val="1"/>
        <c:noMultiLvlLbl val="0"/>
      </c:catAx>
      <c:valAx>
        <c:axId val="-841433328"/>
        <c:scaling>
          <c:orientation val="minMax"/>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671310316977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8768"/>
        <c:crosses val="autoZero"/>
        <c:crossBetween val="between"/>
      </c:valAx>
      <c:spPr>
        <a:noFill/>
        <a:ln w="25400">
          <a:noFill/>
        </a:ln>
      </c:spPr>
    </c:plotArea>
    <c:legend>
      <c:legendPos val="r"/>
      <c:layout>
        <c:manualLayout>
          <c:xMode val="edge"/>
          <c:yMode val="edge"/>
          <c:x val="0.12112368261659601"/>
          <c:y val="0.79624361099599394"/>
          <c:w val="0.81017371290127194"/>
          <c:h val="0.16428270479347973"/>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none" spc="20" baseline="0">
                <a:solidFill>
                  <a:sysClr val="windowText" lastClr="000000"/>
                </a:solidFill>
                <a:latin typeface="+mn-lt"/>
                <a:ea typeface="+mn-ea"/>
                <a:cs typeface="+mn-cs"/>
              </a:defRPr>
            </a:pPr>
            <a:r>
              <a:rPr lang="es-CL" sz="900" b="1"/>
              <a:t>Gráfico N° 6. Chile. Participación por país de origen en las importaciones de trigo panadero 2017</a:t>
            </a:r>
          </a:p>
        </c:rich>
      </c:tx>
      <c:layout>
        <c:manualLayout>
          <c:xMode val="edge"/>
          <c:yMode val="edge"/>
          <c:x val="0.13263045509141866"/>
          <c:y val="7.2252286645987429E-2"/>
        </c:manualLayout>
      </c:layout>
      <c:overlay val="1"/>
      <c:spPr>
        <a:noFill/>
        <a:ln>
          <a:noFill/>
        </a:ln>
        <a:effectLst/>
      </c:spPr>
      <c:txPr>
        <a:bodyPr rot="0" spcFirstLastPara="1" vertOverflow="ellipsis" vert="horz" wrap="square" anchor="ctr" anchorCtr="1"/>
        <a:lstStyle/>
        <a:p>
          <a:pPr>
            <a:defRPr sz="900" b="1" i="0" u="none" strike="noStrike" kern="1200" cap="none" spc="20" baseline="0">
              <a:solidFill>
                <a:sysClr val="windowText" lastClr="000000"/>
              </a:solidFill>
              <a:latin typeface="+mn-lt"/>
              <a:ea typeface="+mn-ea"/>
              <a:cs typeface="+mn-cs"/>
            </a:defRPr>
          </a:pPr>
          <a:endParaRPr lang="es-C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8955054756086518"/>
          <c:w val="1"/>
          <c:h val="0.48024334458192725"/>
        </c:manualLayout>
      </c:layout>
      <c:pie3DChart>
        <c:varyColors val="1"/>
        <c:ser>
          <c:idx val="0"/>
          <c:order val="0"/>
          <c:tx>
            <c:strRef>
              <c:f>'13'!$M$2</c:f>
              <c:strCache>
                <c:ptCount val="1"/>
              </c:strCache>
            </c:strRef>
          </c:tx>
          <c:dPt>
            <c:idx val="0"/>
            <c:bubble3D val="0"/>
            <c:spPr>
              <a:blipFill>
                <a:blip xmlns:r="http://schemas.openxmlformats.org/officeDocument/2006/relationships" r:embed="rId3"/>
                <a:stretch>
                  <a:fillRect/>
                </a:stretch>
              </a:blip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0-06A0-4F9C-BA5A-EF68580B4656}"/>
              </c:ext>
            </c:extLst>
          </c:dPt>
          <c:dPt>
            <c:idx val="1"/>
            <c:bubble3D val="0"/>
            <c:spPr>
              <a:blipFill>
                <a:blip xmlns:r="http://schemas.openxmlformats.org/officeDocument/2006/relationships" r:embed="rId4"/>
                <a:stretch>
                  <a:fillRect/>
                </a:stretch>
              </a:blip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06A0-4F9C-BA5A-EF68580B4656}"/>
              </c:ext>
            </c:extLst>
          </c:dPt>
          <c:dPt>
            <c:idx val="2"/>
            <c:bubble3D val="0"/>
            <c:spPr>
              <a:blipFill>
                <a:blip xmlns:r="http://schemas.openxmlformats.org/officeDocument/2006/relationships" r:embed="rId5"/>
                <a:stretch>
                  <a:fillRect/>
                </a:stretch>
              </a:blip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2-06A0-4F9C-BA5A-EF68580B4656}"/>
              </c:ext>
            </c:extLst>
          </c:dPt>
          <c:dPt>
            <c:idx val="3"/>
            <c:bubble3D val="0"/>
            <c:spPr>
              <a:solidFill>
                <a:schemeClr val="accent2">
                  <a:lumMod val="75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06A0-4F9C-BA5A-EF68580B4656}"/>
              </c:ext>
            </c:extLst>
          </c:dPt>
          <c:dLbls>
            <c:dLbl>
              <c:idx val="0"/>
              <c:layout>
                <c:manualLayout>
                  <c:x val="-7.8195585264072207E-3"/>
                  <c:y val="-4.44536932883389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A0-4F9C-BA5A-EF68580B4656}"/>
                </c:ext>
              </c:extLst>
            </c:dLbl>
            <c:dLbl>
              <c:idx val="1"/>
              <c:layout>
                <c:manualLayout>
                  <c:x val="4.2207443494023611E-2"/>
                  <c:y val="2.883502062242202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A0-4F9C-BA5A-EF68580B4656}"/>
                </c:ext>
              </c:extLst>
            </c:dLbl>
            <c:dLbl>
              <c:idx val="2"/>
              <c:layout>
                <c:manualLayout>
                  <c:x val="-3.6397666119073246E-2"/>
                  <c:y val="4.367454068241426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A0-4F9C-BA5A-EF68580B4656}"/>
                </c:ext>
              </c:extLst>
            </c:dLbl>
            <c:dLbl>
              <c:idx val="3"/>
              <c:layout>
                <c:manualLayout>
                  <c:x val="2.262444532562926E-2"/>
                  <c:y val="-6.25684289463819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A0-4F9C-BA5A-EF68580B4656}"/>
                </c:ext>
              </c:extLst>
            </c:dLbl>
            <c:dLbl>
              <c:idx val="4"/>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A0-4F9C-BA5A-EF68580B4656}"/>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'13'!$N$1:$Q$1</c:f>
              <c:strCache>
                <c:ptCount val="4"/>
                <c:pt idx="0">
                  <c:v>Argentina</c:v>
                </c:pt>
                <c:pt idx="1">
                  <c:v>Canadá</c:v>
                </c:pt>
                <c:pt idx="2">
                  <c:v>EE.UU.</c:v>
                </c:pt>
                <c:pt idx="3">
                  <c:v>Otros</c:v>
                </c:pt>
              </c:strCache>
            </c:strRef>
          </c:cat>
          <c:val>
            <c:numRef>
              <c:f>'13'!$N$2:$Q$2</c:f>
              <c:numCache>
                <c:formatCode>#,##0.00</c:formatCode>
                <c:ptCount val="4"/>
                <c:pt idx="0">
                  <c:v>43.665599524298962</c:v>
                </c:pt>
                <c:pt idx="1">
                  <c:v>25.363255506963441</c:v>
                </c:pt>
                <c:pt idx="2">
                  <c:v>30.971144371183289</c:v>
                </c:pt>
                <c:pt idx="3" formatCode="#,##0">
                  <c:v>-98.999999402445695</c:v>
                </c:pt>
              </c:numCache>
            </c:numRef>
          </c:val>
          <c:extLst>
            <c:ext xmlns:c16="http://schemas.microsoft.com/office/drawing/2014/chart" uri="{C3380CC4-5D6E-409C-BE32-E72D297353CC}">
              <c16:uniqueId val="{00000005-06A0-4F9C-BA5A-EF68580B4656}"/>
            </c:ext>
          </c:extLst>
        </c:ser>
        <c:dLbls>
          <c:showLegendKey val="0"/>
          <c:showVal val="0"/>
          <c:showCatName val="0"/>
          <c:showSerName val="0"/>
          <c:showPercent val="0"/>
          <c:showBubbleSize val="0"/>
          <c:showLeaderLines val="1"/>
        </c:dLbls>
      </c:pie3D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CL"/>
    </a:p>
  </c:txPr>
  <c:printSettings>
    <c:headerFooter/>
    <c:pageMargins b="0.75000000000001465" l="0.70000000000000062" r="0.70000000000000062" t="0.75000000000001465" header="0.30000000000000032" footer="0.30000000000000032"/>
    <c:pageSetup/>
  </c:printSettings>
  <c:userShapes r:id="rId6"/>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Chile. Participación por tipo en las importaciones de trigo panadero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2017</a:t>
            </a:r>
          </a:p>
        </c:rich>
      </c:tx>
      <c:layout>
        <c:manualLayout>
          <c:xMode val="edge"/>
          <c:yMode val="edge"/>
          <c:x val="0.15154916154212711"/>
          <c:y val="4.698354311550472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9.5798255765579717E-3"/>
          <c:y val="0.32274843381803553"/>
          <c:w val="0.97089603382910805"/>
          <c:h val="0.46595767579264064"/>
        </c:manualLayout>
      </c:layout>
      <c:pie3DChart>
        <c:varyColors val="1"/>
        <c:ser>
          <c:idx val="0"/>
          <c:order val="0"/>
          <c:tx>
            <c:v>'14'!#REF!</c:v>
          </c:tx>
          <c:spPr>
            <a:blipFill>
              <a:blip xmlns:r="http://schemas.openxmlformats.org/officeDocument/2006/relationships" r:embed="rId1"/>
              <a:stretch>
                <a:fillRect/>
              </a:stretch>
            </a:blipFill>
          </c:spPr>
          <c:explosion val="4"/>
          <c:dPt>
            <c:idx val="0"/>
            <c:bubble3D val="0"/>
            <c:spPr>
              <a:solidFill>
                <a:srgbClr val="92D050"/>
              </a:solidFill>
            </c:spPr>
            <c:extLst>
              <c:ext xmlns:c16="http://schemas.microsoft.com/office/drawing/2014/chart" uri="{C3380CC4-5D6E-409C-BE32-E72D297353CC}">
                <c16:uniqueId val="{00000000-85EF-4599-9DA8-39DBCBD15C41}"/>
              </c:ext>
            </c:extLst>
          </c:dPt>
          <c:dPt>
            <c:idx val="1"/>
            <c:bubble3D val="0"/>
            <c:spPr>
              <a:solidFill>
                <a:srgbClr val="FFC000"/>
              </a:solidFill>
            </c:spPr>
            <c:extLst>
              <c:ext xmlns:c16="http://schemas.microsoft.com/office/drawing/2014/chart" uri="{C3380CC4-5D6E-409C-BE32-E72D297353CC}">
                <c16:uniqueId val="{00000001-85EF-4599-9DA8-39DBCBD15C41}"/>
              </c:ext>
            </c:extLst>
          </c:dPt>
          <c:dPt>
            <c:idx val="2"/>
            <c:bubble3D val="0"/>
            <c:spPr>
              <a:solidFill>
                <a:srgbClr val="7030A0"/>
              </a:solidFill>
            </c:spPr>
            <c:extLst>
              <c:ext xmlns:c16="http://schemas.microsoft.com/office/drawing/2014/chart" uri="{C3380CC4-5D6E-409C-BE32-E72D297353CC}">
                <c16:uniqueId val="{00000002-85EF-4599-9DA8-39DBCBD15C41}"/>
              </c:ext>
            </c:extLst>
          </c:dPt>
          <c:dPt>
            <c:idx val="3"/>
            <c:bubble3D val="0"/>
            <c:spPr>
              <a:solidFill>
                <a:schemeClr val="bg2">
                  <a:lumMod val="50000"/>
                </a:schemeClr>
              </a:solidFill>
            </c:spPr>
            <c:extLst>
              <c:ext xmlns:c16="http://schemas.microsoft.com/office/drawing/2014/chart" uri="{C3380CC4-5D6E-409C-BE32-E72D297353CC}">
                <c16:uniqueId val="{00000003-85EF-4599-9DA8-39DBCBD15C41}"/>
              </c:ext>
            </c:extLst>
          </c:dPt>
          <c:dLbls>
            <c:dLbl>
              <c:idx val="0"/>
              <c:layout>
                <c:manualLayout>
                  <c:x val="4.2565958156964484E-2"/>
                  <c:y val="-3.054551634283126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EF-4599-9DA8-39DBCBD15C41}"/>
                </c:ext>
              </c:extLst>
            </c:dLbl>
            <c:dLbl>
              <c:idx val="1"/>
              <c:layout>
                <c:manualLayout>
                  <c:x val="3.8143063529162601E-2"/>
                  <c:y val="-2.333390807900828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EF-4599-9DA8-39DBCBD15C41}"/>
                </c:ext>
              </c:extLst>
            </c:dLbl>
            <c:dLbl>
              <c:idx val="2"/>
              <c:layout>
                <c:manualLayout>
                  <c:x val="-7.7706977379272679E-3"/>
                  <c:y val="-3.789270945448370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EF-4599-9DA8-39DBCBD15C41}"/>
                </c:ext>
              </c:extLst>
            </c:dLbl>
            <c:dLbl>
              <c:idx val="3"/>
              <c:layout>
                <c:manualLayout>
                  <c:x val="-2.8904313261420359E-2"/>
                  <c:y val="2.6696123416227427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EF-4599-9DA8-39DBCBD15C4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EF-4599-9DA8-39DBCBD15C4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'14'!$M$1:$P$1</c:f>
              <c:strCache>
                <c:ptCount val="4"/>
                <c:pt idx="0">
                  <c:v>Suave</c:v>
                </c:pt>
                <c:pt idx="1">
                  <c:v>Intermedio</c:v>
                </c:pt>
                <c:pt idx="2">
                  <c:v>Fuerte</c:v>
                </c:pt>
                <c:pt idx="3">
                  <c:v>Otros</c:v>
                </c:pt>
              </c:strCache>
            </c:strRef>
          </c:cat>
          <c:val>
            <c:numRef>
              <c:f>'14'!$M$2:$P$2</c:f>
              <c:numCache>
                <c:formatCode>#,##0.00</c:formatCode>
                <c:ptCount val="4"/>
                <c:pt idx="0">
                  <c:v>445298.56400000007</c:v>
                </c:pt>
                <c:pt idx="1">
                  <c:v>337996.19399999996</c:v>
                </c:pt>
                <c:pt idx="2">
                  <c:v>179598.573</c:v>
                </c:pt>
                <c:pt idx="3" formatCode="#,##0">
                  <c:v>41199.498999999865</c:v>
                </c:pt>
              </c:numCache>
            </c:numRef>
          </c:val>
          <c:extLst>
            <c:ext xmlns:c16="http://schemas.microsoft.com/office/drawing/2014/chart" uri="{C3380CC4-5D6E-409C-BE32-E72D297353CC}">
              <c16:uniqueId val="{00000005-85EF-4599-9DA8-39DBCBD15C4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Chile. Costo promedio ponderado de las importaciones de trigo, </a:t>
            </a:r>
            <a:r>
              <a:rPr lang="es-CL" sz="900" b="1" i="0" u="none" strike="noStrike" kern="1200" baseline="0">
                <a:solidFill>
                  <a:srgbClr val="000000"/>
                </a:solidFill>
                <a:latin typeface="Arial"/>
                <a:ea typeface="Arial MT"/>
                <a:cs typeface="Arial"/>
              </a:rPr>
              <a:t>2017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CIF)</a:t>
            </a:r>
          </a:p>
        </c:rich>
      </c:tx>
      <c:layout>
        <c:manualLayout>
          <c:xMode val="edge"/>
          <c:yMode val="edge"/>
          <c:x val="0.15178122385356851"/>
          <c:y val="4.8121296158734873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0"/>
          <c:order val="0"/>
          <c:tx>
            <c:strRef>
              <c:f>'16'!$C$6:$D$6</c:f>
              <c:strCache>
                <c:ptCount val="1"/>
                <c:pt idx="0">
                  <c:v>Trigo Pan Argentino</c:v>
                </c:pt>
              </c:strCache>
            </c:strRef>
          </c:tx>
          <c:spPr>
            <a:ln w="38100">
              <a:solidFill>
                <a:srgbClr val="00B05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'16'!$D$8:$D$19</c:f>
              <c:numCache>
                <c:formatCode>0</c:formatCode>
                <c:ptCount val="12"/>
                <c:pt idx="0">
                  <c:v>128.02315397371848</c:v>
                </c:pt>
                <c:pt idx="1">
                  <c:v>119.78098716025099</c:v>
                </c:pt>
                <c:pt idx="2">
                  <c:v>127.12964839635288</c:v>
                </c:pt>
                <c:pt idx="3">
                  <c:v>138.70515396552142</c:v>
                </c:pt>
                <c:pt idx="4">
                  <c:v>172.43787207556738</c:v>
                </c:pt>
                <c:pt idx="5">
                  <c:v>141.56558356470765</c:v>
                </c:pt>
                <c:pt idx="6">
                  <c:v>151.62250969183853</c:v>
                </c:pt>
                <c:pt idx="7">
                  <c:v>132.91959679999999</c:v>
                </c:pt>
                <c:pt idx="8">
                  <c:v>129.68695279999997</c:v>
                </c:pt>
                <c:pt idx="9">
                  <c:v>131.14785599999999</c:v>
                </c:pt>
                <c:pt idx="10">
                  <c:v>132.66073639999999</c:v>
                </c:pt>
                <c:pt idx="11">
                  <c:v>133.95701439999999</c:v>
                </c:pt>
              </c:numCache>
            </c:numRef>
          </c:val>
          <c:smooth val="0"/>
          <c:extLst>
            <c:ext xmlns:c16="http://schemas.microsoft.com/office/drawing/2014/chart" uri="{C3380CC4-5D6E-409C-BE32-E72D297353CC}">
              <c16:uniqueId val="{00000000-1B01-4F3F-B77B-DB193CA9303D}"/>
            </c:ext>
          </c:extLst>
        </c:ser>
        <c:ser>
          <c:idx val="5"/>
          <c:order val="1"/>
          <c:tx>
            <c:strRef>
              <c:f>'16'!$E$6:$F$6</c:f>
              <c:strCache>
                <c:ptCount val="1"/>
                <c:pt idx="0">
                  <c:v>Fuerte</c:v>
                </c:pt>
              </c:strCache>
            </c:strRef>
          </c:tx>
          <c:spPr>
            <a:ln>
              <a:solidFill>
                <a:srgbClr val="FFC00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'16'!$F$8:$F$19</c:f>
              <c:numCache>
                <c:formatCode>0</c:formatCode>
                <c:ptCount val="12"/>
                <c:pt idx="0">
                  <c:v>150.08443913616466</c:v>
                </c:pt>
                <c:pt idx="1">
                  <c:v>149.72404914024511</c:v>
                </c:pt>
                <c:pt idx="2">
                  <c:v>152.77317898155036</c:v>
                </c:pt>
                <c:pt idx="3">
                  <c:v>167.43297188054797</c:v>
                </c:pt>
                <c:pt idx="4">
                  <c:v>171.42358939522595</c:v>
                </c:pt>
                <c:pt idx="5">
                  <c:v>169.68114890036401</c:v>
                </c:pt>
                <c:pt idx="6">
                  <c:v>167.13482918596344</c:v>
                </c:pt>
                <c:pt idx="7">
                  <c:v>178.51465137964382</c:v>
                </c:pt>
                <c:pt idx="8">
                  <c:v>179.72319972083861</c:v>
                </c:pt>
                <c:pt idx="9">
                  <c:v>191.46235710380176</c:v>
                </c:pt>
                <c:pt idx="10">
                  <c:v>174.05652228774738</c:v>
                </c:pt>
                <c:pt idx="11">
                  <c:v>157.7501532439608</c:v>
                </c:pt>
              </c:numCache>
            </c:numRef>
          </c:val>
          <c:smooth val="0"/>
          <c:extLst>
            <c:ext xmlns:c16="http://schemas.microsoft.com/office/drawing/2014/chart" uri="{C3380CC4-5D6E-409C-BE32-E72D297353CC}">
              <c16:uniqueId val="{00000001-1B01-4F3F-B77B-DB193CA9303D}"/>
            </c:ext>
          </c:extLst>
        </c:ser>
        <c:ser>
          <c:idx val="4"/>
          <c:order val="2"/>
          <c:tx>
            <c:strRef>
              <c:f>'16'!$G$6:$H$6</c:f>
              <c:strCache>
                <c:ptCount val="1"/>
                <c:pt idx="0">
                  <c:v>Canadian WRS</c:v>
                </c:pt>
              </c:strCache>
            </c:strRef>
          </c:tx>
          <c:spPr>
            <a:ln>
              <a:solidFill>
                <a:srgbClr val="7030A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'16'!$H$8:$H$19</c:f>
              <c:numCache>
                <c:formatCode>0</c:formatCode>
                <c:ptCount val="12"/>
                <c:pt idx="0">
                  <c:v>156.09187558348387</c:v>
                </c:pt>
                <c:pt idx="1">
                  <c:v>150.16513828147245</c:v>
                </c:pt>
                <c:pt idx="2">
                  <c:v>154.36528263795424</c:v>
                </c:pt>
                <c:pt idx="3">
                  <c:v>161.31428145784167</c:v>
                </c:pt>
                <c:pt idx="4">
                  <c:v>171.42358939522595</c:v>
                </c:pt>
                <c:pt idx="5">
                  <c:v>169.68114890036401</c:v>
                </c:pt>
                <c:pt idx="6">
                  <c:v>167.12946610173421</c:v>
                </c:pt>
                <c:pt idx="7">
                  <c:v>178.51465137964382</c:v>
                </c:pt>
                <c:pt idx="8">
                  <c:v>179.72319972083861</c:v>
                </c:pt>
                <c:pt idx="9">
                  <c:v>191.53777863658195</c:v>
                </c:pt>
                <c:pt idx="10">
                  <c:v>174.05652228774738</c:v>
                </c:pt>
                <c:pt idx="11">
                  <c:v>167.30877237414231</c:v>
                </c:pt>
              </c:numCache>
            </c:numRef>
          </c:val>
          <c:smooth val="0"/>
          <c:extLst>
            <c:ext xmlns:c16="http://schemas.microsoft.com/office/drawing/2014/chart" uri="{C3380CC4-5D6E-409C-BE32-E72D297353CC}">
              <c16:uniqueId val="{00000002-1B01-4F3F-B77B-DB193CA9303D}"/>
            </c:ext>
          </c:extLst>
        </c:ser>
        <c:ser>
          <c:idx val="7"/>
          <c:order val="3"/>
          <c:tx>
            <c:strRef>
              <c:f>'16'!$I$6:$K$6</c:f>
              <c:strCache>
                <c:ptCount val="1"/>
                <c:pt idx="0">
                  <c:v>Total</c:v>
                </c:pt>
              </c:strCache>
            </c:strRef>
          </c:tx>
          <c:spPr>
            <a:ln>
              <a:solidFill>
                <a:sysClr val="windowText" lastClr="00000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'16'!$J$8:$J$19</c:f>
              <c:numCache>
                <c:formatCode>0</c:formatCode>
                <c:ptCount val="12"/>
                <c:pt idx="0">
                  <c:v>138.29569933337115</c:v>
                </c:pt>
                <c:pt idx="1">
                  <c:v>125.62503899048572</c:v>
                </c:pt>
                <c:pt idx="2">
                  <c:v>129.77336675519163</c:v>
                </c:pt>
                <c:pt idx="3">
                  <c:v>144.93630868883238</c:v>
                </c:pt>
                <c:pt idx="4">
                  <c:v>156.09395583017684</c:v>
                </c:pt>
                <c:pt idx="5">
                  <c:v>142.23066273454103</c:v>
                </c:pt>
                <c:pt idx="6">
                  <c:v>152.85242805046187</c:v>
                </c:pt>
                <c:pt idx="7">
                  <c:v>149.01813071375275</c:v>
                </c:pt>
                <c:pt idx="8">
                  <c:v>145.29083645036846</c:v>
                </c:pt>
                <c:pt idx="9">
                  <c:v>147.87334330618864</c:v>
                </c:pt>
                <c:pt idx="10">
                  <c:v>148.32450498136885</c:v>
                </c:pt>
                <c:pt idx="11">
                  <c:v>140.56742330651352</c:v>
                </c:pt>
              </c:numCache>
            </c:numRef>
          </c:val>
          <c:smooth val="0"/>
          <c:extLst>
            <c:ext xmlns:c16="http://schemas.microsoft.com/office/drawing/2014/chart" uri="{C3380CC4-5D6E-409C-BE32-E72D297353CC}">
              <c16:uniqueId val="{00000003-1B01-4F3F-B77B-DB193CA9303D}"/>
            </c:ext>
          </c:extLst>
        </c:ser>
        <c:dLbls>
          <c:showLegendKey val="0"/>
          <c:showVal val="0"/>
          <c:showCatName val="0"/>
          <c:showSerName val="0"/>
          <c:showPercent val="0"/>
          <c:showBubbleSize val="0"/>
        </c:dLbls>
        <c:smooth val="0"/>
        <c:axId val="-841432784"/>
        <c:axId val="-841434960"/>
      </c:lineChart>
      <c:catAx>
        <c:axId val="-841432784"/>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841434960"/>
        <c:crosses val="autoZero"/>
        <c:auto val="1"/>
        <c:lblAlgn val="ctr"/>
        <c:lblOffset val="100"/>
        <c:tickLblSkip val="1"/>
        <c:tickMarkSkip val="1"/>
        <c:noMultiLvlLbl val="0"/>
      </c:catAx>
      <c:valAx>
        <c:axId val="-841434960"/>
        <c:scaling>
          <c:orientation val="minMax"/>
          <c:max val="200"/>
          <c:min val="11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 $ / kilo CIF</a:t>
                </a:r>
              </a:p>
            </c:rich>
          </c:tx>
          <c:layout>
            <c:manualLayout>
              <c:xMode val="edge"/>
              <c:yMode val="edge"/>
              <c:x val="1.623445540923105E-2"/>
              <c:y val="0.28314036217170968"/>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2784"/>
        <c:crosses val="autoZero"/>
        <c:crossBetween val="between"/>
      </c:valAx>
      <c:spPr>
        <a:solidFill>
          <a:srgbClr val="FFFFFF"/>
        </a:solidFill>
        <a:ln w="12700">
          <a:solidFill>
            <a:srgbClr val="808080"/>
          </a:solidFill>
          <a:prstDash val="solid"/>
        </a:ln>
      </c:spPr>
    </c:plotArea>
    <c:legend>
      <c:legendPos val="r"/>
      <c:layout>
        <c:manualLayout>
          <c:xMode val="edge"/>
          <c:yMode val="edge"/>
          <c:x val="0.81442767252346737"/>
          <c:y val="0.23691972465705938"/>
          <c:w val="0.17586830030525658"/>
          <c:h val="0.52711236567127229"/>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Chile. Precios promedio nacionales informados por la industria</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por tipo de trigo, 2017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nominal)  </a:t>
            </a:r>
          </a:p>
        </c:rich>
      </c:tx>
      <c:layout>
        <c:manualLayout>
          <c:xMode val="edge"/>
          <c:yMode val="edge"/>
          <c:x val="0.18813822787387036"/>
          <c:y val="3.5419018776499098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2"/>
          <c:order val="0"/>
          <c:tx>
            <c:strRef>
              <c:f>'18'!$I$6</c:f>
              <c:strCache>
                <c:ptCount val="1"/>
                <c:pt idx="0">
                  <c:v>Total</c:v>
                </c:pt>
              </c:strCache>
            </c:strRef>
          </c:tx>
          <c:spPr>
            <a:ln>
              <a:solidFill>
                <a:srgbClr val="0066FF"/>
              </a:solidFill>
              <a:prstDash val="sysDash"/>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'18'!$J$8:$J$19</c:f>
              <c:numCache>
                <c:formatCode>0</c:formatCode>
                <c:ptCount val="12"/>
                <c:pt idx="0">
                  <c:v>131.58745541801795</c:v>
                </c:pt>
                <c:pt idx="1">
                  <c:v>130.29851328801641</c:v>
                </c:pt>
                <c:pt idx="2">
                  <c:v>130.71438730389048</c:v>
                </c:pt>
                <c:pt idx="3">
                  <c:v>133.32874259978132</c:v>
                </c:pt>
                <c:pt idx="4">
                  <c:v>133.01571302785268</c:v>
                </c:pt>
                <c:pt idx="5">
                  <c:v>137.13769918463092</c:v>
                </c:pt>
                <c:pt idx="6">
                  <c:v>147.73627881608084</c:v>
                </c:pt>
                <c:pt idx="7">
                  <c:v>149.58003692842399</c:v>
                </c:pt>
                <c:pt idx="8">
                  <c:v>146.8594077568134</c:v>
                </c:pt>
                <c:pt idx="9">
                  <c:v>156</c:v>
                </c:pt>
                <c:pt idx="10">
                  <c:v>141</c:v>
                </c:pt>
                <c:pt idx="11">
                  <c:v>145</c:v>
                </c:pt>
              </c:numCache>
            </c:numRef>
          </c:val>
          <c:smooth val="0"/>
          <c:extLst>
            <c:ext xmlns:c16="http://schemas.microsoft.com/office/drawing/2014/chart" uri="{C3380CC4-5D6E-409C-BE32-E72D297353CC}">
              <c16:uniqueId val="{00000000-D38B-4867-BF56-46C340B56A4C}"/>
            </c:ext>
          </c:extLst>
        </c:ser>
        <c:ser>
          <c:idx val="0"/>
          <c:order val="1"/>
          <c:tx>
            <c:strRef>
              <c:f>'18'!$E$6</c:f>
              <c:strCache>
                <c:ptCount val="1"/>
                <c:pt idx="0">
                  <c:v>Intermedio</c:v>
                </c:pt>
              </c:strCache>
            </c:strRef>
          </c:tx>
          <c:spPr>
            <a:ln w="38100">
              <a:solidFill>
                <a:srgbClr val="FFC000"/>
              </a:solidFill>
              <a:prstDash val="solid"/>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'18'!$F$8:$F$19</c:f>
              <c:numCache>
                <c:formatCode>0</c:formatCode>
                <c:ptCount val="12"/>
                <c:pt idx="0">
                  <c:v>133.30317935898509</c:v>
                </c:pt>
                <c:pt idx="1">
                  <c:v>132.3727087986619</c:v>
                </c:pt>
                <c:pt idx="2">
                  <c:v>132.56156682027648</c:v>
                </c:pt>
                <c:pt idx="3">
                  <c:v>135.93550326797384</c:v>
                </c:pt>
                <c:pt idx="4">
                  <c:v>135.14094444444444</c:v>
                </c:pt>
                <c:pt idx="5">
                  <c:v>139.24189708141321</c:v>
                </c:pt>
                <c:pt idx="6">
                  <c:v>148.14053629867095</c:v>
                </c:pt>
                <c:pt idx="7">
                  <c:v>152.04199961246033</c:v>
                </c:pt>
                <c:pt idx="8">
                  <c:v>150.53680555555556</c:v>
                </c:pt>
                <c:pt idx="9">
                  <c:v>160</c:v>
                </c:pt>
                <c:pt idx="10">
                  <c:v>144</c:v>
                </c:pt>
                <c:pt idx="11">
                  <c:v>145</c:v>
                </c:pt>
              </c:numCache>
            </c:numRef>
          </c:val>
          <c:smooth val="0"/>
          <c:extLst>
            <c:ext xmlns:c16="http://schemas.microsoft.com/office/drawing/2014/chart" uri="{C3380CC4-5D6E-409C-BE32-E72D297353CC}">
              <c16:uniqueId val="{00000001-D38B-4867-BF56-46C340B56A4C}"/>
            </c:ext>
          </c:extLst>
        </c:ser>
        <c:ser>
          <c:idx val="1"/>
          <c:order val="2"/>
          <c:tx>
            <c:strRef>
              <c:f>'18'!$C$6</c:f>
              <c:strCache>
                <c:ptCount val="1"/>
                <c:pt idx="0">
                  <c:v>Suave</c:v>
                </c:pt>
              </c:strCache>
            </c:strRef>
          </c:tx>
          <c:spPr>
            <a:ln w="38100">
              <a:solidFill>
                <a:srgbClr val="00B050"/>
              </a:solidFill>
              <a:prstDash val="solid"/>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'18'!$D$8:$D$19</c:f>
              <c:numCache>
                <c:formatCode>0</c:formatCode>
                <c:ptCount val="12"/>
                <c:pt idx="0">
                  <c:v>127.61910669975185</c:v>
                </c:pt>
                <c:pt idx="1">
                  <c:v>127.37938873626373</c:v>
                </c:pt>
                <c:pt idx="2">
                  <c:v>128.25638873829104</c:v>
                </c:pt>
                <c:pt idx="3">
                  <c:v>130.9783501221001</c:v>
                </c:pt>
                <c:pt idx="4">
                  <c:v>129.19952991452993</c:v>
                </c:pt>
                <c:pt idx="5">
                  <c:v>134.58676592224978</c:v>
                </c:pt>
                <c:pt idx="6">
                  <c:v>144.95391006842618</c:v>
                </c:pt>
                <c:pt idx="7">
                  <c:v>146.41520039100683</c:v>
                </c:pt>
                <c:pt idx="8">
                  <c:v>145.99759615384616</c:v>
                </c:pt>
                <c:pt idx="9">
                  <c:v>154</c:v>
                </c:pt>
                <c:pt idx="10">
                  <c:v>139</c:v>
                </c:pt>
                <c:pt idx="11">
                  <c:v>147</c:v>
                </c:pt>
              </c:numCache>
            </c:numRef>
          </c:val>
          <c:smooth val="0"/>
          <c:extLst>
            <c:ext xmlns:c16="http://schemas.microsoft.com/office/drawing/2014/chart" uri="{C3380CC4-5D6E-409C-BE32-E72D297353CC}">
              <c16:uniqueId val="{00000002-D38B-4867-BF56-46C340B56A4C}"/>
            </c:ext>
          </c:extLst>
        </c:ser>
        <c:ser>
          <c:idx val="5"/>
          <c:order val="3"/>
          <c:tx>
            <c:strRef>
              <c:f>'18'!$G$6</c:f>
              <c:strCache>
                <c:ptCount val="1"/>
                <c:pt idx="0">
                  <c:v>Fuerte</c:v>
                </c:pt>
              </c:strCache>
            </c:strRef>
          </c:tx>
          <c:spPr>
            <a:ln>
              <a:solidFill>
                <a:srgbClr val="7030A0"/>
              </a:solidFill>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'18'!$H$8:$H$19</c:f>
              <c:numCache>
                <c:formatCode>0</c:formatCode>
                <c:ptCount val="12"/>
                <c:pt idx="0">
                  <c:v>136.42568874293008</c:v>
                </c:pt>
                <c:pt idx="1">
                  <c:v>136.0259911485455</c:v>
                </c:pt>
                <c:pt idx="2">
                  <c:v>136.18343561892269</c:v>
                </c:pt>
                <c:pt idx="3">
                  <c:v>137.79986805555555</c:v>
                </c:pt>
                <c:pt idx="4">
                  <c:v>137.364</c:v>
                </c:pt>
                <c:pt idx="5">
                  <c:v>139.86002781611177</c:v>
                </c:pt>
                <c:pt idx="6">
                  <c:v>150.67292852624922</c:v>
                </c:pt>
                <c:pt idx="7">
                  <c:v>154.41144087767071</c:v>
                </c:pt>
                <c:pt idx="8">
                  <c:v>151.45535714285717</c:v>
                </c:pt>
                <c:pt idx="9">
                  <c:v>161</c:v>
                </c:pt>
                <c:pt idx="10">
                  <c:v>146</c:v>
                </c:pt>
                <c:pt idx="11">
                  <c:v>147</c:v>
                </c:pt>
              </c:numCache>
            </c:numRef>
          </c:val>
          <c:smooth val="0"/>
          <c:extLst>
            <c:ext xmlns:c16="http://schemas.microsoft.com/office/drawing/2014/chart" uri="{C3380CC4-5D6E-409C-BE32-E72D297353CC}">
              <c16:uniqueId val="{00000003-D38B-4867-BF56-46C340B56A4C}"/>
            </c:ext>
          </c:extLst>
        </c:ser>
        <c:dLbls>
          <c:showLegendKey val="0"/>
          <c:showVal val="0"/>
          <c:showCatName val="0"/>
          <c:showSerName val="0"/>
          <c:showPercent val="0"/>
          <c:showBubbleSize val="0"/>
        </c:dLbls>
        <c:marker val="1"/>
        <c:smooth val="0"/>
        <c:axId val="-841441488"/>
        <c:axId val="-841428432"/>
      </c:lineChart>
      <c:catAx>
        <c:axId val="-84144148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841428432"/>
        <c:crosses val="autoZero"/>
        <c:auto val="1"/>
        <c:lblAlgn val="ctr"/>
        <c:lblOffset val="100"/>
        <c:noMultiLvlLbl val="0"/>
      </c:catAx>
      <c:valAx>
        <c:axId val="-841428432"/>
        <c:scaling>
          <c:orientation val="minMax"/>
          <c:max val="165"/>
          <c:min val="12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 $ / kilo CIF</a:t>
                </a:r>
              </a:p>
            </c:rich>
          </c:tx>
          <c:layout>
            <c:manualLayout>
              <c:xMode val="edge"/>
              <c:yMode val="edge"/>
              <c:x val="2.9234919042321925E-2"/>
              <c:y val="0.394041267918433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41488"/>
        <c:crosses val="autoZero"/>
        <c:crossBetween val="between"/>
      </c:valAx>
      <c:spPr>
        <a:solidFill>
          <a:srgbClr val="FFFFFF"/>
        </a:solidFill>
        <a:ln w="12700">
          <a:solidFill>
            <a:srgbClr val="808080"/>
          </a:solidFill>
          <a:prstDash val="solid"/>
        </a:ln>
      </c:spPr>
    </c:plotArea>
    <c:legend>
      <c:legendPos val="r"/>
      <c:layout>
        <c:manualLayout>
          <c:xMode val="edge"/>
          <c:yMode val="edge"/>
          <c:x val="0.82043826931605845"/>
          <c:y val="0.36274451847365236"/>
          <c:w val="0.14123744919696674"/>
          <c:h val="0.24824970724813245"/>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7.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200025</xdr:rowOff>
    </xdr:from>
    <xdr:to>
      <xdr:col>1</xdr:col>
      <xdr:colOff>800100</xdr:colOff>
      <xdr:row>7</xdr:row>
      <xdr:rowOff>142875</xdr:rowOff>
    </xdr:to>
    <xdr:pic>
      <xdr:nvPicPr>
        <xdr:cNvPr id="2" name="Picture 2" descr="LOGO_ODEP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00025"/>
          <a:ext cx="17430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41</xdr:row>
      <xdr:rowOff>57150</xdr:rowOff>
    </xdr:from>
    <xdr:to>
      <xdr:col>2</xdr:col>
      <xdr:colOff>381000</xdr:colOff>
      <xdr:row>41</xdr:row>
      <xdr:rowOff>171450</xdr:rowOff>
    </xdr:to>
    <xdr:pic>
      <xdr:nvPicPr>
        <xdr:cNvPr id="3" name="Picture 1" descr="LOGO_FUCO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9458325"/>
          <a:ext cx="2686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438150</xdr:colOff>
      <xdr:row>84</xdr:row>
      <xdr:rowOff>114300</xdr:rowOff>
    </xdr:to>
    <xdr:pic>
      <xdr:nvPicPr>
        <xdr:cNvPr id="4" name="Picture 41" descr="pi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440525"/>
          <a:ext cx="15621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163830</xdr:colOff>
      <xdr:row>18</xdr:row>
      <xdr:rowOff>114300</xdr:rowOff>
    </xdr:from>
    <xdr:to>
      <xdr:col>9</xdr:col>
      <xdr:colOff>1905</xdr:colOff>
      <xdr:row>36</xdr:row>
      <xdr:rowOff>53340</xdr:rowOff>
    </xdr:to>
    <xdr:graphicFrame macro="">
      <xdr:nvGraphicFramePr>
        <xdr:cNvPr id="11910220" name="Chart 3">
          <a:extLst>
            <a:ext uri="{FF2B5EF4-FFF2-40B4-BE49-F238E27FC236}">
              <a16:creationId xmlns:a16="http://schemas.microsoft.com/office/drawing/2014/main" id="{00000000-0008-0000-0A00-00004CB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0.01094</cdr:x>
      <cdr:y>0.93537</cdr:y>
    </cdr:from>
    <cdr:to>
      <cdr:x>0.79939</cdr:x>
      <cdr:y>0.98895</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20</xdr:row>
      <xdr:rowOff>114300</xdr:rowOff>
    </xdr:from>
    <xdr:to>
      <xdr:col>5</xdr:col>
      <xdr:colOff>1057275</xdr:colOff>
      <xdr:row>36</xdr:row>
      <xdr:rowOff>66675</xdr:rowOff>
    </xdr:to>
    <xdr:graphicFrame macro="">
      <xdr:nvGraphicFramePr>
        <xdr:cNvPr id="10003" name="Chart 3">
          <a:extLst>
            <a:ext uri="{FF2B5EF4-FFF2-40B4-BE49-F238E27FC236}">
              <a16:creationId xmlns:a16="http://schemas.microsoft.com/office/drawing/2014/main" id="{00000000-0008-0000-0B00-0000132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0.01094</cdr:x>
      <cdr:y>0.92767</cdr:y>
    </cdr:from>
    <cdr:to>
      <cdr:x>0.80086</cdr:x>
      <cdr:y>0.98991</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66675</xdr:colOff>
      <xdr:row>22</xdr:row>
      <xdr:rowOff>114300</xdr:rowOff>
    </xdr:from>
    <xdr:to>
      <xdr:col>10</xdr:col>
      <xdr:colOff>514350</xdr:colOff>
      <xdr:row>38</xdr:row>
      <xdr:rowOff>161925</xdr:rowOff>
    </xdr:to>
    <xdr:graphicFrame macro="">
      <xdr:nvGraphicFramePr>
        <xdr:cNvPr id="11054" name="3 Gráfico">
          <a:extLst>
            <a:ext uri="{FF2B5EF4-FFF2-40B4-BE49-F238E27FC236}">
              <a16:creationId xmlns:a16="http://schemas.microsoft.com/office/drawing/2014/main" id="{00000000-0008-0000-0C00-00002E2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0.02042</cdr:x>
      <cdr:y>0.90825</cdr:y>
    </cdr:from>
    <cdr:to>
      <cdr:x>0.18145</cdr:x>
      <cdr:y>0.91878</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137690" y="3079788"/>
          <a:ext cx="1085974" cy="3569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a:t>
          </a:r>
          <a:r>
            <a:rPr lang="es-ES" sz="900">
              <a:latin typeface="Arial"/>
            </a:rPr>
            <a:t>: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38100</xdr:colOff>
      <xdr:row>23</xdr:row>
      <xdr:rowOff>57150</xdr:rowOff>
    </xdr:from>
    <xdr:to>
      <xdr:col>10</xdr:col>
      <xdr:colOff>542925</xdr:colOff>
      <xdr:row>37</xdr:row>
      <xdr:rowOff>9525</xdr:rowOff>
    </xdr:to>
    <xdr:graphicFrame macro="">
      <xdr:nvGraphicFramePr>
        <xdr:cNvPr id="12052" name="3 Gráfico">
          <a:extLst>
            <a:ext uri="{FF2B5EF4-FFF2-40B4-BE49-F238E27FC236}">
              <a16:creationId xmlns:a16="http://schemas.microsoft.com/office/drawing/2014/main" id="{00000000-0008-0000-0D00-000014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0.00075</cdr:x>
      <cdr:y>0.93745</cdr:y>
    </cdr:from>
    <cdr:to>
      <cdr:x>0.001</cdr:x>
      <cdr:y>0.93745</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28575</xdr:colOff>
      <xdr:row>21</xdr:row>
      <xdr:rowOff>38100</xdr:rowOff>
    </xdr:from>
    <xdr:to>
      <xdr:col>11</xdr:col>
      <xdr:colOff>0</xdr:colOff>
      <xdr:row>32</xdr:row>
      <xdr:rowOff>152400</xdr:rowOff>
    </xdr:to>
    <xdr:graphicFrame macro="">
      <xdr:nvGraphicFramePr>
        <xdr:cNvPr id="11915340" name="Chart 1">
          <a:extLst>
            <a:ext uri="{FF2B5EF4-FFF2-40B4-BE49-F238E27FC236}">
              <a16:creationId xmlns:a16="http://schemas.microsoft.com/office/drawing/2014/main" id="{00000000-0008-0000-0E00-00004CD0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6A29CDB2-1C09-4559-B3F1-6E8F655DD74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0.00761</cdr:x>
      <cdr:y>0.92346</cdr:y>
    </cdr:from>
    <cdr:to>
      <cdr:x>0.85848</cdr:x>
      <cdr:y>0.98588</cdr:y>
    </cdr:to>
    <cdr:sp macro="" textlink="">
      <cdr:nvSpPr>
        <cdr:cNvPr id="3" name="1 CuadroTexto">
          <a:extLst xmlns:a="http://schemas.openxmlformats.org/drawingml/2006/main">
            <a:ext uri="{FF2B5EF4-FFF2-40B4-BE49-F238E27FC236}">
              <a16:creationId xmlns:a16="http://schemas.microsoft.com/office/drawing/2014/main" id="{4C26D0BE-EAC5-45A3-9CE4-FB8FB8124836}"/>
            </a:ext>
          </a:extLst>
        </cdr:cNvPr>
        <cdr:cNvSpPr txBox="1"/>
      </cdr:nvSpPr>
      <cdr:spPr>
        <a:xfrm xmlns:a="http://schemas.openxmlformats.org/drawingml/2006/main">
          <a:off x="50800" y="2794000"/>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del</a:t>
          </a:r>
          <a:r>
            <a:rPr lang="es-ES" sz="900" baseline="0">
              <a:latin typeface="Arial" pitchFamily="34" charset="0"/>
              <a:ea typeface="+mn-ea"/>
              <a:cs typeface="Arial" pitchFamily="34" charset="0"/>
            </a:rPr>
            <a:t> Servicio Nacional de Aduanas.</a:t>
          </a:r>
          <a:endParaRPr lang="es-CL" sz="900">
            <a:latin typeface="Arial" pitchFamily="34" charset="0"/>
            <a:ea typeface="+mn-ea"/>
            <a:cs typeface="Arial"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11906</xdr:colOff>
      <xdr:row>11</xdr:row>
      <xdr:rowOff>71438</xdr:rowOff>
    </xdr:from>
    <xdr:to>
      <xdr:col>2</xdr:col>
      <xdr:colOff>392906</xdr:colOff>
      <xdr:row>11</xdr:row>
      <xdr:rowOff>185738</xdr:rowOff>
    </xdr:to>
    <xdr:pic>
      <xdr:nvPicPr>
        <xdr:cNvPr id="3" name="Picture 1" descr="LOGO_FUCOA">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1906" y="8608219"/>
          <a:ext cx="2357438"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22</xdr:row>
      <xdr:rowOff>57150</xdr:rowOff>
    </xdr:from>
    <xdr:to>
      <xdr:col>11</xdr:col>
      <xdr:colOff>0</xdr:colOff>
      <xdr:row>27</xdr:row>
      <xdr:rowOff>342900</xdr:rowOff>
    </xdr:to>
    <xdr:graphicFrame macro="">
      <xdr:nvGraphicFramePr>
        <xdr:cNvPr id="14099" name="Chart 1">
          <a:extLst>
            <a:ext uri="{FF2B5EF4-FFF2-40B4-BE49-F238E27FC236}">
              <a16:creationId xmlns:a16="http://schemas.microsoft.com/office/drawing/2014/main" id="{00000000-0008-0000-0F00-0000133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BE64FD9A-50C5-47C1-8245-59F61945BF8B}"/>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0.93889</cdr:y>
    </cdr:from>
    <cdr:to>
      <cdr:x>0.85904</cdr:x>
      <cdr:y>1</cdr:y>
    </cdr:to>
    <cdr:sp macro="" textlink="">
      <cdr:nvSpPr>
        <cdr:cNvPr id="4" name="1 CuadroTexto">
          <a:extLst xmlns:a="http://schemas.openxmlformats.org/drawingml/2006/main">
            <a:ext uri="{FF2B5EF4-FFF2-40B4-BE49-F238E27FC236}">
              <a16:creationId xmlns:a16="http://schemas.microsoft.com/office/drawing/2014/main" id="{3FD1A8B0-7FB4-45A5-980C-84BE6362E7EE}"/>
            </a:ext>
          </a:extLst>
        </cdr:cNvPr>
        <cdr:cNvSpPr txBox="1"/>
      </cdr:nvSpPr>
      <cdr:spPr>
        <a:xfrm xmlns:a="http://schemas.openxmlformats.org/drawingml/2006/main">
          <a:off x="0" y="2901294"/>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36</xdr:row>
      <xdr:rowOff>238125</xdr:rowOff>
    </xdr:to>
    <xdr:graphicFrame macro="">
      <xdr:nvGraphicFramePr>
        <xdr:cNvPr id="11918488" name="Chart 1">
          <a:extLst>
            <a:ext uri="{FF2B5EF4-FFF2-40B4-BE49-F238E27FC236}">
              <a16:creationId xmlns:a16="http://schemas.microsoft.com/office/drawing/2014/main" id="{00000000-0008-0000-1000-000098D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0</xdr:col>
      <xdr:colOff>0</xdr:colOff>
      <xdr:row>65</xdr:row>
      <xdr:rowOff>714375</xdr:rowOff>
    </xdr:to>
    <xdr:graphicFrame macro="">
      <xdr:nvGraphicFramePr>
        <xdr:cNvPr id="11918489" name="Chart 2">
          <a:extLst>
            <a:ext uri="{FF2B5EF4-FFF2-40B4-BE49-F238E27FC236}">
              <a16:creationId xmlns:a16="http://schemas.microsoft.com/office/drawing/2014/main" id="{00000000-0008-0000-1000-000099D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104774</xdr:colOff>
      <xdr:row>20</xdr:row>
      <xdr:rowOff>66675</xdr:rowOff>
    </xdr:from>
    <xdr:to>
      <xdr:col>6</xdr:col>
      <xdr:colOff>733424</xdr:colOff>
      <xdr:row>40</xdr:row>
      <xdr:rowOff>114300</xdr:rowOff>
    </xdr:to>
    <xdr:graphicFrame macro="">
      <xdr:nvGraphicFramePr>
        <xdr:cNvPr id="16147" name="Chart 4">
          <a:extLst>
            <a:ext uri="{FF2B5EF4-FFF2-40B4-BE49-F238E27FC236}">
              <a16:creationId xmlns:a16="http://schemas.microsoft.com/office/drawing/2014/main" id="{00000000-0008-0000-1100-0000133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0.00575</cdr:x>
      <cdr:y>0.93123</cdr:y>
    </cdr:from>
    <cdr:to>
      <cdr:x>0.85407</cdr:x>
      <cdr:y>0.99855</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9526</xdr:colOff>
      <xdr:row>1</xdr:row>
      <xdr:rowOff>161924</xdr:rowOff>
    </xdr:from>
    <xdr:to>
      <xdr:col>11</xdr:col>
      <xdr:colOff>133351</xdr:colOff>
      <xdr:row>18</xdr:row>
      <xdr:rowOff>38100</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0.93352</cdr:y>
    </cdr:from>
    <cdr:to>
      <cdr:x>0.85712</cdr:x>
      <cdr:y>0.9963</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3156566"/>
          <a:ext cx="6025082" cy="21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400050</xdr:colOff>
      <xdr:row>40</xdr:row>
      <xdr:rowOff>123825</xdr:rowOff>
    </xdr:to>
    <xdr:pic>
      <xdr:nvPicPr>
        <xdr:cNvPr id="2" name="Picture 41" descr="pie">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9650"/>
          <a:ext cx="10287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85725</xdr:colOff>
      <xdr:row>18</xdr:row>
      <xdr:rowOff>133350</xdr:rowOff>
    </xdr:from>
    <xdr:to>
      <xdr:col>6</xdr:col>
      <xdr:colOff>962025</xdr:colOff>
      <xdr:row>33</xdr:row>
      <xdr:rowOff>209550</xdr:rowOff>
    </xdr:to>
    <xdr:graphicFrame macro="">
      <xdr:nvGraphicFramePr>
        <xdr:cNvPr id="2" name="3 Gráfico">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0.91879</cdr:y>
    </cdr:from>
    <cdr:to>
      <cdr:x>1</cdr:x>
      <cdr:y>0.9952</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419100</xdr:colOff>
      <xdr:row>40</xdr:row>
      <xdr:rowOff>123825</xdr:rowOff>
    </xdr:to>
    <xdr:pic>
      <xdr:nvPicPr>
        <xdr:cNvPr id="3859" name="Picture 41" descr="pie">
          <a:extLst>
            <a:ext uri="{FF2B5EF4-FFF2-40B4-BE49-F238E27FC236}">
              <a16:creationId xmlns:a16="http://schemas.microsoft.com/office/drawing/2014/main" id="{00000000-0008-0000-0200-0000130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58150"/>
          <a:ext cx="10477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6350</xdr:colOff>
      <xdr:row>16</xdr:row>
      <xdr:rowOff>4235</xdr:rowOff>
    </xdr:from>
    <xdr:to>
      <xdr:col>6</xdr:col>
      <xdr:colOff>1025525</xdr:colOff>
      <xdr:row>31</xdr:row>
      <xdr:rowOff>148167</xdr:rowOff>
    </xdr:to>
    <xdr:graphicFrame macro="">
      <xdr:nvGraphicFramePr>
        <xdr:cNvPr id="2" name="3 Gráfico">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0.93403</cdr:y>
    </cdr:from>
    <cdr:to>
      <cdr:x>0.86385</cdr:x>
      <cdr:y>0.99928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38100</xdr:colOff>
      <xdr:row>13</xdr:row>
      <xdr:rowOff>95249</xdr:rowOff>
    </xdr:from>
    <xdr:to>
      <xdr:col>4</xdr:col>
      <xdr:colOff>1428750</xdr:colOff>
      <xdr:row>31</xdr:row>
      <xdr:rowOff>9524</xdr:rowOff>
    </xdr:to>
    <xdr:graphicFrame macro="">
      <xdr:nvGraphicFramePr>
        <xdr:cNvPr id="2" name="5 Gráfico">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0.90934</cdr:y>
    </cdr:from>
    <cdr:to>
      <cdr:x>0.75176</cdr:x>
      <cdr:y>0.96431</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57150</xdr:colOff>
      <xdr:row>17</xdr:row>
      <xdr:rowOff>76201</xdr:rowOff>
    </xdr:from>
    <xdr:to>
      <xdr:col>7</xdr:col>
      <xdr:colOff>762000</xdr:colOff>
      <xdr:row>35</xdr:row>
      <xdr:rowOff>133351</xdr:rowOff>
    </xdr:to>
    <xdr:graphicFrame macro="">
      <xdr:nvGraphicFramePr>
        <xdr:cNvPr id="2" name="Chart 3">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0.01247</cdr:x>
      <cdr:y>0.89574</cdr:y>
    </cdr:from>
    <cdr:to>
      <cdr:x>0.93568</cdr:x>
      <cdr:y>0.9384</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1">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36.xml><?xml version="1.0" encoding="utf-8"?>
<xdr:wsDr xmlns:xdr="http://schemas.openxmlformats.org/drawingml/2006/spreadsheetDrawing" xmlns:a="http://schemas.openxmlformats.org/drawingml/2006/main">
  <xdr:twoCellAnchor>
    <xdr:from>
      <xdr:col>1</xdr:col>
      <xdr:colOff>47625</xdr:colOff>
      <xdr:row>20</xdr:row>
      <xdr:rowOff>114300</xdr:rowOff>
    </xdr:from>
    <xdr:to>
      <xdr:col>5</xdr:col>
      <xdr:colOff>1181100</xdr:colOff>
      <xdr:row>37</xdr:row>
      <xdr:rowOff>504825</xdr:rowOff>
    </xdr:to>
    <xdr:graphicFrame macro="">
      <xdr:nvGraphicFramePr>
        <xdr:cNvPr id="2" name="Chart 3">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0.01094</cdr:x>
      <cdr:y>0.92887</cdr:y>
    </cdr:from>
    <cdr:to>
      <cdr:x>0.80111</cdr:x>
      <cdr:y>0.98967</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1</xdr:colOff>
      <xdr:row>22</xdr:row>
      <xdr:rowOff>114300</xdr:rowOff>
    </xdr:from>
    <xdr:to>
      <xdr:col>9</xdr:col>
      <xdr:colOff>561976</xdr:colOff>
      <xdr:row>37</xdr:row>
      <xdr:rowOff>28575</xdr:rowOff>
    </xdr:to>
    <xdr:graphicFrame macro="">
      <xdr:nvGraphicFramePr>
        <xdr:cNvPr id="2" name="3 Gráfico">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0.00075</cdr:x>
      <cdr:y>0.93841</cdr:y>
    </cdr:from>
    <cdr:to>
      <cdr:x>0.001</cdr:x>
      <cdr:y>0.93841</cdr:y>
    </cdr:to>
    <cdr:sp macro="" textlink="">
      <cdr:nvSpPr>
        <cdr:cNvPr id="2" name="1 CuadroTexto">
          <a:extLst xmlns:a="http://schemas.openxmlformats.org/drawingml/2006/main">
            <a:ext uri="{FF2B5EF4-FFF2-40B4-BE49-F238E27FC236}">
              <a16:creationId xmlns:a16="http://schemas.microsoft.com/office/drawing/2014/main" id="{9E03E778-F2B1-42A0-955A-4E0A6FF33E04}"/>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0">
              <a:latin typeface="Arial"/>
            </a:rPr>
            <a:t> </a:t>
          </a:r>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57150</xdr:colOff>
      <xdr:row>18</xdr:row>
      <xdr:rowOff>95250</xdr:rowOff>
    </xdr:from>
    <xdr:to>
      <xdr:col>5</xdr:col>
      <xdr:colOff>990600</xdr:colOff>
      <xdr:row>33</xdr:row>
      <xdr:rowOff>266700</xdr:rowOff>
    </xdr:to>
    <xdr:graphicFrame macro="">
      <xdr:nvGraphicFramePr>
        <xdr:cNvPr id="4883" name="3 Gráfico">
          <a:extLst>
            <a:ext uri="{FF2B5EF4-FFF2-40B4-BE49-F238E27FC236}">
              <a16:creationId xmlns:a16="http://schemas.microsoft.com/office/drawing/2014/main" id="{00000000-0008-0000-0300-0000131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28575</xdr:colOff>
      <xdr:row>14</xdr:row>
      <xdr:rowOff>114300</xdr:rowOff>
    </xdr:from>
    <xdr:to>
      <xdr:col>6</xdr:col>
      <xdr:colOff>952500</xdr:colOff>
      <xdr:row>29</xdr:row>
      <xdr:rowOff>114300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cdr:x>
      <cdr:y>0.90564</cdr:y>
    </cdr:from>
    <cdr:to>
      <cdr:x>0</cdr:x>
      <cdr:y>0.90685</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0.01949</cdr:x>
      <cdr:y>0.91675</cdr:y>
    </cdr:from>
    <cdr:to>
      <cdr:x>0.81356</cdr:x>
      <cdr:y>0.99647</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126233" y="3064931"/>
          <a:ext cx="5143191" cy="2665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42.xml><?xml version="1.0" encoding="utf-8"?>
<xdr:wsDr xmlns:xdr="http://schemas.openxmlformats.org/drawingml/2006/spreadsheetDrawing" xmlns:a="http://schemas.openxmlformats.org/drawingml/2006/main">
  <xdr:twoCellAnchor>
    <xdr:from>
      <xdr:col>2</xdr:col>
      <xdr:colOff>47625</xdr:colOff>
      <xdr:row>14</xdr:row>
      <xdr:rowOff>76200</xdr:rowOff>
    </xdr:from>
    <xdr:to>
      <xdr:col>7</xdr:col>
      <xdr:colOff>866775</xdr:colOff>
      <xdr:row>34</xdr:row>
      <xdr:rowOff>66675</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cdr:x>
      <cdr:y>0.95944</cdr:y>
    </cdr:from>
    <cdr:to>
      <cdr:x>0</cdr:x>
      <cdr:y>0.96065</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0.90745</cdr:y>
    </cdr:from>
    <cdr:to>
      <cdr:x>0.014</cdr:x>
      <cdr:y>0.90841</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0.00746</cdr:x>
      <cdr:y>0.91228</cdr:y>
    </cdr:from>
    <cdr:to>
      <cdr:x>0.93683</cdr:x>
      <cdr:y>1</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44.xml><?xml version="1.0" encoding="utf-8"?>
<xdr:wsDr xmlns:xdr="http://schemas.openxmlformats.org/drawingml/2006/spreadsheetDrawing" xmlns:a="http://schemas.openxmlformats.org/drawingml/2006/main">
  <xdr:twoCellAnchor>
    <xdr:from>
      <xdr:col>1</xdr:col>
      <xdr:colOff>38100</xdr:colOff>
      <xdr:row>22</xdr:row>
      <xdr:rowOff>19050</xdr:rowOff>
    </xdr:from>
    <xdr:to>
      <xdr:col>7</xdr:col>
      <xdr:colOff>847725</xdr:colOff>
      <xdr:row>43</xdr:row>
      <xdr:rowOff>142875</xdr:rowOff>
    </xdr:to>
    <xdr:graphicFrame macro="">
      <xdr:nvGraphicFramePr>
        <xdr:cNvPr id="2" name="Chart 3">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0.01094</cdr:x>
      <cdr:y>0.93348</cdr:y>
    </cdr:from>
    <cdr:to>
      <cdr:x>0.59525</cdr:x>
      <cdr:y>0.98418</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46.xml><?xml version="1.0" encoding="utf-8"?>
<xdr:wsDr xmlns:xdr="http://schemas.openxmlformats.org/drawingml/2006/spreadsheetDrawing" xmlns:a="http://schemas.openxmlformats.org/drawingml/2006/main">
  <xdr:twoCellAnchor>
    <xdr:from>
      <xdr:col>1</xdr:col>
      <xdr:colOff>0</xdr:colOff>
      <xdr:row>20</xdr:row>
      <xdr:rowOff>28575</xdr:rowOff>
    </xdr:from>
    <xdr:to>
      <xdr:col>6</xdr:col>
      <xdr:colOff>1123950</xdr:colOff>
      <xdr:row>37</xdr:row>
      <xdr:rowOff>152400</xdr:rowOff>
    </xdr:to>
    <xdr:graphicFrame macro="">
      <xdr:nvGraphicFramePr>
        <xdr:cNvPr id="2" name="Chart 4">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0.00575</cdr:x>
      <cdr:y>0.93173</cdr:y>
    </cdr:from>
    <cdr:to>
      <cdr:x>0.85235</cdr:x>
      <cdr:y>0.99855</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228600</xdr:colOff>
      <xdr:row>0</xdr:row>
      <xdr:rowOff>142874</xdr:rowOff>
    </xdr:from>
    <xdr:to>
      <xdr:col>5</xdr:col>
      <xdr:colOff>38099</xdr:colOff>
      <xdr:row>17</xdr:row>
      <xdr:rowOff>0</xdr:rowOff>
    </xdr:to>
    <xdr:graphicFrame macro="">
      <xdr:nvGraphicFramePr>
        <xdr:cNvPr id="2" name="Gráfico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cdr:x>
      <cdr:y>0.91098</cdr:y>
    </cdr:from>
    <cdr:to>
      <cdr:x>0.85712</cdr:x>
      <cdr:y>0.97376</cdr:y>
    </cdr:to>
    <cdr:sp macro="" textlink="">
      <cdr:nvSpPr>
        <cdr:cNvPr id="3" name="1 CuadroTexto">
          <a:extLst xmlns:a="http://schemas.openxmlformats.org/drawingml/2006/main">
            <a:ext uri="{FF2B5EF4-FFF2-40B4-BE49-F238E27FC236}">
              <a16:creationId xmlns:a16="http://schemas.microsoft.com/office/drawing/2014/main" id="{F9C04C8C-07EE-4CB9-A296-B801538C2E32}"/>
            </a:ext>
          </a:extLst>
        </cdr:cNvPr>
        <cdr:cNvSpPr txBox="1"/>
      </cdr:nvSpPr>
      <cdr:spPr>
        <a:xfrm xmlns:a="http://schemas.openxmlformats.org/drawingml/2006/main">
          <a:off x="0" y="2889250"/>
          <a:ext cx="5649799" cy="199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0.90335</cdr:y>
    </cdr:from>
    <cdr:to>
      <cdr:x>1</cdr:x>
      <cdr:y>0.99784</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0.xml><?xml version="1.0" encoding="utf-8"?>
<xdr:wsDr xmlns:xdr="http://schemas.openxmlformats.org/drawingml/2006/spreadsheetDrawing" xmlns:a="http://schemas.openxmlformats.org/drawingml/2006/main">
  <xdr:twoCellAnchor>
    <xdr:from>
      <xdr:col>0</xdr:col>
      <xdr:colOff>0</xdr:colOff>
      <xdr:row>41</xdr:row>
      <xdr:rowOff>57150</xdr:rowOff>
    </xdr:from>
    <xdr:to>
      <xdr:col>1</xdr:col>
      <xdr:colOff>419100</xdr:colOff>
      <xdr:row>41</xdr:row>
      <xdr:rowOff>123825</xdr:rowOff>
    </xdr:to>
    <xdr:pic>
      <xdr:nvPicPr>
        <xdr:cNvPr id="2" name="Picture 41" descr="pie">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00"/>
          <a:ext cx="10477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57150</xdr:colOff>
      <xdr:row>19</xdr:row>
      <xdr:rowOff>95250</xdr:rowOff>
    </xdr:from>
    <xdr:to>
      <xdr:col>6</xdr:col>
      <xdr:colOff>990600</xdr:colOff>
      <xdr:row>34</xdr:row>
      <xdr:rowOff>266700</xdr:rowOff>
    </xdr:to>
    <xdr:graphicFrame macro="">
      <xdr:nvGraphicFramePr>
        <xdr:cNvPr id="2" name="3 Gráfico">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cdr:x>
      <cdr:y>0.91397</cdr:y>
    </cdr:from>
    <cdr:to>
      <cdr:x>0.99975</cdr:x>
      <cdr:y>0.99592</cdr:y>
    </cdr:to>
    <cdr:sp macro="" textlink="">
      <cdr:nvSpPr>
        <cdr:cNvPr id="2" name="1 CuadroTexto">
          <a:extLst xmlns:a="http://schemas.openxmlformats.org/drawingml/2006/main">
            <a:ext uri="{FF2B5EF4-FFF2-40B4-BE49-F238E27FC236}">
              <a16:creationId xmlns:a16="http://schemas.microsoft.com/office/drawing/2014/main" id="{B9997B82-FCED-4712-9FF3-4A2CDD1C7699}"/>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9525</xdr:colOff>
      <xdr:row>14</xdr:row>
      <xdr:rowOff>57150</xdr:rowOff>
    </xdr:from>
    <xdr:to>
      <xdr:col>6</xdr:col>
      <xdr:colOff>990600</xdr:colOff>
      <xdr:row>29</xdr:row>
      <xdr:rowOff>9525</xdr:rowOff>
    </xdr:to>
    <xdr:graphicFrame macro="">
      <xdr:nvGraphicFramePr>
        <xdr:cNvPr id="2" name="3 Gráfico">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cdr:x>
      <cdr:y>0.90327</cdr:y>
    </cdr:from>
    <cdr:to>
      <cdr:x>0.86483</cdr:x>
      <cdr:y>1</cdr:y>
    </cdr:to>
    <cdr:sp macro="" textlink="">
      <cdr:nvSpPr>
        <cdr:cNvPr id="2" name="1 CuadroTexto">
          <a:extLst xmlns:a="http://schemas.openxmlformats.org/drawingml/2006/main">
            <a:ext uri="{FF2B5EF4-FFF2-40B4-BE49-F238E27FC236}">
              <a16:creationId xmlns:a16="http://schemas.microsoft.com/office/drawing/2014/main" id="{42805291-E17E-49BD-BEA7-EB49ADAF0F36}"/>
            </a:ext>
          </a:extLst>
        </cdr:cNvPr>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123825</xdr:colOff>
      <xdr:row>19</xdr:row>
      <xdr:rowOff>152400</xdr:rowOff>
    </xdr:from>
    <xdr:to>
      <xdr:col>3</xdr:col>
      <xdr:colOff>1419225</xdr:colOff>
      <xdr:row>36</xdr:row>
      <xdr:rowOff>76200</xdr:rowOff>
    </xdr:to>
    <xdr:graphicFrame macro="">
      <xdr:nvGraphicFramePr>
        <xdr:cNvPr id="2" name="5 Gráfico">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cdr:x>
      <cdr:y>0.92374</cdr:y>
    </cdr:from>
    <cdr:to>
      <cdr:x>1</cdr:x>
      <cdr:y>0.98302</cdr:y>
    </cdr:to>
    <cdr:sp macro="" textlink="">
      <cdr:nvSpPr>
        <cdr:cNvPr id="2" name="1 CuadroTexto">
          <a:extLst xmlns:a="http://schemas.openxmlformats.org/drawingml/2006/main">
            <a:ext uri="{FF2B5EF4-FFF2-40B4-BE49-F238E27FC236}">
              <a16:creationId xmlns:a16="http://schemas.microsoft.com/office/drawing/2014/main" id="{03C9A45B-E58C-416A-B598-9824343F7FC6}"/>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información del INE.</a:t>
          </a: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0</xdr:colOff>
      <xdr:row>15</xdr:row>
      <xdr:rowOff>123825</xdr:rowOff>
    </xdr:from>
    <xdr:to>
      <xdr:col>6</xdr:col>
      <xdr:colOff>0</xdr:colOff>
      <xdr:row>31</xdr:row>
      <xdr:rowOff>85725</xdr:rowOff>
    </xdr:to>
    <xdr:graphicFrame macro="">
      <xdr:nvGraphicFramePr>
        <xdr:cNvPr id="2" name="Chart 3">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0.01094</cdr:x>
      <cdr:y>0.9</cdr:y>
    </cdr:from>
    <cdr:to>
      <cdr:x>0.96172</cdr:x>
      <cdr:y>0.98895</cdr:y>
    </cdr:to>
    <cdr:sp macro="" textlink="">
      <cdr:nvSpPr>
        <cdr:cNvPr id="2" name="1 CuadroTexto">
          <a:extLst xmlns:a="http://schemas.openxmlformats.org/drawingml/2006/main">
            <a:ext uri="{FF2B5EF4-FFF2-40B4-BE49-F238E27FC236}">
              <a16:creationId xmlns:a16="http://schemas.microsoft.com/office/drawing/2014/main" id="{1DAD78C5-3646-4C56-A2D5-DA0A826332E4}"/>
            </a:ext>
          </a:extLst>
        </cdr:cNvPr>
        <cdr:cNvSpPr txBox="1"/>
      </cdr:nvSpPr>
      <cdr:spPr>
        <a:xfrm xmlns:a="http://schemas.openxmlformats.org/drawingml/2006/main">
          <a:off x="65336" y="2743200"/>
          <a:ext cx="5678239" cy="27112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76200</xdr:colOff>
      <xdr:row>19</xdr:row>
      <xdr:rowOff>95250</xdr:rowOff>
    </xdr:from>
    <xdr:to>
      <xdr:col>5</xdr:col>
      <xdr:colOff>1190625</xdr:colOff>
      <xdr:row>35</xdr:row>
      <xdr:rowOff>28575</xdr:rowOff>
    </xdr:to>
    <xdr:graphicFrame macro="">
      <xdr:nvGraphicFramePr>
        <xdr:cNvPr id="2" name="Chart 3">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16</xdr:row>
      <xdr:rowOff>19050</xdr:rowOff>
    </xdr:from>
    <xdr:to>
      <xdr:col>6</xdr:col>
      <xdr:colOff>962025</xdr:colOff>
      <xdr:row>32</xdr:row>
      <xdr:rowOff>114300</xdr:rowOff>
    </xdr:to>
    <xdr:graphicFrame macro="">
      <xdr:nvGraphicFramePr>
        <xdr:cNvPr id="5907" name="3 Gráfico">
          <a:extLst>
            <a:ext uri="{FF2B5EF4-FFF2-40B4-BE49-F238E27FC236}">
              <a16:creationId xmlns:a16="http://schemas.microsoft.com/office/drawing/2014/main" id="{00000000-0008-0000-0400-0000131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0.0094</cdr:x>
      <cdr:y>0.91489</cdr:y>
    </cdr:from>
    <cdr:to>
      <cdr:x>0.80055</cdr:x>
      <cdr:y>0.97713</cdr:y>
    </cdr:to>
    <cdr:sp macro="" textlink="">
      <cdr:nvSpPr>
        <cdr:cNvPr id="2" name="1 CuadroTexto">
          <a:extLst xmlns:a="http://schemas.openxmlformats.org/drawingml/2006/main">
            <a:ext uri="{FF2B5EF4-FFF2-40B4-BE49-F238E27FC236}">
              <a16:creationId xmlns:a16="http://schemas.microsoft.com/office/drawing/2014/main" id="{146A256A-7685-4E82-9D51-748605CCB9D7}"/>
            </a:ext>
          </a:extLst>
        </cdr:cNvPr>
        <cdr:cNvSpPr txBox="1"/>
      </cdr:nvSpPr>
      <cdr:spPr>
        <a:xfrm xmlns:a="http://schemas.openxmlformats.org/drawingml/2006/main">
          <a:off x="58103" y="2727586"/>
          <a:ext cx="4890672" cy="18555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61.xml><?xml version="1.0" encoding="utf-8"?>
<xdr:wsDr xmlns:xdr="http://schemas.openxmlformats.org/drawingml/2006/spreadsheetDrawing" xmlns:a="http://schemas.openxmlformats.org/drawingml/2006/main">
  <xdr:twoCellAnchor>
    <xdr:from>
      <xdr:col>0</xdr:col>
      <xdr:colOff>19050</xdr:colOff>
      <xdr:row>22</xdr:row>
      <xdr:rowOff>0</xdr:rowOff>
    </xdr:from>
    <xdr:to>
      <xdr:col>11</xdr:col>
      <xdr:colOff>476250</xdr:colOff>
      <xdr:row>35</xdr:row>
      <xdr:rowOff>161925</xdr:rowOff>
    </xdr:to>
    <xdr:graphicFrame macro="">
      <xdr:nvGraphicFramePr>
        <xdr:cNvPr id="2" name="3 Gráfico">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0.00075</cdr:x>
      <cdr:y>0.93817</cdr:y>
    </cdr:from>
    <cdr:to>
      <cdr:x>0.001</cdr:x>
      <cdr:y>0.93817</cdr:y>
    </cdr:to>
    <cdr:sp macro="" textlink="">
      <cdr:nvSpPr>
        <cdr:cNvPr id="2" name="1 CuadroTexto">
          <a:extLst xmlns:a="http://schemas.openxmlformats.org/drawingml/2006/main">
            <a:ext uri="{FF2B5EF4-FFF2-40B4-BE49-F238E27FC236}">
              <a16:creationId xmlns:a16="http://schemas.microsoft.com/office/drawing/2014/main" id="{E8826655-652B-49A8-AB00-AFAF81A63F23}"/>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63.xml><?xml version="1.0" encoding="utf-8"?>
<xdr:wsDr xmlns:xdr="http://schemas.openxmlformats.org/drawingml/2006/spreadsheetDrawing" xmlns:a="http://schemas.openxmlformats.org/drawingml/2006/main">
  <xdr:twoCellAnchor>
    <xdr:from>
      <xdr:col>0</xdr:col>
      <xdr:colOff>9525</xdr:colOff>
      <xdr:row>14</xdr:row>
      <xdr:rowOff>66675</xdr:rowOff>
    </xdr:from>
    <xdr:to>
      <xdr:col>8</xdr:col>
      <xdr:colOff>0</xdr:colOff>
      <xdr:row>28</xdr:row>
      <xdr:rowOff>647700</xdr:rowOff>
    </xdr:to>
    <xdr:graphicFrame macro="">
      <xdr:nvGraphicFramePr>
        <xdr:cNvPr id="2" name="Chart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cdr:x>
      <cdr:y>0.90203</cdr:y>
    </cdr:from>
    <cdr:to>
      <cdr:x>0</cdr:x>
      <cdr:y>0.90323</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0.02071</cdr:x>
      <cdr:y>0.91146</cdr:y>
    </cdr:from>
    <cdr:to>
      <cdr:x>0.81601</cdr:x>
      <cdr:y>0.99528</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46991" y="3009708"/>
          <a:ext cx="5637772" cy="2750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65.xml><?xml version="1.0" encoding="utf-8"?>
<xdr:wsDr xmlns:xdr="http://schemas.openxmlformats.org/drawingml/2006/spreadsheetDrawing" xmlns:a="http://schemas.openxmlformats.org/drawingml/2006/main">
  <xdr:twoCellAnchor>
    <xdr:from>
      <xdr:col>1</xdr:col>
      <xdr:colOff>0</xdr:colOff>
      <xdr:row>17</xdr:row>
      <xdr:rowOff>123825</xdr:rowOff>
    </xdr:from>
    <xdr:to>
      <xdr:col>7</xdr:col>
      <xdr:colOff>19050</xdr:colOff>
      <xdr:row>31</xdr:row>
      <xdr:rowOff>838200</xdr:rowOff>
    </xdr:to>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9C8D3F40-62D0-4AAA-A92A-275DC0276B1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0.92497</cdr:y>
    </cdr:from>
    <cdr:to>
      <cdr:x>0.81126</cdr:x>
      <cdr:y>0.99681</cdr:y>
    </cdr:to>
    <cdr:sp macro="" textlink="">
      <cdr:nvSpPr>
        <cdr:cNvPr id="4" name="1 CuadroTexto">
          <a:extLst xmlns:a="http://schemas.openxmlformats.org/drawingml/2006/main">
            <a:ext uri="{FF2B5EF4-FFF2-40B4-BE49-F238E27FC236}">
              <a16:creationId xmlns:a16="http://schemas.microsoft.com/office/drawing/2014/main" id="{7E3A0A80-699E-48A7-87CC-2210C77A895B}"/>
            </a:ext>
          </a:extLst>
        </cdr:cNvPr>
        <cdr:cNvSpPr txBox="1"/>
      </cdr:nvSpPr>
      <cdr:spPr>
        <a:xfrm xmlns:a="http://schemas.openxmlformats.org/drawingml/2006/main">
          <a:off x="0" y="3141240"/>
          <a:ext cx="5582166" cy="2439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67.xml><?xml version="1.0" encoding="utf-8"?>
<xdr:wsDr xmlns:xdr="http://schemas.openxmlformats.org/drawingml/2006/spreadsheetDrawing" xmlns:a="http://schemas.openxmlformats.org/drawingml/2006/main">
  <xdr:twoCellAnchor>
    <xdr:from>
      <xdr:col>0</xdr:col>
      <xdr:colOff>0</xdr:colOff>
      <xdr:row>34</xdr:row>
      <xdr:rowOff>419100</xdr:rowOff>
    </xdr:from>
    <xdr:to>
      <xdr:col>0</xdr:col>
      <xdr:colOff>0</xdr:colOff>
      <xdr:row>48</xdr:row>
      <xdr:rowOff>238125</xdr:rowOff>
    </xdr:to>
    <xdr:graphicFrame macro="">
      <xdr:nvGraphicFramePr>
        <xdr:cNvPr id="2" name="Chart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50</xdr:row>
      <xdr:rowOff>0</xdr:rowOff>
    </xdr:from>
    <xdr:to>
      <xdr:col>0</xdr:col>
      <xdr:colOff>0</xdr:colOff>
      <xdr:row>77</xdr:row>
      <xdr:rowOff>714375</xdr:rowOff>
    </xdr:to>
    <xdr:graphicFrame macro="">
      <xdr:nvGraphicFramePr>
        <xdr:cNvPr id="3" name="Chart 2">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21</xdr:row>
      <xdr:rowOff>0</xdr:rowOff>
    </xdr:from>
    <xdr:to>
      <xdr:col>5</xdr:col>
      <xdr:colOff>847725</xdr:colOff>
      <xdr:row>28</xdr:row>
      <xdr:rowOff>114300</xdr:rowOff>
    </xdr:to>
    <xdr:graphicFrame macro="">
      <xdr:nvGraphicFramePr>
        <xdr:cNvPr id="4" name="Chart 3">
          <a:extLst>
            <a:ext uri="{FF2B5EF4-FFF2-40B4-BE49-F238E27FC236}">
              <a16:creationId xmlns:a16="http://schemas.microsoft.com/office/drawing/2014/main" id="{00000000-0008-0000-3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0</xdr:colOff>
      <xdr:row>17</xdr:row>
      <xdr:rowOff>0</xdr:rowOff>
    </xdr:from>
    <xdr:ext cx="322029" cy="176388"/>
    <xdr:sp macro="" textlink="">
      <xdr:nvSpPr>
        <xdr:cNvPr id="6" name="16 CuadroTexto">
          <a:extLst>
            <a:ext uri="{FF2B5EF4-FFF2-40B4-BE49-F238E27FC236}">
              <a16:creationId xmlns:a16="http://schemas.microsoft.com/office/drawing/2014/main" id="{00000000-0008-0000-3300-000006000000}"/>
            </a:ext>
          </a:extLst>
        </xdr:cNvPr>
        <xdr:cNvSpPr txBox="1"/>
      </xdr:nvSpPr>
      <xdr:spPr>
        <a:xfrm>
          <a:off x="1114425" y="2752725"/>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endParaRPr lang="es-CL" sz="900"/>
        </a:p>
      </xdr:txBody>
    </xdr:sp>
    <xdr:clientData/>
  </xdr:oneCellAnchor>
</xdr:wsDr>
</file>

<file path=xl/drawings/drawing68.xml><?xml version="1.0" encoding="utf-8"?>
<c:userShapes xmlns:c="http://schemas.openxmlformats.org/drawingml/2006/chart">
  <cdr:relSizeAnchor xmlns:cdr="http://schemas.openxmlformats.org/drawingml/2006/chartDrawing">
    <cdr:from>
      <cdr:x>0.01094</cdr:x>
      <cdr:y>0.93032</cdr:y>
    </cdr:from>
    <cdr:to>
      <cdr:x>0.59574</cdr:x>
      <cdr:y>0.98394</cdr:y>
    </cdr:to>
    <cdr:sp macro="" textlink="">
      <cdr:nvSpPr>
        <cdr:cNvPr id="2" name="1 CuadroTexto">
          <a:extLst xmlns:a="http://schemas.openxmlformats.org/drawingml/2006/main">
            <a:ext uri="{FF2B5EF4-FFF2-40B4-BE49-F238E27FC236}">
              <a16:creationId xmlns:a16="http://schemas.microsoft.com/office/drawing/2014/main" id="{39CE88E8-BCA1-4048-ADFC-9DEC5318E04F}"/>
            </a:ext>
          </a:extLst>
        </cdr:cNvPr>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0</xdr:colOff>
      <xdr:row>23</xdr:row>
      <xdr:rowOff>381000</xdr:rowOff>
    </xdr:from>
    <xdr:to>
      <xdr:col>0</xdr:col>
      <xdr:colOff>0</xdr:colOff>
      <xdr:row>44</xdr:row>
      <xdr:rowOff>238125</xdr:rowOff>
    </xdr:to>
    <xdr:graphicFrame macro="">
      <xdr:nvGraphicFramePr>
        <xdr:cNvPr id="2" name="Chart 1">
          <a:extLst>
            <a:ext uri="{FF2B5EF4-FFF2-40B4-BE49-F238E27FC236}">
              <a16:creationId xmlns:a16="http://schemas.microsoft.com/office/drawing/2014/main" id="{00000000-0008-0000-3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0</xdr:rowOff>
    </xdr:from>
    <xdr:to>
      <xdr:col>0</xdr:col>
      <xdr:colOff>0</xdr:colOff>
      <xdr:row>73</xdr:row>
      <xdr:rowOff>714375</xdr:rowOff>
    </xdr:to>
    <xdr:graphicFrame macro="">
      <xdr:nvGraphicFramePr>
        <xdr:cNvPr id="3" name="Chart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0.00987</cdr:x>
      <cdr:y>0.90327</cdr:y>
    </cdr:from>
    <cdr:to>
      <cdr:x>0.8747</cdr:x>
      <cdr:y>1</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70.xml><?xml version="1.0" encoding="utf-8"?>
<xdr:wsDr xmlns:xdr="http://schemas.openxmlformats.org/drawingml/2006/spreadsheetDrawing" xmlns:a="http://schemas.openxmlformats.org/drawingml/2006/main">
  <xdr:twoCellAnchor>
    <xdr:from>
      <xdr:col>0</xdr:col>
      <xdr:colOff>57150</xdr:colOff>
      <xdr:row>21</xdr:row>
      <xdr:rowOff>76200</xdr:rowOff>
    </xdr:from>
    <xdr:to>
      <xdr:col>7</xdr:col>
      <xdr:colOff>942975</xdr:colOff>
      <xdr:row>40</xdr:row>
      <xdr:rowOff>95250</xdr:rowOff>
    </xdr:to>
    <xdr:graphicFrame macro="">
      <xdr:nvGraphicFramePr>
        <xdr:cNvPr id="2" name="Chart 4">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0.00575</cdr:x>
      <cdr:y>0.92979</cdr:y>
    </cdr:from>
    <cdr:to>
      <cdr:x>0.85407</cdr:x>
      <cdr:y>0.99903</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333375</xdr:colOff>
      <xdr:row>0</xdr:row>
      <xdr:rowOff>95249</xdr:rowOff>
    </xdr:from>
    <xdr:to>
      <xdr:col>5</xdr:col>
      <xdr:colOff>200026</xdr:colOff>
      <xdr:row>18</xdr:row>
      <xdr:rowOff>38100</xdr:rowOff>
    </xdr:to>
    <xdr:graphicFrame macro="">
      <xdr:nvGraphicFramePr>
        <xdr:cNvPr id="2" name="Gráfico 1">
          <a:extLst>
            <a:ext uri="{FF2B5EF4-FFF2-40B4-BE49-F238E27FC236}">
              <a16:creationId xmlns:a16="http://schemas.microsoft.com/office/drawing/2014/main" id="{5F59F1F9-F591-4510-AD66-4ACAADE730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15</xdr:row>
      <xdr:rowOff>123824</xdr:rowOff>
    </xdr:from>
    <xdr:to>
      <xdr:col>4</xdr:col>
      <xdr:colOff>904875</xdr:colOff>
      <xdr:row>17</xdr:row>
      <xdr:rowOff>95250</xdr:rowOff>
    </xdr:to>
    <xdr:sp macro="" textlink="">
      <xdr:nvSpPr>
        <xdr:cNvPr id="3" name="CuadroTexto 2">
          <a:extLst>
            <a:ext uri="{FF2B5EF4-FFF2-40B4-BE49-F238E27FC236}">
              <a16:creationId xmlns:a16="http://schemas.microsoft.com/office/drawing/2014/main" id="{E95CDBC0-085A-4F69-A117-A3CB8D3F8A23}"/>
            </a:ext>
          </a:extLst>
        </xdr:cNvPr>
        <xdr:cNvSpPr txBox="1"/>
      </xdr:nvSpPr>
      <xdr:spPr>
        <a:xfrm>
          <a:off x="438150" y="2552699"/>
          <a:ext cx="4733925" cy="295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t>Fuente: elaborado por Odepa</a:t>
          </a:r>
          <a:r>
            <a:rPr lang="es-CL" sz="900" baseline="0"/>
            <a:t> con información de Reuters.</a:t>
          </a:r>
          <a:endParaRPr lang="es-CL" sz="900"/>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609599</xdr:colOff>
      <xdr:row>0</xdr:row>
      <xdr:rowOff>104775</xdr:rowOff>
    </xdr:from>
    <xdr:to>
      <xdr:col>6</xdr:col>
      <xdr:colOff>1085850</xdr:colOff>
      <xdr:row>20</xdr:row>
      <xdr:rowOff>85725</xdr:rowOff>
    </xdr:to>
    <xdr:graphicFrame macro="">
      <xdr:nvGraphicFramePr>
        <xdr:cNvPr id="2" name="Gráfico 2">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0.0266</cdr:x>
      <cdr:y>0.92962</cdr:y>
    </cdr:from>
    <cdr:to>
      <cdr:x>0.71917</cdr:x>
      <cdr:y>0.97263</cdr:y>
    </cdr:to>
    <cdr:sp macro="" textlink="">
      <cdr:nvSpPr>
        <cdr:cNvPr id="2" name="1 CuadroTexto">
          <a:extLst xmlns:a="http://schemas.openxmlformats.org/drawingml/2006/main">
            <a:ext uri="{FF2B5EF4-FFF2-40B4-BE49-F238E27FC236}">
              <a16:creationId xmlns:a16="http://schemas.microsoft.com/office/drawing/2014/main" id="{6815CC85-B332-4D38-A71C-EB4AD4E979FC}"/>
            </a:ext>
          </a:extLst>
        </cdr:cNvPr>
        <cdr:cNvSpPr txBox="1"/>
      </cdr:nvSpPr>
      <cdr:spPr>
        <a:xfrm xmlns:a="http://schemas.openxmlformats.org/drawingml/2006/main">
          <a:off x="203200" y="4205966"/>
          <a:ext cx="5290563" cy="1945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a:t>
          </a:r>
          <a:endParaRPr lang="es-CL" sz="900">
            <a:latin typeface="Arial" pitchFamily="34" charset="0"/>
            <a:ea typeface="+mn-ea"/>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28574</xdr:colOff>
      <xdr:row>18</xdr:row>
      <xdr:rowOff>47626</xdr:rowOff>
    </xdr:from>
    <xdr:to>
      <xdr:col>4</xdr:col>
      <xdr:colOff>1533525</xdr:colOff>
      <xdr:row>35</xdr:row>
      <xdr:rowOff>381001</xdr:rowOff>
    </xdr:to>
    <xdr:graphicFrame macro="">
      <xdr:nvGraphicFramePr>
        <xdr:cNvPr id="7955" name="5 Gráfico">
          <a:extLst>
            <a:ext uri="{FF2B5EF4-FFF2-40B4-BE49-F238E27FC236}">
              <a16:creationId xmlns:a16="http://schemas.microsoft.com/office/drawing/2014/main" id="{00000000-0008-0000-0600-0000131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0.92374</cdr:y>
    </cdr:from>
    <cdr:to>
      <cdr:x>1</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tabSelected="1" workbookViewId="0">
      <selection activeCell="G2" sqref="G2"/>
    </sheetView>
  </sheetViews>
  <sheetFormatPr baseColWidth="10" defaultRowHeight="18"/>
  <cols>
    <col min="1" max="1" width="10.7265625" customWidth="1"/>
    <col min="2" max="2" width="11.26953125" customWidth="1"/>
    <col min="3" max="3" width="14.6328125" customWidth="1"/>
    <col min="5" max="5" width="10.36328125" customWidth="1"/>
    <col min="6" max="6" width="9" customWidth="1"/>
    <col min="257" max="257" width="10.7265625" customWidth="1"/>
    <col min="258" max="258" width="11.26953125" customWidth="1"/>
    <col min="259" max="259" width="14.6328125" customWidth="1"/>
    <col min="261" max="261" width="10.36328125" customWidth="1"/>
    <col min="262" max="262" width="9" customWidth="1"/>
    <col min="513" max="513" width="10.7265625" customWidth="1"/>
    <col min="514" max="514" width="11.26953125" customWidth="1"/>
    <col min="515" max="515" width="14.6328125" customWidth="1"/>
    <col min="517" max="517" width="10.36328125" customWidth="1"/>
    <col min="518" max="518" width="9" customWidth="1"/>
    <col min="769" max="769" width="10.7265625" customWidth="1"/>
    <col min="770" max="770" width="11.26953125" customWidth="1"/>
    <col min="771" max="771" width="14.6328125" customWidth="1"/>
    <col min="773" max="773" width="10.36328125" customWidth="1"/>
    <col min="774" max="774" width="9" customWidth="1"/>
    <col min="1025" max="1025" width="10.7265625" customWidth="1"/>
    <col min="1026" max="1026" width="11.26953125" customWidth="1"/>
    <col min="1027" max="1027" width="14.6328125" customWidth="1"/>
    <col min="1029" max="1029" width="10.36328125" customWidth="1"/>
    <col min="1030" max="1030" width="9" customWidth="1"/>
    <col min="1281" max="1281" width="10.7265625" customWidth="1"/>
    <col min="1282" max="1282" width="11.26953125" customWidth="1"/>
    <col min="1283" max="1283" width="14.6328125" customWidth="1"/>
    <col min="1285" max="1285" width="10.36328125" customWidth="1"/>
    <col min="1286" max="1286" width="9" customWidth="1"/>
    <col min="1537" max="1537" width="10.7265625" customWidth="1"/>
    <col min="1538" max="1538" width="11.26953125" customWidth="1"/>
    <col min="1539" max="1539" width="14.6328125" customWidth="1"/>
    <col min="1541" max="1541" width="10.36328125" customWidth="1"/>
    <col min="1542" max="1542" width="9" customWidth="1"/>
    <col min="1793" max="1793" width="10.7265625" customWidth="1"/>
    <col min="1794" max="1794" width="11.26953125" customWidth="1"/>
    <col min="1795" max="1795" width="14.6328125" customWidth="1"/>
    <col min="1797" max="1797" width="10.36328125" customWidth="1"/>
    <col min="1798" max="1798" width="9" customWidth="1"/>
    <col min="2049" max="2049" width="10.7265625" customWidth="1"/>
    <col min="2050" max="2050" width="11.26953125" customWidth="1"/>
    <col min="2051" max="2051" width="14.6328125" customWidth="1"/>
    <col min="2053" max="2053" width="10.36328125" customWidth="1"/>
    <col min="2054" max="2054" width="9" customWidth="1"/>
    <col min="2305" max="2305" width="10.7265625" customWidth="1"/>
    <col min="2306" max="2306" width="11.26953125" customWidth="1"/>
    <col min="2307" max="2307" width="14.6328125" customWidth="1"/>
    <col min="2309" max="2309" width="10.36328125" customWidth="1"/>
    <col min="2310" max="2310" width="9" customWidth="1"/>
    <col min="2561" max="2561" width="10.7265625" customWidth="1"/>
    <col min="2562" max="2562" width="11.26953125" customWidth="1"/>
    <col min="2563" max="2563" width="14.6328125" customWidth="1"/>
    <col min="2565" max="2565" width="10.36328125" customWidth="1"/>
    <col min="2566" max="2566" width="9" customWidth="1"/>
    <col min="2817" max="2817" width="10.7265625" customWidth="1"/>
    <col min="2818" max="2818" width="11.26953125" customWidth="1"/>
    <col min="2819" max="2819" width="14.6328125" customWidth="1"/>
    <col min="2821" max="2821" width="10.36328125" customWidth="1"/>
    <col min="2822" max="2822" width="9" customWidth="1"/>
    <col min="3073" max="3073" width="10.7265625" customWidth="1"/>
    <col min="3074" max="3074" width="11.26953125" customWidth="1"/>
    <col min="3075" max="3075" width="14.6328125" customWidth="1"/>
    <col min="3077" max="3077" width="10.36328125" customWidth="1"/>
    <col min="3078" max="3078" width="9" customWidth="1"/>
    <col min="3329" max="3329" width="10.7265625" customWidth="1"/>
    <col min="3330" max="3330" width="11.26953125" customWidth="1"/>
    <col min="3331" max="3331" width="14.6328125" customWidth="1"/>
    <col min="3333" max="3333" width="10.36328125" customWidth="1"/>
    <col min="3334" max="3334" width="9" customWidth="1"/>
    <col min="3585" max="3585" width="10.7265625" customWidth="1"/>
    <col min="3586" max="3586" width="11.26953125" customWidth="1"/>
    <col min="3587" max="3587" width="14.6328125" customWidth="1"/>
    <col min="3589" max="3589" width="10.36328125" customWidth="1"/>
    <col min="3590" max="3590" width="9" customWidth="1"/>
    <col min="3841" max="3841" width="10.7265625" customWidth="1"/>
    <col min="3842" max="3842" width="11.26953125" customWidth="1"/>
    <col min="3843" max="3843" width="14.6328125" customWidth="1"/>
    <col min="3845" max="3845" width="10.36328125" customWidth="1"/>
    <col min="3846" max="3846" width="9" customWidth="1"/>
    <col min="4097" max="4097" width="10.7265625" customWidth="1"/>
    <col min="4098" max="4098" width="11.26953125" customWidth="1"/>
    <col min="4099" max="4099" width="14.6328125" customWidth="1"/>
    <col min="4101" max="4101" width="10.36328125" customWidth="1"/>
    <col min="4102" max="4102" width="9" customWidth="1"/>
    <col min="4353" max="4353" width="10.7265625" customWidth="1"/>
    <col min="4354" max="4354" width="11.26953125" customWidth="1"/>
    <col min="4355" max="4355" width="14.6328125" customWidth="1"/>
    <col min="4357" max="4357" width="10.36328125" customWidth="1"/>
    <col min="4358" max="4358" width="9" customWidth="1"/>
    <col min="4609" max="4609" width="10.7265625" customWidth="1"/>
    <col min="4610" max="4610" width="11.26953125" customWidth="1"/>
    <col min="4611" max="4611" width="14.6328125" customWidth="1"/>
    <col min="4613" max="4613" width="10.36328125" customWidth="1"/>
    <col min="4614" max="4614" width="9" customWidth="1"/>
    <col min="4865" max="4865" width="10.7265625" customWidth="1"/>
    <col min="4866" max="4866" width="11.26953125" customWidth="1"/>
    <col min="4867" max="4867" width="14.6328125" customWidth="1"/>
    <col min="4869" max="4869" width="10.36328125" customWidth="1"/>
    <col min="4870" max="4870" width="9" customWidth="1"/>
    <col min="5121" max="5121" width="10.7265625" customWidth="1"/>
    <col min="5122" max="5122" width="11.26953125" customWidth="1"/>
    <col min="5123" max="5123" width="14.6328125" customWidth="1"/>
    <col min="5125" max="5125" width="10.36328125" customWidth="1"/>
    <col min="5126" max="5126" width="9" customWidth="1"/>
    <col min="5377" max="5377" width="10.7265625" customWidth="1"/>
    <col min="5378" max="5378" width="11.26953125" customWidth="1"/>
    <col min="5379" max="5379" width="14.6328125" customWidth="1"/>
    <col min="5381" max="5381" width="10.36328125" customWidth="1"/>
    <col min="5382" max="5382" width="9" customWidth="1"/>
    <col min="5633" max="5633" width="10.7265625" customWidth="1"/>
    <col min="5634" max="5634" width="11.26953125" customWidth="1"/>
    <col min="5635" max="5635" width="14.6328125" customWidth="1"/>
    <col min="5637" max="5637" width="10.36328125" customWidth="1"/>
    <col min="5638" max="5638" width="9" customWidth="1"/>
    <col min="5889" max="5889" width="10.7265625" customWidth="1"/>
    <col min="5890" max="5890" width="11.26953125" customWidth="1"/>
    <col min="5891" max="5891" width="14.6328125" customWidth="1"/>
    <col min="5893" max="5893" width="10.36328125" customWidth="1"/>
    <col min="5894" max="5894" width="9" customWidth="1"/>
    <col min="6145" max="6145" width="10.7265625" customWidth="1"/>
    <col min="6146" max="6146" width="11.26953125" customWidth="1"/>
    <col min="6147" max="6147" width="14.6328125" customWidth="1"/>
    <col min="6149" max="6149" width="10.36328125" customWidth="1"/>
    <col min="6150" max="6150" width="9" customWidth="1"/>
    <col min="6401" max="6401" width="10.7265625" customWidth="1"/>
    <col min="6402" max="6402" width="11.26953125" customWidth="1"/>
    <col min="6403" max="6403" width="14.6328125" customWidth="1"/>
    <col min="6405" max="6405" width="10.36328125" customWidth="1"/>
    <col min="6406" max="6406" width="9" customWidth="1"/>
    <col min="6657" max="6657" width="10.7265625" customWidth="1"/>
    <col min="6658" max="6658" width="11.26953125" customWidth="1"/>
    <col min="6659" max="6659" width="14.6328125" customWidth="1"/>
    <col min="6661" max="6661" width="10.36328125" customWidth="1"/>
    <col min="6662" max="6662" width="9" customWidth="1"/>
    <col min="6913" max="6913" width="10.7265625" customWidth="1"/>
    <col min="6914" max="6914" width="11.26953125" customWidth="1"/>
    <col min="6915" max="6915" width="14.6328125" customWidth="1"/>
    <col min="6917" max="6917" width="10.36328125" customWidth="1"/>
    <col min="6918" max="6918" width="9" customWidth="1"/>
    <col min="7169" max="7169" width="10.7265625" customWidth="1"/>
    <col min="7170" max="7170" width="11.26953125" customWidth="1"/>
    <col min="7171" max="7171" width="14.6328125" customWidth="1"/>
    <col min="7173" max="7173" width="10.36328125" customWidth="1"/>
    <col min="7174" max="7174" width="9" customWidth="1"/>
    <col min="7425" max="7425" width="10.7265625" customWidth="1"/>
    <col min="7426" max="7426" width="11.26953125" customWidth="1"/>
    <col min="7427" max="7427" width="14.6328125" customWidth="1"/>
    <col min="7429" max="7429" width="10.36328125" customWidth="1"/>
    <col min="7430" max="7430" width="9" customWidth="1"/>
    <col min="7681" max="7681" width="10.7265625" customWidth="1"/>
    <col min="7682" max="7682" width="11.26953125" customWidth="1"/>
    <col min="7683" max="7683" width="14.6328125" customWidth="1"/>
    <col min="7685" max="7685" width="10.36328125" customWidth="1"/>
    <col min="7686" max="7686" width="9" customWidth="1"/>
    <col min="7937" max="7937" width="10.7265625" customWidth="1"/>
    <col min="7938" max="7938" width="11.26953125" customWidth="1"/>
    <col min="7939" max="7939" width="14.6328125" customWidth="1"/>
    <col min="7941" max="7941" width="10.36328125" customWidth="1"/>
    <col min="7942" max="7942" width="9" customWidth="1"/>
    <col min="8193" max="8193" width="10.7265625" customWidth="1"/>
    <col min="8194" max="8194" width="11.26953125" customWidth="1"/>
    <col min="8195" max="8195" width="14.6328125" customWidth="1"/>
    <col min="8197" max="8197" width="10.36328125" customWidth="1"/>
    <col min="8198" max="8198" width="9" customWidth="1"/>
    <col min="8449" max="8449" width="10.7265625" customWidth="1"/>
    <col min="8450" max="8450" width="11.26953125" customWidth="1"/>
    <col min="8451" max="8451" width="14.6328125" customWidth="1"/>
    <col min="8453" max="8453" width="10.36328125" customWidth="1"/>
    <col min="8454" max="8454" width="9" customWidth="1"/>
    <col min="8705" max="8705" width="10.7265625" customWidth="1"/>
    <col min="8706" max="8706" width="11.26953125" customWidth="1"/>
    <col min="8707" max="8707" width="14.6328125" customWidth="1"/>
    <col min="8709" max="8709" width="10.36328125" customWidth="1"/>
    <col min="8710" max="8710" width="9" customWidth="1"/>
    <col min="8961" max="8961" width="10.7265625" customWidth="1"/>
    <col min="8962" max="8962" width="11.26953125" customWidth="1"/>
    <col min="8963" max="8963" width="14.6328125" customWidth="1"/>
    <col min="8965" max="8965" width="10.36328125" customWidth="1"/>
    <col min="8966" max="8966" width="9" customWidth="1"/>
    <col min="9217" max="9217" width="10.7265625" customWidth="1"/>
    <col min="9218" max="9218" width="11.26953125" customWidth="1"/>
    <col min="9219" max="9219" width="14.6328125" customWidth="1"/>
    <col min="9221" max="9221" width="10.36328125" customWidth="1"/>
    <col min="9222" max="9222" width="9" customWidth="1"/>
    <col min="9473" max="9473" width="10.7265625" customWidth="1"/>
    <col min="9474" max="9474" width="11.26953125" customWidth="1"/>
    <col min="9475" max="9475" width="14.6328125" customWidth="1"/>
    <col min="9477" max="9477" width="10.36328125" customWidth="1"/>
    <col min="9478" max="9478" width="9" customWidth="1"/>
    <col min="9729" max="9729" width="10.7265625" customWidth="1"/>
    <col min="9730" max="9730" width="11.26953125" customWidth="1"/>
    <col min="9731" max="9731" width="14.6328125" customWidth="1"/>
    <col min="9733" max="9733" width="10.36328125" customWidth="1"/>
    <col min="9734" max="9734" width="9" customWidth="1"/>
    <col min="9985" max="9985" width="10.7265625" customWidth="1"/>
    <col min="9986" max="9986" width="11.26953125" customWidth="1"/>
    <col min="9987" max="9987" width="14.6328125" customWidth="1"/>
    <col min="9989" max="9989" width="10.36328125" customWidth="1"/>
    <col min="9990" max="9990" width="9" customWidth="1"/>
    <col min="10241" max="10241" width="10.7265625" customWidth="1"/>
    <col min="10242" max="10242" width="11.26953125" customWidth="1"/>
    <col min="10243" max="10243" width="14.6328125" customWidth="1"/>
    <col min="10245" max="10245" width="10.36328125" customWidth="1"/>
    <col min="10246" max="10246" width="9" customWidth="1"/>
    <col min="10497" max="10497" width="10.7265625" customWidth="1"/>
    <col min="10498" max="10498" width="11.26953125" customWidth="1"/>
    <col min="10499" max="10499" width="14.6328125" customWidth="1"/>
    <col min="10501" max="10501" width="10.36328125" customWidth="1"/>
    <col min="10502" max="10502" width="9" customWidth="1"/>
    <col min="10753" max="10753" width="10.7265625" customWidth="1"/>
    <col min="10754" max="10754" width="11.26953125" customWidth="1"/>
    <col min="10755" max="10755" width="14.6328125" customWidth="1"/>
    <col min="10757" max="10757" width="10.36328125" customWidth="1"/>
    <col min="10758" max="10758" width="9" customWidth="1"/>
    <col min="11009" max="11009" width="10.7265625" customWidth="1"/>
    <col min="11010" max="11010" width="11.26953125" customWidth="1"/>
    <col min="11011" max="11011" width="14.6328125" customWidth="1"/>
    <col min="11013" max="11013" width="10.36328125" customWidth="1"/>
    <col min="11014" max="11014" width="9" customWidth="1"/>
    <col min="11265" max="11265" width="10.7265625" customWidth="1"/>
    <col min="11266" max="11266" width="11.26953125" customWidth="1"/>
    <col min="11267" max="11267" width="14.6328125" customWidth="1"/>
    <col min="11269" max="11269" width="10.36328125" customWidth="1"/>
    <col min="11270" max="11270" width="9" customWidth="1"/>
    <col min="11521" max="11521" width="10.7265625" customWidth="1"/>
    <col min="11522" max="11522" width="11.26953125" customWidth="1"/>
    <col min="11523" max="11523" width="14.6328125" customWidth="1"/>
    <col min="11525" max="11525" width="10.36328125" customWidth="1"/>
    <col min="11526" max="11526" width="9" customWidth="1"/>
    <col min="11777" max="11777" width="10.7265625" customWidth="1"/>
    <col min="11778" max="11778" width="11.26953125" customWidth="1"/>
    <col min="11779" max="11779" width="14.6328125" customWidth="1"/>
    <col min="11781" max="11781" width="10.36328125" customWidth="1"/>
    <col min="11782" max="11782" width="9" customWidth="1"/>
    <col min="12033" max="12033" width="10.7265625" customWidth="1"/>
    <col min="12034" max="12034" width="11.26953125" customWidth="1"/>
    <col min="12035" max="12035" width="14.6328125" customWidth="1"/>
    <col min="12037" max="12037" width="10.36328125" customWidth="1"/>
    <col min="12038" max="12038" width="9" customWidth="1"/>
    <col min="12289" max="12289" width="10.7265625" customWidth="1"/>
    <col min="12290" max="12290" width="11.26953125" customWidth="1"/>
    <col min="12291" max="12291" width="14.6328125" customWidth="1"/>
    <col min="12293" max="12293" width="10.36328125" customWidth="1"/>
    <col min="12294" max="12294" width="9" customWidth="1"/>
    <col min="12545" max="12545" width="10.7265625" customWidth="1"/>
    <col min="12546" max="12546" width="11.26953125" customWidth="1"/>
    <col min="12547" max="12547" width="14.6328125" customWidth="1"/>
    <col min="12549" max="12549" width="10.36328125" customWidth="1"/>
    <col min="12550" max="12550" width="9" customWidth="1"/>
    <col min="12801" max="12801" width="10.7265625" customWidth="1"/>
    <col min="12802" max="12802" width="11.26953125" customWidth="1"/>
    <col min="12803" max="12803" width="14.6328125" customWidth="1"/>
    <col min="12805" max="12805" width="10.36328125" customWidth="1"/>
    <col min="12806" max="12806" width="9" customWidth="1"/>
    <col min="13057" max="13057" width="10.7265625" customWidth="1"/>
    <col min="13058" max="13058" width="11.26953125" customWidth="1"/>
    <col min="13059" max="13059" width="14.6328125" customWidth="1"/>
    <col min="13061" max="13061" width="10.36328125" customWidth="1"/>
    <col min="13062" max="13062" width="9" customWidth="1"/>
    <col min="13313" max="13313" width="10.7265625" customWidth="1"/>
    <col min="13314" max="13314" width="11.26953125" customWidth="1"/>
    <col min="13315" max="13315" width="14.6328125" customWidth="1"/>
    <col min="13317" max="13317" width="10.36328125" customWidth="1"/>
    <col min="13318" max="13318" width="9" customWidth="1"/>
    <col min="13569" max="13569" width="10.7265625" customWidth="1"/>
    <col min="13570" max="13570" width="11.26953125" customWidth="1"/>
    <col min="13571" max="13571" width="14.6328125" customWidth="1"/>
    <col min="13573" max="13573" width="10.36328125" customWidth="1"/>
    <col min="13574" max="13574" width="9" customWidth="1"/>
    <col min="13825" max="13825" width="10.7265625" customWidth="1"/>
    <col min="13826" max="13826" width="11.26953125" customWidth="1"/>
    <col min="13827" max="13827" width="14.6328125" customWidth="1"/>
    <col min="13829" max="13829" width="10.36328125" customWidth="1"/>
    <col min="13830" max="13830" width="9" customWidth="1"/>
    <col min="14081" max="14081" width="10.7265625" customWidth="1"/>
    <col min="14082" max="14082" width="11.26953125" customWidth="1"/>
    <col min="14083" max="14083" width="14.6328125" customWidth="1"/>
    <col min="14085" max="14085" width="10.36328125" customWidth="1"/>
    <col min="14086" max="14086" width="9" customWidth="1"/>
    <col min="14337" max="14337" width="10.7265625" customWidth="1"/>
    <col min="14338" max="14338" width="11.26953125" customWidth="1"/>
    <col min="14339" max="14339" width="14.6328125" customWidth="1"/>
    <col min="14341" max="14341" width="10.36328125" customWidth="1"/>
    <col min="14342" max="14342" width="9" customWidth="1"/>
    <col min="14593" max="14593" width="10.7265625" customWidth="1"/>
    <col min="14594" max="14594" width="11.26953125" customWidth="1"/>
    <col min="14595" max="14595" width="14.6328125" customWidth="1"/>
    <col min="14597" max="14597" width="10.36328125" customWidth="1"/>
    <col min="14598" max="14598" width="9" customWidth="1"/>
    <col min="14849" max="14849" width="10.7265625" customWidth="1"/>
    <col min="14850" max="14850" width="11.26953125" customWidth="1"/>
    <col min="14851" max="14851" width="14.6328125" customWidth="1"/>
    <col min="14853" max="14853" width="10.36328125" customWidth="1"/>
    <col min="14854" max="14854" width="9" customWidth="1"/>
    <col min="15105" max="15105" width="10.7265625" customWidth="1"/>
    <col min="15106" max="15106" width="11.26953125" customWidth="1"/>
    <col min="15107" max="15107" width="14.6328125" customWidth="1"/>
    <col min="15109" max="15109" width="10.36328125" customWidth="1"/>
    <col min="15110" max="15110" width="9" customWidth="1"/>
    <col min="15361" max="15361" width="10.7265625" customWidth="1"/>
    <col min="15362" max="15362" width="11.26953125" customWidth="1"/>
    <col min="15363" max="15363" width="14.6328125" customWidth="1"/>
    <col min="15365" max="15365" width="10.36328125" customWidth="1"/>
    <col min="15366" max="15366" width="9" customWidth="1"/>
    <col min="15617" max="15617" width="10.7265625" customWidth="1"/>
    <col min="15618" max="15618" width="11.26953125" customWidth="1"/>
    <col min="15619" max="15619" width="14.6328125" customWidth="1"/>
    <col min="15621" max="15621" width="10.36328125" customWidth="1"/>
    <col min="15622" max="15622" width="9" customWidth="1"/>
    <col min="15873" max="15873" width="10.7265625" customWidth="1"/>
    <col min="15874" max="15874" width="11.26953125" customWidth="1"/>
    <col min="15875" max="15875" width="14.6328125" customWidth="1"/>
    <col min="15877" max="15877" width="10.36328125" customWidth="1"/>
    <col min="15878" max="15878" width="9" customWidth="1"/>
    <col min="16129" max="16129" width="10.7265625" customWidth="1"/>
    <col min="16130" max="16130" width="11.26953125" customWidth="1"/>
    <col min="16131" max="16131" width="14.6328125" customWidth="1"/>
    <col min="16133" max="16133" width="10.36328125" customWidth="1"/>
    <col min="16134" max="16134" width="9" customWidth="1"/>
  </cols>
  <sheetData>
    <row r="1" spans="1:6">
      <c r="A1" s="673"/>
      <c r="B1" s="674"/>
      <c r="C1" s="674"/>
      <c r="D1" s="674"/>
      <c r="E1" s="674"/>
      <c r="F1" s="674"/>
    </row>
    <row r="2" spans="1:6">
      <c r="A2" s="674"/>
      <c r="B2" s="674"/>
      <c r="C2" s="674"/>
      <c r="D2" s="674"/>
      <c r="E2" s="674"/>
      <c r="F2" s="674"/>
    </row>
    <row r="3" spans="1:6">
      <c r="A3" s="673"/>
      <c r="B3" s="674"/>
      <c r="C3" s="674"/>
      <c r="D3" s="674"/>
      <c r="E3" s="674"/>
      <c r="F3" s="674"/>
    </row>
    <row r="4" spans="1:6">
      <c r="A4" s="674"/>
      <c r="B4" s="674"/>
      <c r="C4" s="674"/>
      <c r="D4" s="675"/>
      <c r="E4" s="674"/>
      <c r="F4" s="674"/>
    </row>
    <row r="5" spans="1:6">
      <c r="A5" s="673"/>
      <c r="B5" s="674"/>
      <c r="C5" s="674"/>
      <c r="D5" s="676"/>
      <c r="E5" s="674"/>
      <c r="F5" s="674"/>
    </row>
    <row r="6" spans="1:6">
      <c r="A6" s="673"/>
      <c r="B6" s="674"/>
      <c r="C6" s="674"/>
      <c r="D6" s="674"/>
      <c r="E6" s="674"/>
      <c r="F6" s="674"/>
    </row>
    <row r="7" spans="1:6">
      <c r="A7" s="673"/>
      <c r="B7" s="674"/>
      <c r="C7" s="674"/>
      <c r="D7" s="674"/>
      <c r="E7" s="674"/>
      <c r="F7" s="674"/>
    </row>
    <row r="8" spans="1:6">
      <c r="A8" s="674"/>
      <c r="B8" s="674"/>
      <c r="C8" s="674"/>
      <c r="D8" s="675"/>
      <c r="E8" s="674"/>
      <c r="F8" s="674"/>
    </row>
    <row r="9" spans="1:6">
      <c r="A9" s="677"/>
      <c r="B9" s="674"/>
      <c r="C9" s="674"/>
      <c r="D9" s="674"/>
      <c r="E9" s="674"/>
      <c r="F9" s="674"/>
    </row>
    <row r="10" spans="1:6">
      <c r="A10" s="673"/>
      <c r="B10" s="674"/>
      <c r="C10" s="674"/>
      <c r="D10" s="674"/>
      <c r="E10" s="674"/>
      <c r="F10" s="674"/>
    </row>
    <row r="11" spans="1:6">
      <c r="A11" s="673"/>
      <c r="B11" s="674"/>
      <c r="C11" s="674"/>
      <c r="D11" s="674"/>
      <c r="E11" s="674"/>
      <c r="F11" s="674"/>
    </row>
    <row r="12" spans="1:6">
      <c r="A12" s="673"/>
      <c r="B12" s="674"/>
      <c r="C12" s="674"/>
      <c r="D12" s="674"/>
      <c r="E12" s="674"/>
      <c r="F12" s="674"/>
    </row>
    <row r="13" spans="1:6">
      <c r="A13" s="673"/>
      <c r="B13" s="674"/>
      <c r="C13" s="674"/>
      <c r="D13" s="674"/>
      <c r="E13" s="674"/>
      <c r="F13" s="674"/>
    </row>
    <row r="14" spans="1:6">
      <c r="A14" s="673"/>
      <c r="B14" s="674"/>
      <c r="C14" s="674"/>
      <c r="D14" s="674"/>
      <c r="E14" s="674"/>
      <c r="F14" s="674"/>
    </row>
    <row r="15" spans="1:6">
      <c r="A15" s="673"/>
      <c r="B15" s="674"/>
      <c r="C15" s="674"/>
      <c r="D15" s="674"/>
      <c r="E15" s="674"/>
      <c r="F15" s="674"/>
    </row>
    <row r="16" spans="1:6">
      <c r="A16" s="673"/>
      <c r="B16" s="674"/>
      <c r="C16" s="674"/>
      <c r="D16" s="674"/>
      <c r="E16" s="674"/>
      <c r="F16" s="674"/>
    </row>
    <row r="17" spans="1:6">
      <c r="A17" s="673"/>
      <c r="B17" s="674"/>
      <c r="C17" s="674"/>
      <c r="D17" s="674"/>
      <c r="E17" s="674"/>
      <c r="F17" s="674"/>
    </row>
    <row r="18" spans="1:6" ht="19.350000000000001" customHeight="1">
      <c r="A18" s="930" t="s">
        <v>418</v>
      </c>
      <c r="B18" s="930"/>
      <c r="C18" s="930"/>
      <c r="D18" s="930"/>
      <c r="E18" s="930"/>
      <c r="F18" s="930"/>
    </row>
    <row r="19" spans="1:6" ht="19.5">
      <c r="A19" s="674"/>
      <c r="B19" s="674"/>
      <c r="C19" s="931"/>
      <c r="D19" s="931"/>
      <c r="E19" s="931"/>
      <c r="F19" s="931"/>
    </row>
    <row r="20" spans="1:6">
      <c r="A20" s="674"/>
      <c r="B20" s="674"/>
      <c r="C20" s="674"/>
      <c r="D20" s="674"/>
      <c r="E20" s="674"/>
      <c r="F20" s="674"/>
    </row>
    <row r="21" spans="1:6">
      <c r="A21" s="674"/>
      <c r="B21" s="674"/>
      <c r="C21" s="674"/>
      <c r="D21" s="678"/>
      <c r="E21" s="674"/>
      <c r="F21" s="674"/>
    </row>
    <row r="22" spans="1:6">
      <c r="A22" s="932"/>
      <c r="B22" s="932"/>
      <c r="C22" s="932"/>
      <c r="D22" s="932"/>
      <c r="E22" s="932"/>
      <c r="F22" s="932"/>
    </row>
    <row r="23" spans="1:6">
      <c r="A23" s="674"/>
      <c r="B23" s="674"/>
      <c r="C23" s="674"/>
      <c r="D23" s="674"/>
      <c r="E23" s="674"/>
      <c r="F23" s="674"/>
    </row>
    <row r="24" spans="1:6">
      <c r="A24" s="673"/>
      <c r="B24" s="674"/>
      <c r="C24" s="674"/>
      <c r="D24" s="674"/>
      <c r="E24" s="674"/>
      <c r="F24" s="674"/>
    </row>
    <row r="25" spans="1:6">
      <c r="A25" s="673"/>
      <c r="B25" s="674"/>
      <c r="C25" s="674"/>
      <c r="D25" s="675"/>
      <c r="E25" s="674"/>
      <c r="F25" s="674"/>
    </row>
    <row r="26" spans="1:6">
      <c r="A26" s="679"/>
      <c r="B26" s="680"/>
      <c r="C26" s="680"/>
      <c r="D26" s="678"/>
      <c r="E26" s="680"/>
      <c r="F26" s="674"/>
    </row>
    <row r="27" spans="1:6">
      <c r="B27" s="680"/>
      <c r="C27" s="680"/>
      <c r="D27" s="680"/>
      <c r="E27" s="680"/>
      <c r="F27" s="674"/>
    </row>
    <row r="28" spans="1:6">
      <c r="A28" s="673"/>
      <c r="B28" s="674"/>
      <c r="C28" s="674"/>
      <c r="D28" s="674"/>
      <c r="E28" s="674"/>
      <c r="F28" s="674"/>
    </row>
    <row r="29" spans="1:6">
      <c r="A29" s="673"/>
      <c r="B29" s="674"/>
      <c r="C29" s="674"/>
      <c r="D29" s="674"/>
      <c r="E29" s="674"/>
      <c r="F29" s="674"/>
    </row>
    <row r="30" spans="1:6">
      <c r="A30" s="673"/>
      <c r="B30" s="674"/>
      <c r="C30" s="674"/>
      <c r="D30" s="675"/>
      <c r="E30" s="674"/>
      <c r="F30" s="674"/>
    </row>
    <row r="31" spans="1:6">
      <c r="A31" s="673"/>
      <c r="B31" s="674"/>
      <c r="C31" s="674"/>
      <c r="D31" s="674"/>
      <c r="E31" s="674"/>
      <c r="F31" s="674"/>
    </row>
    <row r="32" spans="1:6">
      <c r="A32" s="673"/>
      <c r="B32" s="674"/>
      <c r="C32" s="674"/>
      <c r="D32" s="674"/>
      <c r="E32" s="674"/>
      <c r="F32" s="674"/>
    </row>
    <row r="33" spans="1:6">
      <c r="A33" s="673"/>
      <c r="B33" s="674"/>
      <c r="C33" s="674"/>
      <c r="D33" s="674"/>
      <c r="E33" s="674"/>
      <c r="F33" s="674"/>
    </row>
    <row r="34" spans="1:6">
      <c r="A34" s="673"/>
      <c r="B34" s="674"/>
      <c r="C34" s="674"/>
      <c r="D34" s="674"/>
      <c r="E34" s="674"/>
      <c r="F34" s="674"/>
    </row>
    <row r="35" spans="1:6">
      <c r="A35" s="681"/>
      <c r="B35" s="681"/>
      <c r="C35" s="681"/>
      <c r="D35" s="681"/>
      <c r="E35" s="681"/>
      <c r="F35" s="674"/>
    </row>
    <row r="36" spans="1:6">
      <c r="A36" s="681"/>
      <c r="B36" s="681"/>
      <c r="C36" s="681"/>
      <c r="D36" s="681"/>
      <c r="E36" s="681"/>
      <c r="F36" s="674"/>
    </row>
    <row r="37" spans="1:6">
      <c r="A37" s="673"/>
      <c r="B37" s="674"/>
      <c r="C37" s="674"/>
      <c r="D37" s="674"/>
      <c r="E37" s="674"/>
      <c r="F37" s="674"/>
    </row>
    <row r="38" spans="1:6">
      <c r="A38" s="673"/>
      <c r="B38" s="674"/>
      <c r="C38" s="674"/>
      <c r="D38" s="674"/>
      <c r="E38" s="674"/>
      <c r="F38" s="674"/>
    </row>
    <row r="39" spans="1:6">
      <c r="A39" s="673"/>
      <c r="B39" s="674"/>
      <c r="C39" s="674"/>
      <c r="D39" s="674"/>
      <c r="E39" s="674"/>
      <c r="F39" s="674"/>
    </row>
    <row r="40" spans="1:6">
      <c r="A40" s="682"/>
      <c r="B40" s="674"/>
      <c r="C40" s="682"/>
      <c r="D40" s="683"/>
      <c r="E40" s="674"/>
      <c r="F40" s="674"/>
    </row>
    <row r="41" spans="1:6">
      <c r="A41" s="673"/>
      <c r="B41" s="681"/>
      <c r="C41" s="681"/>
      <c r="D41" s="681"/>
      <c r="E41" s="674"/>
      <c r="F41" s="674"/>
    </row>
    <row r="42" spans="1:6">
      <c r="A42" s="681"/>
      <c r="B42" s="681"/>
      <c r="C42" s="933" t="s">
        <v>561</v>
      </c>
      <c r="D42" s="933"/>
      <c r="E42" s="674"/>
      <c r="F42" s="674"/>
    </row>
    <row r="43" spans="1:6">
      <c r="A43" s="681"/>
      <c r="B43" s="681"/>
      <c r="C43" s="681"/>
      <c r="D43" s="681"/>
      <c r="E43" s="681"/>
      <c r="F43" s="681"/>
    </row>
    <row r="44" spans="1:6">
      <c r="A44" s="681"/>
      <c r="B44" s="681"/>
      <c r="C44" s="681"/>
      <c r="D44" s="681"/>
      <c r="E44" s="681"/>
      <c r="F44" s="681"/>
    </row>
    <row r="45" spans="1:6">
      <c r="A45" s="681"/>
      <c r="B45" s="681"/>
      <c r="C45" s="681"/>
      <c r="D45" s="681"/>
      <c r="E45" s="681"/>
      <c r="F45" s="681"/>
    </row>
    <row r="46" spans="1:6">
      <c r="A46" s="681"/>
      <c r="B46" s="681"/>
      <c r="C46" s="681"/>
      <c r="D46" s="681"/>
      <c r="E46" s="681"/>
      <c r="F46" s="681"/>
    </row>
    <row r="47" spans="1:6">
      <c r="A47" s="681"/>
      <c r="B47" s="681"/>
      <c r="C47" s="681"/>
      <c r="D47" s="681"/>
      <c r="E47" s="681"/>
      <c r="F47" s="681"/>
    </row>
    <row r="48" spans="1:6">
      <c r="A48" s="681"/>
      <c r="B48" s="681"/>
      <c r="C48" s="681"/>
      <c r="D48" s="681"/>
      <c r="E48" s="681"/>
      <c r="F48" s="681"/>
    </row>
    <row r="49" spans="1:13">
      <c r="A49" s="681"/>
      <c r="B49" s="681"/>
      <c r="C49" s="681"/>
      <c r="D49" s="681"/>
      <c r="E49" s="681"/>
      <c r="F49" s="681"/>
    </row>
    <row r="50" spans="1:13">
      <c r="A50" s="681"/>
      <c r="B50" s="681"/>
      <c r="C50" s="681"/>
      <c r="D50" s="681"/>
      <c r="E50" s="681"/>
      <c r="F50" s="681"/>
    </row>
    <row r="51" spans="1:13">
      <c r="A51" s="934" t="s">
        <v>212</v>
      </c>
      <c r="B51" s="934"/>
      <c r="C51" s="934"/>
      <c r="D51" s="934"/>
      <c r="E51" s="934"/>
      <c r="F51" s="934"/>
      <c r="H51" s="684"/>
      <c r="I51" s="684"/>
      <c r="J51" s="684"/>
      <c r="K51" s="684"/>
      <c r="L51" s="684"/>
      <c r="M51" s="684"/>
    </row>
    <row r="52" spans="1:13" ht="30" customHeight="1">
      <c r="A52" s="928" t="s">
        <v>583</v>
      </c>
      <c r="B52" s="929"/>
      <c r="C52" s="929"/>
      <c r="D52" s="929"/>
      <c r="E52" s="929"/>
      <c r="F52" s="929"/>
      <c r="H52" s="685"/>
      <c r="I52" s="686"/>
      <c r="J52" s="686"/>
      <c r="K52" s="686"/>
      <c r="L52" s="686"/>
      <c r="M52" s="686"/>
    </row>
    <row r="53" spans="1:13">
      <c r="A53" s="936" t="s">
        <v>485</v>
      </c>
      <c r="B53" s="936"/>
      <c r="C53" s="936"/>
      <c r="D53" s="936"/>
      <c r="E53" s="936"/>
      <c r="F53" s="936"/>
    </row>
    <row r="54" spans="1:13">
      <c r="A54" s="936" t="s">
        <v>517</v>
      </c>
      <c r="B54" s="936"/>
      <c r="C54" s="936"/>
      <c r="D54" s="936"/>
      <c r="E54" s="936"/>
      <c r="F54" s="936"/>
    </row>
    <row r="55" spans="1:13">
      <c r="A55" s="936" t="s">
        <v>518</v>
      </c>
      <c r="B55" s="936"/>
      <c r="C55" s="936"/>
      <c r="D55" s="936"/>
      <c r="E55" s="936"/>
      <c r="F55" s="936"/>
    </row>
    <row r="57" spans="1:13">
      <c r="A57" s="936" t="s">
        <v>451</v>
      </c>
      <c r="B57" s="936"/>
      <c r="C57" s="936"/>
      <c r="D57" s="936"/>
      <c r="E57" s="936"/>
      <c r="F57" s="936"/>
    </row>
    <row r="58" spans="1:13">
      <c r="A58" s="936" t="s">
        <v>450</v>
      </c>
      <c r="B58" s="936"/>
      <c r="C58" s="936"/>
      <c r="D58" s="936"/>
      <c r="E58" s="936"/>
      <c r="F58" s="936"/>
    </row>
    <row r="59" spans="1:13">
      <c r="A59" s="681"/>
      <c r="B59" s="681"/>
      <c r="C59" s="681"/>
      <c r="D59" s="681"/>
      <c r="E59" s="681"/>
      <c r="F59" s="681"/>
    </row>
    <row r="60" spans="1:13">
      <c r="A60" s="681"/>
      <c r="B60" s="681"/>
      <c r="C60" s="681"/>
      <c r="D60" s="681"/>
      <c r="E60" s="681"/>
      <c r="F60" s="681"/>
    </row>
    <row r="61" spans="1:13">
      <c r="A61" s="937" t="s">
        <v>41</v>
      </c>
      <c r="B61" s="937"/>
      <c r="C61" s="937"/>
      <c r="D61" s="937"/>
      <c r="E61" s="937"/>
      <c r="F61" s="937"/>
    </row>
    <row r="62" spans="1:13">
      <c r="A62" s="936" t="s">
        <v>42</v>
      </c>
      <c r="B62" s="936"/>
      <c r="C62" s="936"/>
      <c r="D62" s="936"/>
      <c r="E62" s="936"/>
      <c r="F62" s="936"/>
    </row>
    <row r="63" spans="1:13">
      <c r="A63" s="681"/>
      <c r="B63" s="681"/>
      <c r="C63" s="681"/>
      <c r="D63" s="681"/>
      <c r="E63" s="681"/>
      <c r="F63" s="681"/>
    </row>
    <row r="64" spans="1:13">
      <c r="A64" s="681"/>
      <c r="B64" s="681"/>
      <c r="C64" s="681"/>
      <c r="D64" s="681"/>
      <c r="E64" s="681"/>
      <c r="F64" s="681"/>
    </row>
    <row r="65" spans="1:6">
      <c r="A65" s="681"/>
      <c r="B65" s="681"/>
      <c r="C65" s="681"/>
      <c r="D65" s="681"/>
      <c r="E65" s="681"/>
      <c r="F65" s="681"/>
    </row>
    <row r="66" spans="1:6">
      <c r="A66" s="681"/>
      <c r="B66" s="681"/>
      <c r="C66" s="681"/>
      <c r="D66" s="681"/>
      <c r="E66" s="681"/>
      <c r="F66" s="681"/>
    </row>
    <row r="67" spans="1:6">
      <c r="A67" s="687"/>
      <c r="B67" s="681"/>
      <c r="C67" s="681"/>
      <c r="D67" s="681"/>
      <c r="E67" s="681"/>
      <c r="F67" s="681"/>
    </row>
    <row r="68" spans="1:6">
      <c r="A68" s="687"/>
      <c r="B68" s="935" t="s">
        <v>43</v>
      </c>
      <c r="C68" s="935"/>
      <c r="D68" s="935"/>
      <c r="E68" s="935"/>
      <c r="F68" s="681"/>
    </row>
    <row r="69" spans="1:6">
      <c r="A69" s="687"/>
      <c r="B69" s="935" t="s">
        <v>69</v>
      </c>
      <c r="C69" s="935"/>
      <c r="D69" s="935"/>
      <c r="E69" s="935"/>
      <c r="F69" s="681"/>
    </row>
    <row r="70" spans="1:6">
      <c r="A70" s="687"/>
      <c r="B70" s="681"/>
      <c r="C70" s="681"/>
      <c r="D70" s="681"/>
      <c r="E70" s="681"/>
      <c r="F70" s="681"/>
    </row>
    <row r="71" spans="1:6">
      <c r="A71" s="687"/>
      <c r="B71" s="681"/>
      <c r="C71" s="681"/>
      <c r="D71" s="681"/>
      <c r="E71" s="681"/>
      <c r="F71" s="681"/>
    </row>
    <row r="72" spans="1:6">
      <c r="A72" s="687"/>
      <c r="B72" s="681"/>
      <c r="C72" s="681"/>
      <c r="D72" s="681"/>
      <c r="E72" s="681"/>
      <c r="F72" s="681"/>
    </row>
    <row r="73" spans="1:6">
      <c r="A73" s="687"/>
      <c r="B73" s="935" t="s">
        <v>44</v>
      </c>
      <c r="C73" s="935"/>
      <c r="D73" s="935"/>
      <c r="E73" s="935"/>
      <c r="F73" s="681"/>
    </row>
    <row r="74" spans="1:6">
      <c r="A74" s="687"/>
      <c r="B74" s="681"/>
      <c r="C74" s="681"/>
      <c r="D74" s="681"/>
      <c r="E74" s="681"/>
      <c r="F74" s="681"/>
    </row>
    <row r="75" spans="1:6">
      <c r="A75" s="687"/>
      <c r="B75" s="681"/>
      <c r="C75" s="681"/>
      <c r="D75" s="681"/>
      <c r="E75" s="681"/>
      <c r="F75" s="681"/>
    </row>
    <row r="76" spans="1:6">
      <c r="A76" s="687"/>
      <c r="B76" s="681"/>
      <c r="C76" s="681"/>
      <c r="D76" s="681"/>
      <c r="E76" s="681"/>
      <c r="F76" s="681"/>
    </row>
    <row r="77" spans="1:6">
      <c r="A77" s="687"/>
      <c r="B77" s="681"/>
      <c r="C77" s="681"/>
      <c r="D77" s="681"/>
      <c r="E77" s="681"/>
      <c r="F77" s="681"/>
    </row>
    <row r="78" spans="1:6">
      <c r="A78" s="687"/>
      <c r="B78" s="681"/>
      <c r="C78" s="681"/>
      <c r="D78" s="681"/>
      <c r="E78" s="681"/>
      <c r="F78" s="681"/>
    </row>
    <row r="79" spans="1:6">
      <c r="A79" s="687"/>
      <c r="B79" s="681"/>
      <c r="C79" s="681"/>
      <c r="D79" s="681"/>
      <c r="E79" s="681"/>
      <c r="F79" s="681"/>
    </row>
    <row r="80" spans="1:6">
      <c r="A80" s="688"/>
      <c r="B80" s="688"/>
      <c r="C80" s="681"/>
      <c r="D80" s="681"/>
      <c r="E80" s="681"/>
      <c r="F80" s="681"/>
    </row>
    <row r="81" spans="1:6">
      <c r="A81" s="689" t="s">
        <v>16</v>
      </c>
      <c r="B81" s="681"/>
      <c r="C81" s="681"/>
      <c r="D81" s="681"/>
      <c r="E81" s="681"/>
      <c r="F81" s="681"/>
    </row>
    <row r="82" spans="1:6">
      <c r="A82" s="689" t="s">
        <v>63</v>
      </c>
      <c r="B82" s="681"/>
      <c r="C82" s="681"/>
      <c r="D82" s="681"/>
      <c r="E82" s="681"/>
      <c r="F82" s="681"/>
    </row>
    <row r="83" spans="1:6">
      <c r="A83" s="689" t="s">
        <v>64</v>
      </c>
      <c r="B83" s="681"/>
      <c r="C83" s="690"/>
      <c r="D83" s="691"/>
      <c r="E83" s="681"/>
      <c r="F83" s="681"/>
    </row>
    <row r="84" spans="1:6">
      <c r="A84" s="692" t="s">
        <v>17</v>
      </c>
      <c r="B84" s="693"/>
      <c r="C84" s="681"/>
      <c r="D84" s="681"/>
      <c r="E84" s="681"/>
      <c r="F84" s="681"/>
    </row>
    <row r="85" spans="1:6">
      <c r="A85" s="681"/>
      <c r="B85" s="681"/>
      <c r="C85" s="681"/>
      <c r="D85" s="681"/>
      <c r="E85" s="681"/>
      <c r="F85" s="681"/>
    </row>
    <row r="86" spans="1:6">
      <c r="A86" s="100"/>
      <c r="B86" s="100"/>
      <c r="C86" s="100"/>
      <c r="D86" s="100"/>
      <c r="E86" s="100"/>
      <c r="F86" s="100"/>
    </row>
    <row r="87" spans="1:6">
      <c r="A87" s="100"/>
      <c r="B87" s="100"/>
      <c r="C87" s="100"/>
      <c r="D87" s="100"/>
      <c r="E87" s="100"/>
      <c r="F87" s="100"/>
    </row>
    <row r="88" spans="1:6">
      <c r="A88" s="100"/>
      <c r="B88" s="100"/>
      <c r="C88" s="100"/>
      <c r="D88" s="100"/>
      <c r="E88" s="100"/>
      <c r="F88" s="100"/>
    </row>
  </sheetData>
  <mergeCells count="16">
    <mergeCell ref="B69:E69"/>
    <mergeCell ref="B73:E73"/>
    <mergeCell ref="A54:F54"/>
    <mergeCell ref="A55:F55"/>
    <mergeCell ref="A53:F53"/>
    <mergeCell ref="A61:F61"/>
    <mergeCell ref="A62:F62"/>
    <mergeCell ref="B68:E68"/>
    <mergeCell ref="A58:F58"/>
    <mergeCell ref="A57:F57"/>
    <mergeCell ref="A52:F52"/>
    <mergeCell ref="A18:F18"/>
    <mergeCell ref="C19:F19"/>
    <mergeCell ref="A22:F22"/>
    <mergeCell ref="C42:D42"/>
    <mergeCell ref="A51:F51"/>
  </mergeCells>
  <pageMargins left="0.19685039370078741" right="0.70866141732283472" top="0.31496062992125984" bottom="0.31496062992125984" header="0.31496062992125984" footer="0.23622047244094491"/>
  <pageSetup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4"/>
  <sheetViews>
    <sheetView zoomScaleNormal="100" zoomScaleSheetLayoutView="50" workbookViewId="0">
      <selection activeCell="B4" sqref="B4:G4"/>
    </sheetView>
  </sheetViews>
  <sheetFormatPr baseColWidth="10" defaultColWidth="10.90625" defaultRowHeight="12.75"/>
  <cols>
    <col min="1" max="1" width="2.1796875" style="237" customWidth="1"/>
    <col min="2" max="2" width="6.7265625" style="13" customWidth="1"/>
    <col min="3" max="3" width="10.81640625" style="13" customWidth="1"/>
    <col min="4" max="4" width="13.6328125" style="13" customWidth="1"/>
    <col min="5" max="6" width="10.90625" style="13" customWidth="1"/>
    <col min="7" max="7" width="11" style="13" customWidth="1"/>
    <col min="8" max="8" width="3.54296875" style="13" customWidth="1"/>
    <col min="9" max="11" width="4.08984375" style="237" customWidth="1"/>
    <col min="12" max="16384" width="10.90625" style="237"/>
  </cols>
  <sheetData>
    <row r="1" spans="2:23">
      <c r="B1" s="969" t="s">
        <v>80</v>
      </c>
      <c r="C1" s="969"/>
      <c r="D1" s="969"/>
      <c r="E1" s="969"/>
      <c r="F1" s="969"/>
      <c r="G1" s="969"/>
      <c r="H1" s="969"/>
    </row>
    <row r="2" spans="2:23">
      <c r="B2" s="354"/>
      <c r="C2" s="354"/>
      <c r="D2" s="354"/>
      <c r="E2" s="354"/>
      <c r="F2" s="354"/>
      <c r="G2" s="354"/>
      <c r="H2" s="354"/>
    </row>
    <row r="3" spans="2:23">
      <c r="B3" s="1010" t="s">
        <v>571</v>
      </c>
      <c r="C3" s="1010"/>
      <c r="D3" s="1011"/>
      <c r="E3" s="1011"/>
      <c r="F3" s="1011"/>
      <c r="G3" s="1011"/>
      <c r="H3" s="79"/>
    </row>
    <row r="4" spans="2:23" s="30" customFormat="1" ht="18" customHeight="1">
      <c r="B4" s="1014" t="s">
        <v>591</v>
      </c>
      <c r="C4" s="1014"/>
      <c r="D4" s="1014"/>
      <c r="E4" s="1014"/>
      <c r="F4" s="1014"/>
      <c r="G4" s="1014"/>
    </row>
    <row r="5" spans="2:23" s="30" customFormat="1" ht="15" customHeight="1">
      <c r="B5" s="1015" t="s">
        <v>189</v>
      </c>
      <c r="C5" s="1015"/>
      <c r="D5" s="1015" t="s">
        <v>12</v>
      </c>
      <c r="E5" s="1015"/>
      <c r="F5" s="1015"/>
      <c r="G5" s="1015"/>
    </row>
    <row r="6" spans="2:23" s="30" customFormat="1" ht="17.25" customHeight="1">
      <c r="B6" s="1015"/>
      <c r="C6" s="1015"/>
      <c r="D6" s="985" t="s">
        <v>97</v>
      </c>
      <c r="E6" s="985"/>
      <c r="F6" s="985" t="s">
        <v>98</v>
      </c>
      <c r="G6" s="985"/>
    </row>
    <row r="7" spans="2:23" s="30" customFormat="1" ht="15.75" customHeight="1">
      <c r="B7" s="986" t="s">
        <v>190</v>
      </c>
      <c r="C7" s="986"/>
      <c r="D7" s="996">
        <v>70</v>
      </c>
      <c r="E7" s="990"/>
      <c r="F7" s="991">
        <v>70</v>
      </c>
      <c r="G7" s="992"/>
    </row>
    <row r="8" spans="2:23" s="30" customFormat="1" ht="15.75" customHeight="1">
      <c r="B8" s="995" t="s">
        <v>107</v>
      </c>
      <c r="C8" s="986"/>
      <c r="D8" s="991">
        <v>82800</v>
      </c>
      <c r="E8" s="992"/>
      <c r="F8" s="991">
        <v>15200</v>
      </c>
      <c r="G8" s="992"/>
    </row>
    <row r="9" spans="2:23" s="13" customFormat="1" ht="15.75" customHeight="1">
      <c r="B9" s="995" t="s">
        <v>108</v>
      </c>
      <c r="C9" s="986"/>
      <c r="D9" s="989">
        <v>212000</v>
      </c>
      <c r="E9" s="990"/>
      <c r="F9" s="991">
        <v>143000</v>
      </c>
      <c r="G9" s="992"/>
      <c r="I9" s="261"/>
      <c r="J9" s="262"/>
      <c r="K9" s="256"/>
      <c r="L9" s="256"/>
      <c r="M9" s="256"/>
      <c r="N9" s="256"/>
      <c r="O9" s="256"/>
      <c r="P9" s="256"/>
      <c r="Q9" s="256"/>
      <c r="R9" s="256"/>
      <c r="S9" s="256"/>
    </row>
    <row r="10" spans="2:23" s="13" customFormat="1" ht="15.75" customHeight="1">
      <c r="B10" s="995" t="s">
        <v>77</v>
      </c>
      <c r="C10" s="986"/>
      <c r="D10" s="989">
        <v>472207</v>
      </c>
      <c r="E10" s="990"/>
      <c r="F10" s="991">
        <v>666648</v>
      </c>
      <c r="G10" s="992"/>
      <c r="I10" s="261"/>
      <c r="J10" s="262"/>
      <c r="K10" s="256"/>
      <c r="L10" s="256"/>
      <c r="M10" s="256"/>
      <c r="N10" s="256"/>
      <c r="O10" s="256"/>
      <c r="P10" s="256"/>
      <c r="Q10" s="256"/>
      <c r="R10" s="256"/>
      <c r="S10" s="256"/>
    </row>
    <row r="11" spans="2:23" s="13" customFormat="1" ht="15.75" customHeight="1">
      <c r="B11" s="993" t="s">
        <v>185</v>
      </c>
      <c r="C11" s="994"/>
      <c r="D11" s="989">
        <v>72866</v>
      </c>
      <c r="E11" s="990"/>
      <c r="F11" s="991">
        <v>97950</v>
      </c>
      <c r="G11" s="992"/>
      <c r="I11" s="261"/>
      <c r="J11" s="262"/>
      <c r="K11" s="256"/>
      <c r="L11" s="256"/>
      <c r="M11" s="256"/>
      <c r="N11" s="256"/>
      <c r="O11" s="256"/>
      <c r="P11" s="256"/>
      <c r="Q11" s="256"/>
      <c r="R11" s="256"/>
      <c r="S11" s="256"/>
    </row>
    <row r="12" spans="2:23" ht="15.75" customHeight="1">
      <c r="B12" s="995" t="s">
        <v>109</v>
      </c>
      <c r="C12" s="986"/>
      <c r="D12" s="989">
        <v>839873</v>
      </c>
      <c r="E12" s="990"/>
      <c r="F12" s="991">
        <v>922798</v>
      </c>
      <c r="G12" s="992"/>
      <c r="I12" s="255"/>
      <c r="J12" s="247"/>
      <c r="K12" s="257"/>
      <c r="L12" s="257"/>
      <c r="M12" s="257"/>
      <c r="N12" s="257"/>
      <c r="O12" s="257"/>
      <c r="P12" s="257"/>
      <c r="Q12" s="257"/>
      <c r="R12" s="257"/>
      <c r="S12" s="257"/>
    </row>
    <row r="13" spans="2:23" ht="28.5" customHeight="1">
      <c r="B13" s="995" t="s">
        <v>424</v>
      </c>
      <c r="C13" s="986"/>
      <c r="D13" s="1002">
        <v>12797</v>
      </c>
      <c r="E13" s="1003"/>
      <c r="F13" s="1004">
        <v>12958</v>
      </c>
      <c r="G13" s="1005"/>
      <c r="I13" s="255"/>
      <c r="J13" s="247"/>
      <c r="K13" s="257"/>
      <c r="L13" s="257"/>
      <c r="M13" s="258"/>
      <c r="N13" s="258"/>
      <c r="O13" s="258"/>
      <c r="P13" s="258"/>
      <c r="Q13" s="258"/>
      <c r="R13" s="258"/>
      <c r="S13" s="258"/>
      <c r="T13" s="241"/>
      <c r="U13" s="241"/>
      <c r="V13" s="241"/>
      <c r="W13" s="241"/>
    </row>
    <row r="14" spans="2:23" ht="16.5" customHeight="1">
      <c r="B14" s="987" t="s">
        <v>152</v>
      </c>
      <c r="C14" s="988"/>
      <c r="D14" s="989">
        <f>D13*D7</f>
        <v>895790</v>
      </c>
      <c r="E14" s="990"/>
      <c r="F14" s="991">
        <f>F13*F7</f>
        <v>907060</v>
      </c>
      <c r="G14" s="992"/>
      <c r="I14" s="255"/>
      <c r="J14" s="247"/>
      <c r="K14" s="257"/>
      <c r="L14" s="263"/>
      <c r="M14" s="254"/>
      <c r="N14" s="253"/>
      <c r="O14" s="253"/>
      <c r="P14" s="253"/>
      <c r="Q14" s="253"/>
      <c r="R14" s="253"/>
      <c r="S14" s="253"/>
      <c r="T14" s="245"/>
      <c r="U14" s="245"/>
      <c r="V14" s="245"/>
      <c r="W14" s="245"/>
    </row>
    <row r="15" spans="2:23" ht="16.5" customHeight="1">
      <c r="B15" s="987" t="s">
        <v>78</v>
      </c>
      <c r="C15" s="988"/>
      <c r="D15" s="989">
        <f>D14-D12</f>
        <v>55917</v>
      </c>
      <c r="E15" s="990"/>
      <c r="F15" s="991">
        <f>F14-F12</f>
        <v>-15738</v>
      </c>
      <c r="G15" s="992"/>
      <c r="I15" s="255"/>
      <c r="J15" s="247"/>
      <c r="K15" s="257"/>
      <c r="L15" s="263"/>
      <c r="M15" s="254"/>
      <c r="N15" s="253"/>
      <c r="O15" s="253"/>
      <c r="P15" s="253"/>
      <c r="Q15" s="253"/>
      <c r="R15" s="253"/>
      <c r="S15" s="253"/>
      <c r="T15" s="245"/>
      <c r="U15" s="245"/>
      <c r="V15" s="245"/>
      <c r="W15" s="245"/>
    </row>
    <row r="16" spans="2:23" ht="16.5" customHeight="1">
      <c r="B16" s="1006"/>
      <c r="C16" s="1007"/>
      <c r="D16" s="1008"/>
      <c r="E16" s="1008"/>
      <c r="F16" s="1007"/>
      <c r="G16" s="1009"/>
      <c r="I16" s="255"/>
      <c r="J16" s="247"/>
      <c r="K16" s="257"/>
      <c r="L16" s="263"/>
      <c r="M16" s="264"/>
      <c r="N16" s="259"/>
      <c r="O16" s="259"/>
      <c r="P16" s="259"/>
      <c r="Q16" s="259"/>
      <c r="R16" s="259"/>
      <c r="S16" s="259"/>
      <c r="T16" s="244"/>
      <c r="U16" s="244"/>
      <c r="V16" s="244"/>
      <c r="W16" s="244"/>
    </row>
    <row r="17" spans="2:19" s="31" customFormat="1" ht="16.5" customHeight="1">
      <c r="B17" s="1008" t="s">
        <v>182</v>
      </c>
      <c r="C17" s="1008"/>
      <c r="D17" s="1008"/>
      <c r="E17" s="1008"/>
      <c r="F17" s="1008"/>
      <c r="G17" s="1008"/>
      <c r="H17" s="30"/>
      <c r="I17" s="265"/>
      <c r="J17" s="266"/>
      <c r="K17" s="267"/>
      <c r="L17" s="267"/>
      <c r="M17" s="267"/>
      <c r="N17" s="267"/>
      <c r="O17" s="267"/>
      <c r="P17" s="267"/>
      <c r="Q17" s="267"/>
      <c r="R17" s="267"/>
      <c r="S17" s="267"/>
    </row>
    <row r="18" spans="2:19" ht="24" customHeight="1">
      <c r="B18" s="116" t="s">
        <v>105</v>
      </c>
      <c r="C18" s="119" t="s">
        <v>186</v>
      </c>
      <c r="D18" s="117">
        <v>60</v>
      </c>
      <c r="E18" s="117">
        <v>65</v>
      </c>
      <c r="F18" s="117">
        <v>75</v>
      </c>
      <c r="G18" s="117">
        <v>80</v>
      </c>
      <c r="H18" s="55"/>
      <c r="I18" s="255"/>
      <c r="J18" s="247"/>
      <c r="K18" s="257"/>
      <c r="L18" s="268"/>
      <c r="M18" s="257"/>
      <c r="N18" s="257"/>
      <c r="O18" s="257"/>
      <c r="P18" s="257"/>
      <c r="Q18" s="257"/>
      <c r="R18" s="257"/>
      <c r="S18" s="257"/>
    </row>
    <row r="19" spans="2:19" ht="15.75" customHeight="1">
      <c r="B19" s="116" t="s">
        <v>102</v>
      </c>
      <c r="C19" s="116">
        <v>12797</v>
      </c>
      <c r="D19" s="117">
        <f>(D$18*$C19)-$D$12</f>
        <v>-72053</v>
      </c>
      <c r="E19" s="117">
        <f t="shared" ref="E19:G20" si="0">(E$18*$C19)-$D$12</f>
        <v>-8068</v>
      </c>
      <c r="F19" s="117">
        <f t="shared" si="0"/>
        <v>119902</v>
      </c>
      <c r="G19" s="117">
        <f t="shared" si="0"/>
        <v>183887</v>
      </c>
      <c r="H19" s="131"/>
      <c r="I19" s="255"/>
      <c r="J19" s="253"/>
      <c r="K19" s="253"/>
      <c r="L19" s="257"/>
      <c r="M19" s="257"/>
      <c r="N19" s="257"/>
      <c r="O19" s="257"/>
      <c r="P19" s="257"/>
      <c r="Q19" s="257"/>
      <c r="R19" s="257"/>
      <c r="S19" s="257"/>
    </row>
    <row r="20" spans="2:19" ht="15.75" customHeight="1">
      <c r="B20" s="116" t="s">
        <v>103</v>
      </c>
      <c r="C20" s="116">
        <v>13308</v>
      </c>
      <c r="D20" s="117">
        <f t="shared" ref="D20" si="1">(D$18*$C20)-$D$12</f>
        <v>-41393</v>
      </c>
      <c r="E20" s="117">
        <f t="shared" si="0"/>
        <v>25147</v>
      </c>
      <c r="F20" s="117">
        <f t="shared" si="0"/>
        <v>158227</v>
      </c>
      <c r="G20" s="117">
        <f t="shared" si="0"/>
        <v>224767</v>
      </c>
      <c r="H20" s="131"/>
      <c r="I20" s="269"/>
      <c r="J20" s="253"/>
      <c r="K20" s="253"/>
      <c r="L20" s="257"/>
      <c r="M20" s="257"/>
      <c r="N20" s="257"/>
      <c r="O20" s="257"/>
      <c r="P20" s="257"/>
      <c r="Q20" s="257"/>
      <c r="R20" s="257"/>
      <c r="S20" s="257"/>
    </row>
    <row r="21" spans="2:19" ht="15.75" customHeight="1">
      <c r="B21" s="118" t="s">
        <v>210</v>
      </c>
      <c r="C21" s="118"/>
      <c r="D21" s="117">
        <f>$D$14/D18</f>
        <v>14929.833333333334</v>
      </c>
      <c r="E21" s="117">
        <f>$D$14/E18</f>
        <v>13781.384615384615</v>
      </c>
      <c r="F21" s="117">
        <f>$D$14/F18</f>
        <v>11943.866666666667</v>
      </c>
      <c r="G21" s="117">
        <f>$D$14/G18</f>
        <v>11197.375</v>
      </c>
      <c r="H21" s="131"/>
      <c r="I21" s="269"/>
      <c r="J21" s="253"/>
      <c r="K21" s="253"/>
      <c r="L21" s="257"/>
      <c r="M21" s="257"/>
      <c r="N21" s="257"/>
      <c r="O21" s="257"/>
      <c r="P21" s="257"/>
      <c r="Q21" s="257"/>
      <c r="R21" s="257"/>
      <c r="S21" s="257"/>
    </row>
    <row r="22" spans="2:19" ht="15.75" customHeight="1">
      <c r="B22" s="1012" t="s">
        <v>195</v>
      </c>
      <c r="C22" s="1012"/>
      <c r="D22" s="1012"/>
      <c r="E22" s="1012"/>
      <c r="F22" s="1012"/>
      <c r="G22" s="1012"/>
      <c r="H22" s="131"/>
      <c r="I22" s="269"/>
      <c r="J22" s="253"/>
      <c r="K22" s="253"/>
      <c r="L22" s="257"/>
      <c r="M22" s="257"/>
      <c r="N22" s="257"/>
      <c r="O22" s="257"/>
      <c r="P22" s="257"/>
      <c r="Q22" s="257"/>
      <c r="R22" s="257"/>
      <c r="S22" s="257"/>
    </row>
    <row r="23" spans="2:19" ht="15.75" customHeight="1">
      <c r="B23" s="1013" t="s">
        <v>79</v>
      </c>
      <c r="C23" s="1013"/>
      <c r="D23" s="1013"/>
      <c r="E23" s="1013"/>
      <c r="F23" s="1013"/>
      <c r="G23" s="1013"/>
      <c r="H23" s="131"/>
      <c r="I23" s="269"/>
      <c r="J23" s="253"/>
      <c r="K23" s="253"/>
      <c r="L23" s="257"/>
      <c r="M23" s="257"/>
      <c r="N23" s="257"/>
      <c r="O23" s="257"/>
      <c r="P23" s="257"/>
      <c r="Q23" s="257"/>
      <c r="R23" s="257"/>
      <c r="S23" s="257"/>
    </row>
    <row r="24" spans="2:19" ht="15.75" customHeight="1">
      <c r="B24" s="997" t="s">
        <v>183</v>
      </c>
      <c r="C24" s="998"/>
      <c r="D24" s="998"/>
      <c r="E24" s="998"/>
      <c r="F24" s="998"/>
      <c r="G24" s="999"/>
      <c r="H24" s="131"/>
      <c r="I24" s="269"/>
      <c r="J24" s="253"/>
      <c r="K24" s="253"/>
      <c r="L24" s="257"/>
      <c r="M24" s="257"/>
      <c r="N24" s="257"/>
      <c r="O24" s="257"/>
      <c r="P24" s="257"/>
      <c r="Q24" s="257"/>
      <c r="R24" s="257"/>
      <c r="S24" s="257"/>
    </row>
    <row r="25" spans="2:19" ht="31.5" customHeight="1">
      <c r="B25" s="1000" t="s">
        <v>423</v>
      </c>
      <c r="C25" s="1000"/>
      <c r="D25" s="1000"/>
      <c r="E25" s="1000"/>
      <c r="F25" s="1000"/>
      <c r="G25" s="1000"/>
      <c r="H25" s="131"/>
      <c r="I25" s="269"/>
      <c r="J25" s="253"/>
      <c r="K25" s="253"/>
      <c r="L25" s="257"/>
      <c r="M25" s="257"/>
      <c r="N25" s="257"/>
      <c r="O25" s="257"/>
      <c r="P25" s="257"/>
      <c r="Q25" s="257"/>
      <c r="R25" s="257"/>
      <c r="S25" s="257"/>
    </row>
    <row r="26" spans="2:19" ht="15.75" customHeight="1">
      <c r="B26" s="1001" t="s">
        <v>184</v>
      </c>
      <c r="C26" s="1001"/>
      <c r="D26" s="1001"/>
      <c r="E26" s="1001"/>
      <c r="F26" s="1001"/>
      <c r="G26" s="1001"/>
      <c r="H26" s="131"/>
      <c r="I26" s="269"/>
      <c r="J26" s="253"/>
      <c r="K26" s="253"/>
      <c r="L26" s="58"/>
      <c r="M26" s="58"/>
      <c r="N26" s="255"/>
      <c r="O26" s="67"/>
      <c r="P26" s="257"/>
      <c r="Q26" s="257"/>
      <c r="R26" s="257"/>
      <c r="S26" s="257"/>
    </row>
    <row r="27" spans="2:19" ht="16.5" customHeight="1">
      <c r="C27" s="362"/>
      <c r="D27" s="238"/>
      <c r="E27" s="360"/>
      <c r="F27" s="360"/>
      <c r="G27" s="361"/>
      <c r="H27" s="131"/>
      <c r="I27" s="269"/>
      <c r="J27" s="253"/>
      <c r="K27" s="253"/>
      <c r="L27" s="58"/>
      <c r="M27" s="58"/>
      <c r="N27" s="255"/>
      <c r="O27" s="67"/>
      <c r="P27" s="257"/>
      <c r="Q27" s="257"/>
      <c r="R27" s="257"/>
      <c r="S27" s="257"/>
    </row>
    <row r="28" spans="2:19" ht="16.5" customHeight="1">
      <c r="C28" s="362"/>
      <c r="D28" s="238"/>
      <c r="E28" s="360"/>
      <c r="F28" s="360"/>
      <c r="G28" s="361"/>
      <c r="H28" s="131"/>
      <c r="I28" s="269"/>
      <c r="J28" s="253"/>
      <c r="K28" s="253"/>
      <c r="L28" s="58"/>
      <c r="M28" s="58"/>
      <c r="N28" s="255"/>
      <c r="O28" s="67"/>
      <c r="P28" s="257"/>
      <c r="Q28" s="257"/>
      <c r="R28" s="257"/>
      <c r="S28" s="257"/>
    </row>
    <row r="29" spans="2:19" ht="16.5" customHeight="1">
      <c r="C29" s="362"/>
      <c r="D29" s="238"/>
      <c r="E29" s="360"/>
      <c r="F29" s="360"/>
      <c r="G29" s="361"/>
      <c r="H29" s="131"/>
      <c r="I29" s="269"/>
      <c r="J29" s="269"/>
      <c r="K29" s="269"/>
      <c r="L29" s="95"/>
      <c r="M29" s="58"/>
      <c r="N29" s="255"/>
      <c r="O29" s="67"/>
      <c r="P29" s="257"/>
      <c r="Q29" s="257"/>
      <c r="R29" s="257"/>
      <c r="S29" s="257"/>
    </row>
    <row r="30" spans="2:19" ht="16.5" customHeight="1">
      <c r="C30" s="185"/>
      <c r="D30" s="77"/>
      <c r="E30" s="77"/>
      <c r="F30" s="237"/>
      <c r="G30" s="135"/>
      <c r="H30" s="131"/>
      <c r="I30" s="246"/>
      <c r="J30" s="247"/>
      <c r="K30" s="136"/>
      <c r="L30" s="58"/>
      <c r="M30" s="58"/>
      <c r="N30" s="255"/>
      <c r="O30" s="67"/>
      <c r="P30" s="257"/>
      <c r="Q30" s="257"/>
      <c r="R30" s="257"/>
      <c r="S30" s="257"/>
    </row>
    <row r="31" spans="2:19">
      <c r="C31" s="237"/>
      <c r="D31" s="237"/>
      <c r="E31" s="237"/>
      <c r="F31" s="237"/>
      <c r="G31" s="237"/>
    </row>
    <row r="32" spans="2:19">
      <c r="C32" s="237"/>
      <c r="D32" s="237"/>
      <c r="E32" s="237"/>
      <c r="F32" s="237"/>
      <c r="G32" s="237"/>
    </row>
    <row r="33" spans="3:7">
      <c r="C33" s="237"/>
      <c r="D33" s="237"/>
      <c r="E33" s="237"/>
      <c r="F33" s="237"/>
      <c r="G33" s="237"/>
    </row>
    <row r="34" spans="3:7">
      <c r="C34" s="237"/>
      <c r="D34" s="237"/>
      <c r="E34" s="237"/>
      <c r="F34" s="237"/>
      <c r="G34" s="237"/>
    </row>
    <row r="35" spans="3:7">
      <c r="C35" s="237"/>
      <c r="D35" s="237"/>
      <c r="E35" s="237"/>
      <c r="F35" s="237"/>
      <c r="G35" s="237"/>
    </row>
    <row r="36" spans="3:7">
      <c r="C36" s="237"/>
      <c r="D36" s="237"/>
      <c r="E36" s="237"/>
      <c r="F36" s="237"/>
      <c r="G36" s="237"/>
    </row>
    <row r="37" spans="3:7">
      <c r="C37" s="237"/>
      <c r="D37" s="237"/>
      <c r="E37" s="237"/>
      <c r="F37" s="237"/>
      <c r="G37" s="237"/>
    </row>
    <row r="38" spans="3:7">
      <c r="C38" s="237"/>
      <c r="D38" s="237"/>
      <c r="E38" s="237"/>
      <c r="F38" s="237"/>
      <c r="G38" s="237"/>
    </row>
    <row r="39" spans="3:7">
      <c r="C39" s="237"/>
      <c r="D39" s="237"/>
      <c r="E39" s="237"/>
      <c r="F39" s="237"/>
      <c r="G39" s="237"/>
    </row>
    <row r="53" spans="2:14">
      <c r="I53" s="13"/>
      <c r="J53" s="13"/>
      <c r="K53" s="13"/>
      <c r="L53" s="13"/>
      <c r="M53" s="13"/>
      <c r="N53" s="13"/>
    </row>
    <row r="54" spans="2:14" ht="30" customHeight="1">
      <c r="B54" s="349"/>
      <c r="I54" s="349"/>
      <c r="J54" s="13"/>
      <c r="K54" s="13"/>
      <c r="L54" s="13"/>
      <c r="M54" s="13"/>
      <c r="N54" s="13"/>
    </row>
  </sheetData>
  <mergeCells count="41">
    <mergeCell ref="B1:H1"/>
    <mergeCell ref="B3:G3"/>
    <mergeCell ref="B17:G17"/>
    <mergeCell ref="B22:G22"/>
    <mergeCell ref="B23:G23"/>
    <mergeCell ref="F8:G8"/>
    <mergeCell ref="B9:C9"/>
    <mergeCell ref="D9:E9"/>
    <mergeCell ref="F9:G9"/>
    <mergeCell ref="B10:C10"/>
    <mergeCell ref="D10:E10"/>
    <mergeCell ref="F10:G10"/>
    <mergeCell ref="B4:G4"/>
    <mergeCell ref="B5:C6"/>
    <mergeCell ref="D5:G5"/>
    <mergeCell ref="D6:E6"/>
    <mergeCell ref="B24:G24"/>
    <mergeCell ref="B25:G25"/>
    <mergeCell ref="B26:G26"/>
    <mergeCell ref="D12:E12"/>
    <mergeCell ref="F12:G12"/>
    <mergeCell ref="B13:C13"/>
    <mergeCell ref="D13:E13"/>
    <mergeCell ref="F13:G13"/>
    <mergeCell ref="B14:C14"/>
    <mergeCell ref="D14:E14"/>
    <mergeCell ref="F14:G14"/>
    <mergeCell ref="B16:G16"/>
    <mergeCell ref="F6:G6"/>
    <mergeCell ref="B7:C7"/>
    <mergeCell ref="B15:C15"/>
    <mergeCell ref="D15:E15"/>
    <mergeCell ref="F15:G15"/>
    <mergeCell ref="B11:C11"/>
    <mergeCell ref="D11:E11"/>
    <mergeCell ref="F11:G11"/>
    <mergeCell ref="B12:C12"/>
    <mergeCell ref="D7:E7"/>
    <mergeCell ref="F7:G7"/>
    <mergeCell ref="B8:C8"/>
    <mergeCell ref="D8:E8"/>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M9" sqref="M9"/>
    </sheetView>
  </sheetViews>
  <sheetFormatPr baseColWidth="10" defaultColWidth="9.6328125" defaultRowHeight="12"/>
  <cols>
    <col min="1" max="1" width="1.7265625" style="1" customWidth="1"/>
    <col min="2" max="3" width="9.08984375" style="1" customWidth="1"/>
    <col min="4" max="4" width="6.6328125" style="1" customWidth="1"/>
    <col min="5" max="5" width="8.453125" style="1" customWidth="1"/>
    <col min="6" max="6" width="6.08984375" style="1" customWidth="1"/>
    <col min="7" max="7" width="7.90625" style="1" customWidth="1"/>
    <col min="8" max="8" width="10.08984375" style="1" customWidth="1"/>
    <col min="9" max="9" width="7.08984375" style="1" customWidth="1"/>
    <col min="10" max="11" width="2.08984375" style="1" customWidth="1"/>
    <col min="12" max="12" width="7.36328125" style="1" customWidth="1"/>
    <col min="13" max="13" width="7.54296875" style="1" customWidth="1"/>
    <col min="14" max="16384" width="9.6328125" style="1"/>
  </cols>
  <sheetData>
    <row r="1" spans="2:15" s="24" customFormat="1" ht="18" customHeight="1">
      <c r="B1" s="1020" t="s">
        <v>81</v>
      </c>
      <c r="C1" s="1020"/>
      <c r="D1" s="1020"/>
      <c r="E1" s="1020"/>
      <c r="F1" s="1020"/>
      <c r="G1" s="1020"/>
      <c r="H1" s="1020"/>
      <c r="I1" s="1020"/>
    </row>
    <row r="2" spans="2:15" s="24" customFormat="1" ht="12.75"/>
    <row r="3" spans="2:15" s="24" customFormat="1" ht="15.75" customHeight="1">
      <c r="B3" s="1025" t="s">
        <v>592</v>
      </c>
      <c r="C3" s="1025"/>
      <c r="D3" s="1025"/>
      <c r="E3" s="1025"/>
      <c r="F3" s="1025"/>
      <c r="G3" s="1025"/>
      <c r="H3" s="1025"/>
      <c r="I3" s="1025"/>
    </row>
    <row r="4" spans="2:15" s="24" customFormat="1" ht="15.75" customHeight="1">
      <c r="B4" s="1025" t="s">
        <v>593</v>
      </c>
      <c r="C4" s="1025"/>
      <c r="D4" s="1025"/>
      <c r="E4" s="1025"/>
      <c r="F4" s="1025"/>
      <c r="G4" s="1025"/>
      <c r="H4" s="1025"/>
      <c r="I4" s="1025"/>
    </row>
    <row r="5" spans="2:15" s="24" customFormat="1" ht="15.75" customHeight="1">
      <c r="B5" s="1026" t="s">
        <v>191</v>
      </c>
      <c r="C5" s="1026"/>
      <c r="D5" s="1027"/>
      <c r="E5" s="1026"/>
      <c r="F5" s="1026"/>
      <c r="G5" s="1026"/>
      <c r="H5" s="1026"/>
      <c r="I5" s="1026"/>
      <c r="J5" s="36"/>
    </row>
    <row r="6" spans="2:15" s="22" customFormat="1" ht="28.5" customHeight="1">
      <c r="B6" s="1021" t="s">
        <v>178</v>
      </c>
      <c r="C6" s="1024" t="s">
        <v>6</v>
      </c>
      <c r="D6" s="133" t="s">
        <v>35</v>
      </c>
      <c r="E6" s="1022" t="s">
        <v>10</v>
      </c>
      <c r="F6" s="133" t="s">
        <v>35</v>
      </c>
      <c r="G6" s="1023" t="s">
        <v>99</v>
      </c>
      <c r="H6" s="1016" t="s">
        <v>59</v>
      </c>
      <c r="I6" s="133" t="s">
        <v>35</v>
      </c>
      <c r="J6" s="36"/>
    </row>
    <row r="7" spans="2:15" s="22" customFormat="1" ht="12.75">
      <c r="B7" s="1021"/>
      <c r="C7" s="1023"/>
      <c r="D7" s="132" t="s">
        <v>36</v>
      </c>
      <c r="E7" s="1023"/>
      <c r="F7" s="132" t="s">
        <v>36</v>
      </c>
      <c r="G7" s="1023"/>
      <c r="H7" s="1017"/>
      <c r="I7" s="132" t="s">
        <v>36</v>
      </c>
      <c r="J7" s="36"/>
      <c r="K7" s="36"/>
    </row>
    <row r="8" spans="2:15" s="22" customFormat="1" ht="15.75" customHeight="1">
      <c r="B8" s="125">
        <v>2009</v>
      </c>
      <c r="C8" s="166">
        <v>1145289.7</v>
      </c>
      <c r="D8" s="167"/>
      <c r="E8" s="166">
        <v>686003.93299999996</v>
      </c>
      <c r="F8" s="167"/>
      <c r="G8" s="166">
        <v>3.843</v>
      </c>
      <c r="H8" s="168">
        <f t="shared" ref="H8:H14" si="0">C8+E8-G8</f>
        <v>1831289.7899999998</v>
      </c>
      <c r="I8" s="167"/>
      <c r="K8" s="36"/>
      <c r="M8" s="61"/>
    </row>
    <row r="9" spans="2:15" s="22" customFormat="1" ht="15.75" customHeight="1">
      <c r="B9" s="125">
        <v>2010</v>
      </c>
      <c r="C9" s="166">
        <v>1523921.3</v>
      </c>
      <c r="D9" s="167">
        <f>(C9-C8)/C8</f>
        <v>0.33059897421586881</v>
      </c>
      <c r="E9" s="166">
        <v>632530.88100000005</v>
      </c>
      <c r="F9" s="167">
        <f t="shared" ref="F9:F16" si="1">(E9-E8)/E8</f>
        <v>-7.7948608495805677E-2</v>
      </c>
      <c r="G9" s="166">
        <v>2.5348999999999999</v>
      </c>
      <c r="H9" s="168">
        <f t="shared" si="0"/>
        <v>2156449.6461</v>
      </c>
      <c r="I9" s="167">
        <f t="shared" ref="I9:I14" si="2">(H9-H8)/H8</f>
        <v>0.17755783812893985</v>
      </c>
      <c r="J9" s="36"/>
      <c r="M9" s="61"/>
    </row>
    <row r="10" spans="2:15" s="22" customFormat="1" ht="15.75" customHeight="1">
      <c r="B10" s="125">
        <v>2011</v>
      </c>
      <c r="C10" s="166">
        <v>1575822</v>
      </c>
      <c r="D10" s="167">
        <f>(C10-C9)/C9</f>
        <v>3.4057336162963241E-2</v>
      </c>
      <c r="E10" s="166">
        <v>655527.429</v>
      </c>
      <c r="F10" s="167">
        <f t="shared" si="1"/>
        <v>3.6356403601423455E-2</v>
      </c>
      <c r="G10" s="166">
        <v>110.75030000000001</v>
      </c>
      <c r="H10" s="168">
        <f t="shared" si="0"/>
        <v>2231238.6787</v>
      </c>
      <c r="I10" s="167">
        <f t="shared" si="2"/>
        <v>3.4681557594102928E-2</v>
      </c>
      <c r="K10" s="36"/>
      <c r="M10" s="61"/>
    </row>
    <row r="11" spans="2:15" s="22" customFormat="1" ht="15.75" customHeight="1">
      <c r="B11" s="125">
        <v>2012</v>
      </c>
      <c r="C11" s="166">
        <v>1213101</v>
      </c>
      <c r="D11" s="167">
        <f>(C11-C10)/C10</f>
        <v>-0.23017891614662062</v>
      </c>
      <c r="E11" s="166">
        <v>896914.36</v>
      </c>
      <c r="F11" s="167">
        <f t="shared" si="1"/>
        <v>0.36823315138503532</v>
      </c>
      <c r="G11" s="166">
        <v>4</v>
      </c>
      <c r="H11" s="168">
        <f t="shared" si="0"/>
        <v>2110011.36</v>
      </c>
      <c r="I11" s="167">
        <f t="shared" si="2"/>
        <v>-5.4331847084432748E-2</v>
      </c>
      <c r="M11" s="61"/>
      <c r="N11" s="69"/>
    </row>
    <row r="12" spans="2:15" s="22" customFormat="1" ht="15.75" customHeight="1">
      <c r="B12" s="125">
        <v>2013</v>
      </c>
      <c r="C12" s="166">
        <v>1474662.5</v>
      </c>
      <c r="D12" s="167">
        <f>(C12-C11)/C11</f>
        <v>0.21561395135277278</v>
      </c>
      <c r="E12" s="166">
        <v>939403.54799999995</v>
      </c>
      <c r="F12" s="167">
        <f t="shared" si="1"/>
        <v>4.737262540874021E-2</v>
      </c>
      <c r="G12" s="166">
        <v>5.42</v>
      </c>
      <c r="H12" s="168">
        <f t="shared" si="0"/>
        <v>2414060.628</v>
      </c>
      <c r="I12" s="167">
        <f t="shared" si="2"/>
        <v>0.14409840333750629</v>
      </c>
      <c r="M12" s="61"/>
      <c r="N12" s="81"/>
    </row>
    <row r="13" spans="2:15" s="22" customFormat="1" ht="15.75" customHeight="1">
      <c r="B13" s="125">
        <v>2014</v>
      </c>
      <c r="C13" s="166">
        <v>1358129</v>
      </c>
      <c r="D13" s="167">
        <v>-7.9023844438981805E-2</v>
      </c>
      <c r="E13" s="166">
        <v>759593.10699999996</v>
      </c>
      <c r="F13" s="167">
        <f t="shared" si="1"/>
        <v>-0.19140915678125583</v>
      </c>
      <c r="G13" s="166">
        <v>1.0669999999999999</v>
      </c>
      <c r="H13" s="168">
        <f t="shared" si="0"/>
        <v>2117721.04</v>
      </c>
      <c r="I13" s="167">
        <f t="shared" si="2"/>
        <v>-0.12275565268031867</v>
      </c>
      <c r="M13" s="61"/>
      <c r="N13" s="69"/>
      <c r="O13" s="61"/>
    </row>
    <row r="14" spans="2:15" s="22" customFormat="1" ht="15.75" customHeight="1">
      <c r="B14" s="125">
        <v>2015</v>
      </c>
      <c r="C14" s="166">
        <v>1482311</v>
      </c>
      <c r="D14" s="167">
        <v>9.1436085968269576E-2</v>
      </c>
      <c r="E14" s="166">
        <v>721118.16299999994</v>
      </c>
      <c r="F14" s="167">
        <f t="shared" si="1"/>
        <v>-5.0652044687393434E-2</v>
      </c>
      <c r="G14" s="166">
        <v>2.5999999999999999E-2</v>
      </c>
      <c r="H14" s="168">
        <f t="shared" si="0"/>
        <v>2203429.1369999996</v>
      </c>
      <c r="I14" s="167">
        <f t="shared" si="2"/>
        <v>4.0471854121069503E-2</v>
      </c>
      <c r="M14" s="61"/>
      <c r="N14" s="69"/>
      <c r="O14" s="61"/>
    </row>
    <row r="15" spans="2:15" s="22" customFormat="1" ht="15.75" customHeight="1">
      <c r="B15" s="125">
        <v>2016</v>
      </c>
      <c r="C15" s="166">
        <v>1731935</v>
      </c>
      <c r="D15" s="167">
        <f>(C15/C14*100-100)/100</f>
        <v>0.16840190756190837</v>
      </c>
      <c r="E15" s="166">
        <f>'12'!E19</f>
        <v>619307.77600000007</v>
      </c>
      <c r="F15" s="167">
        <f t="shared" si="1"/>
        <v>-0.14118405585077445</v>
      </c>
      <c r="G15" s="166">
        <v>1.0720000000000001</v>
      </c>
      <c r="H15" s="168">
        <f>C15+E15-G15</f>
        <v>2351241.7039999999</v>
      </c>
      <c r="I15" s="167">
        <f>(H15-H14)/H14</f>
        <v>6.708296832329684E-2</v>
      </c>
      <c r="N15" s="69"/>
      <c r="O15" s="61"/>
    </row>
    <row r="16" spans="2:15" s="22" customFormat="1" ht="15.75" customHeight="1">
      <c r="B16" s="125">
        <v>2017</v>
      </c>
      <c r="C16" s="166">
        <f>'7'!D15*1000</f>
        <v>1349491.9</v>
      </c>
      <c r="D16" s="167">
        <f>(C16/C15*100-100)/100</f>
        <v>-0.22081839099042411</v>
      </c>
      <c r="E16" s="912">
        <f>'12'!F19</f>
        <v>1007532.0789999999</v>
      </c>
      <c r="F16" s="167">
        <f t="shared" si="1"/>
        <v>0.62686812283784366</v>
      </c>
      <c r="G16" s="916">
        <v>0.40500000000000003</v>
      </c>
      <c r="H16" s="168">
        <f>C16+E16-G16</f>
        <v>2357023.574</v>
      </c>
      <c r="I16" s="167">
        <f>(H16-H15)/H15</f>
        <v>2.4590708773852676E-3</v>
      </c>
      <c r="M16" s="61"/>
    </row>
    <row r="17" spans="1:14" s="22" customFormat="1" ht="12.75">
      <c r="B17" s="1018" t="s">
        <v>196</v>
      </c>
      <c r="C17" s="1018"/>
      <c r="D17" s="1018"/>
      <c r="E17" s="1018"/>
      <c r="F17" s="1018"/>
      <c r="G17" s="1018"/>
      <c r="H17" s="1018"/>
      <c r="I17" s="1018"/>
    </row>
    <row r="18" spans="1:14" ht="44.25" customHeight="1">
      <c r="B18" s="1019" t="s">
        <v>565</v>
      </c>
      <c r="C18" s="1019"/>
      <c r="D18" s="1019"/>
      <c r="E18" s="1019"/>
      <c r="F18" s="1019"/>
      <c r="G18" s="1019"/>
      <c r="H18" s="1019"/>
      <c r="I18" s="1019"/>
    </row>
    <row r="19" spans="1:14" ht="15" customHeight="1"/>
    <row r="20" spans="1:14" ht="15.75" customHeight="1"/>
    <row r="21" spans="1:14" ht="15" customHeight="1"/>
    <row r="22" spans="1:14" ht="15" customHeight="1"/>
    <row r="23" spans="1:14" ht="15" customHeight="1"/>
    <row r="24" spans="1:14" ht="15" customHeight="1"/>
    <row r="25" spans="1:14" ht="15" customHeight="1"/>
    <row r="26" spans="1:14" ht="15" customHeight="1">
      <c r="A26" s="16"/>
      <c r="B26" s="16"/>
      <c r="C26" s="16"/>
      <c r="D26" s="16"/>
      <c r="E26" s="16"/>
      <c r="I26" s="18"/>
    </row>
    <row r="27" spans="1:14" ht="15" customHeight="1">
      <c r="B27" s="16"/>
      <c r="C27" s="16"/>
      <c r="D27" s="16"/>
      <c r="E27" s="16"/>
      <c r="I27" s="19"/>
      <c r="M27" s="2"/>
      <c r="N27" s="3"/>
    </row>
    <row r="28" spans="1:14" ht="15" customHeight="1">
      <c r="M28" s="96"/>
      <c r="N28" s="3"/>
    </row>
    <row r="29" spans="1:14" ht="15" customHeight="1">
      <c r="M29" s="96"/>
      <c r="N29" s="3"/>
    </row>
    <row r="30" spans="1:14" ht="15" customHeight="1">
      <c r="M30" s="2"/>
    </row>
    <row r="31" spans="1:14" ht="15" customHeight="1">
      <c r="M31" s="2"/>
    </row>
    <row r="32" spans="1:14" ht="15" customHeight="1">
      <c r="M32" s="2"/>
    </row>
    <row r="33" spans="2:13" ht="18" customHeight="1">
      <c r="K33" s="37"/>
      <c r="M33" s="2"/>
    </row>
    <row r="34" spans="2:13" ht="7.5" customHeight="1"/>
    <row r="35" spans="2:13" ht="7.5" customHeight="1"/>
    <row r="44" spans="2:13">
      <c r="B44" s="16"/>
      <c r="C44" s="16"/>
      <c r="D44" s="16"/>
      <c r="E44" s="16"/>
      <c r="F44" s="16"/>
      <c r="G44" s="16"/>
      <c r="H44" s="16"/>
      <c r="I44" s="16"/>
      <c r="J44" s="16"/>
      <c r="K44" s="16"/>
      <c r="L44" s="16"/>
      <c r="M44" s="16"/>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11">
    <mergeCell ref="H6:H7"/>
    <mergeCell ref="B17:I17"/>
    <mergeCell ref="B18:I18"/>
    <mergeCell ref="B1:I1"/>
    <mergeCell ref="B6:B7"/>
    <mergeCell ref="E6:E7"/>
    <mergeCell ref="C6:C7"/>
    <mergeCell ref="B3:I3"/>
    <mergeCell ref="B4:I4"/>
    <mergeCell ref="B5:I5"/>
    <mergeCell ref="G6:G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 11</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zoomScaleNormal="100" workbookViewId="0">
      <selection activeCell="I16" sqref="I16"/>
    </sheetView>
  </sheetViews>
  <sheetFormatPr baseColWidth="10" defaultColWidth="10.90625" defaultRowHeight="18"/>
  <cols>
    <col min="1" max="1" width="1.36328125" style="1" customWidth="1"/>
    <col min="2" max="2" width="13.90625" customWidth="1"/>
    <col min="3" max="6" width="12.08984375" customWidth="1"/>
    <col min="7" max="7" width="1.26953125" style="1" customWidth="1"/>
    <col min="8" max="16384" width="10.90625" style="1"/>
  </cols>
  <sheetData>
    <row r="1" spans="1:16" s="24" customFormat="1" ht="16.5" customHeight="1">
      <c r="B1" s="963" t="s">
        <v>4</v>
      </c>
      <c r="C1" s="963"/>
      <c r="D1" s="963"/>
      <c r="E1" s="963"/>
      <c r="F1" s="963"/>
    </row>
    <row r="2" spans="1:16" s="24" customFormat="1" ht="11.25" customHeight="1">
      <c r="A2" s="26"/>
      <c r="B2" s="26"/>
      <c r="C2" s="26"/>
      <c r="D2" s="26"/>
      <c r="E2" s="25"/>
      <c r="F2" s="25"/>
    </row>
    <row r="3" spans="1:16" s="24" customFormat="1" ht="15.75" customHeight="1">
      <c r="B3" s="963" t="s">
        <v>594</v>
      </c>
      <c r="C3" s="963"/>
      <c r="D3" s="963"/>
      <c r="E3" s="963"/>
      <c r="F3" s="963"/>
    </row>
    <row r="4" spans="1:16" s="24" customFormat="1" ht="15.75" customHeight="1">
      <c r="B4" s="1029" t="s">
        <v>595</v>
      </c>
      <c r="C4" s="1029"/>
      <c r="D4" s="1029"/>
      <c r="E4" s="1029"/>
      <c r="F4" s="1029"/>
    </row>
    <row r="5" spans="1:16" s="24" customFormat="1" ht="15.75" customHeight="1">
      <c r="B5" s="1028" t="s">
        <v>191</v>
      </c>
      <c r="C5" s="1028"/>
      <c r="D5" s="1028"/>
      <c r="E5" s="1028"/>
      <c r="F5" s="1028"/>
      <c r="H5" s="36"/>
    </row>
    <row r="6" spans="1:16" s="22" customFormat="1" ht="15.75" customHeight="1">
      <c r="B6" s="356" t="s">
        <v>188</v>
      </c>
      <c r="C6" s="339">
        <v>2014</v>
      </c>
      <c r="D6" s="339">
        <v>2015</v>
      </c>
      <c r="E6" s="339">
        <v>2016</v>
      </c>
      <c r="F6" s="340">
        <v>2017</v>
      </c>
      <c r="H6" s="36"/>
      <c r="J6" s="171"/>
      <c r="L6" s="171"/>
    </row>
    <row r="7" spans="1:16" s="22" customFormat="1" ht="15.75" customHeight="1">
      <c r="B7" s="289" t="str">
        <f>'13'!B8</f>
        <v>Enero</v>
      </c>
      <c r="C7" s="169">
        <v>27303.848000000002</v>
      </c>
      <c r="D7" s="169">
        <v>29767.697</v>
      </c>
      <c r="E7" s="170">
        <v>58359.750999999997</v>
      </c>
      <c r="F7" s="170">
        <v>112356.97199999999</v>
      </c>
      <c r="G7" s="44"/>
      <c r="H7" s="203"/>
      <c r="I7" s="203"/>
      <c r="J7" s="319"/>
      <c r="K7" s="319"/>
      <c r="L7" s="319"/>
      <c r="M7" s="203"/>
      <c r="N7" s="203"/>
      <c r="O7" s="203"/>
      <c r="P7" s="203"/>
    </row>
    <row r="8" spans="1:16" s="22" customFormat="1" ht="15.75" customHeight="1">
      <c r="B8" s="289" t="s">
        <v>150</v>
      </c>
      <c r="C8" s="169">
        <v>56703.123</v>
      </c>
      <c r="D8" s="169">
        <v>43444.243999999999</v>
      </c>
      <c r="E8" s="170">
        <v>29503.9</v>
      </c>
      <c r="F8" s="170">
        <v>37236.519999999997</v>
      </c>
      <c r="G8" s="44"/>
      <c r="I8" s="203"/>
      <c r="J8" s="319"/>
      <c r="K8" s="319"/>
      <c r="L8" s="319"/>
      <c r="M8" s="203"/>
      <c r="N8" s="203"/>
      <c r="O8" s="203"/>
      <c r="P8" s="203"/>
    </row>
    <row r="9" spans="1:16" s="22" customFormat="1" ht="15.75" customHeight="1">
      <c r="B9" s="289" t="str">
        <f>'13'!B10</f>
        <v>Marzo</v>
      </c>
      <c r="C9" s="169">
        <v>65740.486999999994</v>
      </c>
      <c r="D9" s="169">
        <v>53624.86</v>
      </c>
      <c r="E9" s="170">
        <v>25712.618999999999</v>
      </c>
      <c r="F9" s="170">
        <v>80397.683999999994</v>
      </c>
      <c r="G9" s="44"/>
      <c r="H9" s="203"/>
      <c r="I9" s="203"/>
      <c r="J9" s="319"/>
      <c r="K9" s="319"/>
      <c r="L9" s="319"/>
      <c r="M9" s="203"/>
      <c r="N9" s="203"/>
      <c r="O9" s="203"/>
      <c r="P9" s="203"/>
    </row>
    <row r="10" spans="1:16" s="22" customFormat="1" ht="15.75" customHeight="1">
      <c r="B10" s="289" t="str">
        <f>'13'!B11</f>
        <v>Abril</v>
      </c>
      <c r="C10" s="169">
        <v>26707.62</v>
      </c>
      <c r="D10" s="169">
        <v>63482.64</v>
      </c>
      <c r="E10" s="170">
        <v>32773.375999999997</v>
      </c>
      <c r="F10" s="170">
        <v>85923.225000000006</v>
      </c>
      <c r="G10" s="32"/>
      <c r="H10" s="203"/>
      <c r="I10" s="203"/>
      <c r="J10" s="319"/>
      <c r="K10" s="319"/>
      <c r="L10" s="319"/>
      <c r="M10" s="203"/>
      <c r="N10" s="203"/>
      <c r="O10" s="203"/>
      <c r="P10" s="203"/>
    </row>
    <row r="11" spans="1:16" s="22" customFormat="1" ht="15.75" customHeight="1">
      <c r="B11" s="289" t="str">
        <f>'13'!B12</f>
        <v>Mayo</v>
      </c>
      <c r="C11" s="169">
        <v>67403.527000000002</v>
      </c>
      <c r="D11" s="169">
        <v>61228.79</v>
      </c>
      <c r="E11" s="170">
        <v>94223.387000000002</v>
      </c>
      <c r="F11" s="170">
        <v>75240.917000000001</v>
      </c>
      <c r="G11" s="64"/>
      <c r="H11" s="203"/>
      <c r="I11" s="319"/>
      <c r="J11" s="319"/>
      <c r="K11" s="319"/>
      <c r="L11" s="319"/>
      <c r="M11" s="203"/>
      <c r="N11" s="203"/>
      <c r="O11" s="203"/>
      <c r="P11" s="203"/>
    </row>
    <row r="12" spans="1:16" s="22" customFormat="1" ht="15.75" customHeight="1">
      <c r="B12" s="289" t="str">
        <f>'13'!B13</f>
        <v>Junio</v>
      </c>
      <c r="C12" s="169">
        <v>23914.639999999999</v>
      </c>
      <c r="D12" s="169">
        <v>15023.24</v>
      </c>
      <c r="E12" s="170">
        <v>37538.239999999998</v>
      </c>
      <c r="F12" s="170">
        <v>93635.53</v>
      </c>
      <c r="G12" s="40"/>
      <c r="H12" s="203"/>
      <c r="I12" s="319"/>
      <c r="J12" s="319"/>
      <c r="K12" s="319"/>
      <c r="L12" s="319"/>
      <c r="M12" s="203"/>
      <c r="N12" s="203"/>
      <c r="O12" s="203"/>
      <c r="P12" s="203"/>
    </row>
    <row r="13" spans="1:16" s="22" customFormat="1" ht="15.75" customHeight="1">
      <c r="B13" s="289" t="str">
        <f>'13'!B14</f>
        <v>Julio</v>
      </c>
      <c r="C13" s="169">
        <v>105798.06</v>
      </c>
      <c r="D13" s="170">
        <v>92803.145000000004</v>
      </c>
      <c r="E13" s="169">
        <v>88066.031000000003</v>
      </c>
      <c r="F13" s="170">
        <v>84591.092000000004</v>
      </c>
      <c r="H13" s="134"/>
      <c r="I13" s="319"/>
      <c r="J13" s="319"/>
      <c r="K13" s="319"/>
      <c r="L13" s="319"/>
      <c r="M13" s="203"/>
      <c r="N13" s="203"/>
      <c r="O13" s="203"/>
      <c r="P13" s="203"/>
    </row>
    <row r="14" spans="1:16" s="22" customFormat="1" ht="15.75" customHeight="1">
      <c r="B14" s="289" t="str">
        <f>'13'!B15</f>
        <v>Agosto</v>
      </c>
      <c r="C14" s="169">
        <v>20810.84</v>
      </c>
      <c r="D14" s="170">
        <v>95346.631999999998</v>
      </c>
      <c r="E14" s="170">
        <v>63967.77</v>
      </c>
      <c r="F14" s="170">
        <v>94623.38</v>
      </c>
      <c r="G14" s="44"/>
      <c r="H14" s="346"/>
      <c r="I14" s="319"/>
      <c r="J14" s="319"/>
      <c r="K14" s="319"/>
      <c r="L14" s="319"/>
      <c r="M14" s="203"/>
      <c r="N14" s="203"/>
      <c r="O14" s="203"/>
      <c r="P14" s="203"/>
    </row>
    <row r="15" spans="1:16" s="22" customFormat="1" ht="15.75" customHeight="1">
      <c r="B15" s="289" t="str">
        <f>'13'!B16</f>
        <v>Septiembre</v>
      </c>
      <c r="C15" s="169">
        <v>64721.97</v>
      </c>
      <c r="D15" s="170">
        <v>66322.823000000004</v>
      </c>
      <c r="E15" s="170">
        <v>20678.189999999999</v>
      </c>
      <c r="F15" s="170">
        <v>79730.692999999999</v>
      </c>
      <c r="H15" s="134"/>
      <c r="I15" s="319"/>
      <c r="J15" s="319"/>
      <c r="K15" s="319"/>
      <c r="L15" s="319"/>
      <c r="M15" s="203"/>
      <c r="N15" s="203"/>
      <c r="O15" s="203"/>
      <c r="P15" s="203"/>
    </row>
    <row r="16" spans="1:16" s="22" customFormat="1" ht="15.75" customHeight="1">
      <c r="B16" s="289" t="str">
        <f>'13'!B17</f>
        <v>Octubre</v>
      </c>
      <c r="C16" s="169">
        <v>133346.117</v>
      </c>
      <c r="D16" s="170">
        <v>48252.822</v>
      </c>
      <c r="E16" s="170">
        <v>43847.682000000001</v>
      </c>
      <c r="F16" s="170">
        <v>70852.953000000009</v>
      </c>
      <c r="H16" s="24"/>
      <c r="I16" s="319"/>
      <c r="J16" s="319"/>
      <c r="K16" s="319"/>
      <c r="L16" s="319"/>
      <c r="M16" s="203"/>
      <c r="N16" s="203"/>
      <c r="O16" s="203"/>
      <c r="P16" s="203"/>
    </row>
    <row r="17" spans="1:16" s="22" customFormat="1" ht="15.75" customHeight="1">
      <c r="B17" s="289" t="s">
        <v>56</v>
      </c>
      <c r="C17" s="169">
        <v>97857.904999999999</v>
      </c>
      <c r="D17" s="170">
        <v>94705.07</v>
      </c>
      <c r="E17" s="169">
        <v>76048.42</v>
      </c>
      <c r="F17" s="170">
        <v>124973.86300000001</v>
      </c>
      <c r="H17" s="134"/>
      <c r="I17" s="319"/>
      <c r="J17" s="319"/>
      <c r="K17" s="319"/>
      <c r="L17" s="320"/>
      <c r="M17" s="203"/>
      <c r="N17" s="203"/>
      <c r="O17" s="203"/>
      <c r="P17" s="203"/>
    </row>
    <row r="18" spans="1:16" s="22" customFormat="1" ht="15.75" customHeight="1">
      <c r="B18" s="42" t="s">
        <v>57</v>
      </c>
      <c r="C18" s="169">
        <v>69284.97</v>
      </c>
      <c r="D18" s="169">
        <v>57116.2</v>
      </c>
      <c r="E18" s="169">
        <v>48588.41</v>
      </c>
      <c r="F18" s="170">
        <v>67969.25</v>
      </c>
      <c r="H18" s="134"/>
      <c r="I18" s="319"/>
      <c r="J18" s="319"/>
      <c r="K18" s="319"/>
      <c r="L18" s="203"/>
      <c r="M18" s="203"/>
      <c r="N18" s="203"/>
      <c r="O18" s="203"/>
      <c r="P18" s="203"/>
    </row>
    <row r="19" spans="1:16" s="22" customFormat="1" ht="15.75" customHeight="1">
      <c r="B19" s="42" t="s">
        <v>66</v>
      </c>
      <c r="C19" s="169">
        <f>SUM(C7:C18)</f>
        <v>759593.10699999996</v>
      </c>
      <c r="D19" s="169">
        <f>SUM(D7:D18)</f>
        <v>721118.16299999994</v>
      </c>
      <c r="E19" s="169">
        <f>SUM(E7:E18)</f>
        <v>619307.77600000007</v>
      </c>
      <c r="F19" s="169">
        <f>SUM(F7:F18)</f>
        <v>1007532.0789999999</v>
      </c>
      <c r="H19" s="203"/>
      <c r="I19" s="40"/>
      <c r="J19" s="40"/>
      <c r="K19" s="40"/>
    </row>
    <row r="20" spans="1:16" ht="42.75" customHeight="1">
      <c r="B20" s="1030" t="s">
        <v>566</v>
      </c>
      <c r="C20" s="1030"/>
      <c r="D20" s="1030"/>
      <c r="E20" s="1030"/>
      <c r="F20" s="1030"/>
      <c r="G20" s="68"/>
      <c r="H20" s="68"/>
      <c r="I20" s="68"/>
    </row>
    <row r="21" spans="1:16" ht="12">
      <c r="B21" s="45"/>
      <c r="C21" s="45"/>
      <c r="D21" s="45"/>
      <c r="E21" s="45"/>
      <c r="F21" s="45"/>
    </row>
    <row r="22" spans="1:16" ht="42" customHeight="1">
      <c r="B22" s="1"/>
      <c r="C22" s="1"/>
      <c r="D22" s="1"/>
      <c r="E22" s="1"/>
      <c r="F22" s="1"/>
    </row>
    <row r="23" spans="1:16" ht="12">
      <c r="B23" s="1"/>
      <c r="C23" s="1"/>
      <c r="D23" s="1"/>
      <c r="E23" s="1"/>
      <c r="F23" s="1"/>
    </row>
    <row r="24" spans="1:16" ht="12">
      <c r="B24" s="1"/>
      <c r="C24" s="1"/>
      <c r="D24" s="1"/>
      <c r="E24" s="1"/>
      <c r="F24" s="1"/>
    </row>
    <row r="25" spans="1:16" ht="12">
      <c r="B25" s="1"/>
      <c r="C25" s="1"/>
      <c r="D25" s="1"/>
      <c r="E25" s="1"/>
      <c r="F25" s="1"/>
    </row>
    <row r="26" spans="1:16" ht="12">
      <c r="A26" s="16"/>
      <c r="B26" s="16"/>
      <c r="C26" s="16"/>
      <c r="D26" s="16"/>
      <c r="E26" s="16"/>
      <c r="F26" s="1"/>
    </row>
    <row r="27" spans="1:16" ht="12">
      <c r="B27" s="16"/>
      <c r="C27" s="16"/>
      <c r="D27" s="16"/>
      <c r="E27" s="16"/>
      <c r="F27" s="1"/>
    </row>
    <row r="28" spans="1:16" ht="12">
      <c r="B28" s="1"/>
      <c r="C28" s="1"/>
      <c r="D28" s="1"/>
      <c r="E28" s="1"/>
      <c r="F28" s="1"/>
    </row>
    <row r="29" spans="1:16" ht="12">
      <c r="B29" s="1"/>
      <c r="C29" s="1"/>
      <c r="D29" s="1"/>
      <c r="E29" s="1"/>
      <c r="F29" s="1"/>
    </row>
    <row r="30" spans="1:16" ht="12">
      <c r="B30" s="1"/>
      <c r="C30" s="1"/>
      <c r="D30" s="1"/>
      <c r="E30" s="1"/>
      <c r="F30" s="1"/>
    </row>
    <row r="31" spans="1:16" ht="12">
      <c r="B31" s="1"/>
      <c r="C31" s="1"/>
      <c r="D31" s="1"/>
      <c r="E31" s="1"/>
      <c r="F31" s="1"/>
    </row>
    <row r="32" spans="1:16" ht="12">
      <c r="B32" s="1"/>
      <c r="C32" s="1"/>
      <c r="D32" s="1"/>
      <c r="E32" s="1"/>
      <c r="F32" s="1"/>
    </row>
    <row r="33" spans="2:6" ht="12">
      <c r="B33" s="1"/>
      <c r="C33" s="1"/>
      <c r="D33" s="1"/>
      <c r="E33" s="1"/>
      <c r="F33" s="1"/>
    </row>
    <row r="34" spans="2:6" ht="12">
      <c r="B34" s="1"/>
      <c r="C34" s="1"/>
      <c r="D34" s="1"/>
      <c r="E34" s="1"/>
      <c r="F34" s="1"/>
    </row>
    <row r="35" spans="2:6" ht="12">
      <c r="B35" s="1"/>
      <c r="C35" s="1"/>
      <c r="D35" s="1"/>
      <c r="E35" s="1"/>
      <c r="F35" s="1"/>
    </row>
    <row r="36" spans="2:6" ht="22.35" customHeight="1">
      <c r="B36" s="1"/>
      <c r="C36" s="1"/>
      <c r="D36" s="1"/>
      <c r="E36" s="1"/>
      <c r="F36" s="1"/>
    </row>
    <row r="37" spans="2:6" ht="12">
      <c r="B37" s="1"/>
      <c r="C37" s="1"/>
      <c r="D37" s="1"/>
      <c r="E37" s="1"/>
      <c r="F37" s="1"/>
    </row>
    <row r="38" spans="2:6" ht="18" customHeight="1">
      <c r="B38" s="270"/>
      <c r="C38" s="1"/>
      <c r="D38" s="1"/>
      <c r="E38" s="1"/>
      <c r="F38" s="1"/>
    </row>
    <row r="50" spans="9:13">
      <c r="I50"/>
      <c r="J50"/>
      <c r="K50"/>
      <c r="L50"/>
      <c r="M50"/>
    </row>
    <row r="51" spans="9:13">
      <c r="I51"/>
      <c r="J51"/>
      <c r="K51"/>
      <c r="L51"/>
      <c r="M51"/>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F3"/>
    <mergeCell ref="B1:F1"/>
    <mergeCell ref="B5:F5"/>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topLeftCell="B1" zoomScaleNormal="100" workbookViewId="0">
      <selection activeCell="Q30" sqref="Q30"/>
    </sheetView>
  </sheetViews>
  <sheetFormatPr baseColWidth="10" defaultColWidth="10.90625" defaultRowHeight="12"/>
  <cols>
    <col min="1" max="1" width="1.6328125" style="1" customWidth="1"/>
    <col min="2" max="2" width="10.6328125" style="1" customWidth="1"/>
    <col min="3" max="11" width="6.1796875" style="1" customWidth="1"/>
    <col min="12" max="12" width="1.453125" style="16" customWidth="1"/>
    <col min="13" max="13" width="9.36328125" style="156" customWidth="1"/>
    <col min="14" max="14" width="7.6328125" style="156" customWidth="1"/>
    <col min="15" max="15" width="6.26953125" style="156" customWidth="1"/>
    <col min="16" max="16" width="6.453125" style="156" bestFit="1" customWidth="1"/>
    <col min="17" max="17" width="5.26953125" style="156" customWidth="1"/>
    <col min="18" max="21" width="10.90625" style="157"/>
    <col min="22" max="22" width="4.7265625" style="157" customWidth="1"/>
    <col min="23" max="16384" width="10.90625" style="1"/>
  </cols>
  <sheetData>
    <row r="1" spans="2:23" s="24" customFormat="1" ht="12.75">
      <c r="B1" s="963" t="s">
        <v>38</v>
      </c>
      <c r="C1" s="963"/>
      <c r="D1" s="963"/>
      <c r="E1" s="963"/>
      <c r="F1" s="963"/>
      <c r="G1" s="963"/>
      <c r="H1" s="963"/>
      <c r="I1" s="963"/>
      <c r="J1" s="963"/>
      <c r="K1" s="963"/>
      <c r="L1" s="27"/>
      <c r="M1" s="306"/>
      <c r="N1" s="145" t="str">
        <f>C6</f>
        <v>Argentina</v>
      </c>
      <c r="O1" s="145" t="str">
        <f>E6</f>
        <v>Canadá</v>
      </c>
      <c r="P1" s="145" t="str">
        <f>G6</f>
        <v>EE.UU.</v>
      </c>
      <c r="Q1" s="329" t="s">
        <v>61</v>
      </c>
      <c r="R1" s="145"/>
      <c r="S1" s="145"/>
      <c r="T1" s="145"/>
      <c r="U1" s="145"/>
      <c r="V1" s="145"/>
    </row>
    <row r="2" spans="2:23" s="24" customFormat="1" ht="12.75">
      <c r="B2" s="26"/>
      <c r="C2" s="26"/>
      <c r="D2" s="26"/>
      <c r="E2" s="26"/>
      <c r="F2" s="26"/>
      <c r="G2" s="26"/>
      <c r="H2" s="26"/>
      <c r="L2" s="27"/>
      <c r="M2" s="306"/>
      <c r="N2" s="330">
        <f>D21</f>
        <v>43.665599524298962</v>
      </c>
      <c r="O2" s="330">
        <f>F21</f>
        <v>25.363255506963441</v>
      </c>
      <c r="P2" s="330">
        <f>H21</f>
        <v>30.971144371183289</v>
      </c>
      <c r="Q2" s="331">
        <f>1-P2-O2-N2</f>
        <v>-98.999999402445695</v>
      </c>
      <c r="R2" s="145"/>
      <c r="S2" s="145"/>
      <c r="T2" s="145"/>
      <c r="U2" s="145"/>
      <c r="V2" s="145"/>
    </row>
    <row r="3" spans="2:23" s="24" customFormat="1" ht="12.75">
      <c r="B3" s="963" t="s">
        <v>596</v>
      </c>
      <c r="C3" s="963"/>
      <c r="D3" s="963"/>
      <c r="E3" s="963"/>
      <c r="F3" s="963"/>
      <c r="G3" s="963"/>
      <c r="H3" s="963"/>
      <c r="I3" s="963"/>
      <c r="J3" s="963"/>
      <c r="K3" s="963"/>
      <c r="L3" s="27"/>
      <c r="M3" s="312"/>
      <c r="N3" s="313"/>
      <c r="O3" s="313"/>
      <c r="P3" s="313"/>
      <c r="Q3" s="313"/>
      <c r="R3" s="33"/>
      <c r="S3" s="33"/>
      <c r="T3" s="33"/>
      <c r="U3" s="314"/>
      <c r="V3" s="314"/>
      <c r="W3" s="33"/>
    </row>
    <row r="4" spans="2:23" s="24" customFormat="1" ht="12.75">
      <c r="B4" s="1029" t="s">
        <v>597</v>
      </c>
      <c r="C4" s="1029"/>
      <c r="D4" s="1029"/>
      <c r="E4" s="1029"/>
      <c r="F4" s="1029"/>
      <c r="G4" s="1029"/>
      <c r="H4" s="1029"/>
      <c r="I4" s="1029"/>
      <c r="J4" s="1029"/>
      <c r="K4" s="1029"/>
      <c r="L4" s="27"/>
      <c r="M4" s="312"/>
      <c r="N4" s="313"/>
      <c r="O4" s="313"/>
      <c r="P4" s="313"/>
      <c r="Q4" s="313"/>
      <c r="R4" s="33"/>
      <c r="S4" s="33"/>
      <c r="T4" s="33"/>
      <c r="U4" s="314"/>
      <c r="V4" s="314"/>
      <c r="W4" s="33"/>
    </row>
    <row r="5" spans="2:23" s="24" customFormat="1" ht="12.75">
      <c r="B5" s="1028" t="s">
        <v>191</v>
      </c>
      <c r="C5" s="1028"/>
      <c r="D5" s="1028"/>
      <c r="E5" s="1028"/>
      <c r="F5" s="1028"/>
      <c r="G5" s="1028"/>
      <c r="H5" s="1028"/>
      <c r="I5" s="1028"/>
      <c r="J5" s="1028"/>
      <c r="K5" s="1028"/>
      <c r="L5" s="27"/>
      <c r="M5" s="36"/>
      <c r="N5" s="313"/>
      <c r="O5" s="313"/>
      <c r="P5" s="313"/>
      <c r="Q5" s="313"/>
      <c r="R5" s="315"/>
      <c r="S5" s="33"/>
      <c r="T5" s="33"/>
      <c r="U5" s="314"/>
      <c r="V5" s="314"/>
      <c r="W5" s="33"/>
    </row>
    <row r="6" spans="2:23" s="22" customFormat="1" ht="24" customHeight="1">
      <c r="B6" s="357" t="s">
        <v>106</v>
      </c>
      <c r="C6" s="1032" t="s">
        <v>9</v>
      </c>
      <c r="D6" s="1032"/>
      <c r="E6" s="1032" t="s">
        <v>100</v>
      </c>
      <c r="F6" s="1032"/>
      <c r="G6" s="1032" t="s">
        <v>95</v>
      </c>
      <c r="H6" s="1032"/>
      <c r="I6" s="982" t="s">
        <v>66</v>
      </c>
      <c r="J6" s="982"/>
      <c r="K6" s="982"/>
      <c r="L6" s="23"/>
      <c r="M6" s="358"/>
      <c r="N6" s="358"/>
      <c r="O6" s="358"/>
      <c r="P6" s="358"/>
      <c r="Q6" s="358"/>
      <c r="R6" s="358"/>
      <c r="S6" s="358"/>
      <c r="T6" s="316"/>
      <c r="U6" s="301"/>
      <c r="V6" s="301"/>
      <c r="W6" s="47"/>
    </row>
    <row r="7" spans="2:23" s="22" customFormat="1" ht="17.25" customHeight="1">
      <c r="B7" s="42"/>
      <c r="C7" s="124">
        <v>2016</v>
      </c>
      <c r="D7" s="124">
        <v>2017</v>
      </c>
      <c r="E7" s="124">
        <v>2016</v>
      </c>
      <c r="F7" s="124">
        <v>2017</v>
      </c>
      <c r="G7" s="656">
        <v>2016</v>
      </c>
      <c r="H7" s="656">
        <v>2017</v>
      </c>
      <c r="I7" s="124">
        <v>2016</v>
      </c>
      <c r="J7" s="124">
        <v>2017</v>
      </c>
      <c r="K7" s="158" t="s">
        <v>8</v>
      </c>
      <c r="L7" s="23"/>
      <c r="M7" s="291"/>
      <c r="N7" s="332"/>
      <c r="O7" s="300"/>
      <c r="P7" s="300"/>
      <c r="Q7" s="300"/>
      <c r="R7" s="308"/>
      <c r="S7" s="308"/>
      <c r="T7" s="307"/>
      <c r="U7" s="301"/>
      <c r="V7" s="301"/>
      <c r="W7" s="47"/>
    </row>
    <row r="8" spans="2:23" s="22" customFormat="1" ht="15.75" customHeight="1">
      <c r="B8" s="42" t="s">
        <v>48</v>
      </c>
      <c r="C8" s="785">
        <v>0</v>
      </c>
      <c r="D8" s="785">
        <v>47448.341999999997</v>
      </c>
      <c r="E8" s="785">
        <v>52041.531000000003</v>
      </c>
      <c r="F8" s="785">
        <v>43534.5</v>
      </c>
      <c r="G8" s="785">
        <v>6318.22</v>
      </c>
      <c r="H8" s="785">
        <v>21374.13</v>
      </c>
      <c r="I8" s="785">
        <v>58359.750999999997</v>
      </c>
      <c r="J8" s="785">
        <v>112356.97199999999</v>
      </c>
      <c r="K8" s="234">
        <f t="shared" ref="K8:K20" si="0">J8/I8*100-100</f>
        <v>92.524762485706987</v>
      </c>
      <c r="L8" s="23"/>
      <c r="M8" s="291"/>
      <c r="N8" s="332"/>
      <c r="O8" s="300"/>
      <c r="P8" s="301"/>
      <c r="Q8" s="300"/>
      <c r="R8" s="309"/>
      <c r="S8" s="309"/>
      <c r="T8" s="292"/>
      <c r="U8" s="301"/>
      <c r="V8" s="301"/>
      <c r="W8" s="47"/>
    </row>
    <row r="9" spans="2:23" s="22" customFormat="1" ht="15.75" customHeight="1">
      <c r="B9" s="42" t="s">
        <v>49</v>
      </c>
      <c r="C9" s="785">
        <v>18653.900000000001</v>
      </c>
      <c r="D9" s="785">
        <v>27684.19</v>
      </c>
      <c r="E9" s="785">
        <v>8550</v>
      </c>
      <c r="F9" s="785">
        <v>4917</v>
      </c>
      <c r="G9" s="785">
        <v>0</v>
      </c>
      <c r="H9" s="785">
        <v>4635.33</v>
      </c>
      <c r="I9" s="785">
        <v>29503.9</v>
      </c>
      <c r="J9" s="785">
        <v>37236.519999999997</v>
      </c>
      <c r="K9" s="234">
        <f t="shared" si="0"/>
        <v>26.208806293405246</v>
      </c>
      <c r="L9" s="23"/>
      <c r="M9" s="203"/>
      <c r="N9" s="657"/>
      <c r="O9" s="307"/>
      <c r="P9" s="308"/>
      <c r="Q9" s="300"/>
      <c r="R9" s="307"/>
      <c r="S9" s="307"/>
      <c r="T9" s="307"/>
      <c r="U9" s="301"/>
      <c r="V9" s="301"/>
      <c r="W9" s="47"/>
    </row>
    <row r="10" spans="2:23" s="22" customFormat="1" ht="15.75" customHeight="1">
      <c r="B10" s="42" t="s">
        <v>50</v>
      </c>
      <c r="C10" s="785">
        <v>8995.17</v>
      </c>
      <c r="D10" s="785">
        <v>65880.203999999998</v>
      </c>
      <c r="E10" s="785">
        <v>13817.43</v>
      </c>
      <c r="F10" s="785">
        <v>4579.6099999999997</v>
      </c>
      <c r="G10" s="785">
        <v>0</v>
      </c>
      <c r="H10" s="785">
        <v>9937.8700000000008</v>
      </c>
      <c r="I10" s="785">
        <v>25712.6</v>
      </c>
      <c r="J10" s="785">
        <v>80397.683999999994</v>
      </c>
      <c r="K10" s="234">
        <f t="shared" si="0"/>
        <v>212.67815779034407</v>
      </c>
      <c r="L10" s="23"/>
      <c r="M10" s="352"/>
      <c r="N10" s="657"/>
      <c r="O10" s="307"/>
      <c r="P10" s="301"/>
      <c r="Q10" s="300"/>
      <c r="R10" s="307"/>
      <c r="S10" s="307"/>
      <c r="T10" s="307"/>
      <c r="U10" s="301"/>
      <c r="V10" s="301"/>
      <c r="W10" s="47"/>
    </row>
    <row r="11" spans="2:23" s="22" customFormat="1" ht="15.75" customHeight="1">
      <c r="B11" s="42" t="s">
        <v>58</v>
      </c>
      <c r="C11" s="785">
        <v>24790.01</v>
      </c>
      <c r="D11" s="785">
        <v>56388.46</v>
      </c>
      <c r="E11" s="785">
        <v>4880.9799999999996</v>
      </c>
      <c r="F11" s="785">
        <v>29534.764999999999</v>
      </c>
      <c r="G11" s="785">
        <v>0</v>
      </c>
      <c r="H11" s="785">
        <v>0</v>
      </c>
      <c r="I11" s="785">
        <v>32770.99</v>
      </c>
      <c r="J11" s="785">
        <v>85923.225000000006</v>
      </c>
      <c r="K11" s="234">
        <f t="shared" si="0"/>
        <v>162.19294870249576</v>
      </c>
      <c r="L11" s="23"/>
      <c r="M11" s="352"/>
      <c r="N11" s="657"/>
      <c r="O11" s="307"/>
      <c r="P11" s="308"/>
      <c r="Q11" s="307"/>
      <c r="R11" s="307"/>
      <c r="S11" s="307"/>
      <c r="T11" s="307"/>
      <c r="U11" s="301"/>
      <c r="V11" s="301"/>
      <c r="W11" s="47"/>
    </row>
    <row r="12" spans="2:23" s="22" customFormat="1" ht="15.75" customHeight="1">
      <c r="B12" s="42" t="s">
        <v>60</v>
      </c>
      <c r="C12" s="785">
        <v>20619.189999999999</v>
      </c>
      <c r="D12" s="785">
        <v>22611.865000000002</v>
      </c>
      <c r="E12" s="785">
        <v>67214.850000000006</v>
      </c>
      <c r="F12" s="785">
        <v>9794.2819999999992</v>
      </c>
      <c r="G12" s="785">
        <v>0</v>
      </c>
      <c r="H12" s="785">
        <v>42834.77</v>
      </c>
      <c r="I12" s="785">
        <v>94223.34</v>
      </c>
      <c r="J12" s="785">
        <v>75240.917000000001</v>
      </c>
      <c r="K12" s="234">
        <f t="shared" si="0"/>
        <v>-20.14620050615909</v>
      </c>
      <c r="L12" s="23"/>
      <c r="M12"/>
      <c r="N12" s="657"/>
      <c r="O12" s="307"/>
      <c r="P12" s="308"/>
      <c r="Q12" s="307"/>
      <c r="R12" s="307"/>
      <c r="S12" s="307"/>
      <c r="T12" s="307"/>
      <c r="U12" s="301"/>
      <c r="V12" s="301"/>
      <c r="W12" s="47"/>
    </row>
    <row r="13" spans="2:23" s="22" customFormat="1" ht="15.75" customHeight="1">
      <c r="B13" s="42" t="s">
        <v>51</v>
      </c>
      <c r="C13" s="785">
        <v>12325.14</v>
      </c>
      <c r="D13" s="785">
        <v>31413.74</v>
      </c>
      <c r="E13" s="785">
        <v>5839.74</v>
      </c>
      <c r="F13" s="785">
        <v>15303.79</v>
      </c>
      <c r="G13" s="785">
        <v>19373.36</v>
      </c>
      <c r="H13" s="785">
        <v>46918</v>
      </c>
      <c r="I13" s="785">
        <v>37538.239999999998</v>
      </c>
      <c r="J13" s="785">
        <v>93635.53</v>
      </c>
      <c r="K13" s="234">
        <f t="shared" si="0"/>
        <v>149.44038399243013</v>
      </c>
      <c r="L13" s="23"/>
      <c r="M13" s="291"/>
      <c r="N13" s="657"/>
      <c r="O13" s="307"/>
      <c r="P13" s="308"/>
      <c r="Q13" s="307"/>
      <c r="R13" s="307"/>
      <c r="S13" s="307"/>
      <c r="T13" s="307"/>
      <c r="U13" s="301"/>
      <c r="V13" s="301"/>
      <c r="W13" s="47"/>
    </row>
    <row r="14" spans="2:23" s="22" customFormat="1" ht="15.75" customHeight="1">
      <c r="B14" s="42" t="s">
        <v>52</v>
      </c>
      <c r="C14" s="785">
        <v>9954.0010000000002</v>
      </c>
      <c r="D14" s="785">
        <v>32335.97</v>
      </c>
      <c r="E14" s="785">
        <v>46415.82</v>
      </c>
      <c r="F14" s="785">
        <v>32867.279999999999</v>
      </c>
      <c r="G14" s="785">
        <v>9711.09</v>
      </c>
      <c r="H14" s="785">
        <v>19387.842000000001</v>
      </c>
      <c r="I14" s="785">
        <v>88066.031000000003</v>
      </c>
      <c r="J14" s="785">
        <v>84591.092000000004</v>
      </c>
      <c r="K14" s="234">
        <f t="shared" si="0"/>
        <v>-3.9458335530075175</v>
      </c>
      <c r="L14" s="23"/>
      <c r="M14" s="291"/>
      <c r="N14" s="332"/>
      <c r="O14" s="300"/>
      <c r="P14" s="301"/>
      <c r="Q14" s="300"/>
      <c r="R14" s="310"/>
      <c r="S14" s="310"/>
      <c r="T14" s="310"/>
      <c r="U14" s="301"/>
      <c r="V14" s="301"/>
      <c r="W14" s="47"/>
    </row>
    <row r="15" spans="2:23" s="22" customFormat="1" ht="15.75" customHeight="1">
      <c r="B15" s="82" t="s">
        <v>53</v>
      </c>
      <c r="C15" s="785">
        <v>5754.87</v>
      </c>
      <c r="D15" s="785">
        <v>13699.89</v>
      </c>
      <c r="E15" s="785">
        <v>7867.63</v>
      </c>
      <c r="F15" s="785">
        <v>33414.79</v>
      </c>
      <c r="G15" s="785">
        <v>48544.67</v>
      </c>
      <c r="H15" s="785">
        <v>47428.7</v>
      </c>
      <c r="I15" s="785">
        <v>63967.17</v>
      </c>
      <c r="J15" s="785">
        <v>94543.38</v>
      </c>
      <c r="K15" s="234">
        <f t="shared" si="0"/>
        <v>47.799847953254783</v>
      </c>
      <c r="L15" s="23"/>
      <c r="M15" s="291"/>
      <c r="N15" s="332"/>
      <c r="O15" s="300"/>
      <c r="P15" s="301"/>
      <c r="Q15" s="300"/>
      <c r="R15" s="311"/>
      <c r="S15" s="311"/>
      <c r="T15" s="310"/>
      <c r="U15" s="301"/>
      <c r="V15" s="301"/>
      <c r="W15" s="47"/>
    </row>
    <row r="16" spans="2:23" s="22" customFormat="1" ht="15.75" customHeight="1">
      <c r="B16" s="42" t="s">
        <v>54</v>
      </c>
      <c r="C16" s="785">
        <v>212.9</v>
      </c>
      <c r="D16" s="785">
        <v>34633.440000000002</v>
      </c>
      <c r="E16" s="785">
        <v>2460.13</v>
      </c>
      <c r="F16" s="785">
        <v>10895.97</v>
      </c>
      <c r="G16" s="785">
        <v>16505.16</v>
      </c>
      <c r="H16" s="785">
        <v>33748.377999999997</v>
      </c>
      <c r="I16" s="785">
        <v>20678.189999999999</v>
      </c>
      <c r="J16" s="785">
        <v>79277.793999999994</v>
      </c>
      <c r="K16" s="234">
        <f t="shared" si="0"/>
        <v>283.38845904791469</v>
      </c>
      <c r="L16" s="23"/>
      <c r="M16" s="291"/>
      <c r="N16" s="332"/>
      <c r="O16" s="300"/>
      <c r="P16" s="301"/>
      <c r="Q16" s="300"/>
      <c r="R16" s="311"/>
      <c r="S16" s="311"/>
      <c r="T16" s="310"/>
      <c r="U16" s="301"/>
      <c r="V16" s="301"/>
      <c r="W16" s="47"/>
    </row>
    <row r="17" spans="1:23" s="22" customFormat="1" ht="15.75" customHeight="1">
      <c r="B17" s="42" t="s">
        <v>55</v>
      </c>
      <c r="C17" s="785">
        <v>1398.04</v>
      </c>
      <c r="D17" s="785">
        <v>4262.37</v>
      </c>
      <c r="E17" s="785">
        <v>2963.5</v>
      </c>
      <c r="F17" s="785">
        <v>4989.0929999999998</v>
      </c>
      <c r="G17" s="785">
        <v>28534.57</v>
      </c>
      <c r="H17" s="785">
        <v>60004.53</v>
      </c>
      <c r="I17" s="785">
        <v>43847.66</v>
      </c>
      <c r="J17" s="785">
        <v>69255.993000000002</v>
      </c>
      <c r="K17" s="234">
        <f t="shared" si="0"/>
        <v>57.946839124368296</v>
      </c>
      <c r="L17" s="23"/>
      <c r="M17" s="291"/>
      <c r="N17" s="332"/>
      <c r="O17" s="300"/>
      <c r="P17" s="301"/>
      <c r="Q17" s="300"/>
      <c r="R17" s="308"/>
      <c r="S17" s="54"/>
      <c r="T17" s="54"/>
      <c r="U17" s="301"/>
      <c r="V17" s="301"/>
      <c r="W17" s="47"/>
    </row>
    <row r="18" spans="1:23" s="22" customFormat="1" ht="15.75" customHeight="1">
      <c r="B18" s="42" t="s">
        <v>56</v>
      </c>
      <c r="C18" s="785">
        <v>3965.09</v>
      </c>
      <c r="D18" s="785">
        <v>53735.053</v>
      </c>
      <c r="E18" s="785">
        <v>26088.3</v>
      </c>
      <c r="F18" s="785">
        <v>48989.79</v>
      </c>
      <c r="G18" s="785">
        <v>45995.03</v>
      </c>
      <c r="H18" s="785">
        <v>21586.67</v>
      </c>
      <c r="I18" s="785">
        <v>76048.42</v>
      </c>
      <c r="J18" s="785">
        <v>124311.51300000001</v>
      </c>
      <c r="K18" s="234">
        <f t="shared" si="0"/>
        <v>63.463636719868731</v>
      </c>
      <c r="L18" s="23"/>
      <c r="M18" s="291"/>
      <c r="N18" s="332"/>
      <c r="O18" s="301"/>
      <c r="P18" s="301"/>
      <c r="Q18" s="300"/>
      <c r="R18" s="308"/>
      <c r="S18" s="54"/>
      <c r="T18" s="54"/>
      <c r="U18" s="301"/>
      <c r="V18" s="301"/>
      <c r="W18" s="47"/>
    </row>
    <row r="19" spans="1:23" s="22" customFormat="1" ht="15.75" customHeight="1">
      <c r="B19" s="42" t="s">
        <v>177</v>
      </c>
      <c r="C19" s="785">
        <v>8016.2579999999998</v>
      </c>
      <c r="D19" s="785">
        <v>48349.63</v>
      </c>
      <c r="E19" s="785">
        <v>3840.57</v>
      </c>
      <c r="F19" s="785">
        <v>15849.76</v>
      </c>
      <c r="G19" s="785">
        <v>36731.58</v>
      </c>
      <c r="H19" s="785">
        <v>3122.82</v>
      </c>
      <c r="I19" s="785">
        <v>48588.41</v>
      </c>
      <c r="J19" s="785">
        <v>67322.210000000006</v>
      </c>
      <c r="K19" s="234">
        <f t="shared" si="0"/>
        <v>38.556108339416738</v>
      </c>
      <c r="L19" s="23"/>
      <c r="M19" s="305"/>
      <c r="N19" s="333"/>
      <c r="O19" s="301"/>
      <c r="P19" s="301"/>
      <c r="Q19" s="301"/>
      <c r="R19" s="308"/>
      <c r="S19" s="54"/>
      <c r="T19" s="54"/>
      <c r="U19" s="301"/>
      <c r="V19" s="301"/>
      <c r="W19" s="47"/>
    </row>
    <row r="20" spans="1:23" s="22" customFormat="1" ht="15.75" customHeight="1">
      <c r="B20" s="42" t="s">
        <v>66</v>
      </c>
      <c r="C20" s="785">
        <f>SUM(C8:C19)</f>
        <v>114684.56899999999</v>
      </c>
      <c r="D20" s="785">
        <f t="shared" ref="D20:J20" si="1">SUM(D8:D19)</f>
        <v>438443.15399999998</v>
      </c>
      <c r="E20" s="785">
        <f t="shared" si="1"/>
        <v>241980.48100000003</v>
      </c>
      <c r="F20" s="785">
        <f t="shared" si="1"/>
        <v>254670.63000000003</v>
      </c>
      <c r="G20" s="785">
        <f t="shared" si="1"/>
        <v>211713.68</v>
      </c>
      <c r="H20" s="785">
        <f t="shared" si="1"/>
        <v>310979.03999999998</v>
      </c>
      <c r="I20" s="785">
        <f>SUM(I8:I19)</f>
        <v>619304.70200000005</v>
      </c>
      <c r="J20" s="785">
        <f t="shared" si="1"/>
        <v>1004092.83</v>
      </c>
      <c r="K20" s="234">
        <f t="shared" si="0"/>
        <v>62.132279434881468</v>
      </c>
      <c r="L20" s="23"/>
      <c r="M20" s="305"/>
      <c r="N20" s="333"/>
      <c r="O20" s="301"/>
      <c r="P20" s="301"/>
      <c r="Q20" s="301"/>
      <c r="R20" s="308"/>
      <c r="S20" s="54"/>
      <c r="T20" s="54"/>
      <c r="U20" s="301"/>
      <c r="V20" s="301"/>
      <c r="W20" s="47"/>
    </row>
    <row r="21" spans="1:23" s="22" customFormat="1" ht="15.75" customHeight="1">
      <c r="B21" s="42" t="s">
        <v>564</v>
      </c>
      <c r="C21" s="785">
        <f>C20/I20*100</f>
        <v>18.518278422500977</v>
      </c>
      <c r="D21" s="785">
        <f>D20/J20*100</f>
        <v>43.665599524298962</v>
      </c>
      <c r="E21" s="785">
        <f>E20/I20*100</f>
        <v>39.072928110918816</v>
      </c>
      <c r="F21" s="785">
        <f>F20/J20*100</f>
        <v>25.363255506963441</v>
      </c>
      <c r="G21" s="785">
        <f>G20/I20*100</f>
        <v>34.185705245945314</v>
      </c>
      <c r="H21" s="785">
        <f>H20/J20*100</f>
        <v>30.971144371183289</v>
      </c>
      <c r="I21" s="785">
        <f>I20/I20*100</f>
        <v>100</v>
      </c>
      <c r="J21" s="785">
        <f>J20/J20*100</f>
        <v>100</v>
      </c>
      <c r="K21" s="234"/>
      <c r="L21" s="23"/>
      <c r="M21" s="305"/>
      <c r="N21" s="333"/>
      <c r="O21" s="301"/>
      <c r="P21" s="301"/>
      <c r="Q21" s="301"/>
      <c r="R21" s="308"/>
      <c r="S21" s="54"/>
      <c r="T21" s="54"/>
      <c r="U21" s="301"/>
      <c r="V21" s="301"/>
      <c r="W21" s="47"/>
    </row>
    <row r="22" spans="1:23" s="22" customFormat="1" ht="33" customHeight="1">
      <c r="B22" s="1030" t="s">
        <v>567</v>
      </c>
      <c r="C22" s="1033"/>
      <c r="D22" s="1033"/>
      <c r="E22" s="1033"/>
      <c r="F22" s="1033"/>
      <c r="G22" s="1033"/>
      <c r="H22" s="1033"/>
      <c r="I22" s="1033"/>
      <c r="J22" s="14"/>
      <c r="K22" s="14"/>
      <c r="L22" s="23"/>
      <c r="M22" s="305"/>
      <c r="N22" s="300"/>
      <c r="O22" s="334"/>
      <c r="P22" s="334"/>
      <c r="Q22" s="334"/>
      <c r="R22" s="317"/>
      <c r="S22" s="317"/>
      <c r="T22" s="317"/>
      <c r="U22" s="301"/>
      <c r="V22" s="301"/>
      <c r="W22" s="47"/>
    </row>
    <row r="23" spans="1:23" s="22" customFormat="1" ht="15.75" customHeight="1">
      <c r="B23" s="1031"/>
      <c r="C23" s="1031"/>
      <c r="D23" s="1031"/>
      <c r="E23" s="1031"/>
      <c r="F23" s="1031"/>
      <c r="G23" s="1031"/>
      <c r="H23" s="1031"/>
      <c r="I23" s="1031"/>
      <c r="J23" s="1031"/>
      <c r="K23" s="1031"/>
      <c r="L23" s="23"/>
      <c r="M23" s="305"/>
      <c r="N23" s="300"/>
      <c r="O23" s="334"/>
      <c r="P23" s="334"/>
      <c r="Q23" s="334"/>
      <c r="R23" s="317"/>
      <c r="S23" s="317"/>
      <c r="T23" s="317"/>
      <c r="U23" s="301"/>
      <c r="V23" s="301"/>
      <c r="W23" s="47"/>
    </row>
    <row r="24" spans="1:23" s="22" customFormat="1" ht="15.75" customHeight="1">
      <c r="B24" s="2"/>
      <c r="C24" s="54"/>
      <c r="D24" s="54"/>
      <c r="E24" s="54"/>
      <c r="F24" s="54"/>
      <c r="G24" s="54"/>
      <c r="H24" s="54"/>
      <c r="I24" s="54"/>
      <c r="J24" s="54"/>
      <c r="K24" s="54"/>
      <c r="L24" s="23"/>
      <c r="M24" s="300"/>
      <c r="N24" s="300"/>
      <c r="O24" s="334"/>
      <c r="P24" s="334"/>
      <c r="Q24" s="334"/>
      <c r="R24" s="317"/>
      <c r="S24" s="317"/>
      <c r="T24" s="317"/>
      <c r="U24" s="301"/>
      <c r="V24" s="301"/>
      <c r="W24" s="47"/>
    </row>
    <row r="25" spans="1:23" ht="17.25" customHeight="1">
      <c r="B25" s="143"/>
      <c r="C25" s="144"/>
      <c r="D25" s="144"/>
      <c r="E25" s="144"/>
      <c r="F25" s="144"/>
      <c r="G25" s="144"/>
      <c r="H25" s="144"/>
      <c r="I25" s="144"/>
      <c r="J25" s="144"/>
      <c r="K25" s="144"/>
      <c r="L25" s="270"/>
      <c r="M25" s="303"/>
      <c r="N25" s="303"/>
      <c r="O25" s="334"/>
      <c r="P25" s="334"/>
      <c r="Q25" s="334"/>
      <c r="R25" s="317"/>
      <c r="S25" s="317"/>
      <c r="T25" s="317"/>
      <c r="U25" s="304"/>
      <c r="V25" s="304"/>
      <c r="W25" s="2"/>
    </row>
    <row r="26" spans="1:23" ht="15" customHeight="1">
      <c r="A26" s="16"/>
      <c r="B26" s="325"/>
      <c r="C26" s="325"/>
      <c r="D26" s="325"/>
      <c r="E26" s="325"/>
      <c r="F26" s="56"/>
      <c r="G26" s="56"/>
      <c r="H26" s="56"/>
      <c r="I26" s="56"/>
      <c r="J26" s="56"/>
      <c r="K26" s="56"/>
      <c r="L26" s="1"/>
      <c r="M26" s="304"/>
      <c r="N26" s="304"/>
      <c r="O26" s="334"/>
      <c r="P26" s="334"/>
      <c r="Q26" s="334"/>
      <c r="R26" s="317"/>
      <c r="S26" s="317"/>
      <c r="T26" s="317"/>
      <c r="U26" s="303"/>
      <c r="V26" s="304"/>
      <c r="W26" s="2"/>
    </row>
    <row r="27" spans="1:23" ht="15" customHeight="1">
      <c r="B27" s="16"/>
      <c r="C27" s="16"/>
      <c r="D27" s="16"/>
      <c r="E27" s="16"/>
      <c r="L27" s="1"/>
      <c r="M27" s="304"/>
      <c r="N27" s="304"/>
      <c r="O27" s="334"/>
      <c r="P27" s="334"/>
      <c r="Q27" s="334"/>
      <c r="R27" s="317"/>
      <c r="S27" s="317"/>
      <c r="T27" s="317"/>
      <c r="U27" s="304"/>
      <c r="V27" s="304"/>
      <c r="W27" s="2"/>
    </row>
    <row r="28" spans="1:23" ht="15" customHeight="1">
      <c r="L28" s="1"/>
      <c r="M28" s="304"/>
      <c r="N28" s="304"/>
      <c r="O28" s="334"/>
      <c r="P28" s="334"/>
      <c r="Q28" s="334"/>
      <c r="R28" s="317"/>
      <c r="S28" s="317"/>
      <c r="T28" s="317"/>
      <c r="U28" s="304"/>
      <c r="V28" s="304"/>
      <c r="W28" s="2"/>
    </row>
    <row r="29" spans="1:23" ht="15" customHeight="1">
      <c r="L29" s="1"/>
      <c r="M29" s="304"/>
      <c r="N29" s="304"/>
      <c r="O29" s="334"/>
      <c r="P29" s="334"/>
      <c r="Q29" s="334"/>
      <c r="R29" s="317"/>
      <c r="S29" s="317"/>
      <c r="T29" s="317"/>
      <c r="U29" s="303"/>
      <c r="V29" s="304"/>
      <c r="W29" s="2"/>
    </row>
    <row r="30" spans="1:23" ht="15" customHeight="1">
      <c r="L30" s="1"/>
      <c r="M30" s="304"/>
      <c r="N30" s="304"/>
      <c r="O30" s="334"/>
      <c r="P30" s="334"/>
      <c r="Q30" s="334"/>
      <c r="R30" s="317"/>
      <c r="S30" s="317"/>
      <c r="T30" s="317"/>
      <c r="U30" s="304"/>
      <c r="V30" s="304"/>
      <c r="W30" s="2"/>
    </row>
    <row r="31" spans="1:23" ht="15" customHeight="1">
      <c r="L31" s="1"/>
      <c r="M31" s="304"/>
      <c r="N31" s="304"/>
      <c r="O31" s="304"/>
      <c r="P31" s="304"/>
      <c r="Q31" s="303"/>
      <c r="R31" s="311"/>
      <c r="S31" s="304"/>
      <c r="T31" s="304"/>
      <c r="U31" s="304"/>
      <c r="V31" s="304"/>
      <c r="W31" s="2"/>
    </row>
    <row r="32" spans="1:23" ht="15" customHeight="1">
      <c r="L32" s="1"/>
      <c r="M32" s="304"/>
      <c r="N32" s="304"/>
      <c r="O32" s="304"/>
      <c r="P32" s="304"/>
      <c r="Q32" s="303"/>
      <c r="R32" s="311"/>
      <c r="S32" s="304"/>
      <c r="T32" s="304"/>
      <c r="U32" s="304"/>
      <c r="V32" s="304"/>
      <c r="W32" s="2"/>
    </row>
    <row r="33" spans="12:23" ht="15" customHeight="1">
      <c r="L33" s="1"/>
      <c r="M33" s="304"/>
      <c r="N33" s="304"/>
      <c r="O33" s="304"/>
      <c r="P33" s="304"/>
      <c r="Q33" s="303"/>
      <c r="R33" s="311"/>
      <c r="S33" s="304"/>
      <c r="T33" s="304"/>
      <c r="U33" s="304"/>
      <c r="V33" s="304"/>
      <c r="W33" s="2"/>
    </row>
    <row r="34" spans="12:23" ht="15" customHeight="1">
      <c r="L34" s="1"/>
      <c r="M34" s="304"/>
      <c r="N34" s="304"/>
      <c r="O34" s="304"/>
      <c r="P34" s="304"/>
      <c r="Q34" s="303"/>
      <c r="R34" s="311"/>
      <c r="S34" s="304"/>
      <c r="T34" s="304"/>
      <c r="U34" s="304"/>
      <c r="V34" s="304"/>
      <c r="W34" s="2"/>
    </row>
    <row r="35" spans="12:23" ht="15" customHeight="1">
      <c r="L35" s="1"/>
      <c r="M35" s="304"/>
      <c r="N35" s="304"/>
      <c r="O35" s="304"/>
      <c r="P35" s="304"/>
      <c r="Q35" s="303"/>
      <c r="R35" s="311"/>
      <c r="S35" s="304"/>
      <c r="T35" s="304"/>
      <c r="U35" s="304"/>
      <c r="V35" s="304"/>
      <c r="W35" s="2"/>
    </row>
    <row r="36" spans="12:23" ht="15" customHeight="1">
      <c r="L36" s="1"/>
      <c r="M36" s="304"/>
      <c r="N36" s="304"/>
      <c r="O36" s="304"/>
      <c r="P36" s="304"/>
      <c r="Q36" s="303"/>
      <c r="R36" s="311"/>
      <c r="S36" s="304"/>
      <c r="T36" s="304"/>
      <c r="U36" s="304"/>
      <c r="V36" s="304"/>
      <c r="W36" s="2"/>
    </row>
    <row r="37" spans="12:23" ht="15" customHeight="1">
      <c r="L37" s="1"/>
      <c r="M37" s="304"/>
      <c r="N37" s="304"/>
      <c r="O37" s="304"/>
      <c r="P37" s="304"/>
      <c r="Q37" s="303"/>
      <c r="R37" s="304"/>
      <c r="S37" s="304"/>
      <c r="T37" s="304"/>
      <c r="U37" s="304"/>
      <c r="V37" s="318"/>
      <c r="W37" s="2"/>
    </row>
    <row r="38" spans="12:23" ht="15" customHeight="1">
      <c r="L38" s="1"/>
      <c r="M38" s="304"/>
      <c r="N38" s="304"/>
      <c r="O38" s="304"/>
      <c r="P38" s="304"/>
      <c r="Q38" s="303"/>
      <c r="R38" s="304"/>
      <c r="S38" s="304"/>
      <c r="T38" s="304"/>
      <c r="U38" s="304"/>
      <c r="V38" s="304"/>
      <c r="W38" s="2"/>
    </row>
    <row r="39" spans="12:23" ht="15" customHeight="1">
      <c r="L39" s="1"/>
      <c r="M39" s="157"/>
      <c r="N39" s="157"/>
      <c r="O39" s="157"/>
      <c r="P39" s="157"/>
    </row>
    <row r="40" spans="12:23" ht="15" customHeight="1">
      <c r="L40" s="1"/>
      <c r="M40" s="157"/>
      <c r="N40" s="157"/>
      <c r="O40" s="157"/>
      <c r="P40" s="157"/>
    </row>
    <row r="50" spans="12:13">
      <c r="L50" s="1"/>
      <c r="M50" s="1"/>
    </row>
    <row r="51" spans="12:13">
      <c r="L51" s="1"/>
      <c r="M51" s="1"/>
    </row>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10">
    <mergeCell ref="B23:K23"/>
    <mergeCell ref="B1:K1"/>
    <mergeCell ref="C6:D6"/>
    <mergeCell ref="E6:F6"/>
    <mergeCell ref="G6:H6"/>
    <mergeCell ref="B3:K3"/>
    <mergeCell ref="B5:K5"/>
    <mergeCell ref="I6:K6"/>
    <mergeCell ref="B4:K4"/>
    <mergeCell ref="B22:I22"/>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2"/>
  <sheetViews>
    <sheetView topLeftCell="A10" zoomScaleNormal="100" workbookViewId="0">
      <selection activeCell="Q21" sqref="Q21"/>
    </sheetView>
  </sheetViews>
  <sheetFormatPr baseColWidth="10" defaultColWidth="10.90625" defaultRowHeight="12"/>
  <cols>
    <col min="1" max="1" width="2.26953125" style="1" customWidth="1"/>
    <col min="2" max="2" width="13" style="1" customWidth="1"/>
    <col min="3" max="9" width="5.54296875" style="1" customWidth="1"/>
    <col min="10" max="10" width="5.90625" style="1" customWidth="1"/>
    <col min="11" max="11" width="5.54296875" style="1" customWidth="1"/>
    <col min="12" max="12" width="1.453125" style="16" customWidth="1"/>
    <col min="13" max="13" width="7.6328125" style="177" customWidth="1"/>
    <col min="14" max="14" width="7" style="177" customWidth="1"/>
    <col min="15" max="15" width="6.453125" style="177" bestFit="1" customWidth="1"/>
    <col min="16" max="16" width="5.26953125" style="177" customWidth="1"/>
    <col min="17" max="17" width="10.90625" style="177"/>
    <col min="18" max="23" width="10.90625" style="1"/>
    <col min="24" max="24" width="4.7265625" style="178" customWidth="1"/>
    <col min="25" max="16384" width="10.90625" style="1"/>
  </cols>
  <sheetData>
    <row r="1" spans="2:24" s="24" customFormat="1" ht="12.75">
      <c r="B1" s="963" t="s">
        <v>82</v>
      </c>
      <c r="C1" s="963"/>
      <c r="D1" s="963"/>
      <c r="E1" s="963"/>
      <c r="F1" s="963"/>
      <c r="G1" s="963"/>
      <c r="H1" s="963"/>
      <c r="I1" s="963"/>
      <c r="J1" s="963"/>
      <c r="K1" s="963"/>
      <c r="L1" s="27"/>
      <c r="M1" s="172" t="str">
        <f>C6</f>
        <v>Suave</v>
      </c>
      <c r="N1" s="172" t="str">
        <f>E6</f>
        <v>Intermedio</v>
      </c>
      <c r="O1" s="172" t="str">
        <f>G6</f>
        <v>Fuerte</v>
      </c>
      <c r="P1" s="173" t="s">
        <v>61</v>
      </c>
      <c r="Q1" s="173"/>
      <c r="X1" s="172"/>
    </row>
    <row r="2" spans="2:24" s="24" customFormat="1" ht="12.75">
      <c r="B2" s="26"/>
      <c r="C2" s="26"/>
      <c r="D2" s="26"/>
      <c r="E2" s="26"/>
      <c r="F2" s="26"/>
      <c r="G2" s="26"/>
      <c r="H2" s="26"/>
      <c r="L2" s="27"/>
      <c r="M2" s="174">
        <f>D20</f>
        <v>445298.56400000007</v>
      </c>
      <c r="N2" s="174">
        <f>F20</f>
        <v>337996.19399999996</v>
      </c>
      <c r="O2" s="174">
        <f>H20</f>
        <v>179598.573</v>
      </c>
      <c r="P2" s="175">
        <f>J20-M2-N2-O2</f>
        <v>41199.498999999865</v>
      </c>
      <c r="Q2" s="173"/>
      <c r="X2" s="172"/>
    </row>
    <row r="3" spans="2:24" s="24" customFormat="1" ht="12.75">
      <c r="B3" s="963" t="s">
        <v>463</v>
      </c>
      <c r="C3" s="963"/>
      <c r="D3" s="963"/>
      <c r="E3" s="963"/>
      <c r="F3" s="963"/>
      <c r="G3" s="963"/>
      <c r="H3" s="963"/>
      <c r="I3" s="963"/>
      <c r="J3" s="963"/>
      <c r="K3" s="963"/>
      <c r="L3" s="27"/>
      <c r="M3" s="173"/>
      <c r="N3" s="173"/>
      <c r="O3" s="173"/>
      <c r="P3" s="173"/>
      <c r="Q3" s="173"/>
      <c r="X3" s="172"/>
    </row>
    <row r="4" spans="2:24" s="24" customFormat="1" ht="12.75">
      <c r="B4" s="1029" t="s">
        <v>597</v>
      </c>
      <c r="C4" s="1029"/>
      <c r="D4" s="1029"/>
      <c r="E4" s="1029"/>
      <c r="F4" s="1029"/>
      <c r="G4" s="1029"/>
      <c r="H4" s="1029"/>
      <c r="I4" s="1029"/>
      <c r="J4" s="1029"/>
      <c r="K4" s="1029"/>
      <c r="L4" s="27"/>
      <c r="M4" s="173"/>
      <c r="N4" s="173"/>
      <c r="O4" s="173"/>
      <c r="P4" s="173"/>
      <c r="Q4" s="173"/>
      <c r="X4" s="172"/>
    </row>
    <row r="5" spans="2:24" s="24" customFormat="1" ht="12.75">
      <c r="B5" s="1028" t="s">
        <v>191</v>
      </c>
      <c r="C5" s="1028"/>
      <c r="D5" s="1028"/>
      <c r="E5" s="1028"/>
      <c r="F5" s="1028"/>
      <c r="G5" s="1028"/>
      <c r="H5" s="1028"/>
      <c r="I5" s="1028"/>
      <c r="J5" s="1028"/>
      <c r="K5" s="1028"/>
      <c r="L5" s="27"/>
      <c r="M5" s="36"/>
      <c r="N5" s="173"/>
      <c r="O5" s="173"/>
      <c r="P5" s="173"/>
      <c r="Q5" s="173"/>
      <c r="X5" s="172"/>
    </row>
    <row r="6" spans="2:24" s="38" customFormat="1" ht="24" customHeight="1">
      <c r="B6" s="1036" t="s">
        <v>106</v>
      </c>
      <c r="C6" s="1032" t="s">
        <v>101</v>
      </c>
      <c r="D6" s="1032"/>
      <c r="E6" s="1032" t="s">
        <v>102</v>
      </c>
      <c r="F6" s="1032"/>
      <c r="G6" s="1032" t="s">
        <v>103</v>
      </c>
      <c r="H6" s="1032"/>
      <c r="I6" s="982" t="s">
        <v>66</v>
      </c>
      <c r="J6" s="982"/>
      <c r="K6" s="982"/>
      <c r="L6" s="39"/>
      <c r="M6" s="217"/>
      <c r="N6" s="217"/>
      <c r="O6" s="217"/>
      <c r="P6" s="217"/>
      <c r="Q6" s="176"/>
      <c r="X6" s="193"/>
    </row>
    <row r="7" spans="2:24" s="38" customFormat="1" ht="18">
      <c r="B7" s="1036"/>
      <c r="C7" s="99">
        <v>2016</v>
      </c>
      <c r="D7" s="99">
        <v>2017</v>
      </c>
      <c r="E7" s="99">
        <v>2016</v>
      </c>
      <c r="F7" s="99">
        <v>2017</v>
      </c>
      <c r="G7" s="99">
        <v>2016</v>
      </c>
      <c r="H7" s="99">
        <v>2017</v>
      </c>
      <c r="I7" s="99">
        <v>2016</v>
      </c>
      <c r="J7" s="99">
        <v>2017</v>
      </c>
      <c r="K7" s="125" t="s">
        <v>8</v>
      </c>
      <c r="L7" s="39"/>
      <c r="M7" s="36"/>
      <c r="N7" s="299"/>
      <c r="O7" s="292"/>
      <c r="P7" s="217"/>
      <c r="Q7" s="217"/>
      <c r="R7" s="216"/>
      <c r="S7" s="216"/>
      <c r="X7" s="193"/>
    </row>
    <row r="8" spans="2:24" s="38" customFormat="1" ht="15.75" customHeight="1">
      <c r="B8" s="42" t="s">
        <v>48</v>
      </c>
      <c r="C8" s="117">
        <v>0</v>
      </c>
      <c r="D8" s="117">
        <v>30256.682000000001</v>
      </c>
      <c r="E8" s="783">
        <v>4208.1899999999996</v>
      </c>
      <c r="F8" s="783">
        <v>39120.5</v>
      </c>
      <c r="G8" s="784">
        <v>54151.561000000002</v>
      </c>
      <c r="H8" s="784">
        <v>42614.14</v>
      </c>
      <c r="I8" s="218">
        <v>58359.751000000004</v>
      </c>
      <c r="J8" s="218">
        <v>112356.97199999999</v>
      </c>
      <c r="K8" s="141">
        <f t="shared" ref="K8:K11" si="0">J8/I8*100-100</f>
        <v>92.524762485706958</v>
      </c>
      <c r="L8" s="39"/>
      <c r="M8" s="291"/>
      <c r="N8" s="291"/>
      <c r="O8" s="292"/>
      <c r="P8" s="217"/>
      <c r="Q8" s="217"/>
      <c r="R8" s="216"/>
      <c r="S8" s="216"/>
      <c r="T8" s="298"/>
      <c r="U8" s="298"/>
      <c r="V8" s="298"/>
      <c r="W8" s="298"/>
      <c r="X8" s="193"/>
    </row>
    <row r="9" spans="2:24" s="38" customFormat="1" ht="15.75" customHeight="1">
      <c r="B9" s="42" t="s">
        <v>49</v>
      </c>
      <c r="C9" s="117">
        <v>9003.15</v>
      </c>
      <c r="D9" s="117">
        <v>30864.880000000001</v>
      </c>
      <c r="E9" s="783">
        <v>11950.75</v>
      </c>
      <c r="F9" s="783">
        <v>945.66</v>
      </c>
      <c r="G9" s="784">
        <v>8550</v>
      </c>
      <c r="H9" s="784">
        <v>5141</v>
      </c>
      <c r="I9" s="218">
        <v>29503.9</v>
      </c>
      <c r="J9" s="218">
        <v>37236.520000000004</v>
      </c>
      <c r="K9" s="141">
        <f t="shared" si="0"/>
        <v>26.208806293405303</v>
      </c>
      <c r="L9" s="39"/>
      <c r="M9" s="291"/>
      <c r="N9" s="291"/>
      <c r="O9" s="292"/>
      <c r="P9" s="217"/>
      <c r="Q9" s="217"/>
      <c r="R9" s="216"/>
      <c r="S9" s="216"/>
      <c r="T9" s="298"/>
      <c r="U9" s="298"/>
      <c r="V9" s="298"/>
      <c r="W9" s="298"/>
      <c r="X9" s="193"/>
    </row>
    <row r="10" spans="2:24" s="38" customFormat="1" ht="15.75" customHeight="1">
      <c r="B10" s="42" t="s">
        <v>50</v>
      </c>
      <c r="C10" s="117">
        <v>7000</v>
      </c>
      <c r="D10" s="117">
        <v>66115.873999999996</v>
      </c>
      <c r="E10" s="783">
        <v>9361.2900000000009</v>
      </c>
      <c r="F10" s="783">
        <v>9871.9699999999993</v>
      </c>
      <c r="G10" s="784">
        <v>9129.99</v>
      </c>
      <c r="H10" s="784">
        <v>4409.84</v>
      </c>
      <c r="I10" s="218">
        <v>25712.6</v>
      </c>
      <c r="J10" s="218">
        <v>80397.683999999994</v>
      </c>
      <c r="K10" s="141">
        <f t="shared" si="0"/>
        <v>212.67815779034407</v>
      </c>
      <c r="L10" s="39"/>
      <c r="M10" s="291"/>
      <c r="N10" s="291"/>
      <c r="O10" s="292"/>
      <c r="P10" s="217"/>
      <c r="Q10" s="217"/>
      <c r="R10" s="216"/>
      <c r="S10" s="216"/>
      <c r="T10" s="298"/>
      <c r="U10" s="298"/>
      <c r="V10" s="298"/>
      <c r="W10" s="298"/>
      <c r="X10" s="193"/>
    </row>
    <row r="11" spans="2:24" s="38" customFormat="1" ht="15.75" customHeight="1">
      <c r="B11" s="42" t="s">
        <v>58</v>
      </c>
      <c r="C11" s="117">
        <v>20670.71</v>
      </c>
      <c r="D11" s="117">
        <v>42018.75</v>
      </c>
      <c r="E11" s="783">
        <v>6992.5</v>
      </c>
      <c r="F11" s="783">
        <v>26382.831999999999</v>
      </c>
      <c r="G11" s="784">
        <v>4880.9799999999996</v>
      </c>
      <c r="H11" s="784">
        <v>17521.643</v>
      </c>
      <c r="I11" s="218">
        <v>32770.99</v>
      </c>
      <c r="J11" s="218">
        <v>85923.224999999991</v>
      </c>
      <c r="K11" s="141">
        <f t="shared" si="0"/>
        <v>162.1929487024957</v>
      </c>
      <c r="L11" s="39"/>
      <c r="M11" s="291"/>
      <c r="N11" s="291"/>
      <c r="O11" s="292"/>
      <c r="P11" s="217"/>
      <c r="Q11" s="217"/>
      <c r="R11" s="216"/>
      <c r="S11" s="216"/>
      <c r="T11" s="298"/>
      <c r="U11" s="298"/>
      <c r="V11" s="298"/>
      <c r="W11" s="298"/>
      <c r="X11" s="193"/>
    </row>
    <row r="12" spans="2:24" s="38" customFormat="1" ht="15.75" customHeight="1">
      <c r="B12" s="42" t="s">
        <v>60</v>
      </c>
      <c r="C12" s="783">
        <v>20277.59</v>
      </c>
      <c r="D12" s="117">
        <v>18111.865000000002</v>
      </c>
      <c r="E12" s="783">
        <v>28482.14</v>
      </c>
      <c r="F12" s="783">
        <v>50769.652000000002</v>
      </c>
      <c r="G12" s="784">
        <v>45205.91</v>
      </c>
      <c r="H12" s="784">
        <v>6359.4</v>
      </c>
      <c r="I12" s="218">
        <v>94223.34</v>
      </c>
      <c r="J12" s="218">
        <v>75240.917000000001</v>
      </c>
      <c r="K12" s="141">
        <f t="shared" ref="K12:K19" si="1">J12/I12*100-100</f>
        <v>-20.14620050615909</v>
      </c>
      <c r="L12" s="39"/>
      <c r="M12" s="291"/>
      <c r="N12"/>
      <c r="O12" s="292"/>
      <c r="P12" s="217"/>
      <c r="Q12" s="217"/>
      <c r="R12" s="216"/>
      <c r="S12" s="216"/>
      <c r="T12" s="298"/>
      <c r="U12" s="298"/>
      <c r="V12" s="298"/>
      <c r="W12" s="298"/>
      <c r="X12" s="193"/>
    </row>
    <row r="13" spans="2:24" s="38" customFormat="1" ht="15.75" customHeight="1">
      <c r="B13" s="42" t="s">
        <v>51</v>
      </c>
      <c r="C13" s="117">
        <v>11924</v>
      </c>
      <c r="D13" s="117">
        <v>58306.73</v>
      </c>
      <c r="E13" s="783">
        <v>112.24</v>
      </c>
      <c r="F13" s="783">
        <v>29683.75</v>
      </c>
      <c r="G13" s="784">
        <v>25213.1</v>
      </c>
      <c r="H13" s="784">
        <v>5645.05</v>
      </c>
      <c r="I13" s="218">
        <v>37538.239999999998</v>
      </c>
      <c r="J13" s="218">
        <v>93635.530000000013</v>
      </c>
      <c r="K13" s="141">
        <f t="shared" si="1"/>
        <v>149.44038399243018</v>
      </c>
      <c r="L13" s="39"/>
      <c r="M13" s="291"/>
      <c r="N13" s="291"/>
      <c r="O13" s="292"/>
      <c r="P13" s="217"/>
      <c r="Q13" s="217"/>
      <c r="R13" s="216"/>
      <c r="S13" s="216"/>
      <c r="T13" s="298"/>
      <c r="U13" s="298"/>
      <c r="V13" s="298"/>
      <c r="W13" s="298"/>
      <c r="X13" s="193"/>
    </row>
    <row r="14" spans="2:24" s="38" customFormat="1" ht="15.75" customHeight="1">
      <c r="B14" s="42" t="s">
        <v>52</v>
      </c>
      <c r="C14" s="117">
        <v>34862.661</v>
      </c>
      <c r="D14" s="117">
        <v>7353.7520000000004</v>
      </c>
      <c r="E14" s="783">
        <v>14351.22</v>
      </c>
      <c r="F14" s="783">
        <v>55664.23</v>
      </c>
      <c r="G14" s="784">
        <v>38649.61</v>
      </c>
      <c r="H14" s="784">
        <v>21573.11</v>
      </c>
      <c r="I14" s="218">
        <v>88066.031000000003</v>
      </c>
      <c r="J14" s="218">
        <v>84591.092000000004</v>
      </c>
      <c r="K14" s="141">
        <f t="shared" si="1"/>
        <v>-3.9458335530075175</v>
      </c>
      <c r="L14" s="39"/>
      <c r="M14" s="291"/>
      <c r="N14" s="291"/>
      <c r="O14" s="292"/>
      <c r="P14" s="217"/>
      <c r="Q14" s="217"/>
      <c r="R14" s="216"/>
      <c r="S14" s="216"/>
      <c r="T14" s="298"/>
      <c r="U14" s="298"/>
      <c r="V14" s="298"/>
      <c r="W14" s="298"/>
      <c r="X14" s="193"/>
    </row>
    <row r="15" spans="2:24" s="38" customFormat="1" ht="15.75" customHeight="1">
      <c r="B15" s="82" t="s">
        <v>53</v>
      </c>
      <c r="C15" s="117">
        <v>16798.07</v>
      </c>
      <c r="D15" s="117">
        <v>47962.45</v>
      </c>
      <c r="E15" s="783">
        <v>27919.77</v>
      </c>
      <c r="F15" s="783">
        <v>27193.68</v>
      </c>
      <c r="G15" s="784">
        <v>19081.45</v>
      </c>
      <c r="H15" s="784">
        <v>19387.25</v>
      </c>
      <c r="I15" s="218">
        <v>63967.169999999991</v>
      </c>
      <c r="J15" s="218">
        <v>94543.38</v>
      </c>
      <c r="K15" s="141">
        <f t="shared" si="1"/>
        <v>47.799847953254812</v>
      </c>
      <c r="L15" s="39"/>
      <c r="M15" s="291"/>
      <c r="N15" s="291"/>
      <c r="O15" s="292"/>
      <c r="P15" s="217"/>
      <c r="Q15" s="217"/>
      <c r="R15" s="216"/>
      <c r="S15" s="216"/>
      <c r="T15" s="298"/>
      <c r="U15" s="298"/>
      <c r="V15" s="298"/>
      <c r="W15" s="298"/>
      <c r="X15" s="193"/>
    </row>
    <row r="16" spans="2:24" s="38" customFormat="1" ht="15.75" customHeight="1">
      <c r="B16" s="42" t="s">
        <v>54</v>
      </c>
      <c r="C16" s="117">
        <v>9948.73</v>
      </c>
      <c r="D16" s="117">
        <v>49919.618000000002</v>
      </c>
      <c r="E16" s="117">
        <v>1350</v>
      </c>
      <c r="F16" s="117">
        <v>22552.07</v>
      </c>
      <c r="G16" s="290">
        <v>9379.4599999999991</v>
      </c>
      <c r="H16" s="290">
        <v>6806.1</v>
      </c>
      <c r="I16" s="218">
        <v>20678.189999999999</v>
      </c>
      <c r="J16" s="218">
        <v>79277.793999999994</v>
      </c>
      <c r="K16" s="141">
        <f t="shared" si="1"/>
        <v>283.38845904791469</v>
      </c>
      <c r="L16" s="39"/>
      <c r="M16" s="291"/>
      <c r="N16" s="291"/>
      <c r="O16" s="292"/>
      <c r="P16" s="217"/>
      <c r="Q16" s="217"/>
      <c r="R16" s="216"/>
      <c r="S16" s="216"/>
      <c r="T16" s="298"/>
      <c r="U16" s="298"/>
      <c r="V16" s="298"/>
      <c r="W16" s="298"/>
      <c r="X16" s="193"/>
    </row>
    <row r="17" spans="2:24" s="38" customFormat="1" ht="15.75" customHeight="1">
      <c r="B17" s="42" t="s">
        <v>55</v>
      </c>
      <c r="C17" s="117">
        <v>9634.7099999999991</v>
      </c>
      <c r="D17" s="117">
        <v>21223.02</v>
      </c>
      <c r="E17" s="783">
        <v>21160.05</v>
      </c>
      <c r="F17" s="117">
        <v>22047.06</v>
      </c>
      <c r="G17" s="784">
        <v>8707.36</v>
      </c>
      <c r="H17" s="290">
        <v>2688.49</v>
      </c>
      <c r="I17" s="218">
        <v>43847.659999999996</v>
      </c>
      <c r="J17" s="218">
        <v>69255.993000000002</v>
      </c>
      <c r="K17" s="141">
        <f t="shared" si="1"/>
        <v>57.946839124368324</v>
      </c>
      <c r="L17" s="39"/>
      <c r="M17" s="291"/>
      <c r="N17" s="328"/>
      <c r="O17" s="326"/>
      <c r="P17" s="327"/>
      <c r="Q17" s="327"/>
      <c r="R17" s="216"/>
      <c r="S17" s="216"/>
      <c r="T17" s="298"/>
      <c r="U17" s="298"/>
      <c r="V17" s="298"/>
      <c r="W17" s="298"/>
      <c r="X17" s="193"/>
    </row>
    <row r="18" spans="2:24" s="38" customFormat="1" ht="15.75" customHeight="1">
      <c r="B18" s="42" t="s">
        <v>56</v>
      </c>
      <c r="C18" s="117">
        <v>8671.68</v>
      </c>
      <c r="D18" s="117">
        <v>44959.733</v>
      </c>
      <c r="E18" s="783">
        <v>40782.71</v>
      </c>
      <c r="F18" s="117">
        <v>33620.370000000003</v>
      </c>
      <c r="G18" s="784">
        <v>23313.66</v>
      </c>
      <c r="H18" s="290">
        <v>31602.79</v>
      </c>
      <c r="I18" s="218">
        <v>76048.42</v>
      </c>
      <c r="J18" s="218">
        <v>124311.51300000001</v>
      </c>
      <c r="K18" s="141">
        <f t="shared" si="1"/>
        <v>63.463636719868731</v>
      </c>
      <c r="L18" s="39"/>
      <c r="M18" s="293"/>
      <c r="N18" s="326"/>
      <c r="O18" s="326"/>
      <c r="P18" s="327"/>
      <c r="Q18" s="327"/>
      <c r="T18" s="298"/>
      <c r="U18" s="298"/>
      <c r="V18" s="298"/>
      <c r="W18" s="298"/>
      <c r="X18" s="193"/>
    </row>
    <row r="19" spans="2:24" s="38" customFormat="1" ht="15.75" customHeight="1">
      <c r="B19" s="42" t="s">
        <v>177</v>
      </c>
      <c r="C19" s="290">
        <v>18930.258000000002</v>
      </c>
      <c r="D19" s="290">
        <v>28205.21</v>
      </c>
      <c r="E19" s="290">
        <v>7564.7619999999997</v>
      </c>
      <c r="F19" s="290">
        <v>20144.419999999998</v>
      </c>
      <c r="G19" s="290">
        <v>18247.259999999998</v>
      </c>
      <c r="H19" s="290">
        <v>15849.76</v>
      </c>
      <c r="I19" s="290">
        <v>48588.409999999996</v>
      </c>
      <c r="J19" s="218">
        <v>67322.210000000006</v>
      </c>
      <c r="K19" s="141">
        <f t="shared" si="1"/>
        <v>38.556108339416767</v>
      </c>
      <c r="L19" s="39"/>
      <c r="M19" s="293">
        <v>0</v>
      </c>
      <c r="N19" s="326"/>
      <c r="O19" s="326"/>
      <c r="P19" s="327"/>
      <c r="Q19" s="327"/>
      <c r="T19" s="298"/>
      <c r="U19" s="298"/>
      <c r="V19" s="298"/>
      <c r="W19" s="298"/>
      <c r="X19" s="193"/>
    </row>
    <row r="20" spans="2:24" s="191" customFormat="1" ht="16.5" customHeight="1">
      <c r="B20" s="856" t="s">
        <v>66</v>
      </c>
      <c r="C20" s="290">
        <f>SUM(C8:C19)</f>
        <v>167721.55900000001</v>
      </c>
      <c r="D20" s="290">
        <f t="shared" ref="D20:J20" si="2">SUM(D8:D19)</f>
        <v>445298.56400000007</v>
      </c>
      <c r="E20" s="290">
        <f t="shared" si="2"/>
        <v>174235.62199999997</v>
      </c>
      <c r="F20" s="290">
        <f t="shared" si="2"/>
        <v>337996.19399999996</v>
      </c>
      <c r="G20" s="290">
        <f t="shared" si="2"/>
        <v>264510.34100000001</v>
      </c>
      <c r="H20" s="290">
        <f t="shared" si="2"/>
        <v>179598.573</v>
      </c>
      <c r="I20" s="290">
        <f t="shared" si="2"/>
        <v>619304.70200000005</v>
      </c>
      <c r="J20" s="117">
        <f t="shared" si="2"/>
        <v>1004092.83</v>
      </c>
      <c r="K20" s="141">
        <f>J20/I20*100-100</f>
        <v>62.132279434881468</v>
      </c>
      <c r="L20" s="190"/>
      <c r="M20" s="293"/>
      <c r="N20" s="293"/>
      <c r="O20" s="293"/>
      <c r="P20" s="176"/>
      <c r="Q20" s="176"/>
      <c r="X20" s="193"/>
    </row>
    <row r="21" spans="2:24" s="38" customFormat="1" ht="16.5" customHeight="1">
      <c r="B21" s="118" t="s">
        <v>563</v>
      </c>
      <c r="C21" s="80">
        <f>C20/I20</f>
        <v>0.27082235684365918</v>
      </c>
      <c r="D21" s="80">
        <f>D20/J20</f>
        <v>0.44348346158392554</v>
      </c>
      <c r="E21" s="80">
        <f>E20/I20</f>
        <v>0.28134070585499926</v>
      </c>
      <c r="F21" s="80">
        <f>F20/J20</f>
        <v>0.336618471819981</v>
      </c>
      <c r="G21" s="80">
        <f>G20/I20</f>
        <v>0.42710856246655787</v>
      </c>
      <c r="H21" s="80">
        <f>H20/J20</f>
        <v>0.17886650281129884</v>
      </c>
      <c r="I21" s="80">
        <v>1</v>
      </c>
      <c r="J21" s="80">
        <v>1</v>
      </c>
      <c r="K21" s="80"/>
      <c r="L21" s="39"/>
      <c r="M21" s="293"/>
      <c r="N21" s="293"/>
      <c r="O21" s="293"/>
      <c r="P21" s="176"/>
      <c r="Q21" s="176"/>
      <c r="X21" s="193"/>
    </row>
    <row r="22" spans="2:24" s="38" customFormat="1" ht="15.75" customHeight="1">
      <c r="B22" s="1037" t="s">
        <v>568</v>
      </c>
      <c r="C22" s="1037"/>
      <c r="D22" s="1037"/>
      <c r="E22" s="1037"/>
      <c r="F22" s="1037"/>
      <c r="G22" s="1037"/>
      <c r="H22" s="1037"/>
      <c r="I22" s="1037"/>
      <c r="J22" s="1037"/>
      <c r="K22" s="1037"/>
      <c r="L22" s="39"/>
      <c r="M22" s="293"/>
      <c r="N22" s="293"/>
      <c r="O22" s="293"/>
      <c r="P22" s="176"/>
      <c r="Q22" s="176"/>
      <c r="X22" s="193"/>
    </row>
    <row r="23" spans="2:24" s="38" customFormat="1" ht="15.75" customHeight="1">
      <c r="B23" s="1038"/>
      <c r="C23" s="1038"/>
      <c r="D23" s="1038"/>
      <c r="E23" s="1038"/>
      <c r="F23" s="1038"/>
      <c r="G23" s="1038"/>
      <c r="H23" s="1038"/>
      <c r="I23" s="1038"/>
      <c r="J23" s="1038"/>
      <c r="K23" s="1038"/>
      <c r="L23" s="39"/>
      <c r="M23" s="293"/>
      <c r="N23" s="293"/>
      <c r="O23" s="293"/>
      <c r="P23" s="176"/>
      <c r="Q23" s="176"/>
      <c r="X23" s="193"/>
    </row>
    <row r="24" spans="2:24" ht="17.25" customHeight="1">
      <c r="B24" s="1034"/>
      <c r="C24" s="1035"/>
      <c r="D24" s="1035"/>
      <c r="E24" s="1035"/>
      <c r="F24" s="1035"/>
      <c r="G24" s="1035"/>
      <c r="H24" s="1035"/>
      <c r="I24" s="1035"/>
      <c r="J24" s="1035"/>
      <c r="K24" s="1035"/>
    </row>
    <row r="25" spans="2:24" ht="15" customHeight="1">
      <c r="L25" s="1"/>
      <c r="M25" s="178"/>
      <c r="N25" s="178"/>
      <c r="O25" s="178"/>
    </row>
    <row r="26" spans="2:24" ht="15" customHeight="1">
      <c r="L26" s="1"/>
      <c r="M26" s="275"/>
      <c r="N26" s="275"/>
      <c r="O26" s="275"/>
      <c r="P26" s="276"/>
      <c r="Q26" s="276"/>
    </row>
    <row r="27" spans="2:24" ht="15" customHeight="1">
      <c r="B27" s="16"/>
      <c r="C27" s="16"/>
      <c r="D27" s="16"/>
      <c r="E27" s="16"/>
      <c r="F27" s="16"/>
      <c r="L27" s="1"/>
      <c r="M27" s="275"/>
      <c r="N27" s="275"/>
      <c r="O27" s="275"/>
      <c r="P27" s="276"/>
      <c r="Q27" s="276"/>
      <c r="T27" s="16"/>
      <c r="U27" s="16"/>
      <c r="V27" s="16"/>
      <c r="W27" s="16"/>
    </row>
    <row r="28" spans="2:24" ht="15" customHeight="1">
      <c r="C28" s="16"/>
      <c r="D28" s="16"/>
      <c r="E28" s="16"/>
      <c r="F28" s="16"/>
      <c r="L28" s="1"/>
      <c r="M28" s="270"/>
      <c r="N28" s="178"/>
      <c r="O28" s="178"/>
    </row>
    <row r="29" spans="2:24" ht="15" customHeight="1">
      <c r="L29" s="1"/>
      <c r="M29" s="178"/>
      <c r="N29" s="178"/>
      <c r="O29" s="178"/>
    </row>
    <row r="30" spans="2:24" ht="15" customHeight="1">
      <c r="L30" s="1"/>
      <c r="M30" s="178"/>
      <c r="N30" s="178"/>
      <c r="O30" s="178"/>
    </row>
    <row r="31" spans="2:24" ht="15" customHeight="1">
      <c r="L31" s="1"/>
      <c r="M31" s="178"/>
      <c r="N31" s="178"/>
      <c r="O31" s="178"/>
    </row>
    <row r="32" spans="2:24" ht="15" customHeight="1">
      <c r="L32" s="1"/>
      <c r="M32" s="178"/>
      <c r="N32" s="178"/>
      <c r="O32" s="178"/>
    </row>
    <row r="34" spans="12:24" ht="15" customHeight="1">
      <c r="L34" s="1"/>
      <c r="M34" s="178"/>
      <c r="N34" s="178"/>
      <c r="O34" s="178"/>
    </row>
    <row r="35" spans="12:24" ht="15" customHeight="1">
      <c r="L35" s="1"/>
      <c r="M35" s="178"/>
      <c r="N35" s="178"/>
      <c r="O35" s="178"/>
      <c r="X35" s="201">
        <f>G20</f>
        <v>264510.34100000001</v>
      </c>
    </row>
    <row r="36" spans="12:24" ht="15" customHeight="1">
      <c r="L36" s="1"/>
      <c r="M36" s="178"/>
      <c r="N36" s="178"/>
      <c r="O36" s="178"/>
    </row>
    <row r="37" spans="12:24" ht="15" customHeight="1">
      <c r="L37" s="1"/>
      <c r="M37" s="178"/>
      <c r="N37" s="178"/>
      <c r="O37" s="178"/>
    </row>
    <row r="38" spans="12:24" ht="15" customHeight="1">
      <c r="L38" s="1"/>
      <c r="M38" s="178"/>
      <c r="N38" s="178"/>
      <c r="O38" s="178"/>
    </row>
    <row r="51" spans="12:14">
      <c r="L51" s="1"/>
      <c r="M51" s="1"/>
      <c r="N51" s="1"/>
    </row>
    <row r="52" spans="12:14">
      <c r="L52" s="1"/>
      <c r="M52" s="1"/>
      <c r="N52" s="1"/>
    </row>
  </sheetData>
  <mergeCells count="11">
    <mergeCell ref="B24:K24"/>
    <mergeCell ref="B1:K1"/>
    <mergeCell ref="B3:K3"/>
    <mergeCell ref="B5:K5"/>
    <mergeCell ref="C6:D6"/>
    <mergeCell ref="E6:F6"/>
    <mergeCell ref="G6:H6"/>
    <mergeCell ref="I6:K6"/>
    <mergeCell ref="B6:B7"/>
    <mergeCell ref="B4:K4"/>
    <mergeCell ref="B22:K23"/>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7" zoomScaleNormal="100" workbookViewId="0">
      <selection activeCell="K14" sqref="K14"/>
    </sheetView>
  </sheetViews>
  <sheetFormatPr baseColWidth="10" defaultRowHeight="12.75"/>
  <cols>
    <col min="1" max="1" width="7.54296875" style="788" customWidth="1"/>
    <col min="2" max="9" width="7" style="788" customWidth="1"/>
    <col min="10" max="16384" width="10.90625" style="788"/>
  </cols>
  <sheetData>
    <row r="1" spans="1:10">
      <c r="A1" s="963" t="s">
        <v>83</v>
      </c>
      <c r="B1" s="963"/>
      <c r="C1" s="963"/>
      <c r="D1" s="963"/>
      <c r="E1" s="963"/>
      <c r="F1" s="963"/>
      <c r="G1" s="963"/>
      <c r="H1" s="963"/>
      <c r="I1" s="963"/>
      <c r="J1" s="787"/>
    </row>
    <row r="3" spans="1:10">
      <c r="A3" s="939" t="s">
        <v>598</v>
      </c>
      <c r="B3" s="939"/>
      <c r="C3" s="939"/>
      <c r="D3" s="939"/>
      <c r="E3" s="939"/>
      <c r="F3" s="939"/>
      <c r="G3" s="939"/>
      <c r="H3" s="939"/>
      <c r="I3" s="939"/>
    </row>
    <row r="4" spans="1:10">
      <c r="A4" s="939" t="s">
        <v>402</v>
      </c>
      <c r="B4" s="939"/>
      <c r="C4" s="939"/>
      <c r="D4" s="939"/>
      <c r="E4" s="939"/>
      <c r="F4" s="939"/>
      <c r="G4" s="939"/>
      <c r="H4" s="939"/>
      <c r="I4" s="939"/>
    </row>
    <row r="5" spans="1:10" ht="13.5" customHeight="1">
      <c r="A5" s="939" t="s">
        <v>191</v>
      </c>
      <c r="B5" s="939"/>
      <c r="C5" s="939"/>
      <c r="D5" s="939"/>
      <c r="E5" s="939"/>
      <c r="F5" s="939"/>
      <c r="G5" s="939"/>
      <c r="H5" s="939"/>
      <c r="I5" s="939"/>
    </row>
    <row r="6" spans="1:10" ht="89.25" customHeight="1">
      <c r="A6" s="790" t="s">
        <v>460</v>
      </c>
      <c r="B6" s="1041" t="s">
        <v>464</v>
      </c>
      <c r="C6" s="1042"/>
      <c r="D6" s="1041" t="s">
        <v>465</v>
      </c>
      <c r="E6" s="1042"/>
      <c r="F6" s="1041" t="s">
        <v>461</v>
      </c>
      <c r="G6" s="1042"/>
      <c r="H6" s="1041" t="s">
        <v>466</v>
      </c>
      <c r="I6" s="1042"/>
    </row>
    <row r="7" spans="1:10" ht="15.75" customHeight="1">
      <c r="A7" s="791" t="s">
        <v>462</v>
      </c>
      <c r="B7" s="1039" t="s">
        <v>103</v>
      </c>
      <c r="C7" s="1040"/>
      <c r="D7" s="1039" t="s">
        <v>102</v>
      </c>
      <c r="E7" s="1040"/>
      <c r="F7" s="1039" t="s">
        <v>101</v>
      </c>
      <c r="G7" s="1040"/>
      <c r="H7" s="1039" t="s">
        <v>61</v>
      </c>
      <c r="I7" s="1040"/>
    </row>
    <row r="8" spans="1:10" ht="15.75" customHeight="1">
      <c r="A8" s="791" t="s">
        <v>106</v>
      </c>
      <c r="B8" s="789">
        <v>2016</v>
      </c>
      <c r="C8" s="789">
        <v>2017</v>
      </c>
      <c r="D8" s="789">
        <v>2016</v>
      </c>
      <c r="E8" s="789">
        <v>2017</v>
      </c>
      <c r="F8" s="789">
        <v>2016</v>
      </c>
      <c r="G8" s="789">
        <v>2017</v>
      </c>
      <c r="H8" s="789">
        <v>2016</v>
      </c>
      <c r="I8" s="789">
        <v>2017</v>
      </c>
    </row>
    <row r="9" spans="1:10" ht="15.75" customHeight="1">
      <c r="A9" s="791" t="s">
        <v>48</v>
      </c>
      <c r="B9" s="785">
        <v>0</v>
      </c>
      <c r="C9" s="785">
        <v>5256</v>
      </c>
      <c r="D9" s="785">
        <v>0</v>
      </c>
      <c r="E9" s="785">
        <v>20689.41</v>
      </c>
      <c r="F9" s="785">
        <v>0</v>
      </c>
      <c r="G9" s="785">
        <v>21137.281999999999</v>
      </c>
      <c r="H9" s="785">
        <v>0</v>
      </c>
      <c r="I9" s="785">
        <v>365.65</v>
      </c>
    </row>
    <row r="10" spans="1:10" ht="15.75" customHeight="1">
      <c r="A10" s="791" t="s">
        <v>49</v>
      </c>
      <c r="B10" s="785">
        <v>0</v>
      </c>
      <c r="C10" s="785">
        <v>224</v>
      </c>
      <c r="D10" s="785">
        <v>9650.75</v>
      </c>
      <c r="E10" s="785">
        <v>945.66</v>
      </c>
      <c r="F10" s="785">
        <v>9003.15</v>
      </c>
      <c r="G10" s="785">
        <v>26229.55</v>
      </c>
      <c r="H10" s="785">
        <v>0</v>
      </c>
      <c r="I10" s="785">
        <v>284.98</v>
      </c>
    </row>
    <row r="11" spans="1:10" ht="15.75" customHeight="1">
      <c r="A11" s="791" t="s">
        <v>50</v>
      </c>
      <c r="B11" s="785">
        <v>0</v>
      </c>
      <c r="C11" s="785">
        <v>784</v>
      </c>
      <c r="D11" s="785">
        <v>1773.85</v>
      </c>
      <c r="E11" s="785">
        <v>8918.2000000000007</v>
      </c>
      <c r="F11" s="785">
        <v>7000</v>
      </c>
      <c r="G11" s="785">
        <v>56178.004000000001</v>
      </c>
      <c r="H11" s="785">
        <v>221.32</v>
      </c>
      <c r="I11" s="785">
        <v>0</v>
      </c>
    </row>
    <row r="12" spans="1:10" ht="15.75" customHeight="1">
      <c r="A12" s="791" t="s">
        <v>58</v>
      </c>
      <c r="B12" s="785">
        <v>0</v>
      </c>
      <c r="C12" s="785">
        <v>280</v>
      </c>
      <c r="D12" s="785">
        <v>3892.5</v>
      </c>
      <c r="E12" s="785">
        <v>14089.71</v>
      </c>
      <c r="F12" s="785">
        <v>20670.71</v>
      </c>
      <c r="G12" s="785">
        <v>42018.75</v>
      </c>
      <c r="H12" s="785">
        <v>226.8</v>
      </c>
      <c r="I12" s="785">
        <v>0</v>
      </c>
    </row>
    <row r="13" spans="1:10" ht="15.75" customHeight="1">
      <c r="A13" s="791" t="s">
        <v>60</v>
      </c>
      <c r="B13" s="785">
        <v>0</v>
      </c>
      <c r="C13" s="785">
        <v>0</v>
      </c>
      <c r="D13" s="785">
        <v>83.92</v>
      </c>
      <c r="E13" s="785">
        <v>4500</v>
      </c>
      <c r="F13" s="785">
        <v>20277.57</v>
      </c>
      <c r="G13" s="785">
        <v>18111.865000000002</v>
      </c>
      <c r="H13" s="785">
        <v>257.7</v>
      </c>
      <c r="I13" s="785">
        <v>0</v>
      </c>
    </row>
    <row r="14" spans="1:10" ht="15.75" customHeight="1">
      <c r="A14" s="791" t="s">
        <v>51</v>
      </c>
      <c r="B14" s="785">
        <v>0</v>
      </c>
      <c r="C14" s="785">
        <v>0</v>
      </c>
      <c r="D14" s="785">
        <v>112.24</v>
      </c>
      <c r="E14" s="785">
        <v>8421.5499999999993</v>
      </c>
      <c r="F14" s="785">
        <v>11924</v>
      </c>
      <c r="G14" s="785">
        <v>22992.19</v>
      </c>
      <c r="H14" s="785">
        <v>288.89999999999998</v>
      </c>
      <c r="I14" s="785">
        <v>0</v>
      </c>
    </row>
    <row r="15" spans="1:10" ht="15.75" customHeight="1">
      <c r="A15" s="791" t="s">
        <v>52</v>
      </c>
      <c r="B15" s="785">
        <v>0</v>
      </c>
      <c r="C15" s="785">
        <v>0.03</v>
      </c>
      <c r="D15" s="785">
        <v>135.01</v>
      </c>
      <c r="E15" s="785">
        <v>26990.21</v>
      </c>
      <c r="F15" s="785">
        <v>9616.4509999999991</v>
      </c>
      <c r="G15" s="785">
        <v>5345.73</v>
      </c>
      <c r="H15" s="785">
        <v>202.54</v>
      </c>
      <c r="I15" s="785">
        <v>0</v>
      </c>
    </row>
    <row r="16" spans="1:10" ht="15.75" customHeight="1">
      <c r="A16" s="791" t="s">
        <v>53</v>
      </c>
      <c r="B16" s="785">
        <v>0</v>
      </c>
      <c r="C16" s="785">
        <v>0</v>
      </c>
      <c r="D16" s="785">
        <v>0</v>
      </c>
      <c r="E16" s="785">
        <v>771.91</v>
      </c>
      <c r="F16" s="785">
        <v>5586.99</v>
      </c>
      <c r="G16" s="785">
        <v>12927.98</v>
      </c>
      <c r="H16" s="785">
        <v>167.88</v>
      </c>
      <c r="I16" s="785">
        <v>0</v>
      </c>
    </row>
    <row r="17" spans="1:9" ht="15.75" customHeight="1">
      <c r="A17" s="791" t="s">
        <v>54</v>
      </c>
      <c r="B17" s="785">
        <v>0</v>
      </c>
      <c r="C17" s="785">
        <v>0</v>
      </c>
      <c r="D17" s="785">
        <v>0</v>
      </c>
      <c r="E17" s="785">
        <v>5905.91</v>
      </c>
      <c r="F17" s="785">
        <v>212.9</v>
      </c>
      <c r="G17" s="785">
        <v>28727.53</v>
      </c>
      <c r="H17" s="785">
        <v>0</v>
      </c>
      <c r="I17" s="785">
        <v>0</v>
      </c>
    </row>
    <row r="18" spans="1:9" ht="15.75" customHeight="1">
      <c r="A18" s="791" t="s">
        <v>55</v>
      </c>
      <c r="B18" s="785">
        <v>0</v>
      </c>
      <c r="C18" s="785">
        <v>0</v>
      </c>
      <c r="D18" s="785">
        <v>0</v>
      </c>
      <c r="E18" s="785">
        <v>1000</v>
      </c>
      <c r="F18" s="785">
        <v>953.5</v>
      </c>
      <c r="G18" s="785">
        <v>3262.37</v>
      </c>
      <c r="H18" s="785">
        <v>444.54</v>
      </c>
      <c r="I18" s="785">
        <v>0</v>
      </c>
    </row>
    <row r="19" spans="1:9" ht="15.75" customHeight="1">
      <c r="A19" s="791" t="s">
        <v>56</v>
      </c>
      <c r="B19" s="785">
        <v>0</v>
      </c>
      <c r="C19" s="785">
        <v>0</v>
      </c>
      <c r="D19" s="785">
        <v>500</v>
      </c>
      <c r="E19" s="785">
        <v>16233.37</v>
      </c>
      <c r="F19" s="785">
        <v>2427.7199999999998</v>
      </c>
      <c r="G19" s="785">
        <v>32891.273000000001</v>
      </c>
      <c r="H19" s="785">
        <v>1037.3699999999999</v>
      </c>
      <c r="I19" s="785">
        <v>0</v>
      </c>
    </row>
    <row r="20" spans="1:9" ht="15.75" customHeight="1">
      <c r="A20" s="791" t="s">
        <v>57</v>
      </c>
      <c r="B20" s="785">
        <v>0</v>
      </c>
      <c r="C20" s="785">
        <v>0</v>
      </c>
      <c r="D20" s="785">
        <v>0</v>
      </c>
      <c r="E20" s="785">
        <v>20144.419999999998</v>
      </c>
      <c r="F20" s="785">
        <v>6770.1279999999997</v>
      </c>
      <c r="G20" s="785">
        <v>28205.21</v>
      </c>
      <c r="H20" s="785">
        <v>1246.1300000000001</v>
      </c>
      <c r="I20" s="785">
        <v>0</v>
      </c>
    </row>
    <row r="21" spans="1:9">
      <c r="A21" s="791" t="s">
        <v>66</v>
      </c>
      <c r="B21" s="785">
        <f>SUM(B9:B20)</f>
        <v>0</v>
      </c>
      <c r="C21" s="785">
        <f t="shared" ref="C21:I21" si="0">SUM(C9:C20)</f>
        <v>6544.03</v>
      </c>
      <c r="D21" s="785">
        <f t="shared" si="0"/>
        <v>16148.27</v>
      </c>
      <c r="E21" s="785">
        <f t="shared" si="0"/>
        <v>128610.34999999999</v>
      </c>
      <c r="F21" s="785">
        <f t="shared" si="0"/>
        <v>94443.118999999992</v>
      </c>
      <c r="G21" s="785">
        <f t="shared" si="0"/>
        <v>298027.73400000005</v>
      </c>
      <c r="H21" s="785">
        <f>SUM(H9:H20)</f>
        <v>4093.18</v>
      </c>
      <c r="I21" s="785">
        <f t="shared" si="0"/>
        <v>650.63</v>
      </c>
    </row>
    <row r="22" spans="1:9">
      <c r="A22" s="788" t="s">
        <v>569</v>
      </c>
    </row>
    <row r="23" spans="1:9">
      <c r="A23" s="788" t="s">
        <v>136</v>
      </c>
    </row>
  </sheetData>
  <mergeCells count="12">
    <mergeCell ref="A4:I4"/>
    <mergeCell ref="A3:I3"/>
    <mergeCell ref="A1:I1"/>
    <mergeCell ref="H7:I7"/>
    <mergeCell ref="F7:G7"/>
    <mergeCell ref="D7:E7"/>
    <mergeCell ref="B7:C7"/>
    <mergeCell ref="A5:I5"/>
    <mergeCell ref="B6:C6"/>
    <mergeCell ref="D6:E6"/>
    <mergeCell ref="F6:G6"/>
    <mergeCell ref="H6:I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2"/>
  <sheetViews>
    <sheetView zoomScaleNormal="100" workbookViewId="0">
      <selection activeCell="Q19" sqref="Q19"/>
    </sheetView>
  </sheetViews>
  <sheetFormatPr baseColWidth="10" defaultColWidth="10.90625" defaultRowHeight="12"/>
  <cols>
    <col min="1" max="1" width="1" style="1" customWidth="1"/>
    <col min="2" max="2" width="8.7265625" style="1" customWidth="1"/>
    <col min="3" max="10" width="6.08984375" style="1" customWidth="1"/>
    <col min="11" max="11" width="5.26953125" style="1" customWidth="1"/>
    <col min="12" max="12" width="1.54296875" style="1" customWidth="1"/>
    <col min="13" max="13" width="4.453125" style="1" customWidth="1"/>
    <col min="14" max="15" width="4" style="1" customWidth="1"/>
    <col min="16" max="17" width="4.26953125" style="1" customWidth="1"/>
    <col min="18" max="18" width="4.7265625" style="1" customWidth="1"/>
    <col min="19" max="19" width="3.54296875" style="1" customWidth="1"/>
    <col min="20" max="20" width="7.54296875" style="1" customWidth="1"/>
    <col min="21" max="30" width="3.54296875" style="1" customWidth="1"/>
    <col min="31" max="31" width="7.90625" style="1" customWidth="1"/>
    <col min="32" max="32" width="2" style="1" customWidth="1"/>
    <col min="33" max="38" width="3" style="4" customWidth="1"/>
    <col min="39" max="16384" width="10.90625" style="1"/>
  </cols>
  <sheetData>
    <row r="1" spans="2:32" s="22" customFormat="1" ht="12.75" customHeight="1">
      <c r="B1" s="1043" t="s">
        <v>84</v>
      </c>
      <c r="C1" s="1043"/>
      <c r="D1" s="1043"/>
      <c r="E1" s="1043"/>
      <c r="F1" s="1043"/>
      <c r="G1" s="1043"/>
      <c r="H1" s="1043"/>
      <c r="I1" s="1043"/>
      <c r="J1" s="1043"/>
      <c r="K1" s="1043"/>
    </row>
    <row r="2" spans="2:32" s="22" customFormat="1" ht="12.75">
      <c r="M2" s="36"/>
      <c r="N2" s="36"/>
      <c r="O2" s="36"/>
      <c r="P2" s="36"/>
      <c r="Q2" s="36"/>
      <c r="R2" s="36"/>
      <c r="S2" s="36"/>
      <c r="T2" s="36"/>
      <c r="U2" s="36"/>
      <c r="V2" s="36"/>
      <c r="W2" s="36"/>
    </row>
    <row r="3" spans="2:32" s="22" customFormat="1" ht="12.75">
      <c r="B3" s="963" t="s">
        <v>599</v>
      </c>
      <c r="C3" s="963"/>
      <c r="D3" s="963"/>
      <c r="E3" s="963"/>
      <c r="F3" s="963"/>
      <c r="G3" s="963"/>
      <c r="H3" s="963"/>
      <c r="I3" s="963"/>
      <c r="J3" s="963"/>
      <c r="K3" s="963"/>
    </row>
    <row r="4" spans="2:32" s="22" customFormat="1" ht="12.75">
      <c r="B4" s="1029" t="s">
        <v>600</v>
      </c>
      <c r="C4" s="1029"/>
      <c r="D4" s="1029"/>
      <c r="E4" s="1029"/>
      <c r="F4" s="1029"/>
      <c r="G4" s="1029"/>
      <c r="H4" s="1029"/>
      <c r="I4" s="1029"/>
      <c r="J4" s="1029"/>
      <c r="K4" s="1029"/>
      <c r="Q4" s="295"/>
      <c r="R4" s="295"/>
    </row>
    <row r="5" spans="2:32" s="22" customFormat="1" ht="12.75">
      <c r="B5" s="1044" t="s">
        <v>149</v>
      </c>
      <c r="C5" s="1044"/>
      <c r="D5" s="1044"/>
      <c r="E5" s="1044"/>
      <c r="F5" s="1044"/>
      <c r="G5" s="1044"/>
      <c r="H5" s="1044"/>
      <c r="I5" s="1044"/>
      <c r="J5" s="1044"/>
      <c r="K5" s="1044"/>
      <c r="S5" s="295"/>
      <c r="T5" s="295"/>
      <c r="U5" s="295"/>
      <c r="V5" s="295"/>
      <c r="W5" s="295"/>
      <c r="X5" s="295"/>
    </row>
    <row r="6" spans="2:32" s="22" customFormat="1" ht="30" customHeight="1">
      <c r="B6" s="359" t="s">
        <v>106</v>
      </c>
      <c r="C6" s="1045" t="s">
        <v>161</v>
      </c>
      <c r="D6" s="1045"/>
      <c r="E6" s="1045" t="s">
        <v>103</v>
      </c>
      <c r="F6" s="1045"/>
      <c r="G6" s="1045" t="s">
        <v>122</v>
      </c>
      <c r="H6" s="1045"/>
      <c r="I6" s="975" t="s">
        <v>66</v>
      </c>
      <c r="J6" s="975"/>
      <c r="K6" s="975"/>
      <c r="M6" s="277"/>
      <c r="N6" s="277"/>
      <c r="O6" s="277"/>
      <c r="P6" s="277"/>
      <c r="Q6" s="295"/>
      <c r="R6" s="295"/>
      <c r="S6" s="49"/>
      <c r="T6" s="49"/>
      <c r="U6" s="49"/>
      <c r="V6" s="49"/>
      <c r="W6" s="49"/>
      <c r="X6" s="49"/>
      <c r="Y6" s="295"/>
      <c r="Z6" s="295"/>
    </row>
    <row r="7" spans="2:32" s="22" customFormat="1" ht="15.75" customHeight="1">
      <c r="B7" s="42"/>
      <c r="C7" s="656">
        <v>2016</v>
      </c>
      <c r="D7" s="124">
        <v>2017</v>
      </c>
      <c r="E7" s="656">
        <v>2016</v>
      </c>
      <c r="F7" s="656">
        <v>2017</v>
      </c>
      <c r="G7" s="656">
        <v>2016</v>
      </c>
      <c r="H7" s="656">
        <v>2017</v>
      </c>
      <c r="I7" s="656">
        <v>2016</v>
      </c>
      <c r="J7" s="656">
        <v>2017</v>
      </c>
      <c r="K7" s="158" t="s">
        <v>8</v>
      </c>
      <c r="M7" s="188"/>
      <c r="N7" s="204"/>
      <c r="O7" s="204"/>
      <c r="Q7" s="49"/>
      <c r="R7" s="49"/>
      <c r="S7" s="49"/>
      <c r="T7" s="49"/>
      <c r="U7" s="49"/>
      <c r="V7" s="49"/>
      <c r="W7" s="49"/>
      <c r="X7" s="49"/>
      <c r="Y7" s="49"/>
      <c r="Z7" s="49"/>
      <c r="AA7" s="295"/>
      <c r="AB7" s="295"/>
      <c r="AC7" s="295"/>
      <c r="AD7" s="295"/>
      <c r="AE7" s="295"/>
      <c r="AF7" s="295"/>
    </row>
    <row r="8" spans="2:32" s="22" customFormat="1" ht="15.75" customHeight="1">
      <c r="B8" s="127" t="s">
        <v>48</v>
      </c>
      <c r="C8" s="836"/>
      <c r="D8" s="836">
        <v>128.02315397371848</v>
      </c>
      <c r="E8" s="836">
        <v>178.88042763162451</v>
      </c>
      <c r="F8" s="836">
        <v>150.08443913616466</v>
      </c>
      <c r="G8" s="836">
        <v>174.84111283670808</v>
      </c>
      <c r="H8" s="836">
        <v>156.09187558348387</v>
      </c>
      <c r="I8" s="836">
        <v>178.19886481952267</v>
      </c>
      <c r="J8" s="836">
        <v>138.29569933337115</v>
      </c>
      <c r="K8" s="233">
        <f t="shared" ref="K8:K19" si="0">J8/I8*100-100</f>
        <v>-22.392491403671329</v>
      </c>
      <c r="N8" s="188"/>
      <c r="O8" s="188"/>
      <c r="P8" s="204"/>
      <c r="Q8" s="49"/>
      <c r="R8" s="49"/>
      <c r="S8" s="49"/>
      <c r="T8" s="49"/>
      <c r="U8" s="49"/>
      <c r="V8" s="49"/>
      <c r="W8" s="49"/>
      <c r="X8" s="49"/>
      <c r="Y8" s="49"/>
      <c r="Z8" s="49"/>
      <c r="AA8" s="49"/>
      <c r="AB8" s="49"/>
      <c r="AC8" s="49"/>
    </row>
    <row r="9" spans="2:32" s="22" customFormat="1" ht="15.75" customHeight="1">
      <c r="B9" s="127" t="s">
        <v>49</v>
      </c>
      <c r="C9" s="836">
        <v>152.19891415307251</v>
      </c>
      <c r="D9" s="836">
        <v>119.78098716025099</v>
      </c>
      <c r="E9" s="836">
        <v>169.28940694269005</v>
      </c>
      <c r="F9" s="836">
        <v>149.72404914024511</v>
      </c>
      <c r="G9" s="836">
        <v>167.70767988907147</v>
      </c>
      <c r="H9" s="836">
        <v>150.16513828147245</v>
      </c>
      <c r="I9" s="836">
        <v>158.04325224529637</v>
      </c>
      <c r="J9" s="836">
        <v>125.62503899048572</v>
      </c>
      <c r="K9" s="233">
        <f t="shared" si="0"/>
        <v>-20.512241297398049</v>
      </c>
      <c r="M9" s="189"/>
      <c r="N9" s="188"/>
      <c r="O9" s="188"/>
      <c r="Q9" s="49"/>
      <c r="R9" s="49"/>
      <c r="S9" s="49"/>
      <c r="T9" s="49"/>
      <c r="U9" s="49"/>
      <c r="V9" s="49"/>
      <c r="W9" s="49"/>
      <c r="X9" s="49"/>
      <c r="Y9" s="49"/>
      <c r="Z9" s="49"/>
      <c r="AA9" s="49"/>
      <c r="AB9" s="49"/>
      <c r="AC9" s="49"/>
    </row>
    <row r="10" spans="2:32" s="22" customFormat="1" ht="15.75" customHeight="1">
      <c r="B10" s="127" t="s">
        <v>50</v>
      </c>
      <c r="C10" s="836">
        <v>137.96548088029465</v>
      </c>
      <c r="D10" s="836">
        <v>127.12964839635288</v>
      </c>
      <c r="E10" s="836">
        <v>161.52765066993501</v>
      </c>
      <c r="F10" s="836">
        <v>152.77317898155036</v>
      </c>
      <c r="G10" s="836">
        <v>164.13943260108508</v>
      </c>
      <c r="H10" s="836">
        <v>154.36528263795424</v>
      </c>
      <c r="I10" s="836">
        <v>153.28828648794757</v>
      </c>
      <c r="J10" s="836">
        <v>129.77336675519163</v>
      </c>
      <c r="K10" s="233">
        <f t="shared" si="0"/>
        <v>-15.340323955284617</v>
      </c>
      <c r="M10" s="38"/>
      <c r="N10" s="188"/>
      <c r="O10" s="188"/>
      <c r="P10" s="38"/>
      <c r="Q10" s="49"/>
      <c r="R10" s="49"/>
      <c r="S10" s="49"/>
      <c r="T10" s="49"/>
      <c r="U10" s="49"/>
      <c r="V10" s="49"/>
      <c r="W10" s="49"/>
      <c r="X10" s="49"/>
      <c r="Y10" s="49"/>
      <c r="Z10" s="49"/>
      <c r="AA10" s="49"/>
      <c r="AB10" s="49"/>
      <c r="AC10" s="49"/>
    </row>
    <row r="11" spans="2:32" s="22" customFormat="1" ht="15.75" customHeight="1">
      <c r="B11" s="127" t="s">
        <v>58</v>
      </c>
      <c r="C11" s="836">
        <v>133.48437694054982</v>
      </c>
      <c r="D11" s="836">
        <v>138.70515396552142</v>
      </c>
      <c r="E11" s="836">
        <v>156.26040594102003</v>
      </c>
      <c r="F11" s="836">
        <v>167.43297188054797</v>
      </c>
      <c r="G11" s="836">
        <v>158.02575101597762</v>
      </c>
      <c r="H11" s="836">
        <v>161.31428145784167</v>
      </c>
      <c r="I11" s="836">
        <v>138.9781871688954</v>
      </c>
      <c r="J11" s="836">
        <v>144.93630868883238</v>
      </c>
      <c r="K11" s="233">
        <f t="shared" si="0"/>
        <v>4.2870911193396637</v>
      </c>
      <c r="M11" s="38"/>
      <c r="N11" s="188"/>
      <c r="O11" s="204"/>
      <c r="P11" s="38"/>
      <c r="Q11" s="49"/>
      <c r="R11" s="49"/>
      <c r="S11" s="49"/>
      <c r="T11" s="49"/>
      <c r="U11" s="49"/>
      <c r="V11" s="49"/>
      <c r="W11" s="49"/>
      <c r="X11" s="49"/>
      <c r="Y11" s="49"/>
      <c r="Z11" s="49"/>
      <c r="AA11" s="49"/>
      <c r="AB11" s="49"/>
      <c r="AC11" s="49"/>
    </row>
    <row r="12" spans="2:32" s="22" customFormat="1" ht="15.75" customHeight="1">
      <c r="B12" s="127" t="s">
        <v>60</v>
      </c>
      <c r="C12" s="836">
        <v>136.40951683553041</v>
      </c>
      <c r="D12" s="836">
        <v>172.43787207556738</v>
      </c>
      <c r="E12" s="836">
        <v>159.22396079517034</v>
      </c>
      <c r="F12" s="836">
        <v>171.42358939522595</v>
      </c>
      <c r="G12" s="836">
        <v>157.89494176051977</v>
      </c>
      <c r="H12" s="836">
        <v>171.42358939522595</v>
      </c>
      <c r="I12" s="836">
        <v>153.22407344485984</v>
      </c>
      <c r="J12" s="836">
        <v>156.09395583017684</v>
      </c>
      <c r="K12" s="233">
        <f t="shared" si="0"/>
        <v>1.8729970563991003</v>
      </c>
      <c r="N12" s="188"/>
      <c r="O12" s="204"/>
      <c r="Q12" s="49"/>
      <c r="R12" s="49"/>
      <c r="S12" s="49"/>
      <c r="V12" s="49"/>
      <c r="W12" s="49"/>
      <c r="X12" s="49"/>
      <c r="Y12" s="49"/>
      <c r="Z12" s="49"/>
      <c r="AA12" s="49"/>
      <c r="AB12" s="49"/>
      <c r="AC12" s="49"/>
    </row>
    <row r="13" spans="2:32" s="22" customFormat="1" ht="15.75" customHeight="1">
      <c r="B13" s="127" t="s">
        <v>51</v>
      </c>
      <c r="C13" s="836">
        <v>131.53105455516126</v>
      </c>
      <c r="D13" s="836">
        <v>141.56558356470765</v>
      </c>
      <c r="E13" s="836">
        <v>150.33388950664539</v>
      </c>
      <c r="F13" s="836">
        <v>169.68114890036401</v>
      </c>
      <c r="G13" s="836">
        <v>160.33288982176765</v>
      </c>
      <c r="H13" s="836">
        <v>169.68114890036401</v>
      </c>
      <c r="I13" s="836">
        <v>144.16024968831786</v>
      </c>
      <c r="J13" s="836">
        <v>142.23066273454103</v>
      </c>
      <c r="K13" s="233">
        <f t="shared" si="0"/>
        <v>-1.3385013954600566</v>
      </c>
      <c r="L13" s="19"/>
      <c r="M13" s="188"/>
      <c r="N13" s="188"/>
      <c r="O13" s="204"/>
      <c r="Q13" s="49"/>
      <c r="R13" s="49"/>
      <c r="S13" s="49"/>
      <c r="T13" s="295"/>
      <c r="U13" s="295"/>
      <c r="V13" s="49"/>
      <c r="Y13" s="49"/>
      <c r="Z13" s="49"/>
      <c r="AA13" s="49"/>
      <c r="AB13" s="49"/>
      <c r="AC13" s="49"/>
    </row>
    <row r="14" spans="2:32" s="142" customFormat="1" ht="15.75" customHeight="1">
      <c r="B14" s="231" t="s">
        <v>52</v>
      </c>
      <c r="C14" s="836">
        <v>127.06478696355366</v>
      </c>
      <c r="D14" s="836">
        <v>151.62250969183853</v>
      </c>
      <c r="E14" s="836">
        <v>155.10456604529776</v>
      </c>
      <c r="F14" s="836">
        <v>167.13482918596344</v>
      </c>
      <c r="G14" s="836">
        <v>153.83877799543208</v>
      </c>
      <c r="H14" s="836">
        <v>167.12946610173421</v>
      </c>
      <c r="I14" s="836">
        <v>147.59700993894006</v>
      </c>
      <c r="J14" s="836">
        <v>152.85242805046187</v>
      </c>
      <c r="K14" s="233">
        <f t="shared" si="0"/>
        <v>3.5606535076123436</v>
      </c>
      <c r="M14" s="188"/>
      <c r="N14" s="188"/>
      <c r="O14" s="202"/>
      <c r="P14" s="205"/>
      <c r="Q14" s="49"/>
      <c r="R14" s="49"/>
      <c r="S14" s="49"/>
      <c r="T14" s="49"/>
      <c r="U14" s="49"/>
      <c r="V14" s="22"/>
      <c r="W14" s="22"/>
      <c r="X14" s="295"/>
      <c r="Y14" s="22"/>
      <c r="Z14" s="22"/>
      <c r="AA14" s="49"/>
      <c r="AB14" s="49"/>
      <c r="AC14" s="49"/>
    </row>
    <row r="15" spans="2:32" s="22" customFormat="1" ht="15.75" customHeight="1">
      <c r="B15" s="232" t="s">
        <v>53</v>
      </c>
      <c r="C15" s="836">
        <v>127.3908770356075</v>
      </c>
      <c r="D15" s="798">
        <v>132.91959679999999</v>
      </c>
      <c r="E15" s="836">
        <v>148.8098754743481</v>
      </c>
      <c r="F15" s="836">
        <v>178.51465137964382</v>
      </c>
      <c r="G15" s="836">
        <v>154.29981546793633</v>
      </c>
      <c r="H15" s="836">
        <v>178.51465137964382</v>
      </c>
      <c r="I15" s="836">
        <v>142.06389583250282</v>
      </c>
      <c r="J15" s="836">
        <v>149.01813071375275</v>
      </c>
      <c r="K15" s="233">
        <f t="shared" si="0"/>
        <v>4.8951458359618414</v>
      </c>
      <c r="Q15" s="49"/>
      <c r="R15" s="49"/>
      <c r="S15" s="49"/>
      <c r="T15" s="49"/>
      <c r="U15" s="49"/>
      <c r="V15" s="295"/>
      <c r="W15" s="295"/>
      <c r="X15" s="49"/>
      <c r="Y15" s="295"/>
      <c r="Z15" s="295"/>
      <c r="AA15" s="49"/>
      <c r="AB15" s="49"/>
      <c r="AC15" s="49"/>
    </row>
    <row r="16" spans="2:32" ht="15.75" customHeight="1">
      <c r="B16" s="127" t="s">
        <v>54</v>
      </c>
      <c r="C16" s="836">
        <v>142.29925044661098</v>
      </c>
      <c r="D16" s="836">
        <v>129.68695279999997</v>
      </c>
      <c r="E16" s="836">
        <v>153.58402856241193</v>
      </c>
      <c r="F16" s="836">
        <v>179.72319972083861</v>
      </c>
      <c r="G16" s="836">
        <v>159.45683861015473</v>
      </c>
      <c r="H16" s="836">
        <v>179.72319972083861</v>
      </c>
      <c r="I16" s="836">
        <v>150.3127089585694</v>
      </c>
      <c r="J16" s="836">
        <v>145.29083645036846</v>
      </c>
      <c r="K16" s="233">
        <f t="shared" si="0"/>
        <v>-3.3409500387522826</v>
      </c>
      <c r="M16" s="21"/>
      <c r="N16" s="22"/>
      <c r="O16" s="22"/>
      <c r="P16" s="22"/>
      <c r="Q16" s="22"/>
      <c r="R16" s="49"/>
      <c r="S16" s="49"/>
      <c r="T16" s="49"/>
      <c r="U16" s="49"/>
      <c r="V16" s="49"/>
      <c r="W16" s="49"/>
      <c r="X16" s="49"/>
      <c r="Y16" s="49"/>
      <c r="Z16" s="49"/>
      <c r="AA16" s="49"/>
      <c r="AB16" s="49"/>
      <c r="AC16" s="49"/>
    </row>
    <row r="17" spans="1:38" ht="15.75" customHeight="1">
      <c r="B17" s="127" t="s">
        <v>55</v>
      </c>
      <c r="C17" s="836">
        <v>126.23920138486443</v>
      </c>
      <c r="D17" s="836">
        <v>131.14785599999999</v>
      </c>
      <c r="E17" s="836">
        <v>152.63062823174877</v>
      </c>
      <c r="F17" s="836">
        <v>191.46235710380176</v>
      </c>
      <c r="G17" s="836">
        <v>161.38729631082825</v>
      </c>
      <c r="H17" s="836">
        <v>191.53777863658195</v>
      </c>
      <c r="I17" s="836">
        <v>144.54324877541924</v>
      </c>
      <c r="J17" s="836">
        <v>147.87334330618864</v>
      </c>
      <c r="K17" s="233">
        <f t="shared" si="0"/>
        <v>2.3038741407725354</v>
      </c>
      <c r="M17" s="21"/>
      <c r="N17" s="22"/>
      <c r="O17" s="22"/>
      <c r="P17" s="22"/>
      <c r="Q17" s="22"/>
      <c r="R17" s="49"/>
      <c r="S17" s="49"/>
      <c r="T17" s="49"/>
      <c r="U17" s="49"/>
      <c r="V17" s="49"/>
      <c r="W17" s="49"/>
      <c r="X17" s="49"/>
      <c r="Y17" s="49"/>
      <c r="Z17" s="49"/>
      <c r="AA17" s="49"/>
      <c r="AB17" s="49"/>
      <c r="AC17" s="49"/>
    </row>
    <row r="18" spans="1:38" ht="15.75" customHeight="1">
      <c r="B18" s="127" t="s">
        <v>56</v>
      </c>
      <c r="C18" s="836">
        <v>124.48616786972237</v>
      </c>
      <c r="D18" s="836">
        <v>132.66073639999999</v>
      </c>
      <c r="E18" s="836">
        <v>160.40160091208332</v>
      </c>
      <c r="F18" s="836">
        <v>174.05652228774738</v>
      </c>
      <c r="G18" s="836">
        <v>164.77512852286753</v>
      </c>
      <c r="H18" s="836">
        <v>174.05652228774738</v>
      </c>
      <c r="I18" s="836">
        <v>147.69185764806159</v>
      </c>
      <c r="J18" s="836">
        <v>148.32450498136885</v>
      </c>
      <c r="K18" s="233">
        <f t="shared" si="0"/>
        <v>0.42835627053645453</v>
      </c>
      <c r="M18" s="21"/>
      <c r="N18" s="22"/>
      <c r="O18" s="22"/>
      <c r="P18" s="22"/>
      <c r="Q18" s="22"/>
      <c r="R18" s="49"/>
      <c r="S18" s="49"/>
      <c r="T18" s="49"/>
      <c r="U18" s="49"/>
      <c r="V18" s="49"/>
      <c r="W18" s="49"/>
      <c r="X18" s="49"/>
      <c r="Y18" s="49"/>
      <c r="Z18" s="49"/>
      <c r="AA18" s="49"/>
      <c r="AB18" s="49"/>
      <c r="AC18" s="49"/>
    </row>
    <row r="19" spans="1:38" ht="15.75" customHeight="1">
      <c r="B19" s="127" t="s">
        <v>57</v>
      </c>
      <c r="C19" s="836">
        <v>118.97724121107991</v>
      </c>
      <c r="D19" s="836">
        <v>133.95701439999999</v>
      </c>
      <c r="E19" s="836">
        <v>153.45652955073805</v>
      </c>
      <c r="F19" s="836">
        <v>157.7501532439608</v>
      </c>
      <c r="G19" s="836">
        <v>162.17607348909144</v>
      </c>
      <c r="H19" s="836">
        <v>167.30877237414231</v>
      </c>
      <c r="I19" s="836">
        <v>142.98143410805167</v>
      </c>
      <c r="J19" s="836">
        <v>140.56742330651352</v>
      </c>
      <c r="K19" s="233">
        <f t="shared" si="0"/>
        <v>-1.6883386410251546</v>
      </c>
      <c r="M19" s="21"/>
      <c r="N19" s="22"/>
      <c r="O19" s="22"/>
      <c r="P19" s="22"/>
      <c r="Q19" s="22"/>
      <c r="R19" s="22"/>
      <c r="S19" s="22"/>
      <c r="T19" s="49"/>
      <c r="U19" s="49"/>
      <c r="V19" s="49"/>
      <c r="W19" s="49"/>
      <c r="X19" s="49"/>
      <c r="Y19" s="49"/>
      <c r="Z19" s="49"/>
      <c r="AA19" s="49"/>
      <c r="AB19" s="49"/>
      <c r="AC19" s="49"/>
    </row>
    <row r="20" spans="1:38" ht="36" customHeight="1">
      <c r="B20" s="1037" t="s">
        <v>568</v>
      </c>
      <c r="C20" s="1037"/>
      <c r="D20" s="1037"/>
      <c r="E20" s="1037"/>
      <c r="F20" s="1037"/>
      <c r="G20" s="1037"/>
      <c r="H20" s="1037"/>
      <c r="I20" s="1037"/>
      <c r="J20" s="1037"/>
      <c r="K20" s="1037"/>
      <c r="N20" s="22"/>
      <c r="O20" s="22"/>
      <c r="P20" s="22"/>
      <c r="Q20" s="22"/>
      <c r="R20" s="22"/>
      <c r="S20" s="22"/>
      <c r="T20" s="49"/>
      <c r="U20" s="49"/>
      <c r="V20" s="49"/>
      <c r="W20" s="49"/>
      <c r="X20" s="49"/>
      <c r="Y20" s="49"/>
      <c r="Z20" s="49"/>
      <c r="AA20" s="285"/>
      <c r="AB20" s="285"/>
    </row>
    <row r="21" spans="1:38" ht="15" customHeight="1">
      <c r="B21" s="68"/>
      <c r="N21" s="22"/>
      <c r="O21" s="22"/>
      <c r="P21" s="22"/>
      <c r="Q21" s="22"/>
      <c r="R21" s="22"/>
      <c r="S21" s="22"/>
      <c r="T21" s="49"/>
      <c r="U21" s="49"/>
      <c r="V21" s="49"/>
      <c r="W21" s="49"/>
      <c r="X21" s="49"/>
      <c r="Y21" s="49"/>
      <c r="Z21" s="49"/>
    </row>
    <row r="22" spans="1:38" ht="27" customHeight="1">
      <c r="M22" s="270"/>
      <c r="N22" s="22"/>
      <c r="O22" s="22"/>
      <c r="P22" s="22"/>
      <c r="Q22" s="22"/>
      <c r="R22" s="22"/>
      <c r="S22" s="22"/>
      <c r="T22" s="22"/>
      <c r="U22" s="22"/>
      <c r="V22" s="49"/>
      <c r="W22" s="49"/>
      <c r="X22" s="49"/>
      <c r="Y22" s="49"/>
      <c r="Z22" s="49"/>
    </row>
    <row r="23" spans="1:38" ht="15" customHeight="1">
      <c r="N23" s="22"/>
      <c r="O23" s="22"/>
      <c r="P23" s="22"/>
      <c r="Q23" s="22"/>
      <c r="R23" s="22"/>
      <c r="S23" s="22"/>
      <c r="T23" s="22"/>
      <c r="U23" s="22"/>
      <c r="V23" s="49"/>
      <c r="W23" s="49"/>
      <c r="Y23" s="49"/>
      <c r="Z23" s="49"/>
    </row>
    <row r="24" spans="1:38" ht="15" customHeight="1">
      <c r="A24" s="16"/>
      <c r="B24" s="16"/>
      <c r="C24" s="16"/>
      <c r="D24" s="16"/>
      <c r="E24" s="16"/>
      <c r="N24" s="22"/>
      <c r="O24" s="22"/>
      <c r="P24" s="22"/>
      <c r="Q24" s="22"/>
      <c r="R24" s="22"/>
      <c r="S24" s="22"/>
      <c r="T24" s="22"/>
      <c r="U24" s="22"/>
      <c r="V24" s="22"/>
    </row>
    <row r="25" spans="1:38" ht="15" customHeight="1">
      <c r="B25" s="16"/>
      <c r="C25" s="16"/>
      <c r="D25" s="16"/>
      <c r="E25" s="16"/>
      <c r="N25" s="22"/>
      <c r="O25" s="22"/>
      <c r="P25" s="22"/>
      <c r="Q25" s="22"/>
      <c r="R25" s="22"/>
      <c r="S25" s="22"/>
      <c r="T25" s="22"/>
      <c r="U25" s="22"/>
      <c r="V25" s="22"/>
    </row>
    <row r="26" spans="1:38" ht="15" customHeight="1">
      <c r="N26" s="22"/>
      <c r="O26" s="22"/>
      <c r="P26" s="22"/>
      <c r="Q26" s="22"/>
      <c r="R26" s="22"/>
      <c r="S26" s="22"/>
      <c r="T26" s="22"/>
      <c r="U26" s="22"/>
      <c r="V26" s="22"/>
      <c r="AG26" s="1"/>
      <c r="AH26" s="1"/>
      <c r="AI26" s="1"/>
      <c r="AJ26" s="1"/>
      <c r="AK26" s="1"/>
      <c r="AL26" s="1"/>
    </row>
    <row r="27" spans="1:38" ht="15" customHeight="1">
      <c r="N27" s="22"/>
      <c r="O27" s="22"/>
      <c r="P27" s="22"/>
      <c r="Q27" s="22"/>
      <c r="R27" s="22"/>
      <c r="S27" s="22"/>
      <c r="T27" s="22"/>
      <c r="U27" s="22"/>
      <c r="V27" s="22"/>
    </row>
    <row r="28" spans="1:38" ht="39" customHeight="1">
      <c r="A28" s="2"/>
      <c r="B28" s="2"/>
    </row>
    <row r="29" spans="1:38" ht="44.1" customHeight="1">
      <c r="A29" s="147"/>
      <c r="B29" s="65"/>
      <c r="C29" s="65"/>
      <c r="D29" s="65"/>
      <c r="E29" s="65"/>
      <c r="F29" s="65"/>
      <c r="G29" s="65"/>
      <c r="H29" s="65"/>
      <c r="I29" s="65"/>
      <c r="J29" s="65"/>
      <c r="K29" s="65"/>
      <c r="L29" s="65"/>
      <c r="M29" s="2"/>
      <c r="N29" s="2"/>
      <c r="O29" s="2"/>
    </row>
    <row r="30" spans="1:38" ht="15" customHeight="1">
      <c r="A30" s="2"/>
      <c r="B30" s="2"/>
      <c r="AG30" s="6"/>
      <c r="AH30" s="7"/>
      <c r="AI30" s="7"/>
      <c r="AJ30" s="7"/>
    </row>
    <row r="31" spans="1:38" ht="15" customHeight="1">
      <c r="A31" s="2"/>
      <c r="B31" s="2"/>
      <c r="I31" s="21"/>
      <c r="J31" s="21"/>
      <c r="AG31" s="6"/>
      <c r="AH31" s="7"/>
      <c r="AI31" s="7"/>
      <c r="AJ31" s="7"/>
    </row>
    <row r="32" spans="1:38" ht="15" customHeight="1">
      <c r="AG32" s="6"/>
      <c r="AH32" s="7"/>
      <c r="AI32" s="7"/>
      <c r="AJ32" s="7"/>
    </row>
    <row r="33" spans="1:38" ht="15" customHeight="1">
      <c r="AG33" s="6"/>
      <c r="AH33" s="7"/>
      <c r="AI33" s="7"/>
      <c r="AJ33" s="7"/>
    </row>
    <row r="34" spans="1:38" ht="15" customHeight="1">
      <c r="AF34" s="2"/>
      <c r="AG34" s="6"/>
      <c r="AH34" s="6"/>
      <c r="AI34" s="6"/>
      <c r="AJ34" s="6"/>
      <c r="AK34" s="5"/>
      <c r="AL34" s="5"/>
    </row>
    <row r="35" spans="1:38" ht="15" customHeight="1">
      <c r="AF35" s="2"/>
      <c r="AG35" s="6"/>
      <c r="AH35" s="6"/>
      <c r="AI35" s="6"/>
      <c r="AJ35" s="6"/>
      <c r="AK35" s="5"/>
      <c r="AL35" s="5"/>
    </row>
    <row r="36" spans="1:38" ht="15" customHeight="1">
      <c r="AF36" s="2"/>
      <c r="AG36" s="6"/>
      <c r="AH36" s="6"/>
      <c r="AI36" s="6"/>
      <c r="AJ36" s="6"/>
      <c r="AK36" s="5"/>
      <c r="AL36" s="5"/>
    </row>
    <row r="37" spans="1:38" ht="15" customHeight="1">
      <c r="AF37" s="2"/>
      <c r="AG37" s="6"/>
      <c r="AH37" s="6"/>
      <c r="AI37" s="6"/>
      <c r="AJ37" s="6"/>
      <c r="AK37" s="5"/>
      <c r="AL37" s="5"/>
    </row>
    <row r="38" spans="1:38" ht="15" customHeight="1">
      <c r="AF38" s="2"/>
      <c r="AG38" s="6"/>
      <c r="AH38" s="6"/>
      <c r="AI38" s="6"/>
      <c r="AJ38" s="6"/>
      <c r="AK38" s="5"/>
      <c r="AL38" s="5"/>
    </row>
    <row r="39" spans="1:38" ht="15" customHeight="1">
      <c r="AF39" s="2"/>
      <c r="AG39" s="6"/>
      <c r="AH39" s="6"/>
      <c r="AI39" s="6"/>
      <c r="AJ39" s="6"/>
      <c r="AK39" s="5"/>
      <c r="AL39" s="5"/>
    </row>
    <row r="40" spans="1:38" ht="15" customHeight="1">
      <c r="AF40" s="2"/>
      <c r="AG40" s="6"/>
      <c r="AH40" s="6"/>
      <c r="AI40" s="6"/>
      <c r="AJ40" s="6"/>
      <c r="AK40" s="5"/>
      <c r="AL40" s="5"/>
    </row>
    <row r="41" spans="1:38" ht="15" customHeight="1">
      <c r="A41" s="16"/>
      <c r="B41" s="16"/>
      <c r="C41" s="16"/>
      <c r="D41" s="16"/>
      <c r="E41" s="16"/>
      <c r="F41" s="16"/>
      <c r="G41" s="16"/>
      <c r="H41" s="16"/>
      <c r="I41" s="16"/>
      <c r="J41" s="16"/>
      <c r="K41" s="16"/>
      <c r="L41" s="16"/>
      <c r="AF41" s="2"/>
      <c r="AG41" s="6"/>
      <c r="AH41" s="6"/>
      <c r="AI41" s="6"/>
      <c r="AJ41" s="6"/>
      <c r="AK41" s="5"/>
      <c r="AL41" s="5"/>
    </row>
    <row r="42" spans="1:38" ht="15" customHeight="1">
      <c r="AF42" s="2"/>
      <c r="AG42" s="6"/>
      <c r="AH42" s="6"/>
      <c r="AI42" s="6"/>
      <c r="AJ42" s="6"/>
      <c r="AK42" s="5"/>
      <c r="AL42" s="5"/>
    </row>
    <row r="43" spans="1:38" ht="15" customHeight="1">
      <c r="AF43" s="2"/>
      <c r="AG43" s="6"/>
      <c r="AH43" s="6"/>
      <c r="AI43" s="6"/>
      <c r="AJ43" s="6"/>
      <c r="AK43" s="5"/>
      <c r="AL43" s="5"/>
    </row>
    <row r="44" spans="1:38" ht="15" customHeight="1">
      <c r="AF44" s="2"/>
      <c r="AG44" s="6"/>
      <c r="AH44" s="6"/>
      <c r="AI44" s="6"/>
      <c r="AJ44" s="6"/>
      <c r="AK44" s="5"/>
      <c r="AL44" s="5"/>
    </row>
    <row r="45" spans="1:38" ht="15" customHeight="1">
      <c r="AF45" s="2"/>
      <c r="AG45" s="6"/>
      <c r="AH45" s="6"/>
      <c r="AI45" s="6"/>
      <c r="AJ45" s="6"/>
      <c r="AK45" s="5"/>
      <c r="AL45" s="5"/>
    </row>
    <row r="46" spans="1:38" ht="15" customHeight="1">
      <c r="AG46" s="6"/>
      <c r="AH46" s="7"/>
      <c r="AI46" s="7"/>
      <c r="AJ46" s="7"/>
    </row>
    <row r="47" spans="1:38" ht="15" customHeight="1"/>
    <row r="48" spans="1:38" ht="15" customHeight="1"/>
    <row r="49" ht="15" customHeight="1"/>
    <row r="50" ht="15" customHeight="1"/>
    <row r="51" ht="15" customHeight="1"/>
    <row r="52"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9">
    <mergeCell ref="B20:K20"/>
    <mergeCell ref="B1:K1"/>
    <mergeCell ref="I6:K6"/>
    <mergeCell ref="B3:K3"/>
    <mergeCell ref="B4:K4"/>
    <mergeCell ref="B5:K5"/>
    <mergeCell ref="C6:D6"/>
    <mergeCell ref="E6:F6"/>
    <mergeCell ref="G6:H6"/>
  </mergeCells>
  <printOptions horizontalCentered="1"/>
  <pageMargins left="0.19685039370078741" right="0.27559055118110237" top="1.2204724409448819" bottom="0.78740157480314965" header="0.51181102362204722" footer="0.59055118110236227"/>
  <pageSetup firstPageNumber="0" orientation="portrait" r:id="rId2"/>
  <headerFooter alignWithMargins="0">
    <oddFooter>&amp;C&amp;10&amp;A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10" zoomScaleNormal="100" workbookViewId="0">
      <selection activeCell="K18" sqref="K18"/>
    </sheetView>
  </sheetViews>
  <sheetFormatPr baseColWidth="10" defaultRowHeight="12.75"/>
  <cols>
    <col min="1" max="1" width="8" style="788" customWidth="1"/>
    <col min="2" max="9" width="6.6328125" style="788" customWidth="1"/>
    <col min="10" max="16384" width="10.90625" style="788"/>
  </cols>
  <sheetData>
    <row r="1" spans="1:10">
      <c r="A1" s="1047" t="s">
        <v>85</v>
      </c>
      <c r="B1" s="1047"/>
      <c r="C1" s="1047"/>
      <c r="D1" s="1047"/>
      <c r="E1" s="1047"/>
      <c r="F1" s="1047"/>
      <c r="G1" s="1047"/>
      <c r="H1" s="1047"/>
      <c r="I1" s="1047"/>
    </row>
    <row r="2" spans="1:10">
      <c r="A2" s="830"/>
      <c r="B2" s="830"/>
      <c r="C2" s="830"/>
      <c r="D2" s="830"/>
      <c r="E2" s="830"/>
      <c r="F2" s="830"/>
      <c r="G2" s="830"/>
      <c r="H2" s="830"/>
      <c r="I2" s="830"/>
    </row>
    <row r="3" spans="1:10">
      <c r="A3" s="1047" t="s">
        <v>601</v>
      </c>
      <c r="B3" s="1047"/>
      <c r="C3" s="1047"/>
      <c r="D3" s="1047"/>
      <c r="E3" s="1047"/>
      <c r="F3" s="1047"/>
      <c r="G3" s="1047"/>
      <c r="H3" s="1047"/>
      <c r="I3" s="1047"/>
    </row>
    <row r="4" spans="1:10" ht="18.75" customHeight="1">
      <c r="A4" s="1050" t="s">
        <v>600</v>
      </c>
      <c r="B4" s="1050"/>
      <c r="C4" s="1050"/>
      <c r="D4" s="1050"/>
      <c r="E4" s="1050"/>
      <c r="F4" s="1050"/>
      <c r="G4" s="1050"/>
      <c r="H4" s="1050"/>
      <c r="I4" s="1050"/>
      <c r="J4" s="832"/>
    </row>
    <row r="5" spans="1:10">
      <c r="A5" s="1050" t="s">
        <v>481</v>
      </c>
      <c r="B5" s="1050"/>
      <c r="C5" s="1050"/>
      <c r="D5" s="1050"/>
      <c r="E5" s="1050"/>
      <c r="F5" s="1050"/>
      <c r="G5" s="1050"/>
      <c r="H5" s="1050"/>
      <c r="I5" s="1050"/>
      <c r="J5" s="832"/>
    </row>
    <row r="6" spans="1:10" ht="88.5" customHeight="1">
      <c r="A6" s="835" t="s">
        <v>460</v>
      </c>
      <c r="B6" s="1048" t="s">
        <v>464</v>
      </c>
      <c r="C6" s="1048"/>
      <c r="D6" s="1048" t="s">
        <v>465</v>
      </c>
      <c r="E6" s="1048"/>
      <c r="F6" s="1048" t="s">
        <v>461</v>
      </c>
      <c r="G6" s="1048"/>
      <c r="H6" s="1048" t="s">
        <v>466</v>
      </c>
      <c r="I6" s="1048"/>
    </row>
    <row r="7" spans="1:10" ht="15.75" customHeight="1">
      <c r="A7" s="792" t="s">
        <v>462</v>
      </c>
      <c r="B7" s="1049" t="s">
        <v>103</v>
      </c>
      <c r="C7" s="1049"/>
      <c r="D7" s="1049" t="s">
        <v>102</v>
      </c>
      <c r="E7" s="1049"/>
      <c r="F7" s="1049" t="s">
        <v>101</v>
      </c>
      <c r="G7" s="1049"/>
      <c r="H7" s="1049" t="s">
        <v>61</v>
      </c>
      <c r="I7" s="1049"/>
    </row>
    <row r="8" spans="1:10" ht="15.75" customHeight="1">
      <c r="A8" s="793" t="s">
        <v>106</v>
      </c>
      <c r="B8" s="831">
        <v>2016</v>
      </c>
      <c r="C8" s="831">
        <v>2017</v>
      </c>
      <c r="D8" s="831">
        <v>2016</v>
      </c>
      <c r="E8" s="831">
        <v>2017</v>
      </c>
      <c r="F8" s="831">
        <v>2016</v>
      </c>
      <c r="G8" s="831">
        <v>2017</v>
      </c>
      <c r="H8" s="831">
        <v>2016</v>
      </c>
      <c r="I8" s="831">
        <v>2017</v>
      </c>
    </row>
    <row r="9" spans="1:10" ht="15.75" customHeight="1">
      <c r="A9" s="793" t="s">
        <v>48</v>
      </c>
      <c r="B9" s="798"/>
      <c r="C9" s="798">
        <v>181.01445966514459</v>
      </c>
      <c r="D9" s="798"/>
      <c r="E9" s="798">
        <v>197.70819950883086</v>
      </c>
      <c r="F9" s="798"/>
      <c r="G9" s="798">
        <v>184.0205850496767</v>
      </c>
      <c r="H9" s="798"/>
      <c r="I9" s="798">
        <v>150.63585395870368</v>
      </c>
    </row>
    <row r="10" spans="1:10" ht="15.75" customHeight="1">
      <c r="A10" s="793" t="s">
        <v>49</v>
      </c>
      <c r="B10" s="798"/>
      <c r="C10" s="798">
        <v>217.72321428571428</v>
      </c>
      <c r="D10" s="798">
        <v>203.83089397197108</v>
      </c>
      <c r="E10" s="798">
        <v>210.41600575259608</v>
      </c>
      <c r="F10" s="798">
        <v>229.39060217812656</v>
      </c>
      <c r="G10" s="798">
        <v>185.35480021578715</v>
      </c>
      <c r="H10" s="798"/>
      <c r="I10" s="798">
        <v>151.72292792476665</v>
      </c>
    </row>
    <row r="11" spans="1:10" ht="15.75" customHeight="1">
      <c r="A11" s="793" t="s">
        <v>50</v>
      </c>
      <c r="B11" s="798"/>
      <c r="C11" s="798">
        <v>219.91836734693877</v>
      </c>
      <c r="D11" s="798">
        <v>212.12391126645434</v>
      </c>
      <c r="E11" s="798">
        <v>188.92837119598124</v>
      </c>
      <c r="F11" s="798">
        <v>200.98314285714287</v>
      </c>
      <c r="G11" s="798">
        <v>192.41591424287697</v>
      </c>
      <c r="H11" s="833">
        <v>164.1830833182722</v>
      </c>
      <c r="I11" s="833"/>
    </row>
    <row r="12" spans="1:10" ht="15.75" customHeight="1">
      <c r="A12" s="793" t="s">
        <v>58</v>
      </c>
      <c r="B12" s="798"/>
      <c r="C12" s="798">
        <v>219.91785714285714</v>
      </c>
      <c r="D12" s="798">
        <v>213.68220937700707</v>
      </c>
      <c r="E12" s="798">
        <v>211.86823575502976</v>
      </c>
      <c r="F12" s="798">
        <v>196.91848997929921</v>
      </c>
      <c r="G12" s="798">
        <v>212.35115275918488</v>
      </c>
      <c r="H12" s="833">
        <v>164.18430335097</v>
      </c>
      <c r="I12" s="833"/>
    </row>
    <row r="13" spans="1:10" ht="15.75" customHeight="1">
      <c r="A13" s="793" t="s">
        <v>60</v>
      </c>
      <c r="B13" s="798"/>
      <c r="C13" s="834"/>
      <c r="D13" s="798">
        <v>241.42040038131555</v>
      </c>
      <c r="E13" s="798">
        <v>235.8</v>
      </c>
      <c r="F13" s="798">
        <v>200.33677605354094</v>
      </c>
      <c r="G13" s="798">
        <v>261.99229068900411</v>
      </c>
      <c r="H13" s="833">
        <v>164.17927823050059</v>
      </c>
      <c r="I13" s="833"/>
    </row>
    <row r="14" spans="1:10" ht="15.75" customHeight="1">
      <c r="A14" s="793" t="s">
        <v>51</v>
      </c>
      <c r="B14" s="798"/>
      <c r="C14" s="834"/>
      <c r="D14" s="798">
        <v>241.35780470420528</v>
      </c>
      <c r="E14" s="798">
        <v>233.26335413314652</v>
      </c>
      <c r="F14" s="798">
        <v>192.81398859443141</v>
      </c>
      <c r="G14" s="798">
        <v>205.3492077092265</v>
      </c>
      <c r="H14" s="833">
        <v>187.18587746625133</v>
      </c>
      <c r="I14" s="833"/>
    </row>
    <row r="15" spans="1:10" ht="15.75" customHeight="1">
      <c r="A15" s="793" t="s">
        <v>52</v>
      </c>
      <c r="B15" s="798"/>
      <c r="C15" s="798"/>
      <c r="D15" s="798">
        <v>241.35989926672099</v>
      </c>
      <c r="E15" s="798">
        <v>231.22372890021975</v>
      </c>
      <c r="F15" s="798">
        <v>192.6856383919598</v>
      </c>
      <c r="G15" s="798">
        <v>222.94130081392066</v>
      </c>
      <c r="H15" s="798">
        <v>187.18277871037822</v>
      </c>
      <c r="I15" s="798"/>
    </row>
    <row r="16" spans="1:10" ht="15.75" customHeight="1">
      <c r="A16" s="793" t="s">
        <v>53</v>
      </c>
      <c r="B16" s="798"/>
      <c r="C16" s="834"/>
      <c r="D16" s="798"/>
      <c r="E16" s="798">
        <v>225.51981448614475</v>
      </c>
      <c r="F16" s="798">
        <v>190.04347600407377</v>
      </c>
      <c r="G16" s="798">
        <v>205.43054676755381</v>
      </c>
      <c r="H16" s="798">
        <v>164.16487967595901</v>
      </c>
      <c r="I16" s="798"/>
    </row>
    <row r="17" spans="1:9" ht="15.75" customHeight="1">
      <c r="A17" s="793" t="s">
        <v>54</v>
      </c>
      <c r="B17" s="798"/>
      <c r="C17" s="798"/>
      <c r="D17" s="833"/>
      <c r="E17" s="833">
        <v>230.65285451352966</v>
      </c>
      <c r="F17" s="798">
        <v>258.77407233442932</v>
      </c>
      <c r="G17" s="798">
        <v>220.12449382178002</v>
      </c>
      <c r="H17" s="798"/>
      <c r="I17" s="798"/>
    </row>
    <row r="18" spans="1:9" ht="15.75" customHeight="1">
      <c r="A18" s="793" t="s">
        <v>55</v>
      </c>
      <c r="B18" s="798"/>
      <c r="C18" s="798"/>
      <c r="D18" s="833"/>
      <c r="E18" s="833">
        <v>219.14400000000001</v>
      </c>
      <c r="F18" s="798">
        <v>190.60304142632407</v>
      </c>
      <c r="G18" s="798">
        <v>224.54657197068389</v>
      </c>
      <c r="H18" s="798">
        <v>160.39726458811356</v>
      </c>
      <c r="I18" s="798"/>
    </row>
    <row r="19" spans="1:9" ht="15.75" customHeight="1">
      <c r="A19" s="793" t="s">
        <v>56</v>
      </c>
      <c r="B19" s="798"/>
      <c r="C19" s="798"/>
      <c r="D19" s="798">
        <v>210.416</v>
      </c>
      <c r="E19" s="798">
        <v>214.82138336032506</v>
      </c>
      <c r="F19" s="798">
        <v>183.38358624553081</v>
      </c>
      <c r="G19" s="798">
        <v>214.34044222003811</v>
      </c>
      <c r="H19" s="798">
        <v>168.71511611093439</v>
      </c>
      <c r="I19" s="798"/>
    </row>
    <row r="20" spans="1:9" ht="15.75" customHeight="1">
      <c r="A20" s="793" t="s">
        <v>57</v>
      </c>
      <c r="B20" s="798"/>
      <c r="C20" s="798"/>
      <c r="D20" s="833"/>
      <c r="E20" s="833">
        <v>205.90515884795892</v>
      </c>
      <c r="F20" s="798">
        <v>179.71728156395272</v>
      </c>
      <c r="G20" s="798">
        <v>214.13345264935097</v>
      </c>
      <c r="H20" s="798">
        <v>167.10937061141291</v>
      </c>
      <c r="I20" s="798"/>
    </row>
    <row r="21" spans="1:9" ht="17.25" customHeight="1">
      <c r="A21" s="1046" t="s">
        <v>569</v>
      </c>
      <c r="B21" s="1046"/>
      <c r="C21" s="1046"/>
      <c r="D21" s="1046"/>
      <c r="E21" s="1046"/>
      <c r="F21" s="1046"/>
      <c r="G21" s="1046"/>
      <c r="H21" s="1046"/>
      <c r="I21" s="1046"/>
    </row>
    <row r="22" spans="1:9">
      <c r="A22" s="788" t="s">
        <v>136</v>
      </c>
    </row>
  </sheetData>
  <mergeCells count="13">
    <mergeCell ref="A21:I21"/>
    <mergeCell ref="A1:I1"/>
    <mergeCell ref="A3:I3"/>
    <mergeCell ref="B6:C6"/>
    <mergeCell ref="D6:E6"/>
    <mergeCell ref="F6:G6"/>
    <mergeCell ref="H6:I6"/>
    <mergeCell ref="B7:C7"/>
    <mergeCell ref="D7:E7"/>
    <mergeCell ref="F7:G7"/>
    <mergeCell ref="H7:I7"/>
    <mergeCell ref="A4:I4"/>
    <mergeCell ref="A5:I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
  <sheetViews>
    <sheetView topLeftCell="B4" zoomScaleNormal="100" zoomScaleSheetLayoutView="75" workbookViewId="0">
      <selection activeCell="R23" sqref="R23"/>
    </sheetView>
  </sheetViews>
  <sheetFormatPr baseColWidth="10" defaultColWidth="7.26953125" defaultRowHeight="12"/>
  <cols>
    <col min="1" max="1" width="1.26953125" style="1" customWidth="1"/>
    <col min="2" max="2" width="8.26953125" style="1" customWidth="1"/>
    <col min="3" max="10" width="6.453125" style="1" customWidth="1"/>
    <col min="11" max="11" width="6" style="1" customWidth="1"/>
    <col min="12" max="12" width="1.90625" style="1" customWidth="1"/>
    <col min="13" max="13" width="7.26953125" style="1"/>
    <col min="14" max="17" width="0" style="1" hidden="1" customWidth="1"/>
    <col min="18" max="19" width="7.26953125" style="1"/>
    <col min="20" max="21" width="7.453125" style="1" bestFit="1" customWidth="1"/>
    <col min="22" max="16384" width="7.26953125" style="1"/>
  </cols>
  <sheetData>
    <row r="1" spans="2:26" s="24" customFormat="1" ht="12.75">
      <c r="B1" s="963" t="s">
        <v>86</v>
      </c>
      <c r="C1" s="963"/>
      <c r="D1" s="963"/>
      <c r="E1" s="963"/>
      <c r="F1" s="963"/>
      <c r="G1" s="963"/>
      <c r="H1" s="963"/>
      <c r="I1" s="963"/>
      <c r="J1" s="963"/>
      <c r="K1" s="963"/>
    </row>
    <row r="2" spans="2:26" s="24" customFormat="1" ht="12.75">
      <c r="B2" s="33"/>
      <c r="C2" s="34"/>
      <c r="D2" s="34"/>
      <c r="E2" s="34"/>
      <c r="F2" s="34"/>
      <c r="G2" s="34"/>
    </row>
    <row r="3" spans="2:26" s="24" customFormat="1" ht="12.75">
      <c r="B3" s="963" t="s">
        <v>89</v>
      </c>
      <c r="C3" s="963"/>
      <c r="D3" s="963"/>
      <c r="E3" s="963"/>
      <c r="F3" s="963"/>
      <c r="G3" s="963"/>
      <c r="H3" s="963"/>
      <c r="I3" s="963"/>
      <c r="J3" s="963"/>
      <c r="K3" s="963"/>
    </row>
    <row r="4" spans="2:26" s="24" customFormat="1" ht="12.75">
      <c r="B4" s="963" t="s">
        <v>600</v>
      </c>
      <c r="C4" s="963"/>
      <c r="D4" s="963"/>
      <c r="E4" s="963"/>
      <c r="F4" s="963"/>
      <c r="G4" s="963"/>
      <c r="H4" s="963"/>
      <c r="I4" s="963"/>
      <c r="J4" s="963"/>
      <c r="K4" s="963"/>
    </row>
    <row r="5" spans="2:26" s="24" customFormat="1" ht="18" customHeight="1">
      <c r="B5" s="961" t="s">
        <v>572</v>
      </c>
      <c r="C5" s="961"/>
      <c r="D5" s="961"/>
      <c r="E5" s="961"/>
      <c r="F5" s="961"/>
      <c r="G5" s="961"/>
      <c r="H5" s="961"/>
      <c r="I5" s="961"/>
      <c r="J5" s="961"/>
      <c r="K5" s="961"/>
    </row>
    <row r="6" spans="2:26" s="22" customFormat="1" ht="15.75" customHeight="1">
      <c r="B6" s="1056" t="s">
        <v>106</v>
      </c>
      <c r="C6" s="1051" t="s">
        <v>101</v>
      </c>
      <c r="D6" s="1052"/>
      <c r="E6" s="1051" t="s">
        <v>102</v>
      </c>
      <c r="F6" s="1052"/>
      <c r="G6" s="1051" t="s">
        <v>103</v>
      </c>
      <c r="H6" s="1052"/>
      <c r="I6" s="1053" t="s">
        <v>66</v>
      </c>
      <c r="J6" s="1054"/>
      <c r="K6" s="1055"/>
    </row>
    <row r="7" spans="2:26" s="22" customFormat="1" ht="15.75" customHeight="1">
      <c r="B7" s="1056"/>
      <c r="C7" s="180">
        <v>2016</v>
      </c>
      <c r="D7" s="180">
        <v>2017</v>
      </c>
      <c r="E7" s="180">
        <v>2016</v>
      </c>
      <c r="F7" s="180">
        <v>2017</v>
      </c>
      <c r="G7" s="180">
        <v>2016</v>
      </c>
      <c r="H7" s="180">
        <v>2017</v>
      </c>
      <c r="I7" s="180">
        <v>2016</v>
      </c>
      <c r="J7" s="180">
        <v>2017</v>
      </c>
      <c r="K7" s="181" t="s">
        <v>116</v>
      </c>
      <c r="O7" s="38"/>
      <c r="P7" s="38"/>
      <c r="Q7" s="38"/>
    </row>
    <row r="8" spans="2:26" s="22" customFormat="1" ht="15.75" customHeight="1">
      <c r="B8" s="229" t="s">
        <v>48</v>
      </c>
      <c r="C8" s="836">
        <v>140.54816278451537</v>
      </c>
      <c r="D8" s="836">
        <v>127.61910669975185</v>
      </c>
      <c r="E8" s="836">
        <v>145.85133806109036</v>
      </c>
      <c r="F8" s="836">
        <v>133.30317935898509</v>
      </c>
      <c r="G8" s="836">
        <v>150.0859790136071</v>
      </c>
      <c r="H8" s="836">
        <v>136.42568874293008</v>
      </c>
      <c r="I8" s="836">
        <v>143.75930100938277</v>
      </c>
      <c r="J8" s="836">
        <v>131.58745541801795</v>
      </c>
      <c r="K8" s="187">
        <f t="shared" ref="K8:K19" si="0">J8/I8-1</f>
        <v>-8.4668230200774186E-2</v>
      </c>
      <c r="M8" s="243"/>
      <c r="N8" s="206"/>
      <c r="P8" s="203"/>
      <c r="S8" s="206"/>
      <c r="T8" s="83"/>
      <c r="U8" s="83"/>
      <c r="V8" s="83"/>
      <c r="W8" s="83"/>
    </row>
    <row r="9" spans="2:26" s="22" customFormat="1" ht="15.75" customHeight="1">
      <c r="B9" s="229" t="s">
        <v>49</v>
      </c>
      <c r="C9" s="836">
        <v>126.36056440262774</v>
      </c>
      <c r="D9" s="836">
        <v>127.37938873626373</v>
      </c>
      <c r="E9" s="836">
        <v>136.92740570788237</v>
      </c>
      <c r="F9" s="836">
        <v>132.3727087986619</v>
      </c>
      <c r="G9" s="836">
        <v>141.98638838475497</v>
      </c>
      <c r="H9" s="836">
        <v>136.0259911485455</v>
      </c>
      <c r="I9" s="836">
        <v>131.62691547043221</v>
      </c>
      <c r="J9" s="836">
        <v>130.29851328801641</v>
      </c>
      <c r="K9" s="187">
        <f t="shared" si="0"/>
        <v>-1.0092177406635372E-2</v>
      </c>
      <c r="M9" s="288"/>
      <c r="N9" s="206"/>
      <c r="P9" s="203"/>
      <c r="S9" s="206"/>
      <c r="U9" s="83"/>
      <c r="V9" s="83"/>
      <c r="W9" s="83"/>
    </row>
    <row r="10" spans="2:26" s="22" customFormat="1" ht="15.75" customHeight="1">
      <c r="B10" s="229" t="s">
        <v>50</v>
      </c>
      <c r="C10" s="836">
        <v>130.08285374312538</v>
      </c>
      <c r="D10" s="836">
        <v>128.25638873829104</v>
      </c>
      <c r="E10" s="836">
        <v>136.10605281296708</v>
      </c>
      <c r="F10" s="836">
        <v>132.56156682027648</v>
      </c>
      <c r="G10" s="836">
        <v>140.30392156862746</v>
      </c>
      <c r="H10" s="836">
        <v>136.18343561892269</v>
      </c>
      <c r="I10" s="836">
        <v>133.27443846205074</v>
      </c>
      <c r="J10" s="836">
        <v>130.71438730389048</v>
      </c>
      <c r="K10" s="187">
        <f t="shared" si="0"/>
        <v>-1.9208868464969941E-2</v>
      </c>
      <c r="M10" s="87"/>
      <c r="N10" s="206"/>
      <c r="P10" s="203"/>
      <c r="U10" s="83"/>
      <c r="V10" s="83"/>
      <c r="W10" s="83"/>
    </row>
    <row r="11" spans="2:26" s="22" customFormat="1" ht="15.75" customHeight="1">
      <c r="B11" s="230" t="s">
        <v>58</v>
      </c>
      <c r="C11" s="836">
        <v>140.76179487179488</v>
      </c>
      <c r="D11" s="836">
        <v>130.9783501221001</v>
      </c>
      <c r="E11" s="836">
        <v>143.41455128205129</v>
      </c>
      <c r="F11" s="836">
        <v>135.93550326797384</v>
      </c>
      <c r="G11" s="836">
        <v>144.96296296296296</v>
      </c>
      <c r="H11" s="836">
        <v>137.79986805555555</v>
      </c>
      <c r="I11" s="836">
        <v>141.39463997813337</v>
      </c>
      <c r="J11" s="836">
        <v>133.32874259978132</v>
      </c>
      <c r="K11" s="187">
        <f t="shared" si="0"/>
        <v>-5.704528389194552E-2</v>
      </c>
      <c r="N11" s="206"/>
      <c r="P11" s="203"/>
      <c r="V11" s="38"/>
    </row>
    <row r="12" spans="2:26" s="22" customFormat="1" ht="15.75" customHeight="1">
      <c r="B12" s="229" t="s">
        <v>60</v>
      </c>
      <c r="C12" s="836">
        <v>142.84090909090909</v>
      </c>
      <c r="D12" s="836">
        <v>129.19952991452993</v>
      </c>
      <c r="E12" s="836">
        <v>145.48660425595909</v>
      </c>
      <c r="F12" s="836">
        <v>135.14094444444444</v>
      </c>
      <c r="G12" s="836">
        <v>146.50430107526881</v>
      </c>
      <c r="H12" s="836">
        <v>137.364</v>
      </c>
      <c r="I12" s="836">
        <v>142.65673750877727</v>
      </c>
      <c r="J12" s="836">
        <v>133.01571302785268</v>
      </c>
      <c r="K12" s="187">
        <f t="shared" si="0"/>
        <v>-6.7581977895235457E-2</v>
      </c>
      <c r="P12" s="203"/>
      <c r="V12" s="38"/>
      <c r="W12" s="38"/>
      <c r="X12" s="760"/>
    </row>
    <row r="13" spans="2:26" s="22" customFormat="1" ht="15.75" customHeight="1">
      <c r="B13" s="229" t="s">
        <v>51</v>
      </c>
      <c r="C13" s="836">
        <v>145.034324009324</v>
      </c>
      <c r="D13" s="836">
        <v>134.58676592224978</v>
      </c>
      <c r="E13" s="836">
        <v>147.77380952380952</v>
      </c>
      <c r="F13" s="836">
        <v>139.24189708141321</v>
      </c>
      <c r="G13" s="836">
        <v>151.5952380952381</v>
      </c>
      <c r="H13" s="836">
        <v>139.86002781611177</v>
      </c>
      <c r="I13" s="836">
        <v>145.87963814359978</v>
      </c>
      <c r="J13" s="836">
        <v>137.13769918463092</v>
      </c>
      <c r="K13" s="187">
        <f t="shared" si="0"/>
        <v>-5.9925696760801839E-2</v>
      </c>
      <c r="P13" s="203"/>
      <c r="V13" s="38"/>
      <c r="W13" s="38"/>
      <c r="X13" s="38"/>
    </row>
    <row r="14" spans="2:26" s="22" customFormat="1" ht="15.75" customHeight="1">
      <c r="B14" s="229" t="s">
        <v>52</v>
      </c>
      <c r="C14" s="836">
        <v>145.94396195202648</v>
      </c>
      <c r="D14" s="836">
        <v>144.95391006842618</v>
      </c>
      <c r="E14" s="836">
        <v>148.47943991492377</v>
      </c>
      <c r="F14" s="836">
        <v>148.14053629867095</v>
      </c>
      <c r="G14" s="836">
        <v>151.33393380812734</v>
      </c>
      <c r="H14" s="836">
        <v>150.67292852624922</v>
      </c>
      <c r="I14" s="836">
        <v>146.70985344758776</v>
      </c>
      <c r="J14" s="836">
        <v>147.73627881608084</v>
      </c>
      <c r="K14" s="187">
        <f t="shared" si="0"/>
        <v>6.9962946889574607E-3</v>
      </c>
      <c r="T14" s="294"/>
      <c r="U14" s="83"/>
      <c r="V14" s="83"/>
      <c r="W14" s="83"/>
    </row>
    <row r="15" spans="2:26" s="22" customFormat="1" ht="15.75" customHeight="1">
      <c r="B15" s="229" t="s">
        <v>53</v>
      </c>
      <c r="C15" s="836">
        <v>143.22311827956989</v>
      </c>
      <c r="D15" s="836">
        <v>146.41520039100683</v>
      </c>
      <c r="E15" s="836">
        <v>145.62032770097287</v>
      </c>
      <c r="F15" s="836">
        <v>152.04199961246033</v>
      </c>
      <c r="G15" s="836">
        <v>149.50430107526884</v>
      </c>
      <c r="H15" s="836">
        <v>154.41144087767071</v>
      </c>
      <c r="I15" s="836">
        <v>144.88543459935647</v>
      </c>
      <c r="J15" s="836">
        <v>149.58003692842399</v>
      </c>
      <c r="K15" s="187">
        <f t="shared" si="0"/>
        <v>3.2402168941614073E-2</v>
      </c>
      <c r="O15" s="38"/>
      <c r="P15" s="38"/>
      <c r="Q15" s="38"/>
      <c r="R15" s="38"/>
      <c r="S15" s="38"/>
      <c r="T15" s="38"/>
      <c r="U15" s="38"/>
      <c r="V15" s="83"/>
      <c r="W15" s="83"/>
    </row>
    <row r="16" spans="2:26" s="22" customFormat="1" ht="15.75" customHeight="1">
      <c r="B16" s="229" t="s">
        <v>54</v>
      </c>
      <c r="C16" s="836">
        <v>131.66666666666669</v>
      </c>
      <c r="D16" s="836">
        <v>145.99759615384616</v>
      </c>
      <c r="E16" s="836">
        <v>140.15158730158731</v>
      </c>
      <c r="F16" s="836">
        <v>150.53680555555556</v>
      </c>
      <c r="G16" s="836">
        <v>145.79222222222222</v>
      </c>
      <c r="H16" s="836">
        <v>151.45535714285717</v>
      </c>
      <c r="I16" s="836">
        <v>137.78853953064478</v>
      </c>
      <c r="J16" s="836">
        <v>146.8594077568134</v>
      </c>
      <c r="K16" s="187">
        <f t="shared" si="0"/>
        <v>6.5831804713709197E-2</v>
      </c>
      <c r="R16" s="38"/>
      <c r="S16" s="38"/>
      <c r="T16" s="38"/>
      <c r="U16" s="38"/>
      <c r="V16" s="83"/>
      <c r="W16" s="83"/>
      <c r="X16" s="207"/>
      <c r="Y16" s="207"/>
      <c r="Z16" s="207"/>
    </row>
    <row r="17" spans="1:26" s="22" customFormat="1" ht="15.75" customHeight="1">
      <c r="B17" s="229" t="s">
        <v>55</v>
      </c>
      <c r="C17" s="836">
        <v>127</v>
      </c>
      <c r="D17" s="836">
        <v>154</v>
      </c>
      <c r="E17" s="836">
        <v>137.5</v>
      </c>
      <c r="F17" s="836">
        <v>160</v>
      </c>
      <c r="G17" s="836">
        <v>141</v>
      </c>
      <c r="H17" s="836">
        <v>161</v>
      </c>
      <c r="I17" s="836">
        <v>144.69637853399274</v>
      </c>
      <c r="J17" s="836">
        <v>156</v>
      </c>
      <c r="K17" s="187">
        <f t="shared" si="0"/>
        <v>7.8119587929782019E-2</v>
      </c>
      <c r="R17" s="206"/>
      <c r="S17" s="206"/>
      <c r="U17" s="83"/>
      <c r="V17" s="83"/>
      <c r="W17" s="83"/>
      <c r="X17" s="207"/>
      <c r="Y17" s="207"/>
      <c r="Z17" s="207"/>
    </row>
    <row r="18" spans="1:26" s="22" customFormat="1" ht="15.75" customHeight="1">
      <c r="B18" s="229" t="s">
        <v>56</v>
      </c>
      <c r="C18" s="836">
        <v>147.08333333333334</v>
      </c>
      <c r="D18" s="836">
        <v>139</v>
      </c>
      <c r="E18" s="836">
        <v>142.08888888888887</v>
      </c>
      <c r="F18" s="836">
        <v>144</v>
      </c>
      <c r="G18" s="836">
        <v>146.07777777777778</v>
      </c>
      <c r="H18" s="836">
        <v>146</v>
      </c>
      <c r="I18" s="836">
        <v>144.78194993412384</v>
      </c>
      <c r="J18" s="836">
        <v>141</v>
      </c>
      <c r="K18" s="187">
        <f t="shared" si="0"/>
        <v>-2.6121694975407062E-2</v>
      </c>
      <c r="R18" s="206"/>
      <c r="S18" s="206"/>
      <c r="U18" s="83"/>
      <c r="V18" s="83"/>
      <c r="W18" s="83"/>
      <c r="X18" s="207"/>
      <c r="Y18" s="207"/>
      <c r="Z18" s="207"/>
    </row>
    <row r="19" spans="1:26" s="22" customFormat="1" ht="15.75" customHeight="1">
      <c r="B19" s="229" t="s">
        <v>57</v>
      </c>
      <c r="C19" s="836">
        <v>141.73655913978496</v>
      </c>
      <c r="D19" s="836">
        <v>147</v>
      </c>
      <c r="E19" s="836">
        <v>141.90860215053766</v>
      </c>
      <c r="F19" s="836">
        <v>145</v>
      </c>
      <c r="G19" s="836">
        <v>147.52880184331795</v>
      </c>
      <c r="H19" s="836">
        <v>147</v>
      </c>
      <c r="I19" s="836">
        <v>141.39717899138526</v>
      </c>
      <c r="J19" s="836">
        <v>145</v>
      </c>
      <c r="K19" s="182">
        <f t="shared" si="0"/>
        <v>2.5480147725112978E-2</v>
      </c>
      <c r="T19" s="206"/>
      <c r="U19" s="83"/>
      <c r="V19" s="83"/>
      <c r="W19" s="83"/>
    </row>
    <row r="20" spans="1:26" s="22" customFormat="1" ht="12.75">
      <c r="B20" s="93" t="s">
        <v>197</v>
      </c>
      <c r="C20" s="51"/>
      <c r="D20" s="51"/>
      <c r="E20" s="51"/>
      <c r="F20" s="51"/>
      <c r="G20" s="51"/>
      <c r="H20" s="51"/>
      <c r="I20" s="51"/>
      <c r="J20" s="51"/>
      <c r="K20" s="51"/>
      <c r="U20" s="83"/>
      <c r="V20" s="83"/>
      <c r="W20" s="83"/>
    </row>
    <row r="21" spans="1:26" s="22" customFormat="1" ht="12.75">
      <c r="B21" s="2"/>
      <c r="C21" s="242"/>
      <c r="D21" s="242"/>
      <c r="E21" s="47"/>
      <c r="F21" s="47"/>
      <c r="G21" s="47"/>
      <c r="H21" s="83"/>
      <c r="I21" s="86"/>
      <c r="J21" s="86"/>
      <c r="K21" s="137"/>
    </row>
    <row r="22" spans="1:26" ht="12.75">
      <c r="O22" s="207"/>
    </row>
    <row r="23" spans="1:26" s="22" customFormat="1" ht="44.25" customHeight="1">
      <c r="B23" s="54"/>
      <c r="C23" s="47"/>
      <c r="D23" s="47"/>
      <c r="E23" s="47"/>
      <c r="F23" s="47"/>
      <c r="G23" s="47"/>
      <c r="H23" s="47"/>
      <c r="I23" s="47"/>
      <c r="J23" s="47"/>
      <c r="K23" s="47"/>
      <c r="O23" s="207"/>
    </row>
    <row r="24" spans="1:26" s="22" customFormat="1" ht="44.25" customHeight="1">
      <c r="B24" s="54"/>
      <c r="C24" s="47"/>
      <c r="D24" s="47"/>
      <c r="E24" s="47"/>
      <c r="F24" s="47"/>
      <c r="G24" s="47"/>
      <c r="H24" s="47"/>
      <c r="I24" s="47"/>
      <c r="J24" s="47"/>
      <c r="K24" s="47"/>
    </row>
    <row r="25" spans="1:26" s="22" customFormat="1" ht="44.25" customHeight="1">
      <c r="A25" s="23"/>
      <c r="B25" s="305"/>
      <c r="C25" s="324"/>
      <c r="D25" s="324"/>
      <c r="E25" s="324"/>
      <c r="F25" s="47"/>
      <c r="G25" s="47"/>
      <c r="H25" s="47"/>
      <c r="I25" s="47"/>
      <c r="J25" s="47"/>
      <c r="K25" s="47"/>
    </row>
    <row r="26" spans="1:26" s="22" customFormat="1" ht="44.25" customHeight="1">
      <c r="B26" s="305"/>
      <c r="C26" s="324"/>
      <c r="D26" s="324"/>
      <c r="E26" s="324"/>
      <c r="F26" s="47"/>
      <c r="G26" s="47"/>
      <c r="H26" s="47"/>
      <c r="I26" s="47"/>
      <c r="J26" s="47"/>
      <c r="K26" s="47"/>
    </row>
    <row r="27" spans="1:26" s="22" customFormat="1" ht="44.25" customHeight="1">
      <c r="B27" s="54"/>
      <c r="C27" s="47"/>
      <c r="D27" s="47"/>
      <c r="E27" s="47"/>
      <c r="F27" s="47"/>
      <c r="G27" s="47"/>
      <c r="H27" s="47"/>
      <c r="I27" s="47"/>
      <c r="J27" s="47"/>
      <c r="K27" s="47"/>
    </row>
    <row r="28" spans="1:26" s="22" customFormat="1" ht="44.25" customHeight="1">
      <c r="B28" s="54"/>
      <c r="C28" s="47"/>
      <c r="D28" s="47"/>
      <c r="E28" s="47"/>
      <c r="F28" s="47"/>
      <c r="G28" s="47"/>
      <c r="H28" s="47"/>
      <c r="I28" s="47"/>
      <c r="J28" s="47"/>
      <c r="K28" s="47"/>
    </row>
    <row r="29" spans="1:26" s="22" customFormat="1" ht="15.75" customHeight="1"/>
    <row r="30" spans="1:26" s="22" customFormat="1" ht="12.75">
      <c r="B30" s="54"/>
      <c r="C30" s="47"/>
      <c r="D30" s="47"/>
      <c r="E30" s="47"/>
      <c r="F30" s="47"/>
      <c r="G30" s="47"/>
      <c r="H30" s="47"/>
      <c r="I30" s="47"/>
      <c r="J30" s="47"/>
      <c r="K30" s="47"/>
    </row>
    <row r="31" spans="1:26" s="22" customFormat="1" ht="12.75">
      <c r="B31" s="16"/>
      <c r="C31" s="47"/>
      <c r="D31" s="47"/>
      <c r="E31" s="47"/>
      <c r="F31" s="47"/>
      <c r="G31" s="47"/>
      <c r="H31" s="47"/>
      <c r="I31" s="47"/>
      <c r="J31" s="47"/>
      <c r="K31" s="47"/>
    </row>
    <row r="32" spans="1:26" ht="14.1" customHeight="1">
      <c r="B32" s="73"/>
      <c r="C32" s="16"/>
      <c r="D32" s="16"/>
      <c r="E32" s="16"/>
      <c r="F32" s="16"/>
      <c r="G32" s="16"/>
      <c r="H32" s="16"/>
    </row>
    <row r="33" spans="17:21" ht="7.5" customHeight="1">
      <c r="Q33" s="14"/>
      <c r="R33" s="14"/>
      <c r="S33" s="14"/>
      <c r="T33" s="14"/>
      <c r="U33" s="14"/>
    </row>
    <row r="34" spans="17:21" ht="61.5" customHeight="1">
      <c r="Q34" s="14"/>
      <c r="R34" s="14"/>
      <c r="S34" s="14"/>
      <c r="T34" s="14"/>
    </row>
    <row r="35" spans="17:21" ht="61.5" customHeight="1">
      <c r="Q35" s="14"/>
      <c r="R35" s="14"/>
      <c r="S35" s="14"/>
      <c r="T35" s="14"/>
    </row>
    <row r="36" spans="17:21" ht="61.5" customHeight="1">
      <c r="Q36" s="14"/>
      <c r="R36" s="14"/>
      <c r="S36" s="14"/>
      <c r="T36" s="14"/>
    </row>
    <row r="37" spans="17:21" ht="61.5" customHeight="1">
      <c r="Q37" s="14"/>
      <c r="R37" s="14"/>
      <c r="S37" s="14"/>
      <c r="T37" s="14"/>
    </row>
    <row r="38" spans="17:21">
      <c r="Q38" s="14"/>
      <c r="R38" s="14"/>
      <c r="S38" s="14"/>
      <c r="T38" s="14"/>
    </row>
    <row r="39" spans="17:21" ht="55.5" customHeight="1">
      <c r="Q39" s="14"/>
      <c r="R39" s="14"/>
      <c r="S39" s="14"/>
      <c r="T39" s="14"/>
    </row>
    <row r="40" spans="17:21">
      <c r="Q40" s="14"/>
      <c r="R40" s="14"/>
      <c r="S40" s="14"/>
      <c r="T40" s="14"/>
    </row>
    <row r="41" spans="17:21">
      <c r="Q41" s="14"/>
      <c r="R41" s="14"/>
      <c r="S41" s="14"/>
      <c r="T41" s="14"/>
    </row>
    <row r="42" spans="17:21">
      <c r="Q42" s="14"/>
      <c r="R42" s="14"/>
      <c r="S42" s="14"/>
      <c r="T42" s="14"/>
    </row>
    <row r="43" spans="17:21">
      <c r="Q43" s="14"/>
      <c r="R43" s="14"/>
      <c r="S43" s="14"/>
      <c r="T43" s="14"/>
    </row>
    <row r="44" spans="17:21">
      <c r="Q44" s="14"/>
      <c r="R44" s="14"/>
      <c r="S44" s="14"/>
      <c r="T44" s="14"/>
    </row>
    <row r="45" spans="17:21">
      <c r="Q45" s="14"/>
      <c r="R45" s="14"/>
      <c r="S45" s="14"/>
      <c r="T45" s="14"/>
    </row>
    <row r="46" spans="17:21">
      <c r="Q46" s="14"/>
      <c r="R46" s="14"/>
      <c r="S46" s="14"/>
      <c r="T46" s="14"/>
    </row>
    <row r="47" spans="17:21">
      <c r="Q47" s="14"/>
      <c r="R47" s="14"/>
      <c r="S47" s="14"/>
      <c r="T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c r="S73" s="12"/>
    </row>
    <row r="74" spans="19:19" ht="15" customHeight="1">
      <c r="S74" s="12"/>
    </row>
    <row r="75" spans="19:19" ht="15" customHeight="1">
      <c r="S75" s="12"/>
    </row>
    <row r="76" spans="19:19" ht="15" customHeight="1">
      <c r="S76" s="12"/>
    </row>
    <row r="77" spans="19:19" ht="15" customHeight="1">
      <c r="S77" s="12"/>
    </row>
    <row r="78" spans="19:19" ht="15" customHeight="1">
      <c r="S78" s="12"/>
    </row>
    <row r="79" spans="19:19" ht="15" customHeight="1">
      <c r="S79" s="12"/>
    </row>
    <row r="80" spans="19: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9">
    <mergeCell ref="B1:K1"/>
    <mergeCell ref="B3:K3"/>
    <mergeCell ref="B5:K5"/>
    <mergeCell ref="B4:K4"/>
    <mergeCell ref="C6:D6"/>
    <mergeCell ref="E6:F6"/>
    <mergeCell ref="G6:H6"/>
    <mergeCell ref="I6:K6"/>
    <mergeCell ref="B6:B7"/>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zoomScaleNormal="100" zoomScaleSheetLayoutView="75" workbookViewId="0">
      <selection activeCell="P12" sqref="P12"/>
    </sheetView>
  </sheetViews>
  <sheetFormatPr baseColWidth="10" defaultColWidth="10.90625" defaultRowHeight="12"/>
  <cols>
    <col min="1" max="1" width="8" style="1" customWidth="1"/>
    <col min="2" max="11" width="5" style="1" customWidth="1"/>
    <col min="12" max="12" width="4.453125" style="1" customWidth="1"/>
    <col min="13" max="13" width="3.08984375" style="1" customWidth="1"/>
    <col min="14" max="23" width="5.6328125" style="1" customWidth="1"/>
    <col min="24" max="16384" width="10.90625" style="1"/>
  </cols>
  <sheetData>
    <row r="1" spans="1:24" s="24" customFormat="1" ht="12.75">
      <c r="A1" s="959" t="s">
        <v>478</v>
      </c>
      <c r="B1" s="959"/>
      <c r="C1" s="959"/>
      <c r="D1" s="959"/>
      <c r="E1" s="959"/>
      <c r="F1" s="959"/>
      <c r="G1" s="959"/>
      <c r="H1" s="959"/>
      <c r="I1" s="959"/>
      <c r="J1" s="959"/>
      <c r="K1" s="959"/>
      <c r="L1" s="959"/>
    </row>
    <row r="2" spans="1:24" s="24" customFormat="1" ht="12.75">
      <c r="A2" s="26"/>
      <c r="B2" s="26"/>
      <c r="C2" s="26"/>
      <c r="D2" s="26"/>
      <c r="E2" s="26"/>
      <c r="F2" s="26"/>
      <c r="G2" s="26"/>
      <c r="H2" s="26"/>
      <c r="I2" s="26"/>
      <c r="J2" s="26"/>
      <c r="K2" s="26"/>
      <c r="L2" s="26"/>
    </row>
    <row r="3" spans="1:24" s="24" customFormat="1" ht="12.75">
      <c r="A3" s="963" t="s">
        <v>602</v>
      </c>
      <c r="B3" s="963"/>
      <c r="C3" s="963"/>
      <c r="D3" s="963"/>
      <c r="E3" s="963"/>
      <c r="F3" s="963"/>
      <c r="G3" s="963"/>
      <c r="H3" s="963"/>
      <c r="I3" s="963"/>
      <c r="J3" s="963"/>
      <c r="K3" s="963"/>
      <c r="L3" s="963"/>
    </row>
    <row r="4" spans="1:24" s="24" customFormat="1" ht="12.75">
      <c r="A4" s="961" t="s">
        <v>572</v>
      </c>
      <c r="B4" s="961"/>
      <c r="C4" s="961"/>
      <c r="D4" s="961"/>
      <c r="E4" s="961"/>
      <c r="F4" s="961"/>
      <c r="G4" s="961"/>
      <c r="H4" s="961"/>
      <c r="I4" s="961"/>
      <c r="J4" s="961"/>
      <c r="K4" s="961"/>
      <c r="L4" s="961"/>
    </row>
    <row r="5" spans="1:24" s="22" customFormat="1" ht="30" customHeight="1">
      <c r="A5" s="1036" t="s">
        <v>106</v>
      </c>
      <c r="B5" s="1058" t="s">
        <v>14</v>
      </c>
      <c r="C5" s="1058"/>
      <c r="D5" s="1059" t="s">
        <v>157</v>
      </c>
      <c r="E5" s="1060"/>
      <c r="F5" s="1061" t="s">
        <v>158</v>
      </c>
      <c r="G5" s="1058"/>
      <c r="H5" s="1061" t="s">
        <v>159</v>
      </c>
      <c r="I5" s="1058"/>
      <c r="J5" s="1062" t="s">
        <v>7</v>
      </c>
      <c r="K5" s="1062"/>
      <c r="L5" s="1062"/>
      <c r="N5" s="36"/>
      <c r="O5" s="38"/>
      <c r="P5" s="38"/>
      <c r="Q5" s="38"/>
      <c r="R5" s="36"/>
      <c r="S5" s="38"/>
      <c r="T5" s="38"/>
      <c r="U5" s="38"/>
    </row>
    <row r="6" spans="1:24" s="22" customFormat="1" ht="15.75" customHeight="1">
      <c r="A6" s="1036"/>
      <c r="B6" s="126">
        <v>2016</v>
      </c>
      <c r="C6" s="126">
        <v>2017</v>
      </c>
      <c r="D6" s="126">
        <v>2016</v>
      </c>
      <c r="E6" s="126">
        <v>2017</v>
      </c>
      <c r="F6" s="126">
        <v>2016</v>
      </c>
      <c r="G6" s="126">
        <v>2017</v>
      </c>
      <c r="H6" s="126">
        <v>2016</v>
      </c>
      <c r="I6" s="126">
        <v>2017</v>
      </c>
      <c r="J6" s="126">
        <v>2016</v>
      </c>
      <c r="K6" s="126">
        <v>2017</v>
      </c>
      <c r="L6" s="128" t="s">
        <v>8</v>
      </c>
    </row>
    <row r="7" spans="1:24" s="22" customFormat="1" ht="15.75" customHeight="1">
      <c r="A7" s="42" t="s">
        <v>48</v>
      </c>
      <c r="B7" s="837">
        <v>158.77956989247309</v>
      </c>
      <c r="C7" s="837">
        <v>142.03225806451613</v>
      </c>
      <c r="D7" s="837">
        <v>144.17137096774192</v>
      </c>
      <c r="E7" s="837">
        <v>128.64271749755619</v>
      </c>
      <c r="F7" s="837">
        <v>140.11493971977842</v>
      </c>
      <c r="G7" s="837">
        <v>125.91182795698924</v>
      </c>
      <c r="H7" s="837">
        <v>139.60416666666666</v>
      </c>
      <c r="I7" s="837">
        <v>129.734375</v>
      </c>
      <c r="J7" s="837">
        <v>145.85133806109036</v>
      </c>
      <c r="K7" s="837">
        <v>133.30317935898509</v>
      </c>
      <c r="L7" s="348">
        <f>K7/J7-1</f>
        <v>-8.6033894984559045E-2</v>
      </c>
      <c r="O7" s="38"/>
      <c r="P7" s="38"/>
    </row>
    <row r="8" spans="1:24" s="22" customFormat="1" ht="15.75" customHeight="1">
      <c r="A8" s="42" t="s">
        <v>49</v>
      </c>
      <c r="B8" s="837">
        <v>145.02500000000001</v>
      </c>
      <c r="C8" s="837">
        <v>143.48214285714283</v>
      </c>
      <c r="D8" s="837">
        <v>136.85057471264366</v>
      </c>
      <c r="E8" s="837">
        <v>129.37167207792209</v>
      </c>
      <c r="F8" s="837">
        <v>134.37586206896552</v>
      </c>
      <c r="G8" s="837">
        <v>130.03214285714287</v>
      </c>
      <c r="H8" s="837">
        <v>134.89885057471264</v>
      </c>
      <c r="I8" s="837">
        <v>129.46428571428569</v>
      </c>
      <c r="J8" s="837">
        <v>136.92740570788237</v>
      </c>
      <c r="K8" s="837">
        <v>132.3727087986619</v>
      </c>
      <c r="L8" s="348">
        <f>K8/J8-1</f>
        <v>-3.3263588729179228E-2</v>
      </c>
      <c r="O8" s="38"/>
      <c r="P8" s="38"/>
      <c r="Q8" s="38"/>
      <c r="S8" s="38"/>
    </row>
    <row r="9" spans="1:24" s="22" customFormat="1" ht="15.75" customHeight="1">
      <c r="A9" s="42" t="s">
        <v>50</v>
      </c>
      <c r="B9" s="837">
        <v>144.05483870967743</v>
      </c>
      <c r="C9" s="837">
        <v>146.78494623655914</v>
      </c>
      <c r="D9" s="837">
        <v>128.69999999999999</v>
      </c>
      <c r="E9" s="837">
        <v>128.90322580645162</v>
      </c>
      <c r="F9" s="837">
        <v>134.29838709677418</v>
      </c>
      <c r="G9" s="837">
        <v>129.35483870967744</v>
      </c>
      <c r="H9" s="837">
        <v>130.87096774193549</v>
      </c>
      <c r="I9" s="837">
        <v>131.30645161290323</v>
      </c>
      <c r="J9" s="837">
        <v>136.10605281296708</v>
      </c>
      <c r="K9" s="837">
        <v>132.56156682027648</v>
      </c>
      <c r="L9" s="348">
        <f t="shared" ref="L9:L12" si="0">K9/J9-1</f>
        <v>-2.6042089381295375E-2</v>
      </c>
      <c r="O9" s="38"/>
    </row>
    <row r="10" spans="1:24" s="22" customFormat="1" ht="15.75" customHeight="1">
      <c r="A10" s="42" t="s">
        <v>58</v>
      </c>
      <c r="B10" s="837">
        <v>147.06666666666666</v>
      </c>
      <c r="C10" s="837">
        <v>155.53333333333333</v>
      </c>
      <c r="D10" s="837"/>
      <c r="E10" s="838">
        <v>131</v>
      </c>
      <c r="F10" s="837">
        <v>136.66666666666666</v>
      </c>
      <c r="G10" s="837">
        <v>130</v>
      </c>
      <c r="H10" s="837">
        <v>136.06666666666666</v>
      </c>
      <c r="I10" s="837">
        <v>132.5</v>
      </c>
      <c r="J10" s="837">
        <v>143.41455128205129</v>
      </c>
      <c r="K10" s="839">
        <v>135.93550326797384</v>
      </c>
      <c r="L10" s="348">
        <f t="shared" si="0"/>
        <v>-5.2149854719891864E-2</v>
      </c>
      <c r="N10" s="43"/>
      <c r="O10" s="38"/>
      <c r="P10" s="38"/>
      <c r="Q10" s="38"/>
      <c r="R10" s="38"/>
      <c r="S10" s="38"/>
      <c r="W10" s="43"/>
    </row>
    <row r="11" spans="1:24" s="22" customFormat="1" ht="15.75" customHeight="1">
      <c r="A11" s="42" t="s">
        <v>60</v>
      </c>
      <c r="B11" s="837">
        <v>149.30215053763442</v>
      </c>
      <c r="C11" s="837">
        <v>156.94999999999999</v>
      </c>
      <c r="D11" s="837"/>
      <c r="E11" s="838">
        <v>131</v>
      </c>
      <c r="F11" s="837">
        <v>137.5</v>
      </c>
      <c r="G11" s="837">
        <v>135.04444444444442</v>
      </c>
      <c r="H11" s="837">
        <v>138.37931034482759</v>
      </c>
      <c r="I11" s="837">
        <v>133.11666666666667</v>
      </c>
      <c r="J11" s="837">
        <v>145.48660425595909</v>
      </c>
      <c r="K11" s="837">
        <v>135.14094444444444</v>
      </c>
      <c r="L11" s="348">
        <f t="shared" si="0"/>
        <v>-7.1110738094575465E-2</v>
      </c>
      <c r="N11" s="43"/>
      <c r="X11" s="38"/>
    </row>
    <row r="12" spans="1:24" s="22" customFormat="1" ht="15.75" customHeight="1">
      <c r="A12" s="42" t="s">
        <v>51</v>
      </c>
      <c r="B12" s="837">
        <v>153.71269841269842</v>
      </c>
      <c r="C12" s="837">
        <v>157.15668202764979</v>
      </c>
      <c r="D12" s="838"/>
      <c r="E12" s="838">
        <v>131</v>
      </c>
      <c r="F12" s="837">
        <v>139.11666666666667</v>
      </c>
      <c r="G12" s="837">
        <v>137.52688172043011</v>
      </c>
      <c r="H12" s="837">
        <v>138.4</v>
      </c>
      <c r="I12" s="837">
        <v>136.73118279569891</v>
      </c>
      <c r="J12" s="837">
        <v>147.77380952380952</v>
      </c>
      <c r="K12" s="837">
        <v>139.24189708141321</v>
      </c>
      <c r="L12" s="348">
        <f t="shared" si="0"/>
        <v>-5.7736296234696671E-2</v>
      </c>
      <c r="N12" s="43"/>
      <c r="T12" s="38"/>
      <c r="U12" s="38"/>
      <c r="V12" s="38"/>
      <c r="W12" s="38"/>
      <c r="X12" s="38"/>
    </row>
    <row r="13" spans="1:24" s="22" customFormat="1" ht="15.75" customHeight="1">
      <c r="A13" s="42" t="s">
        <v>52</v>
      </c>
      <c r="B13" s="837">
        <v>155.26943164362518</v>
      </c>
      <c r="C13" s="837">
        <v>160.05702764976959</v>
      </c>
      <c r="D13" s="838"/>
      <c r="E13" s="838">
        <v>131</v>
      </c>
      <c r="F13" s="837">
        <v>140</v>
      </c>
      <c r="G13" s="837">
        <v>148.13548387096773</v>
      </c>
      <c r="H13" s="837">
        <v>139.70967741935482</v>
      </c>
      <c r="I13" s="837">
        <v>141.56490015360984</v>
      </c>
      <c r="J13" s="837">
        <v>148.47943991492377</v>
      </c>
      <c r="K13" s="837">
        <v>148.14053629867095</v>
      </c>
      <c r="L13" s="348">
        <f>K13/J13-1</f>
        <v>-2.2824952494905348E-3</v>
      </c>
      <c r="M13" s="40"/>
      <c r="N13" s="40"/>
      <c r="O13" s="38"/>
    </row>
    <row r="14" spans="1:24" s="22" customFormat="1" ht="15.75" customHeight="1">
      <c r="A14" s="42" t="s">
        <v>53</v>
      </c>
      <c r="B14" s="837">
        <v>156.09677419354838</v>
      </c>
      <c r="C14" s="837">
        <v>167.77777777777777</v>
      </c>
      <c r="D14" s="838"/>
      <c r="E14" s="838">
        <v>131</v>
      </c>
      <c r="F14" s="837">
        <v>140.03225806451613</v>
      </c>
      <c r="G14" s="837">
        <v>149.19999999999999</v>
      </c>
      <c r="H14" s="837">
        <v>140</v>
      </c>
      <c r="I14" s="837">
        <v>146.52918586789556</v>
      </c>
      <c r="J14" s="837">
        <v>145.62032770097287</v>
      </c>
      <c r="K14" s="837">
        <v>152.04199961246033</v>
      </c>
      <c r="L14" s="348">
        <f t="shared" ref="L14:L18" si="1">K14/J14-1</f>
        <v>4.409873273101117E-2</v>
      </c>
      <c r="N14" s="40"/>
      <c r="O14" s="38"/>
    </row>
    <row r="15" spans="1:24" s="22" customFormat="1" ht="15.75" customHeight="1">
      <c r="A15" s="42" t="s">
        <v>54</v>
      </c>
      <c r="B15" s="837">
        <v>157</v>
      </c>
      <c r="C15" s="837">
        <v>165.9</v>
      </c>
      <c r="D15" s="838"/>
      <c r="E15" s="838">
        <v>131</v>
      </c>
      <c r="F15" s="837">
        <v>137.99444444444444</v>
      </c>
      <c r="G15" s="837">
        <v>148.9</v>
      </c>
      <c r="H15" s="837"/>
      <c r="I15" s="837">
        <v>148.5</v>
      </c>
      <c r="J15" s="837">
        <v>140.15158730158731</v>
      </c>
      <c r="K15" s="837">
        <v>150.5</v>
      </c>
      <c r="L15" s="348">
        <f t="shared" si="1"/>
        <v>7.383728502585063E-2</v>
      </c>
      <c r="N15" s="38"/>
      <c r="O15" s="38"/>
      <c r="P15" s="38"/>
    </row>
    <row r="16" spans="1:24" s="22" customFormat="1" ht="15.75" customHeight="1">
      <c r="A16" s="42" t="s">
        <v>55</v>
      </c>
      <c r="B16" s="837"/>
      <c r="C16" s="837">
        <v>169.1</v>
      </c>
      <c r="D16" s="838"/>
      <c r="E16" s="838">
        <v>139.69999999999999</v>
      </c>
      <c r="F16" s="837">
        <v>137.5</v>
      </c>
      <c r="G16" s="837">
        <v>162.80000000000001</v>
      </c>
      <c r="H16" s="837"/>
      <c r="I16" s="837">
        <v>158.4</v>
      </c>
      <c r="J16" s="837">
        <v>137.5</v>
      </c>
      <c r="K16" s="837">
        <v>159.6</v>
      </c>
      <c r="L16" s="179">
        <f t="shared" si="1"/>
        <v>0.16072727272727261</v>
      </c>
      <c r="O16" s="38"/>
      <c r="P16" s="48"/>
    </row>
    <row r="17" spans="1:21" s="22" customFormat="1" ht="15.75" customHeight="1">
      <c r="A17" s="42" t="s">
        <v>56</v>
      </c>
      <c r="B17" s="837">
        <v>152.83333333333334</v>
      </c>
      <c r="C17" s="837">
        <v>159.19999999999999</v>
      </c>
      <c r="D17" s="838"/>
      <c r="E17" s="838">
        <v>131</v>
      </c>
      <c r="F17" s="837">
        <v>136.66666666666666</v>
      </c>
      <c r="G17" s="837">
        <v>143.5</v>
      </c>
      <c r="H17" s="837"/>
      <c r="I17" s="837">
        <v>147</v>
      </c>
      <c r="J17" s="837">
        <v>142.08888888888887</v>
      </c>
      <c r="K17" s="837">
        <v>143.6</v>
      </c>
      <c r="L17" s="179">
        <f t="shared" si="1"/>
        <v>1.0634970284641998E-2</v>
      </c>
      <c r="N17" s="43"/>
      <c r="O17" s="38"/>
    </row>
    <row r="18" spans="1:21" s="22" customFormat="1" ht="15.75" customHeight="1">
      <c r="A18" s="42" t="s">
        <v>57</v>
      </c>
      <c r="B18" s="837">
        <v>148.5</v>
      </c>
      <c r="C18" s="837">
        <v>155.1</v>
      </c>
      <c r="D18" s="837">
        <v>128</v>
      </c>
      <c r="E18" s="838">
        <v>131</v>
      </c>
      <c r="F18" s="837">
        <v>131</v>
      </c>
      <c r="G18" s="837">
        <v>139.69999999999999</v>
      </c>
      <c r="H18" s="837"/>
      <c r="I18" s="837">
        <v>146.19999999999999</v>
      </c>
      <c r="J18" s="837">
        <v>141.9</v>
      </c>
      <c r="K18" s="837">
        <v>145.1</v>
      </c>
      <c r="L18" s="179">
        <f t="shared" si="1"/>
        <v>2.2551092318534138E-2</v>
      </c>
      <c r="N18" s="43"/>
      <c r="O18" s="38"/>
    </row>
    <row r="19" spans="1:21" s="22" customFormat="1" ht="27" hidden="1" customHeight="1">
      <c r="A19" s="63" t="s">
        <v>68</v>
      </c>
      <c r="B19" s="59" t="e">
        <f>AVERAGE(#REF!)</f>
        <v>#REF!</v>
      </c>
      <c r="C19" s="59">
        <f>AVERAGE(B7:B17)</f>
        <v>151.91404633896565</v>
      </c>
      <c r="D19" s="59" t="e">
        <f>AVERAGE(#REF!)</f>
        <v>#REF!</v>
      </c>
      <c r="E19" s="59">
        <f>AVERAGE(D7:D17)</f>
        <v>136.57398189346185</v>
      </c>
      <c r="F19" s="59" t="e">
        <f>AVERAGE(#REF!)</f>
        <v>#REF!</v>
      </c>
      <c r="G19" s="59">
        <f>AVERAGE(F7:F17)</f>
        <v>137.66053558131625</v>
      </c>
      <c r="H19" s="59" t="e">
        <f>AVERAGE(#REF!)</f>
        <v>#REF!</v>
      </c>
      <c r="I19" s="59">
        <f>AVERAGE(H7:H17)</f>
        <v>137.24120492677048</v>
      </c>
      <c r="J19" s="59" t="e">
        <f>AVERAGE(#REF!)</f>
        <v>#REF!</v>
      </c>
      <c r="K19" s="59">
        <f>AVERAGE(J7:J17)</f>
        <v>142.67272776819388</v>
      </c>
      <c r="L19" s="60" t="e">
        <f>K19/J19*100-100</f>
        <v>#REF!</v>
      </c>
      <c r="M19" s="43"/>
      <c r="N19" s="22">
        <v>13266.303953286515</v>
      </c>
      <c r="O19" s="38">
        <f t="shared" ref="O19" si="2">N19/100</f>
        <v>132.66303953286516</v>
      </c>
      <c r="T19" s="22">
        <f t="shared" ref="T19" si="3">P19/100</f>
        <v>0</v>
      </c>
      <c r="U19" s="22">
        <f t="shared" ref="U19" si="4">Q19/100</f>
        <v>0</v>
      </c>
    </row>
    <row r="20" spans="1:21" s="22" customFormat="1" ht="15" customHeight="1">
      <c r="A20" s="93" t="s">
        <v>197</v>
      </c>
      <c r="B20" s="52"/>
      <c r="C20" s="52"/>
      <c r="D20" s="52"/>
      <c r="E20" s="52"/>
      <c r="F20" s="52"/>
      <c r="G20" s="52"/>
      <c r="H20" s="52"/>
      <c r="I20" s="52"/>
      <c r="J20" s="52"/>
      <c r="K20" s="52"/>
      <c r="L20" s="53"/>
    </row>
    <row r="21" spans="1:21">
      <c r="A21" s="1057" t="s">
        <v>176</v>
      </c>
      <c r="B21" s="1057"/>
      <c r="C21" s="1057"/>
      <c r="D21" s="1057"/>
      <c r="E21" s="1057"/>
      <c r="F21" s="1057"/>
      <c r="G21" s="1057"/>
      <c r="H21" s="1057"/>
      <c r="I21" s="1057"/>
      <c r="J21" s="1057"/>
      <c r="K21" s="1057"/>
      <c r="L21" s="1057"/>
    </row>
    <row r="22" spans="1:21" ht="14.25" customHeight="1">
      <c r="A22" s="743"/>
      <c r="B22" s="122"/>
      <c r="C22" s="123"/>
      <c r="D22" s="122"/>
      <c r="E22" s="123"/>
      <c r="F22" s="122"/>
      <c r="G22" s="123"/>
      <c r="H22" s="122"/>
      <c r="I22" s="123"/>
      <c r="J22" s="122"/>
      <c r="K22" s="123"/>
      <c r="L22" s="122"/>
    </row>
    <row r="23" spans="1:21">
      <c r="I23" s="11"/>
      <c r="P23" s="14"/>
      <c r="Q23" s="14"/>
      <c r="R23" s="14"/>
      <c r="S23" s="14"/>
      <c r="T23" s="14"/>
    </row>
    <row r="24" spans="1:21">
      <c r="I24" s="11"/>
      <c r="Q24" s="14"/>
      <c r="R24" s="14"/>
      <c r="S24" s="14"/>
      <c r="T24" s="14"/>
    </row>
    <row r="25" spans="1:21">
      <c r="A25" s="16"/>
      <c r="B25" s="16"/>
      <c r="C25" s="16"/>
      <c r="D25" s="16"/>
      <c r="E25" s="16"/>
      <c r="I25" s="11"/>
      <c r="P25" s="14"/>
      <c r="Q25" s="14"/>
      <c r="R25" s="14"/>
      <c r="S25" s="14"/>
      <c r="T25" s="14"/>
    </row>
    <row r="26" spans="1:21">
      <c r="B26" s="16"/>
      <c r="C26" s="16"/>
      <c r="D26" s="16"/>
      <c r="E26" s="16"/>
      <c r="I26" s="11"/>
      <c r="Q26" s="14"/>
      <c r="R26" s="14"/>
      <c r="S26" s="14"/>
      <c r="T26" s="14"/>
    </row>
    <row r="27" spans="1:21">
      <c r="I27" s="11"/>
      <c r="P27" s="14"/>
      <c r="Q27" s="14"/>
      <c r="R27" s="14"/>
      <c r="S27" s="14"/>
      <c r="T27" s="14"/>
    </row>
    <row r="28" spans="1:21">
      <c r="I28" s="11"/>
      <c r="Q28" s="14"/>
      <c r="R28" s="14"/>
      <c r="S28" s="14"/>
      <c r="T28" s="14"/>
    </row>
    <row r="29" spans="1:21">
      <c r="I29" s="11"/>
      <c r="P29" s="14"/>
      <c r="Q29" s="14"/>
      <c r="R29" s="14"/>
      <c r="S29" s="14"/>
      <c r="T29" s="14"/>
    </row>
    <row r="30" spans="1:21">
      <c r="I30" s="11"/>
      <c r="Q30" s="14"/>
      <c r="R30" s="14"/>
      <c r="S30" s="14"/>
      <c r="T30" s="14"/>
    </row>
    <row r="31" spans="1:21">
      <c r="P31" s="14"/>
      <c r="Q31" s="14"/>
      <c r="R31" s="14"/>
      <c r="S31" s="14"/>
      <c r="T31" s="14"/>
    </row>
    <row r="32" spans="1:21">
      <c r="Q32" s="14"/>
      <c r="R32" s="14"/>
      <c r="S32" s="14"/>
      <c r="T32" s="14"/>
    </row>
    <row r="33" spans="16:20">
      <c r="P33" s="14"/>
      <c r="Q33" s="14"/>
      <c r="R33" s="14"/>
      <c r="S33" s="14"/>
      <c r="T33" s="14"/>
    </row>
    <row r="34" spans="16:20">
      <c r="Q34" s="14"/>
      <c r="R34" s="14"/>
      <c r="S34" s="14"/>
      <c r="T34" s="14"/>
    </row>
    <row r="35" spans="16:20">
      <c r="P35" s="14"/>
      <c r="Q35" s="14"/>
      <c r="R35" s="14"/>
      <c r="S35" s="14"/>
      <c r="T35" s="14"/>
    </row>
    <row r="37" spans="16:20" ht="13.5" customHeight="1"/>
    <row r="38" spans="16:20" ht="13.5" customHeight="1"/>
    <row r="39" spans="16:20" ht="13.5" customHeight="1"/>
    <row r="40" spans="16:20" ht="13.5" customHeight="1"/>
    <row r="41" spans="16:20" ht="12.75" customHeight="1"/>
    <row r="42" spans="16:20" ht="12.75" customHeight="1"/>
    <row r="43" spans="16:20" ht="15" customHeight="1"/>
    <row r="44" spans="16:20" ht="15" customHeight="1"/>
    <row r="45" spans="16:20" ht="15" customHeight="1"/>
    <row r="46" spans="16:20" ht="15" customHeight="1"/>
    <row r="47" spans="16:20" ht="15" customHeight="1"/>
    <row r="48" spans="16:20" ht="15" customHeight="1"/>
    <row r="49" spans="19:19" ht="15" customHeight="1"/>
    <row r="50" spans="19:19" ht="15" customHeight="1"/>
    <row r="51" spans="19:19" ht="15" customHeight="1"/>
    <row r="52" spans="19:19" ht="15" customHeight="1"/>
    <row r="53" spans="19:19" ht="15" customHeight="1"/>
    <row r="54" spans="19:19" ht="15" customHeight="1"/>
    <row r="55" spans="19:19" ht="15" customHeight="1"/>
    <row r="56" spans="19:19" ht="15" customHeight="1"/>
    <row r="57" spans="19:19" ht="15" customHeight="1"/>
    <row r="58" spans="19:19" ht="15" customHeight="1"/>
    <row r="59" spans="19:19" ht="15" customHeight="1"/>
    <row r="60" spans="19:19" ht="15" customHeight="1"/>
    <row r="61" spans="19:19" ht="15" customHeight="1">
      <c r="S61" s="12"/>
    </row>
    <row r="62" spans="19:19" ht="15" customHeight="1">
      <c r="S62" s="12"/>
    </row>
    <row r="63" spans="19:19" ht="15" customHeight="1">
      <c r="S63" s="12"/>
    </row>
    <row r="64" spans="19:19" ht="15" customHeight="1">
      <c r="S64" s="12"/>
    </row>
    <row r="65" spans="19:19" ht="15" customHeight="1">
      <c r="S65" s="12"/>
    </row>
    <row r="66" spans="19:19" ht="15" customHeight="1">
      <c r="S66" s="12"/>
    </row>
    <row r="67" spans="19:19" ht="15" customHeight="1">
      <c r="S67" s="12"/>
    </row>
    <row r="68" spans="19:19" ht="15" customHeight="1"/>
    <row r="69" spans="19:19" ht="15" customHeight="1"/>
    <row r="70" spans="19:19" ht="15" customHeight="1"/>
    <row r="71" spans="19:19" ht="15" customHeight="1"/>
    <row r="72" spans="19:19" ht="15" customHeight="1"/>
    <row r="73" spans="19:19" ht="15" customHeight="1"/>
    <row r="74" spans="19:19" ht="15" customHeight="1"/>
    <row r="75" spans="19:19" ht="15" customHeight="1"/>
    <row r="76" spans="19:19" ht="15" customHeight="1"/>
    <row r="77" spans="19:19" ht="15" customHeight="1"/>
    <row r="78" spans="19:19" ht="15" customHeight="1"/>
    <row r="79" spans="19:19" ht="15" customHeight="1"/>
    <row r="80" spans="19:19" ht="15" customHeight="1"/>
    <row r="81" ht="15" customHeight="1"/>
  </sheetData>
  <mergeCells count="10">
    <mergeCell ref="A21:L21"/>
    <mergeCell ref="A1:L1"/>
    <mergeCell ref="A3:L3"/>
    <mergeCell ref="A4:L4"/>
    <mergeCell ref="B5:C5"/>
    <mergeCell ref="D5:E5"/>
    <mergeCell ref="F5:G5"/>
    <mergeCell ref="A5:A6"/>
    <mergeCell ref="H5:I5"/>
    <mergeCell ref="J5:L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80" zoomScaleNormal="80" workbookViewId="0">
      <selection activeCell="A5" sqref="A5:E9"/>
    </sheetView>
  </sheetViews>
  <sheetFormatPr baseColWidth="10" defaultRowHeight="18"/>
  <cols>
    <col min="1" max="1" width="8" customWidth="1"/>
    <col min="5" max="5" width="19.7265625" customWidth="1"/>
  </cols>
  <sheetData>
    <row r="1" spans="1:7">
      <c r="A1" s="938" t="s">
        <v>503</v>
      </c>
      <c r="B1" s="938"/>
      <c r="C1" s="938"/>
      <c r="D1" s="938"/>
      <c r="E1" s="938"/>
    </row>
    <row r="2" spans="1:7">
      <c r="A2" s="939" t="s">
        <v>114</v>
      </c>
      <c r="B2" s="939"/>
      <c r="C2" s="939"/>
      <c r="D2" s="939"/>
      <c r="E2" s="939"/>
    </row>
    <row r="3" spans="1:7">
      <c r="A3" s="941"/>
      <c r="B3" s="942"/>
      <c r="C3" s="942"/>
      <c r="D3" s="942"/>
      <c r="E3" s="942"/>
    </row>
    <row r="4" spans="1:7">
      <c r="A4" s="940"/>
      <c r="B4" s="940"/>
      <c r="C4" s="940"/>
      <c r="D4" s="940"/>
      <c r="E4" s="940"/>
    </row>
    <row r="5" spans="1:7" ht="81" customHeight="1">
      <c r="A5" s="943" t="s">
        <v>614</v>
      </c>
      <c r="B5" s="943"/>
      <c r="C5" s="943"/>
      <c r="D5" s="943"/>
      <c r="E5" s="943"/>
      <c r="G5" s="335" t="s">
        <v>528</v>
      </c>
    </row>
    <row r="6" spans="1:7">
      <c r="A6" s="943"/>
      <c r="B6" s="943"/>
      <c r="C6" s="943"/>
      <c r="D6" s="943"/>
      <c r="E6" s="943"/>
    </row>
    <row r="7" spans="1:7" ht="81" customHeight="1">
      <c r="A7" s="943"/>
      <c r="B7" s="943"/>
      <c r="C7" s="943"/>
      <c r="D7" s="943"/>
      <c r="E7" s="943"/>
    </row>
    <row r="8" spans="1:7">
      <c r="A8" s="943"/>
      <c r="B8" s="943"/>
      <c r="C8" s="943"/>
      <c r="D8" s="943"/>
      <c r="E8" s="943"/>
    </row>
    <row r="9" spans="1:7" ht="185.25" customHeight="1">
      <c r="A9" s="943"/>
      <c r="B9" s="943"/>
      <c r="C9" s="943"/>
      <c r="D9" s="943"/>
      <c r="E9" s="943"/>
    </row>
    <row r="10" spans="1:7" ht="39.75" customHeight="1">
      <c r="A10" s="907"/>
      <c r="B10" s="908"/>
      <c r="C10" s="908"/>
      <c r="D10" s="908"/>
      <c r="E10" s="908"/>
    </row>
    <row r="11" spans="1:7" ht="126" customHeight="1">
      <c r="A11" s="907"/>
      <c r="B11" s="908"/>
      <c r="C11" s="908"/>
      <c r="D11" s="908"/>
      <c r="E11" s="908"/>
    </row>
    <row r="12" spans="1:7">
      <c r="C12" s="184"/>
    </row>
    <row r="13" spans="1:7">
      <c r="C13" s="184"/>
    </row>
    <row r="14" spans="1:7">
      <c r="C14" s="184"/>
    </row>
    <row r="15" spans="1:7">
      <c r="C15" s="184"/>
    </row>
    <row r="16" spans="1:7">
      <c r="C16" s="184"/>
    </row>
    <row r="17" spans="3:3">
      <c r="C17" s="184"/>
    </row>
    <row r="18" spans="3:3">
      <c r="C18" s="184"/>
    </row>
  </sheetData>
  <mergeCells count="5">
    <mergeCell ref="A1:E1"/>
    <mergeCell ref="A2:E2"/>
    <mergeCell ref="A4:E4"/>
    <mergeCell ref="A3:E3"/>
    <mergeCell ref="A5:E9"/>
  </mergeCells>
  <pageMargins left="0.70866141732283472" right="0.70866141732283472" top="0.74803149606299213" bottom="0.74803149606299213" header="0.31496062992125984" footer="0.31496062992125984"/>
  <pageSetup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4"/>
  <sheetViews>
    <sheetView topLeftCell="A7" zoomScaleNormal="100" zoomScaleSheetLayoutView="75" workbookViewId="0">
      <selection activeCell="L4" sqref="L4"/>
    </sheetView>
  </sheetViews>
  <sheetFormatPr baseColWidth="10" defaultColWidth="10.90625" defaultRowHeight="12"/>
  <cols>
    <col min="1" max="1" width="10.08984375" style="9" customWidth="1"/>
    <col min="2" max="4" width="8" style="1" customWidth="1"/>
    <col min="5" max="6" width="8" style="211" customWidth="1"/>
    <col min="7" max="7" width="8" style="1" customWidth="1"/>
    <col min="8" max="8" width="3.7265625" style="1" customWidth="1"/>
    <col min="9" max="9" width="5.90625" style="17" customWidth="1"/>
    <col min="10" max="10" width="11" style="17" hidden="1" customWidth="1"/>
    <col min="11" max="11" width="3.7265625" style="17" hidden="1" customWidth="1"/>
    <col min="12" max="12" width="4.6328125" style="17" bestFit="1" customWidth="1"/>
    <col min="13" max="13" width="5.08984375" style="1" customWidth="1"/>
    <col min="14" max="16384" width="10.90625" style="1"/>
  </cols>
  <sheetData>
    <row r="1" spans="1:19" s="28" customFormat="1" ht="12.75">
      <c r="A1" s="963" t="s">
        <v>480</v>
      </c>
      <c r="B1" s="963"/>
      <c r="C1" s="963"/>
      <c r="D1" s="963"/>
      <c r="E1" s="963"/>
      <c r="F1" s="963"/>
      <c r="G1" s="963"/>
      <c r="I1" s="35"/>
      <c r="J1" s="35"/>
      <c r="K1" s="35"/>
      <c r="L1" s="35"/>
    </row>
    <row r="2" spans="1:19" s="28" customFormat="1" ht="12.75">
      <c r="A2" s="26"/>
      <c r="B2" s="34"/>
      <c r="C2" s="24"/>
      <c r="D2" s="24"/>
      <c r="E2" s="210"/>
      <c r="F2" s="210"/>
      <c r="I2" s="35"/>
      <c r="J2" s="35"/>
      <c r="K2" s="35"/>
      <c r="L2" s="35"/>
    </row>
    <row r="3" spans="1:19" s="28" customFormat="1" ht="12.75">
      <c r="A3" s="963" t="s">
        <v>603</v>
      </c>
      <c r="B3" s="963"/>
      <c r="C3" s="963"/>
      <c r="D3" s="963"/>
      <c r="E3" s="963"/>
      <c r="F3" s="963"/>
      <c r="G3" s="963"/>
      <c r="I3" s="35"/>
      <c r="J3" s="35"/>
      <c r="K3" s="35"/>
      <c r="L3" s="35"/>
      <c r="M3" s="270"/>
    </row>
    <row r="4" spans="1:19" s="28" customFormat="1" ht="12.75">
      <c r="A4" s="961" t="s">
        <v>573</v>
      </c>
      <c r="B4" s="961"/>
      <c r="C4" s="961"/>
      <c r="D4" s="961"/>
      <c r="E4" s="961"/>
      <c r="F4" s="961"/>
      <c r="G4" s="961"/>
      <c r="I4" s="35"/>
      <c r="J4" s="35"/>
      <c r="K4" s="35"/>
      <c r="L4" s="35"/>
    </row>
    <row r="5" spans="1:19" s="28" customFormat="1" ht="66.75" customHeight="1">
      <c r="A5" s="129" t="s">
        <v>106</v>
      </c>
      <c r="B5" s="138" t="s">
        <v>163</v>
      </c>
      <c r="C5" s="138" t="s">
        <v>110</v>
      </c>
      <c r="D5" s="138" t="s">
        <v>111</v>
      </c>
      <c r="E5" s="138" t="s">
        <v>156</v>
      </c>
      <c r="F5" s="138" t="s">
        <v>160</v>
      </c>
      <c r="G5" s="138" t="s">
        <v>162</v>
      </c>
      <c r="I5" s="717"/>
      <c r="J5" s="717"/>
      <c r="K5" s="718"/>
      <c r="L5" s="717"/>
      <c r="M5" s="719"/>
      <c r="N5" s="719"/>
      <c r="O5" s="719"/>
      <c r="P5" s="719"/>
    </row>
    <row r="6" spans="1:19" ht="14.25" customHeight="1">
      <c r="A6" s="235">
        <v>42705</v>
      </c>
      <c r="B6" s="840">
        <v>117.15685858193548</v>
      </c>
      <c r="C6" s="841">
        <v>146.07263474197734</v>
      </c>
      <c r="D6" s="841">
        <v>142.6</v>
      </c>
      <c r="E6" s="841">
        <v>139.54743969668885</v>
      </c>
      <c r="F6" s="841">
        <v>148.5</v>
      </c>
      <c r="G6" s="841">
        <v>118.97724121107991</v>
      </c>
      <c r="H6" s="21"/>
      <c r="I6" s="720"/>
      <c r="J6" s="721"/>
      <c r="K6" s="722"/>
      <c r="L6" s="723"/>
      <c r="M6" s="724"/>
      <c r="N6" s="725"/>
      <c r="O6" s="725"/>
      <c r="P6" s="725"/>
      <c r="Q6" s="296"/>
      <c r="R6" s="2"/>
      <c r="S6" s="2"/>
    </row>
    <row r="7" spans="1:19" ht="14.25" customHeight="1">
      <c r="A7" s="235">
        <v>42736</v>
      </c>
      <c r="B7" s="840">
        <v>120.51080201161288</v>
      </c>
      <c r="C7" s="841">
        <v>149.39492198001983</v>
      </c>
      <c r="D7" s="841"/>
      <c r="E7" s="841">
        <v>143.7117103792074</v>
      </c>
      <c r="F7" s="841">
        <v>142.03225806451613</v>
      </c>
      <c r="G7" s="841">
        <v>128.02315397371848</v>
      </c>
      <c r="H7" s="21"/>
      <c r="I7" s="720"/>
      <c r="J7" s="721"/>
      <c r="K7" s="721"/>
      <c r="L7" s="723"/>
      <c r="M7" s="724"/>
      <c r="N7" s="725"/>
      <c r="O7" s="725"/>
      <c r="P7" s="725"/>
      <c r="Q7" s="296"/>
      <c r="R7" s="2"/>
      <c r="S7" s="2"/>
    </row>
    <row r="8" spans="1:19" ht="14.25" customHeight="1">
      <c r="A8" s="235">
        <v>42767</v>
      </c>
      <c r="B8" s="840">
        <v>122.79</v>
      </c>
      <c r="C8" s="841">
        <v>151.59248877460573</v>
      </c>
      <c r="D8" s="841"/>
      <c r="E8" s="841">
        <v>145.4108603787698</v>
      </c>
      <c r="F8" s="841">
        <v>142.719298245614</v>
      </c>
      <c r="G8" s="841">
        <v>119.78098716025099</v>
      </c>
      <c r="H8" s="21"/>
      <c r="I8" s="720"/>
      <c r="J8" s="721"/>
      <c r="K8" s="721"/>
      <c r="L8" s="723"/>
      <c r="M8" s="724"/>
      <c r="N8" s="724"/>
      <c r="O8" s="724"/>
      <c r="P8" s="724"/>
      <c r="Q8" s="284"/>
    </row>
    <row r="9" spans="1:19" ht="14.25" customHeight="1">
      <c r="A9" s="235">
        <v>42795</v>
      </c>
      <c r="B9" s="840">
        <v>121.72</v>
      </c>
      <c r="C9" s="841">
        <v>152.73554052097614</v>
      </c>
      <c r="D9" s="841"/>
      <c r="E9" s="841">
        <v>152.49321151445972</v>
      </c>
      <c r="F9" s="841">
        <v>145.87719298245614</v>
      </c>
      <c r="G9" s="841">
        <v>127.12964839635288</v>
      </c>
      <c r="H9" s="21"/>
      <c r="I9" s="720"/>
      <c r="J9" s="721"/>
      <c r="K9" s="721"/>
      <c r="L9" s="723"/>
      <c r="M9" s="724"/>
      <c r="N9" s="211"/>
      <c r="O9" s="211"/>
      <c r="P9" s="211"/>
    </row>
    <row r="10" spans="1:19" ht="14.25" customHeight="1">
      <c r="A10" s="235">
        <v>42826</v>
      </c>
      <c r="B10" s="840">
        <v>118.27</v>
      </c>
      <c r="C10" s="841">
        <v>148.97961069105287</v>
      </c>
      <c r="D10" s="841"/>
      <c r="E10" s="841">
        <v>151.53044349190355</v>
      </c>
      <c r="F10" s="841">
        <v>155.54347826086956</v>
      </c>
      <c r="G10" s="841">
        <v>138.70515396552142</v>
      </c>
      <c r="H10" s="21"/>
      <c r="I10" s="720"/>
      <c r="J10" s="721"/>
      <c r="K10" s="722"/>
      <c r="L10" s="723"/>
      <c r="M10" s="724"/>
      <c r="N10" s="211"/>
      <c r="O10" s="211"/>
      <c r="P10" s="211"/>
    </row>
    <row r="11" spans="1:19" ht="14.25" customHeight="1">
      <c r="A11" s="235">
        <v>42856</v>
      </c>
      <c r="B11" s="840">
        <v>120.19</v>
      </c>
      <c r="C11" s="841">
        <v>152.61119919407562</v>
      </c>
      <c r="D11" s="842"/>
      <c r="E11" s="841">
        <v>155.76389326923834</v>
      </c>
      <c r="F11" s="841">
        <v>156.875</v>
      </c>
      <c r="G11" s="842">
        <v>172.43787207556738</v>
      </c>
      <c r="H11" s="21"/>
      <c r="I11" s="761"/>
      <c r="J11" s="720"/>
      <c r="K11" s="720"/>
      <c r="L11" s="720"/>
      <c r="M11" s="724"/>
      <c r="N11" s="724"/>
      <c r="O11" s="724"/>
      <c r="P11" s="211"/>
    </row>
    <row r="12" spans="1:19" ht="14.25" customHeight="1">
      <c r="A12" s="235">
        <v>42887</v>
      </c>
      <c r="B12" s="840">
        <v>123.38</v>
      </c>
      <c r="C12" s="841">
        <v>155.22999999999999</v>
      </c>
      <c r="D12" s="842">
        <v>139.5</v>
      </c>
      <c r="E12" s="841">
        <v>155.52000000000001</v>
      </c>
      <c r="F12" s="841">
        <v>157.19999999999999</v>
      </c>
      <c r="G12" s="842">
        <v>141.56558356470765</v>
      </c>
      <c r="H12" s="146"/>
      <c r="I12" s="761"/>
      <c r="J12" s="721"/>
      <c r="K12" s="722"/>
      <c r="L12" s="720"/>
      <c r="M12" s="724"/>
      <c r="N12" s="724"/>
      <c r="O12" s="724"/>
      <c r="P12" s="724"/>
      <c r="Q12" s="724"/>
    </row>
    <row r="13" spans="1:19" ht="14.25" customHeight="1">
      <c r="A13" s="235">
        <v>42917</v>
      </c>
      <c r="B13" s="840">
        <v>137.66</v>
      </c>
      <c r="C13" s="841">
        <v>169.41</v>
      </c>
      <c r="D13" s="842">
        <v>140.5</v>
      </c>
      <c r="E13" s="841">
        <v>155.6</v>
      </c>
      <c r="F13" s="841">
        <v>159.9</v>
      </c>
      <c r="G13" s="842">
        <v>151.28691418503911</v>
      </c>
      <c r="H13" s="146"/>
      <c r="I13" s="761"/>
      <c r="J13" s="721"/>
      <c r="K13" s="722"/>
      <c r="L13" s="720"/>
      <c r="M13" s="724"/>
      <c r="N13" s="724"/>
      <c r="O13" s="724"/>
      <c r="P13" s="724"/>
      <c r="Q13" s="724"/>
    </row>
    <row r="14" spans="1:19" ht="14.25" customHeight="1">
      <c r="A14" s="235">
        <v>42948</v>
      </c>
      <c r="B14" s="840">
        <v>116.48901829354838</v>
      </c>
      <c r="C14" s="841">
        <v>147.86548387096775</v>
      </c>
      <c r="D14" s="842"/>
      <c r="E14" s="841">
        <v>151.82225806451615</v>
      </c>
      <c r="F14" s="841">
        <v>167.77777777777777</v>
      </c>
      <c r="G14" s="842">
        <v>132.91959679999999</v>
      </c>
      <c r="H14" s="146"/>
      <c r="I14" s="761"/>
      <c r="J14" s="727"/>
      <c r="K14" s="722"/>
      <c r="L14" s="720"/>
      <c r="O14" s="778"/>
      <c r="P14" s="724"/>
      <c r="Q14" s="724"/>
      <c r="R14" s="211"/>
    </row>
    <row r="15" spans="1:19" ht="14.25" customHeight="1">
      <c r="A15" s="235">
        <v>42979</v>
      </c>
      <c r="B15" s="841">
        <v>116.30431709166668</v>
      </c>
      <c r="C15" s="841">
        <v>147.14791666666667</v>
      </c>
      <c r="D15" s="842"/>
      <c r="E15" s="841">
        <v>142.54374999999999</v>
      </c>
      <c r="F15" s="841">
        <v>165.875</v>
      </c>
      <c r="G15" s="842">
        <v>129.68695279999997</v>
      </c>
      <c r="H15" s="21"/>
      <c r="I15" s="761"/>
      <c r="J15" s="718"/>
      <c r="K15" s="718"/>
      <c r="L15" s="720"/>
      <c r="Q15" s="724"/>
      <c r="R15" s="211"/>
    </row>
    <row r="16" spans="1:19" ht="14.25" customHeight="1">
      <c r="A16" s="235">
        <v>43009</v>
      </c>
      <c r="B16" s="843">
        <v>128</v>
      </c>
      <c r="C16" s="843">
        <v>151.4</v>
      </c>
      <c r="D16" s="843"/>
      <c r="E16" s="844">
        <v>142.69999999999999</v>
      </c>
      <c r="F16" s="844">
        <v>169.1</v>
      </c>
      <c r="G16" s="843">
        <v>131.1</v>
      </c>
      <c r="H16" s="21"/>
      <c r="I16" s="761"/>
      <c r="J16" s="718"/>
      <c r="K16" s="718"/>
      <c r="L16" s="720"/>
      <c r="Q16" s="724"/>
      <c r="R16" s="211"/>
    </row>
    <row r="17" spans="1:21" ht="14.25" customHeight="1">
      <c r="A17" s="235">
        <v>43040</v>
      </c>
      <c r="B17" s="843">
        <v>116.6</v>
      </c>
      <c r="C17" s="843">
        <v>147.9</v>
      </c>
      <c r="D17" s="843"/>
      <c r="E17" s="843">
        <v>140.6</v>
      </c>
      <c r="F17" s="843">
        <v>159.19999999999999</v>
      </c>
      <c r="G17" s="843">
        <v>132.69999999999999</v>
      </c>
      <c r="H17" s="21"/>
      <c r="I17" s="761"/>
      <c r="J17" s="718"/>
      <c r="K17" s="718"/>
      <c r="L17" s="720"/>
      <c r="Q17" s="724"/>
      <c r="R17" s="211"/>
    </row>
    <row r="18" spans="1:21" ht="14.25" customHeight="1">
      <c r="A18" s="235">
        <v>43070</v>
      </c>
      <c r="B18" s="843">
        <v>114.3</v>
      </c>
      <c r="C18" s="843">
        <v>145.80000000000001</v>
      </c>
      <c r="D18" s="843"/>
      <c r="E18" s="843">
        <v>141.19999999999999</v>
      </c>
      <c r="F18" s="843">
        <v>155.1</v>
      </c>
      <c r="G18" s="843">
        <v>134</v>
      </c>
      <c r="H18" s="21"/>
      <c r="I18" s="761"/>
      <c r="J18" s="718"/>
      <c r="K18" s="718"/>
      <c r="L18" s="720"/>
      <c r="Q18" s="724"/>
      <c r="R18" s="211"/>
    </row>
    <row r="19" spans="1:21" ht="25.5" customHeight="1">
      <c r="A19" s="1037" t="s">
        <v>520</v>
      </c>
      <c r="B19" s="1037"/>
      <c r="C19" s="1037"/>
      <c r="D19" s="1037"/>
      <c r="E19" s="1037"/>
      <c r="F19" s="1037"/>
      <c r="G19" s="1037"/>
      <c r="H19" s="21"/>
      <c r="I19" s="728"/>
      <c r="J19" s="728"/>
      <c r="K19" s="728"/>
      <c r="L19" s="728"/>
      <c r="M19" s="728"/>
      <c r="N19" s="728"/>
      <c r="O19" s="728"/>
      <c r="P19" s="728"/>
    </row>
    <row r="20" spans="1:21" ht="12.75" customHeight="1">
      <c r="A20" s="68"/>
      <c r="B20" s="72"/>
      <c r="C20" s="72"/>
      <c r="D20" s="72"/>
      <c r="E20" s="212"/>
      <c r="F20" s="212"/>
      <c r="G20" s="72"/>
      <c r="H20" s="72"/>
      <c r="I20" s="212"/>
      <c r="J20" s="729"/>
      <c r="K20" s="729"/>
      <c r="L20" s="730"/>
      <c r="M20" s="211"/>
      <c r="N20" s="211"/>
      <c r="O20" s="211"/>
      <c r="P20" s="211"/>
    </row>
    <row r="21" spans="1:21" ht="15" customHeight="1">
      <c r="B21" s="72"/>
      <c r="F21" s="212"/>
      <c r="H21" s="21"/>
      <c r="I21" s="730"/>
      <c r="J21" s="729"/>
      <c r="K21" s="729"/>
      <c r="L21" s="730"/>
      <c r="M21" s="726"/>
      <c r="N21" s="726"/>
      <c r="O21" s="726"/>
      <c r="P21" s="726"/>
      <c r="Q21" s="285"/>
    </row>
    <row r="22" spans="1:21" ht="15" customHeight="1">
      <c r="H22" s="21"/>
      <c r="I22" s="730"/>
      <c r="J22" s="729"/>
      <c r="K22" s="730"/>
      <c r="L22" s="730"/>
      <c r="M22" s="726"/>
      <c r="N22" s="726"/>
      <c r="O22" s="726"/>
      <c r="P22" s="726"/>
      <c r="Q22" s="285"/>
      <c r="R22" s="285"/>
      <c r="S22" s="285"/>
      <c r="T22" s="285"/>
      <c r="U22" s="285"/>
    </row>
    <row r="23" spans="1:21" ht="15" customHeight="1">
      <c r="H23" s="21"/>
      <c r="I23" s="730"/>
      <c r="J23" s="730"/>
      <c r="K23" s="730"/>
      <c r="L23" s="730"/>
      <c r="M23" s="726"/>
      <c r="N23" s="726"/>
      <c r="O23" s="726"/>
      <c r="P23" s="726"/>
      <c r="Q23" s="285"/>
    </row>
    <row r="24" spans="1:21" ht="15" customHeight="1">
      <c r="I24" s="211"/>
      <c r="J24" s="211"/>
      <c r="K24" s="211"/>
      <c r="L24" s="211"/>
      <c r="M24" s="211"/>
      <c r="N24" s="211"/>
      <c r="O24" s="211"/>
      <c r="P24" s="211"/>
    </row>
    <row r="25" spans="1:21" ht="15" customHeight="1">
      <c r="I25" s="211"/>
      <c r="J25" s="211"/>
      <c r="K25" s="211"/>
      <c r="L25" s="211"/>
      <c r="M25" s="211"/>
      <c r="N25" s="211"/>
      <c r="O25" s="211"/>
      <c r="P25" s="211"/>
    </row>
    <row r="26" spans="1:21" ht="15" customHeight="1">
      <c r="I26" s="211"/>
      <c r="J26" s="211"/>
      <c r="K26" s="211"/>
      <c r="L26" s="211"/>
      <c r="M26" s="211"/>
      <c r="N26" s="211"/>
      <c r="O26" s="211"/>
      <c r="P26" s="211"/>
    </row>
    <row r="27" spans="1:21" ht="15" customHeight="1">
      <c r="B27" s="16"/>
      <c r="C27" s="16"/>
      <c r="D27" s="16"/>
      <c r="E27" s="213"/>
      <c r="I27" s="211"/>
      <c r="J27" s="211"/>
      <c r="K27" s="211"/>
      <c r="L27" s="211"/>
      <c r="M27" s="211"/>
      <c r="N27" s="211"/>
      <c r="O27" s="211"/>
      <c r="P27" s="211"/>
    </row>
    <row r="28" spans="1:21" ht="15" customHeight="1">
      <c r="B28" s="16"/>
      <c r="C28" s="16"/>
      <c r="D28" s="16"/>
      <c r="E28" s="213"/>
      <c r="I28" s="211"/>
      <c r="J28" s="211"/>
      <c r="K28" s="211"/>
      <c r="L28" s="211"/>
      <c r="M28" s="211"/>
      <c r="N28" s="211"/>
      <c r="O28" s="211"/>
      <c r="P28" s="211"/>
    </row>
    <row r="29" spans="1:21" ht="15" customHeight="1">
      <c r="I29" s="211"/>
      <c r="J29" s="211"/>
      <c r="K29" s="211"/>
      <c r="L29" s="211"/>
      <c r="M29" s="211"/>
      <c r="N29" s="211"/>
      <c r="O29" s="211"/>
      <c r="P29" s="211"/>
    </row>
    <row r="30" spans="1:21" ht="15" customHeight="1">
      <c r="I30" s="211"/>
      <c r="J30" s="211"/>
      <c r="K30" s="211"/>
      <c r="L30" s="211"/>
      <c r="M30" s="211"/>
      <c r="N30" s="211"/>
      <c r="O30" s="211"/>
      <c r="P30" s="211"/>
    </row>
    <row r="31" spans="1:21" ht="15" customHeight="1">
      <c r="I31" s="211"/>
      <c r="J31" s="211"/>
      <c r="K31" s="211"/>
      <c r="L31" s="211"/>
      <c r="M31" s="211"/>
      <c r="N31" s="211"/>
      <c r="O31" s="211"/>
      <c r="P31" s="211"/>
    </row>
    <row r="32" spans="1:21" ht="13.5" customHeight="1">
      <c r="I32" s="729"/>
      <c r="J32" s="729"/>
      <c r="K32" s="729"/>
      <c r="L32" s="729"/>
      <c r="M32" s="211"/>
      <c r="N32" s="211"/>
      <c r="O32" s="211"/>
      <c r="P32" s="211"/>
    </row>
    <row r="33" spans="1:16" ht="13.5" customHeight="1">
      <c r="I33" s="729"/>
      <c r="J33" s="729"/>
      <c r="K33" s="729"/>
      <c r="L33" s="729"/>
      <c r="M33" s="211"/>
      <c r="N33" s="211"/>
      <c r="O33" s="211"/>
      <c r="P33" s="211"/>
    </row>
    <row r="34" spans="1:16" ht="13.5" customHeight="1">
      <c r="I34" s="729"/>
      <c r="J34" s="729"/>
      <c r="K34" s="729"/>
      <c r="L34" s="729"/>
      <c r="M34" s="211"/>
      <c r="N34" s="211"/>
      <c r="O34" s="211"/>
      <c r="P34" s="211"/>
    </row>
    <row r="35" spans="1:16" ht="13.5" customHeight="1"/>
    <row r="36" spans="1:16" ht="13.5" customHeight="1"/>
    <row r="37" spans="1:16" ht="7.5" customHeight="1"/>
    <row r="38" spans="1:16" ht="12" customHeight="1"/>
    <row r="39" spans="1:16" ht="13.5" customHeight="1">
      <c r="A39" s="16"/>
      <c r="B39" s="16"/>
      <c r="C39" s="16"/>
      <c r="D39" s="16"/>
      <c r="E39" s="213"/>
      <c r="F39" s="213"/>
      <c r="G39" s="16"/>
      <c r="H39" s="16"/>
      <c r="I39" s="16"/>
      <c r="J39" s="16"/>
      <c r="K39" s="16"/>
      <c r="L39" s="16"/>
      <c r="M39" s="16"/>
    </row>
    <row r="40" spans="1:16" ht="13.5" customHeight="1"/>
    <row r="41" spans="1:16" ht="13.5" customHeight="1"/>
    <row r="42" spans="1:16" ht="13.5" customHeight="1"/>
    <row r="43" spans="1:16" ht="13.5" customHeight="1"/>
    <row r="44" spans="1:16" ht="13.5" customHeight="1"/>
    <row r="45" spans="1:16" ht="13.5" customHeight="1"/>
    <row r="46" spans="1:16" ht="13.5" customHeight="1"/>
    <row r="47" spans="1:16" ht="13.5" customHeight="1"/>
    <row r="48" spans="1:16" ht="13.5" customHeight="1"/>
    <row r="49" spans="8:13" ht="13.5" customHeight="1"/>
    <row r="50" spans="8:13" ht="13.5" customHeight="1"/>
    <row r="51" spans="8:13" ht="13.5" customHeight="1"/>
    <row r="52" spans="8:13" ht="13.5" customHeight="1">
      <c r="H52" s="9"/>
      <c r="I52" s="1"/>
      <c r="J52" s="1"/>
      <c r="K52" s="1"/>
      <c r="L52" s="211"/>
      <c r="M52" s="211"/>
    </row>
    <row r="53" spans="8:13" ht="13.5" customHeight="1">
      <c r="H53" s="9"/>
      <c r="I53" s="1"/>
      <c r="J53" s="1"/>
      <c r="K53" s="1"/>
      <c r="L53" s="211"/>
      <c r="M53" s="211"/>
    </row>
    <row r="54" spans="8:13" ht="13.5" customHeight="1"/>
    <row r="55" spans="8:13" ht="13.5" customHeight="1"/>
    <row r="56" spans="8:13" ht="13.5" customHeight="1"/>
    <row r="57" spans="8:13" ht="13.5" customHeight="1"/>
    <row r="58" spans="8:13" ht="13.5" customHeight="1"/>
    <row r="59" spans="8:13" ht="13.5" customHeight="1"/>
    <row r="60" spans="8:13" ht="13.5" customHeight="1"/>
    <row r="61" spans="8:13" ht="13.5" customHeight="1"/>
    <row r="62" spans="8:13" ht="13.5" customHeight="1"/>
    <row r="63" spans="8:13" ht="13.5" customHeight="1"/>
    <row r="64" spans="8:1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9:12" ht="13.5" customHeight="1"/>
    <row r="98" spans="9:12" ht="13.5" customHeight="1"/>
    <row r="99" spans="9:12" ht="13.5" customHeight="1"/>
    <row r="100" spans="9:12" ht="13.5" customHeight="1"/>
    <row r="101" spans="9:12" ht="13.5" customHeight="1"/>
    <row r="102" spans="9:12" ht="13.5" customHeight="1">
      <c r="I102" s="1"/>
      <c r="J102" s="1"/>
      <c r="K102" s="1"/>
      <c r="L102" s="1"/>
    </row>
    <row r="103" spans="9:12" ht="13.5" customHeight="1">
      <c r="I103" s="1"/>
      <c r="J103" s="1"/>
      <c r="K103" s="1"/>
      <c r="L103" s="1"/>
    </row>
    <row r="104" spans="9:12" ht="13.5" customHeight="1">
      <c r="I104" s="1"/>
      <c r="J104" s="1"/>
      <c r="K104" s="1"/>
      <c r="L104" s="1"/>
    </row>
    <row r="105" spans="9:12" ht="13.5" customHeight="1">
      <c r="I105" s="1"/>
      <c r="J105" s="1"/>
      <c r="K105" s="1"/>
      <c r="L105" s="1"/>
    </row>
    <row r="106" spans="9:12" ht="13.5" customHeight="1">
      <c r="I106" s="1"/>
      <c r="J106" s="1"/>
      <c r="K106" s="1"/>
      <c r="L106" s="1"/>
    </row>
    <row r="107" spans="9:12" ht="13.5" customHeight="1">
      <c r="I107" s="1"/>
      <c r="J107" s="1"/>
      <c r="K107" s="1"/>
      <c r="L107" s="1"/>
    </row>
    <row r="108" spans="9:12" ht="13.5" customHeight="1">
      <c r="I108" s="1"/>
      <c r="J108" s="1"/>
      <c r="K108" s="1"/>
      <c r="L108" s="1"/>
    </row>
    <row r="109" spans="9:12" ht="13.5" customHeight="1">
      <c r="I109" s="1"/>
      <c r="J109" s="1"/>
      <c r="K109" s="1"/>
      <c r="L109" s="1"/>
    </row>
    <row r="110" spans="9:12" ht="13.5" customHeight="1">
      <c r="I110" s="1"/>
      <c r="J110" s="1"/>
      <c r="K110" s="1"/>
      <c r="L110" s="1"/>
    </row>
    <row r="111" spans="9:12" ht="13.5" customHeight="1">
      <c r="I111" s="1"/>
      <c r="J111" s="1"/>
      <c r="K111" s="1"/>
      <c r="L111" s="1"/>
    </row>
    <row r="112" spans="9:12" ht="13.5" customHeight="1">
      <c r="I112" s="1"/>
      <c r="J112" s="1"/>
      <c r="K112" s="1"/>
      <c r="L112" s="1"/>
    </row>
    <row r="113" spans="9:12" ht="13.5" customHeight="1">
      <c r="I113" s="1"/>
      <c r="J113" s="1"/>
      <c r="K113" s="1"/>
      <c r="L113" s="1"/>
    </row>
    <row r="114" spans="9:12" ht="13.5" customHeight="1">
      <c r="I114" s="1"/>
      <c r="J114" s="1"/>
      <c r="K114" s="1"/>
      <c r="L114" s="1"/>
    </row>
    <row r="115" spans="9:12" ht="13.5" customHeight="1">
      <c r="I115" s="1"/>
      <c r="J115" s="1"/>
      <c r="K115" s="1"/>
      <c r="L115" s="1"/>
    </row>
    <row r="116" spans="9:12" ht="13.5" customHeight="1">
      <c r="I116" s="1"/>
      <c r="J116" s="1"/>
      <c r="K116" s="1"/>
      <c r="L116" s="1"/>
    </row>
    <row r="117" spans="9:12" ht="13.5" customHeight="1">
      <c r="I117" s="1"/>
      <c r="J117" s="1"/>
      <c r="K117" s="1"/>
      <c r="L117" s="1"/>
    </row>
    <row r="118" spans="9:12" ht="13.5" customHeight="1">
      <c r="I118" s="1"/>
      <c r="J118" s="1"/>
      <c r="K118" s="1"/>
      <c r="L118" s="1"/>
    </row>
    <row r="119" spans="9:12" ht="13.5" customHeight="1">
      <c r="I119" s="1"/>
      <c r="J119" s="1"/>
      <c r="K119" s="1"/>
      <c r="L119" s="1"/>
    </row>
    <row r="120" spans="9:12" ht="13.5" customHeight="1">
      <c r="I120" s="1"/>
      <c r="J120" s="1"/>
      <c r="K120" s="1"/>
      <c r="L120" s="1"/>
    </row>
    <row r="121" spans="9:12" ht="13.5" customHeight="1">
      <c r="I121" s="1"/>
      <c r="J121" s="1"/>
      <c r="K121" s="1"/>
      <c r="L121" s="1"/>
    </row>
    <row r="122" spans="9:12" ht="13.5" customHeight="1">
      <c r="I122" s="1"/>
      <c r="J122" s="1"/>
      <c r="K122" s="1"/>
      <c r="L122" s="1"/>
    </row>
    <row r="123" spans="9:12" ht="13.5" customHeight="1">
      <c r="I123" s="1"/>
      <c r="J123" s="1"/>
      <c r="K123" s="1"/>
      <c r="L123" s="1"/>
    </row>
    <row r="124" spans="9:12" ht="13.5" customHeight="1">
      <c r="I124" s="1"/>
      <c r="J124" s="1"/>
      <c r="K124" s="1"/>
      <c r="L124" s="1"/>
    </row>
    <row r="125" spans="9:12" ht="13.5" customHeight="1">
      <c r="I125" s="1"/>
      <c r="J125" s="1"/>
      <c r="K125" s="1"/>
      <c r="L125" s="1"/>
    </row>
    <row r="126" spans="9:12" ht="13.5" customHeight="1">
      <c r="I126" s="1"/>
      <c r="J126" s="1"/>
      <c r="K126" s="1"/>
      <c r="L126" s="1"/>
    </row>
    <row r="127" spans="9:12" ht="13.5" customHeight="1">
      <c r="I127" s="1"/>
      <c r="J127" s="1"/>
      <c r="K127" s="1"/>
      <c r="L127" s="1"/>
    </row>
    <row r="128" spans="9:12" ht="13.5" customHeight="1">
      <c r="I128" s="1"/>
      <c r="J128" s="1"/>
      <c r="K128" s="1"/>
      <c r="L128" s="1"/>
    </row>
    <row r="129" spans="9:12" ht="13.5" customHeight="1">
      <c r="I129" s="1"/>
      <c r="J129" s="1"/>
      <c r="K129" s="1"/>
      <c r="L129" s="1"/>
    </row>
    <row r="130" spans="9:12" ht="13.5" customHeight="1">
      <c r="I130" s="1"/>
      <c r="J130" s="1"/>
      <c r="K130" s="1"/>
      <c r="L130" s="1"/>
    </row>
    <row r="131" spans="9:12">
      <c r="I131" s="1"/>
      <c r="J131" s="1"/>
      <c r="K131" s="1"/>
      <c r="L131" s="1"/>
    </row>
    <row r="132" spans="9:12">
      <c r="I132" s="1"/>
      <c r="J132" s="1"/>
      <c r="K132" s="1"/>
      <c r="L132" s="1"/>
    </row>
    <row r="133" spans="9:12">
      <c r="I133" s="1"/>
      <c r="J133" s="1"/>
      <c r="K133" s="1"/>
      <c r="L133" s="1"/>
    </row>
    <row r="134" spans="9:12">
      <c r="I134" s="1"/>
      <c r="J134" s="1"/>
      <c r="K134" s="1"/>
      <c r="L134" s="1"/>
    </row>
    <row r="135" spans="9:12">
      <c r="I135" s="1"/>
      <c r="J135" s="1"/>
      <c r="K135" s="1"/>
      <c r="L135" s="1"/>
    </row>
    <row r="136" spans="9:12">
      <c r="I136" s="1"/>
      <c r="J136" s="1"/>
      <c r="K136" s="1"/>
      <c r="L136" s="1"/>
    </row>
    <row r="137" spans="9:12">
      <c r="I137" s="1"/>
      <c r="J137" s="1"/>
      <c r="K137" s="1"/>
      <c r="L137" s="1"/>
    </row>
    <row r="138" spans="9:12">
      <c r="I138" s="1"/>
      <c r="J138" s="1"/>
      <c r="K138" s="1"/>
      <c r="L138" s="1"/>
    </row>
    <row r="139" spans="9:12">
      <c r="I139" s="1"/>
      <c r="J139" s="1"/>
      <c r="K139" s="1"/>
      <c r="L139" s="1"/>
    </row>
    <row r="140" spans="9:12">
      <c r="I140" s="1"/>
      <c r="J140" s="1"/>
      <c r="K140" s="1"/>
      <c r="L140" s="1"/>
    </row>
    <row r="141" spans="9:12">
      <c r="I141" s="1"/>
      <c r="J141" s="1"/>
      <c r="K141" s="1"/>
      <c r="L141" s="1"/>
    </row>
    <row r="142" spans="9:12">
      <c r="I142" s="1"/>
      <c r="J142" s="1"/>
      <c r="K142" s="1"/>
      <c r="L142" s="1"/>
    </row>
    <row r="143" spans="9:12">
      <c r="I143" s="1"/>
      <c r="J143" s="1"/>
      <c r="K143" s="1"/>
      <c r="L143" s="1"/>
    </row>
    <row r="144" spans="9:12">
      <c r="I144" s="1"/>
      <c r="J144" s="1"/>
      <c r="K144" s="1"/>
      <c r="L144" s="1"/>
    </row>
    <row r="145" spans="9:12">
      <c r="I145" s="1"/>
      <c r="J145" s="1"/>
      <c r="K145" s="1"/>
      <c r="L145" s="1"/>
    </row>
    <row r="146" spans="9:12">
      <c r="I146" s="1"/>
      <c r="J146" s="1"/>
      <c r="K146" s="1"/>
      <c r="L146" s="1"/>
    </row>
    <row r="147" spans="9:12">
      <c r="I147" s="1"/>
      <c r="J147" s="1"/>
      <c r="K147" s="1"/>
      <c r="L147" s="1"/>
    </row>
    <row r="148" spans="9:12">
      <c r="I148" s="1"/>
      <c r="J148" s="1"/>
      <c r="K148" s="1"/>
      <c r="L148" s="1"/>
    </row>
    <row r="149" spans="9:12">
      <c r="I149" s="1"/>
      <c r="J149" s="1"/>
      <c r="K149" s="1"/>
      <c r="L149" s="1"/>
    </row>
    <row r="150" spans="9:12">
      <c r="I150" s="1"/>
      <c r="J150" s="1"/>
      <c r="K150" s="1"/>
      <c r="L150" s="1"/>
    </row>
    <row r="151" spans="9:12">
      <c r="I151" s="1"/>
      <c r="J151" s="1"/>
      <c r="K151" s="1"/>
      <c r="L151" s="1"/>
    </row>
    <row r="152" spans="9:12">
      <c r="I152" s="1"/>
      <c r="J152" s="1"/>
      <c r="K152" s="1"/>
      <c r="L152" s="1"/>
    </row>
    <row r="153" spans="9:12">
      <c r="I153" s="1"/>
      <c r="J153" s="1"/>
      <c r="K153" s="1"/>
      <c r="L153" s="1"/>
    </row>
    <row r="154" spans="9:12">
      <c r="I154" s="1"/>
      <c r="J154" s="1"/>
      <c r="K154" s="1"/>
      <c r="L154" s="1"/>
    </row>
    <row r="155" spans="9:12">
      <c r="I155" s="1"/>
      <c r="J155" s="1"/>
      <c r="K155" s="1"/>
      <c r="L155" s="1"/>
    </row>
    <row r="156" spans="9:12">
      <c r="I156" s="1"/>
      <c r="J156" s="1"/>
      <c r="K156" s="1"/>
      <c r="L156" s="1"/>
    </row>
    <row r="157" spans="9:12">
      <c r="I157" s="1"/>
      <c r="J157" s="1"/>
      <c r="K157" s="1"/>
      <c r="L157" s="1"/>
    </row>
    <row r="158" spans="9:12">
      <c r="I158" s="1"/>
      <c r="J158" s="1"/>
      <c r="K158" s="1"/>
      <c r="L158" s="1"/>
    </row>
    <row r="159" spans="9:12">
      <c r="I159" s="1"/>
      <c r="J159" s="1"/>
      <c r="K159" s="1"/>
      <c r="L159" s="1"/>
    </row>
    <row r="160" spans="9:12">
      <c r="I160" s="1"/>
      <c r="J160" s="1"/>
      <c r="K160" s="1"/>
      <c r="L160" s="1"/>
    </row>
    <row r="161" spans="9:12">
      <c r="I161" s="1"/>
      <c r="J161" s="1"/>
      <c r="K161" s="1"/>
      <c r="L161" s="1"/>
    </row>
    <row r="162" spans="9:12">
      <c r="I162" s="1"/>
      <c r="J162" s="1"/>
      <c r="K162" s="1"/>
      <c r="L162" s="1"/>
    </row>
    <row r="163" spans="9:12">
      <c r="I163" s="1"/>
      <c r="J163" s="1"/>
      <c r="K163" s="1"/>
      <c r="L163" s="1"/>
    </row>
    <row r="164" spans="9:12">
      <c r="I164" s="1"/>
      <c r="J164" s="1"/>
      <c r="K164" s="1"/>
      <c r="L164" s="1"/>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A1:G1"/>
    <mergeCell ref="A3:G3"/>
    <mergeCell ref="A4:G4"/>
    <mergeCell ref="A19:G19"/>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0"/>
  <sheetViews>
    <sheetView zoomScaleNormal="100" zoomScaleSheetLayoutView="75" workbookViewId="0">
      <selection activeCell="P30" sqref="P30"/>
    </sheetView>
  </sheetViews>
  <sheetFormatPr baseColWidth="10" defaultColWidth="7.26953125" defaultRowHeight="12.75"/>
  <cols>
    <col min="1" max="1" width="1.26953125" style="157" customWidth="1"/>
    <col min="2" max="2" width="8.26953125" style="157" customWidth="1"/>
    <col min="3" max="10" width="6.453125" style="157" customWidth="1"/>
    <col min="11" max="11" width="6" style="157" customWidth="1"/>
    <col min="12" max="12" width="5" style="157" customWidth="1"/>
    <col min="13" max="13" width="14.08984375" style="906" customWidth="1"/>
    <col min="14" max="15" width="6.26953125" style="906" customWidth="1"/>
    <col min="16" max="16384" width="7.26953125" style="157"/>
  </cols>
  <sheetData>
    <row r="1" spans="1:16" s="145" customFormat="1">
      <c r="A1" s="145">
        <v>158.27477999999999</v>
      </c>
      <c r="B1" s="313"/>
      <c r="C1" s="313"/>
      <c r="D1" s="313"/>
      <c r="E1" s="313"/>
      <c r="F1" s="313"/>
      <c r="G1" s="313"/>
      <c r="H1" s="313"/>
      <c r="I1" s="313"/>
      <c r="J1" s="313"/>
      <c r="K1" s="313"/>
      <c r="L1" s="313"/>
      <c r="M1" s="922"/>
      <c r="N1" s="923">
        <v>43160</v>
      </c>
      <c r="O1" s="923">
        <v>43282</v>
      </c>
    </row>
    <row r="2" spans="1:16" s="145" customFormat="1">
      <c r="A2" s="145">
        <v>159.37709999999998</v>
      </c>
      <c r="B2" s="313"/>
      <c r="C2" s="313"/>
      <c r="D2" s="313"/>
      <c r="E2" s="313"/>
      <c r="F2" s="313"/>
      <c r="G2" s="313"/>
      <c r="H2" s="313"/>
      <c r="I2" s="313"/>
      <c r="J2" s="313"/>
      <c r="K2" s="313"/>
      <c r="L2" s="313"/>
      <c r="M2" s="906" t="s">
        <v>452</v>
      </c>
      <c r="N2" s="906">
        <v>199.70364000000001</v>
      </c>
      <c r="O2" s="906">
        <v>208.33848</v>
      </c>
    </row>
    <row r="3" spans="1:16" s="145" customFormat="1">
      <c r="B3" s="313"/>
      <c r="C3" s="313"/>
      <c r="D3" s="313"/>
      <c r="E3" s="313"/>
      <c r="F3" s="313"/>
      <c r="G3" s="313"/>
      <c r="H3" s="313"/>
      <c r="I3" s="313"/>
      <c r="J3" s="313"/>
      <c r="K3" s="313"/>
      <c r="L3" s="313"/>
      <c r="M3" s="906" t="s">
        <v>453</v>
      </c>
      <c r="N3" s="906">
        <v>195.38621999999998</v>
      </c>
      <c r="O3" s="906">
        <v>205.12338</v>
      </c>
    </row>
    <row r="4" spans="1:16" s="145" customFormat="1">
      <c r="B4" s="313"/>
      <c r="C4" s="313"/>
      <c r="D4" s="313"/>
      <c r="E4" s="313"/>
      <c r="F4" s="313"/>
      <c r="G4" s="313"/>
      <c r="H4" s="313"/>
      <c r="I4" s="313"/>
      <c r="J4" s="313"/>
      <c r="K4" s="313"/>
      <c r="L4" s="313"/>
      <c r="M4" s="906" t="s">
        <v>454</v>
      </c>
      <c r="N4" s="906">
        <v>190.97693999999998</v>
      </c>
      <c r="O4" s="906">
        <v>200.80596</v>
      </c>
    </row>
    <row r="5" spans="1:16" s="145" customFormat="1" ht="18" customHeight="1">
      <c r="B5" s="313"/>
      <c r="C5" s="313"/>
      <c r="D5" s="313"/>
      <c r="E5" s="313"/>
      <c r="F5" s="313"/>
      <c r="G5" s="313"/>
      <c r="H5" s="313"/>
      <c r="I5" s="313"/>
      <c r="J5" s="313"/>
      <c r="K5" s="313"/>
      <c r="L5" s="313"/>
      <c r="M5" s="906" t="s">
        <v>455</v>
      </c>
      <c r="N5" s="906">
        <v>188.22113999999999</v>
      </c>
      <c r="O5" s="906">
        <v>198.69317999999998</v>
      </c>
    </row>
    <row r="6" spans="1:16" s="159" customFormat="1" ht="17.45" customHeight="1">
      <c r="B6" s="313"/>
      <c r="C6" s="313"/>
      <c r="D6" s="313"/>
      <c r="E6" s="313"/>
      <c r="F6" s="313"/>
      <c r="G6" s="313"/>
      <c r="H6" s="313"/>
      <c r="I6" s="313"/>
      <c r="J6" s="313"/>
      <c r="K6" s="313"/>
      <c r="L6" s="313"/>
      <c r="M6" s="906" t="s">
        <v>456</v>
      </c>
      <c r="N6" s="906">
        <v>177.10607999999999</v>
      </c>
      <c r="O6" s="906">
        <v>188.68044</v>
      </c>
    </row>
    <row r="7" spans="1:16" s="159" customFormat="1" ht="12.75" customHeight="1">
      <c r="B7" s="313"/>
      <c r="C7" s="313"/>
      <c r="D7" s="313"/>
      <c r="E7" s="313"/>
      <c r="F7" s="313"/>
      <c r="G7" s="313"/>
      <c r="H7" s="313"/>
      <c r="I7" s="313"/>
      <c r="J7" s="313"/>
      <c r="K7" s="313"/>
      <c r="L7" s="313"/>
      <c r="M7" s="906" t="s">
        <v>499</v>
      </c>
      <c r="N7" s="906">
        <v>166.90961999999999</v>
      </c>
      <c r="O7" s="906">
        <v>178.57584</v>
      </c>
    </row>
    <row r="8" spans="1:16" s="159" customFormat="1" ht="17.45" customHeight="1">
      <c r="B8" s="313"/>
      <c r="C8" s="313"/>
      <c r="D8" s="313"/>
      <c r="E8" s="313"/>
      <c r="F8" s="313"/>
      <c r="G8" s="313"/>
      <c r="H8" s="313"/>
      <c r="I8" s="313"/>
      <c r="J8" s="313"/>
      <c r="K8" s="313"/>
      <c r="L8" s="313"/>
      <c r="M8" s="906" t="s">
        <v>500</v>
      </c>
      <c r="N8" s="906">
        <v>163.14336</v>
      </c>
      <c r="O8" s="906">
        <v>175.08516</v>
      </c>
    </row>
    <row r="9" spans="1:16" s="159" customFormat="1" ht="17.45" customHeight="1">
      <c r="B9" s="313"/>
      <c r="C9" s="313"/>
      <c r="D9" s="313"/>
      <c r="E9" s="313"/>
      <c r="F9" s="313"/>
      <c r="G9" s="313"/>
      <c r="H9" s="313"/>
      <c r="I9" s="313"/>
      <c r="J9" s="313"/>
      <c r="K9" s="313"/>
      <c r="L9" s="313"/>
      <c r="M9" s="906" t="s">
        <v>501</v>
      </c>
      <c r="N9" s="906">
        <v>167.64449999999999</v>
      </c>
      <c r="O9" s="906">
        <v>178.94327999999999</v>
      </c>
    </row>
    <row r="10" spans="1:16" s="159" customFormat="1" ht="17.45" customHeight="1">
      <c r="B10" s="313"/>
      <c r="C10" s="313"/>
      <c r="D10" s="313"/>
      <c r="E10" s="313"/>
      <c r="F10" s="313"/>
      <c r="G10" s="313"/>
      <c r="H10" s="313"/>
      <c r="I10" s="313"/>
      <c r="J10" s="313"/>
      <c r="K10" s="313"/>
      <c r="L10" s="313"/>
      <c r="M10" s="906" t="s">
        <v>502</v>
      </c>
      <c r="N10" s="906">
        <v>166.17473999999999</v>
      </c>
      <c r="O10" s="906">
        <v>177.38165999999998</v>
      </c>
    </row>
    <row r="11" spans="1:16" s="159" customFormat="1" ht="17.45" customHeight="1">
      <c r="B11" s="313"/>
      <c r="C11" s="313"/>
      <c r="D11" s="313"/>
      <c r="E11" s="313"/>
      <c r="F11" s="313"/>
      <c r="G11" s="313"/>
      <c r="H11" s="313"/>
      <c r="I11" s="313"/>
      <c r="J11" s="313"/>
      <c r="K11" s="313"/>
      <c r="L11" s="313"/>
      <c r="M11" s="906" t="s">
        <v>519</v>
      </c>
      <c r="N11" s="906">
        <v>168.93054000000001</v>
      </c>
      <c r="O11" s="906">
        <v>179.68</v>
      </c>
    </row>
    <row r="12" spans="1:16" s="159" customFormat="1" ht="17.45" customHeight="1">
      <c r="B12" s="313"/>
      <c r="C12" s="313"/>
      <c r="D12" s="313"/>
      <c r="E12" s="313"/>
      <c r="F12" s="313"/>
      <c r="G12" s="313"/>
      <c r="H12" s="313"/>
      <c r="I12" s="313"/>
      <c r="J12" s="313"/>
      <c r="K12" s="313"/>
      <c r="L12" s="313"/>
      <c r="M12" s="906" t="s">
        <v>521</v>
      </c>
      <c r="N12" s="906">
        <v>173.43168</v>
      </c>
      <c r="O12" s="906">
        <v>184.27115999999998</v>
      </c>
    </row>
    <row r="13" spans="1:16" s="159" customFormat="1" ht="17.45" customHeight="1">
      <c r="B13" s="313"/>
      <c r="C13" s="313"/>
      <c r="D13" s="313"/>
      <c r="E13" s="313"/>
      <c r="F13" s="313"/>
      <c r="G13" s="313"/>
      <c r="H13" s="313"/>
      <c r="I13" s="313"/>
      <c r="J13" s="313"/>
      <c r="K13" s="313"/>
      <c r="L13" s="313"/>
      <c r="M13" s="906" t="s">
        <v>522</v>
      </c>
      <c r="N13" s="906">
        <v>167.82821999999999</v>
      </c>
      <c r="O13" s="906">
        <v>179.21886000000001</v>
      </c>
    </row>
    <row r="14" spans="1:16" s="159" customFormat="1" ht="17.45" customHeight="1">
      <c r="B14" s="313"/>
      <c r="C14" s="313"/>
      <c r="D14" s="313"/>
      <c r="E14" s="313"/>
      <c r="F14" s="313"/>
      <c r="G14" s="313"/>
      <c r="H14" s="313"/>
      <c r="I14" s="313"/>
      <c r="J14" s="313"/>
      <c r="K14" s="313"/>
      <c r="L14" s="313"/>
      <c r="M14" s="906" t="s">
        <v>526</v>
      </c>
      <c r="N14" s="906">
        <v>164.8887</v>
      </c>
      <c r="O14" s="906">
        <v>176.73864</v>
      </c>
    </row>
    <row r="15" spans="1:16" s="159" customFormat="1" ht="17.45" customHeight="1">
      <c r="B15" s="313"/>
      <c r="C15" s="313"/>
      <c r="D15" s="313"/>
      <c r="E15" s="313"/>
      <c r="F15" s="313"/>
      <c r="G15" s="313"/>
      <c r="H15" s="313"/>
      <c r="I15" s="313"/>
      <c r="J15" s="313"/>
      <c r="K15" s="313"/>
      <c r="L15" s="313"/>
      <c r="M15" s="906" t="s">
        <v>527</v>
      </c>
      <c r="N15" s="906">
        <v>165.99101999999999</v>
      </c>
      <c r="O15" s="906">
        <v>177.7491</v>
      </c>
    </row>
    <row r="16" spans="1:16" s="159" customFormat="1" ht="17.45" customHeight="1">
      <c r="B16" s="313"/>
      <c r="C16" s="313"/>
      <c r="D16" s="313"/>
      <c r="E16" s="313"/>
      <c r="F16" s="313"/>
      <c r="G16" s="313"/>
      <c r="H16" s="313"/>
      <c r="I16" s="313"/>
      <c r="J16" s="313"/>
      <c r="K16" s="313"/>
      <c r="L16" s="313"/>
      <c r="M16" s="906" t="s">
        <v>551</v>
      </c>
      <c r="N16" s="906">
        <v>165.89915999999999</v>
      </c>
      <c r="O16" s="906">
        <v>177.65724</v>
      </c>
      <c r="P16" s="924"/>
    </row>
    <row r="17" spans="1:16" s="159" customFormat="1" ht="17.45" customHeight="1">
      <c r="B17" s="313"/>
      <c r="C17" s="313"/>
      <c r="D17" s="313"/>
      <c r="E17" s="313"/>
      <c r="F17" s="313"/>
      <c r="G17" s="313"/>
      <c r="H17" s="313"/>
      <c r="I17" s="313"/>
      <c r="J17" s="313"/>
      <c r="K17" s="313"/>
      <c r="L17" s="313"/>
      <c r="M17" s="906" t="s">
        <v>552</v>
      </c>
      <c r="N17" s="906">
        <v>161.58174</v>
      </c>
      <c r="O17" s="906">
        <v>173.52354</v>
      </c>
      <c r="P17" s="924"/>
    </row>
    <row r="18" spans="1:16" s="159" customFormat="1" ht="17.45" customHeight="1">
      <c r="B18" s="313"/>
      <c r="C18" s="313"/>
      <c r="D18" s="313"/>
      <c r="E18" s="313"/>
      <c r="F18" s="313"/>
      <c r="G18" s="313"/>
      <c r="H18" s="313"/>
      <c r="I18" s="313"/>
      <c r="J18" s="313"/>
      <c r="K18" s="313"/>
      <c r="L18" s="313"/>
      <c r="M18" s="906" t="s">
        <v>553</v>
      </c>
      <c r="N18" s="906">
        <v>164.24567999999999</v>
      </c>
      <c r="O18" s="906">
        <v>175.45259999999999</v>
      </c>
      <c r="P18" s="924"/>
    </row>
    <row r="19" spans="1:16" s="159" customFormat="1" ht="17.45" customHeight="1">
      <c r="B19" s="313"/>
      <c r="C19" s="313"/>
      <c r="D19" s="313"/>
      <c r="E19" s="313"/>
      <c r="F19" s="313"/>
      <c r="G19" s="313"/>
      <c r="H19" s="313"/>
      <c r="I19" s="313"/>
      <c r="J19" s="313"/>
      <c r="K19" s="313"/>
      <c r="L19" s="313"/>
      <c r="M19" s="906" t="s">
        <v>554</v>
      </c>
      <c r="N19" s="906">
        <v>163.23522</v>
      </c>
      <c r="O19" s="906">
        <v>173.70725999999999</v>
      </c>
    </row>
    <row r="20" spans="1:16" s="159" customFormat="1" ht="17.45" customHeight="1">
      <c r="B20" s="313"/>
      <c r="C20" s="313"/>
      <c r="D20" s="313"/>
      <c r="E20" s="313"/>
      <c r="F20" s="313"/>
      <c r="G20" s="313"/>
      <c r="H20" s="313"/>
      <c r="I20" s="313"/>
      <c r="J20" s="313"/>
      <c r="K20" s="313"/>
      <c r="L20" s="313"/>
      <c r="M20" s="906" t="s">
        <v>556</v>
      </c>
      <c r="N20" s="906">
        <v>159.37709999999998</v>
      </c>
      <c r="O20" s="906">
        <v>170.49215999999998</v>
      </c>
    </row>
    <row r="21" spans="1:16" s="159" customFormat="1">
      <c r="B21" s="313"/>
      <c r="C21" s="313"/>
      <c r="D21" s="313"/>
      <c r="E21" s="313"/>
      <c r="F21" s="313"/>
      <c r="G21" s="313"/>
      <c r="H21" s="313"/>
      <c r="I21" s="313"/>
      <c r="J21" s="313"/>
      <c r="K21" s="313"/>
      <c r="L21" s="313"/>
      <c r="M21" s="906" t="s">
        <v>557</v>
      </c>
      <c r="N21" s="906">
        <v>156.25386</v>
      </c>
      <c r="O21" s="906">
        <v>167.73635999999999</v>
      </c>
    </row>
    <row r="22" spans="1:16" s="159" customFormat="1">
      <c r="B22" s="313"/>
      <c r="C22" s="313"/>
      <c r="D22" s="313"/>
      <c r="E22" s="313"/>
      <c r="F22" s="313"/>
      <c r="G22" s="313"/>
      <c r="H22" s="313"/>
      <c r="I22" s="313"/>
      <c r="J22" s="313"/>
      <c r="K22" s="313"/>
      <c r="L22" s="313"/>
      <c r="M22" s="906" t="s">
        <v>558</v>
      </c>
      <c r="N22" s="906">
        <v>159.46895999999998</v>
      </c>
      <c r="O22" s="906">
        <v>170.4</v>
      </c>
    </row>
    <row r="23" spans="1:16" ht="12.75" customHeight="1">
      <c r="B23" s="313"/>
      <c r="C23" s="313"/>
      <c r="D23" s="313"/>
      <c r="E23" s="313"/>
      <c r="F23" s="313"/>
      <c r="G23" s="313"/>
      <c r="H23" s="313"/>
      <c r="I23" s="313"/>
      <c r="J23" s="313"/>
      <c r="K23" s="313"/>
      <c r="L23" s="313"/>
      <c r="M23" s="906" t="s">
        <v>559</v>
      </c>
      <c r="N23" s="906">
        <v>151.66085999999999</v>
      </c>
      <c r="O23" s="906">
        <v>162.59219999999999</v>
      </c>
    </row>
    <row r="24" spans="1:16" s="159" customFormat="1" ht="12" customHeight="1">
      <c r="B24" s="313"/>
      <c r="C24" s="313"/>
      <c r="D24" s="313"/>
      <c r="E24" s="313"/>
      <c r="F24" s="313"/>
      <c r="G24" s="313"/>
      <c r="H24" s="313"/>
      <c r="I24" s="313"/>
      <c r="J24" s="313"/>
      <c r="K24" s="313"/>
      <c r="L24" s="313"/>
      <c r="M24" s="906" t="s">
        <v>560</v>
      </c>
      <c r="N24" s="906">
        <v>154.04921999999999</v>
      </c>
      <c r="O24" s="906">
        <v>164.70498000000001</v>
      </c>
    </row>
    <row r="25" spans="1:16" s="159" customFormat="1" ht="12" customHeight="1">
      <c r="B25" s="313"/>
      <c r="C25" s="313"/>
      <c r="D25" s="313"/>
      <c r="E25" s="313"/>
      <c r="F25" s="313"/>
      <c r="G25" s="313"/>
      <c r="H25" s="313"/>
      <c r="I25" s="313"/>
      <c r="J25" s="313"/>
      <c r="K25" s="313"/>
      <c r="L25" s="313"/>
      <c r="M25" s="906" t="s">
        <v>579</v>
      </c>
      <c r="N25" s="906">
        <v>154.32479999999998</v>
      </c>
      <c r="O25" s="906">
        <v>165.53172000000001</v>
      </c>
    </row>
    <row r="26" spans="1:16" s="159" customFormat="1" ht="12" customHeight="1">
      <c r="A26" s="616"/>
      <c r="B26" s="313"/>
      <c r="C26" s="313"/>
      <c r="D26" s="313"/>
      <c r="E26" s="313"/>
      <c r="F26" s="313"/>
      <c r="G26" s="313"/>
      <c r="H26" s="313"/>
      <c r="I26" s="313"/>
      <c r="J26" s="313"/>
      <c r="K26" s="313"/>
      <c r="L26" s="313"/>
      <c r="M26" s="906" t="s">
        <v>580</v>
      </c>
      <c r="N26" s="906">
        <v>159.74454</v>
      </c>
      <c r="O26" s="906">
        <v>170.67588000000001</v>
      </c>
    </row>
    <row r="27" spans="1:16" s="159" customFormat="1" ht="12" customHeight="1">
      <c r="B27" s="313"/>
      <c r="C27" s="313"/>
      <c r="D27" s="313"/>
      <c r="E27" s="313"/>
      <c r="F27" s="313"/>
      <c r="G27" s="313"/>
      <c r="H27" s="313"/>
      <c r="I27" s="313"/>
      <c r="J27" s="313"/>
      <c r="K27" s="313"/>
      <c r="L27" s="313"/>
      <c r="M27" s="906" t="s">
        <v>581</v>
      </c>
      <c r="N27" s="906">
        <v>159.19337999999999</v>
      </c>
      <c r="O27" s="906">
        <v>169.941</v>
      </c>
    </row>
    <row r="28" spans="1:16" s="159" customFormat="1" ht="12" customHeight="1">
      <c r="B28" s="313"/>
      <c r="C28" s="313"/>
      <c r="D28" s="313"/>
      <c r="E28" s="313"/>
      <c r="F28" s="313"/>
      <c r="G28" s="313"/>
      <c r="H28" s="313"/>
      <c r="I28" s="313"/>
      <c r="J28" s="313"/>
      <c r="K28" s="313"/>
      <c r="L28" s="313"/>
      <c r="M28" s="906"/>
      <c r="N28" s="906"/>
      <c r="O28" s="906"/>
    </row>
    <row r="29" spans="1:16" s="159" customFormat="1" ht="12" customHeight="1">
      <c r="B29" s="313"/>
      <c r="C29" s="313"/>
      <c r="D29" s="313"/>
      <c r="E29" s="313"/>
      <c r="F29" s="313"/>
      <c r="G29" s="313"/>
      <c r="H29" s="313"/>
      <c r="I29" s="313"/>
      <c r="J29" s="313"/>
      <c r="K29" s="313"/>
      <c r="L29" s="313"/>
      <c r="M29" s="906"/>
      <c r="N29" s="906"/>
      <c r="O29" s="906"/>
    </row>
    <row r="30" spans="1:16" s="159" customFormat="1" ht="12" customHeight="1">
      <c r="B30" s="313"/>
      <c r="C30" s="313"/>
      <c r="D30" s="313"/>
      <c r="E30" s="313"/>
      <c r="F30" s="313"/>
      <c r="G30" s="313"/>
      <c r="H30" s="313"/>
      <c r="I30" s="313"/>
      <c r="J30" s="313"/>
      <c r="K30" s="313"/>
      <c r="L30" s="313"/>
      <c r="M30" s="906"/>
      <c r="N30" s="906"/>
      <c r="O30" s="906"/>
    </row>
    <row r="31" spans="1:16" s="159" customFormat="1" ht="12" customHeight="1">
      <c r="B31" s="313"/>
      <c r="C31" s="313"/>
      <c r="D31" s="313"/>
      <c r="E31" s="313"/>
      <c r="F31" s="313"/>
      <c r="G31" s="313"/>
      <c r="H31" s="313"/>
      <c r="I31" s="313"/>
      <c r="J31" s="313"/>
      <c r="K31" s="313"/>
      <c r="L31" s="313"/>
      <c r="M31" s="906"/>
      <c r="N31" s="906"/>
      <c r="O31" s="906"/>
    </row>
    <row r="32" spans="1:16" s="159" customFormat="1" ht="12" customHeight="1">
      <c r="B32" s="313"/>
      <c r="C32" s="313"/>
      <c r="D32" s="313"/>
      <c r="E32" s="313"/>
      <c r="F32" s="313"/>
      <c r="G32" s="313"/>
      <c r="H32" s="313"/>
      <c r="I32" s="313"/>
      <c r="J32" s="313"/>
      <c r="K32" s="313"/>
      <c r="L32" s="313"/>
      <c r="M32" s="906"/>
      <c r="N32" s="906"/>
      <c r="O32" s="906"/>
    </row>
    <row r="33" spans="2:12" ht="12" customHeight="1">
      <c r="B33" s="313"/>
      <c r="C33" s="313"/>
      <c r="D33" s="313"/>
      <c r="E33" s="313"/>
      <c r="F33" s="313"/>
      <c r="G33" s="313"/>
      <c r="H33" s="313"/>
      <c r="I33" s="313"/>
      <c r="J33" s="313"/>
      <c r="K33" s="313"/>
      <c r="L33" s="313"/>
    </row>
    <row r="34" spans="2:12" ht="12" customHeight="1">
      <c r="B34" s="313"/>
      <c r="C34" s="313"/>
      <c r="D34" s="313"/>
      <c r="E34" s="313"/>
      <c r="F34" s="313"/>
      <c r="G34" s="313"/>
      <c r="H34" s="313"/>
      <c r="I34" s="313"/>
      <c r="J34" s="313"/>
      <c r="K34" s="313"/>
      <c r="L34" s="313"/>
    </row>
    <row r="35" spans="2:12" ht="12" customHeight="1">
      <c r="B35" s="313"/>
      <c r="C35" s="313"/>
      <c r="D35" s="313"/>
      <c r="E35" s="313"/>
      <c r="F35" s="313"/>
      <c r="G35" s="313"/>
      <c r="H35" s="313"/>
      <c r="I35" s="313"/>
      <c r="J35" s="313"/>
      <c r="K35" s="313"/>
      <c r="L35" s="313"/>
    </row>
    <row r="36" spans="2:12" ht="12" customHeight="1">
      <c r="B36" s="313"/>
      <c r="C36" s="313"/>
      <c r="D36" s="313"/>
      <c r="E36" s="313"/>
      <c r="F36" s="313"/>
      <c r="G36" s="313"/>
      <c r="H36" s="313"/>
      <c r="I36" s="313"/>
      <c r="J36" s="313"/>
      <c r="K36" s="313"/>
      <c r="L36" s="313"/>
    </row>
    <row r="37" spans="2:12" ht="12" customHeight="1">
      <c r="B37" s="313"/>
      <c r="C37" s="313"/>
      <c r="D37" s="313"/>
      <c r="E37" s="313"/>
      <c r="F37" s="313"/>
      <c r="G37" s="313"/>
      <c r="H37" s="313"/>
      <c r="I37" s="313"/>
      <c r="J37" s="313"/>
      <c r="K37" s="313"/>
      <c r="L37" s="313"/>
    </row>
    <row r="38" spans="2:12" ht="12" customHeight="1">
      <c r="B38" s="313"/>
      <c r="C38" s="313"/>
      <c r="D38" s="313"/>
      <c r="E38" s="313"/>
      <c r="F38" s="313"/>
      <c r="G38" s="313"/>
      <c r="H38" s="313"/>
      <c r="I38" s="313"/>
      <c r="J38" s="313"/>
      <c r="K38" s="313"/>
      <c r="L38" s="313"/>
    </row>
    <row r="39" spans="2:12" ht="12" customHeight="1">
      <c r="B39" s="313"/>
      <c r="C39" s="313"/>
      <c r="D39" s="313"/>
      <c r="E39" s="313"/>
      <c r="F39" s="313"/>
      <c r="G39" s="313"/>
      <c r="H39" s="313"/>
      <c r="I39" s="313"/>
      <c r="J39" s="313"/>
      <c r="K39" s="313"/>
      <c r="L39" s="313"/>
    </row>
    <row r="40" spans="2:12" ht="12" customHeight="1">
      <c r="B40" s="313"/>
      <c r="C40" s="313"/>
      <c r="D40" s="313"/>
      <c r="E40" s="313"/>
      <c r="F40" s="313"/>
      <c r="G40" s="313"/>
      <c r="H40" s="313"/>
      <c r="I40" s="313"/>
      <c r="J40" s="313"/>
      <c r="K40" s="313"/>
      <c r="L40" s="313"/>
    </row>
    <row r="41" spans="2:12" ht="12" customHeight="1">
      <c r="B41" s="313"/>
      <c r="C41" s="313"/>
      <c r="D41" s="313"/>
      <c r="E41" s="313"/>
      <c r="F41" s="313"/>
      <c r="G41" s="313"/>
      <c r="H41" s="313"/>
      <c r="I41" s="313"/>
      <c r="J41" s="313"/>
      <c r="K41" s="313"/>
      <c r="L41" s="313"/>
    </row>
    <row r="42" spans="2:12" ht="12" customHeight="1">
      <c r="B42" s="313"/>
      <c r="C42" s="313"/>
      <c r="D42" s="313"/>
      <c r="E42" s="313"/>
      <c r="F42" s="313"/>
      <c r="G42" s="313"/>
      <c r="H42" s="313"/>
      <c r="I42" s="313"/>
      <c r="J42" s="313"/>
      <c r="K42" s="313"/>
      <c r="L42" s="313"/>
    </row>
    <row r="43" spans="2:12" ht="12" customHeight="1">
      <c r="B43" s="313"/>
      <c r="C43" s="313"/>
      <c r="D43" s="313"/>
      <c r="E43" s="313"/>
      <c r="F43" s="313"/>
      <c r="G43" s="313"/>
      <c r="H43" s="313"/>
      <c r="I43" s="313"/>
      <c r="J43" s="313"/>
      <c r="K43" s="313"/>
      <c r="L43" s="313"/>
    </row>
    <row r="44" spans="2:12" ht="12" customHeight="1">
      <c r="B44" s="313"/>
      <c r="C44" s="313"/>
      <c r="D44" s="313"/>
      <c r="E44" s="313"/>
      <c r="F44" s="313"/>
      <c r="G44" s="313"/>
      <c r="H44" s="313"/>
      <c r="I44" s="313"/>
      <c r="J44" s="313"/>
      <c r="K44" s="313"/>
      <c r="L44" s="313"/>
    </row>
    <row r="45" spans="2:12" ht="12" customHeight="1">
      <c r="B45" s="313"/>
      <c r="C45" s="313"/>
      <c r="D45" s="313"/>
      <c r="E45" s="313"/>
      <c r="F45" s="313"/>
      <c r="G45" s="313"/>
      <c r="H45" s="313"/>
      <c r="I45" s="313"/>
      <c r="J45" s="313"/>
      <c r="K45" s="313"/>
      <c r="L45" s="313"/>
    </row>
    <row r="46" spans="2:12" ht="12" customHeight="1">
      <c r="B46" s="313"/>
      <c r="C46" s="313"/>
      <c r="D46" s="313"/>
      <c r="E46" s="313"/>
      <c r="F46" s="313"/>
      <c r="G46" s="313"/>
      <c r="H46" s="313"/>
      <c r="I46" s="313"/>
      <c r="J46" s="313"/>
      <c r="K46" s="313"/>
      <c r="L46" s="313"/>
    </row>
    <row r="47" spans="2:12" ht="12" customHeight="1">
      <c r="B47" s="313"/>
      <c r="C47" s="313"/>
      <c r="D47" s="313"/>
      <c r="E47" s="313"/>
      <c r="F47" s="313"/>
      <c r="G47" s="313"/>
      <c r="H47" s="313"/>
      <c r="I47" s="313"/>
      <c r="J47" s="313"/>
      <c r="K47" s="313"/>
      <c r="L47" s="313"/>
    </row>
    <row r="48" spans="2:12" ht="12" customHeight="1">
      <c r="B48" s="313"/>
      <c r="C48" s="313"/>
      <c r="D48" s="313"/>
      <c r="E48" s="313"/>
      <c r="F48" s="313"/>
      <c r="G48" s="313"/>
      <c r="H48" s="313"/>
      <c r="I48" s="313"/>
      <c r="J48" s="313"/>
      <c r="K48" s="313"/>
      <c r="L48" s="313"/>
    </row>
    <row r="49" spans="2:15" ht="12" customHeight="1">
      <c r="B49" s="313"/>
      <c r="C49" s="313"/>
      <c r="D49" s="313"/>
      <c r="E49" s="313"/>
      <c r="F49" s="313"/>
      <c r="G49" s="313"/>
      <c r="H49" s="313"/>
      <c r="I49" s="313"/>
      <c r="J49" s="313"/>
      <c r="K49" s="313"/>
      <c r="L49" s="313"/>
    </row>
    <row r="50" spans="2:15" ht="12" customHeight="1">
      <c r="B50" s="313"/>
      <c r="C50" s="313"/>
      <c r="D50" s="313"/>
      <c r="E50" s="313"/>
      <c r="F50" s="313"/>
      <c r="G50" s="313"/>
      <c r="H50" s="313"/>
      <c r="I50" s="313"/>
      <c r="J50" s="313"/>
      <c r="K50" s="313"/>
      <c r="L50" s="313"/>
    </row>
    <row r="51" spans="2:15" ht="12" customHeight="1">
      <c r="B51" s="313"/>
      <c r="C51" s="313"/>
      <c r="D51" s="313"/>
      <c r="E51" s="313"/>
      <c r="F51" s="313"/>
      <c r="G51" s="313"/>
      <c r="H51" s="313"/>
      <c r="I51" s="313"/>
      <c r="J51" s="313"/>
      <c r="K51" s="313"/>
      <c r="L51" s="313"/>
    </row>
    <row r="52" spans="2:15" ht="13.5" customHeight="1">
      <c r="B52" s="313"/>
      <c r="C52" s="313"/>
      <c r="D52" s="313"/>
      <c r="E52" s="313"/>
      <c r="F52" s="313"/>
      <c r="G52" s="313"/>
      <c r="H52" s="313"/>
      <c r="I52" s="313"/>
      <c r="J52" s="313"/>
      <c r="K52" s="313"/>
      <c r="L52" s="313"/>
    </row>
    <row r="53" spans="2:15" ht="13.5" customHeight="1">
      <c r="B53" s="313"/>
      <c r="C53" s="313"/>
      <c r="D53" s="313"/>
      <c r="E53" s="313"/>
      <c r="F53" s="313"/>
      <c r="G53" s="313"/>
      <c r="H53" s="313"/>
      <c r="I53" s="313"/>
      <c r="J53" s="313"/>
      <c r="K53" s="313"/>
      <c r="L53" s="313"/>
    </row>
    <row r="54" spans="2:15" ht="12.75" customHeight="1">
      <c r="B54" s="313"/>
      <c r="C54" s="313"/>
      <c r="D54" s="313"/>
      <c r="E54" s="313"/>
      <c r="F54" s="313"/>
      <c r="G54" s="313"/>
      <c r="H54" s="313"/>
      <c r="I54" s="313"/>
      <c r="J54" s="313"/>
      <c r="K54" s="313"/>
      <c r="L54" s="313"/>
    </row>
    <row r="55" spans="2:15" ht="12.75" customHeight="1">
      <c r="B55" s="313"/>
      <c r="C55" s="313"/>
      <c r="D55" s="313"/>
      <c r="E55" s="313"/>
      <c r="F55" s="313"/>
      <c r="G55" s="313"/>
      <c r="H55" s="313"/>
      <c r="I55" s="313"/>
      <c r="J55" s="313"/>
      <c r="K55" s="313"/>
      <c r="L55" s="313"/>
    </row>
    <row r="56" spans="2:15" ht="15" customHeight="1">
      <c r="B56" s="313"/>
      <c r="C56" s="313"/>
      <c r="D56" s="313"/>
      <c r="E56" s="313"/>
      <c r="F56" s="313"/>
      <c r="G56" s="313"/>
      <c r="H56" s="313"/>
      <c r="I56" s="313"/>
      <c r="J56" s="313"/>
      <c r="K56" s="313"/>
      <c r="L56" s="313"/>
    </row>
    <row r="57" spans="2:15" ht="15" customHeight="1">
      <c r="B57" s="313"/>
      <c r="C57" s="313"/>
      <c r="D57" s="313"/>
      <c r="E57" s="313"/>
      <c r="F57" s="313"/>
      <c r="G57" s="313"/>
      <c r="H57" s="313"/>
      <c r="I57" s="313"/>
      <c r="J57" s="313"/>
      <c r="K57" s="313"/>
      <c r="L57" s="313"/>
    </row>
    <row r="58" spans="2:15" ht="15" customHeight="1">
      <c r="B58" s="313"/>
      <c r="C58" s="313"/>
      <c r="D58" s="313"/>
      <c r="E58" s="313"/>
      <c r="F58" s="313"/>
      <c r="G58" s="313"/>
      <c r="H58" s="313"/>
      <c r="I58" s="313"/>
      <c r="J58" s="313"/>
      <c r="K58" s="313"/>
      <c r="L58" s="313"/>
      <c r="O58" s="925"/>
    </row>
    <row r="59" spans="2:15" ht="15" customHeight="1">
      <c r="B59" s="313"/>
      <c r="C59" s="313"/>
      <c r="D59" s="313"/>
      <c r="E59" s="313"/>
      <c r="F59" s="313"/>
      <c r="G59" s="313"/>
      <c r="H59" s="313"/>
      <c r="I59" s="313"/>
      <c r="J59" s="313"/>
      <c r="K59" s="313"/>
      <c r="L59" s="313"/>
      <c r="O59" s="925"/>
    </row>
    <row r="60" spans="2:15" ht="15" customHeight="1">
      <c r="B60" s="313"/>
      <c r="C60" s="313"/>
      <c r="D60" s="313"/>
      <c r="E60" s="313"/>
      <c r="F60" s="313"/>
      <c r="G60" s="313"/>
      <c r="H60" s="313"/>
      <c r="I60" s="313"/>
      <c r="J60" s="313"/>
      <c r="K60" s="313"/>
      <c r="L60" s="313"/>
      <c r="O60" s="157"/>
    </row>
    <row r="61" spans="2:15" ht="15" customHeight="1">
      <c r="B61" s="313"/>
      <c r="C61" s="313"/>
      <c r="D61" s="313"/>
      <c r="E61" s="313"/>
      <c r="F61" s="313"/>
      <c r="G61" s="313"/>
      <c r="H61" s="313"/>
      <c r="I61" s="313"/>
      <c r="J61" s="313"/>
      <c r="K61" s="313"/>
      <c r="L61" s="313"/>
      <c r="O61" s="157"/>
    </row>
    <row r="62" spans="2:15" ht="15" customHeight="1">
      <c r="B62" s="313"/>
      <c r="C62" s="313"/>
      <c r="D62" s="313"/>
      <c r="E62" s="313"/>
      <c r="F62" s="313"/>
      <c r="G62" s="313"/>
      <c r="H62" s="313"/>
      <c r="I62" s="313"/>
      <c r="J62" s="313"/>
      <c r="K62" s="313"/>
      <c r="L62" s="313"/>
      <c r="O62" s="157"/>
    </row>
    <row r="63" spans="2:15" ht="15" customHeight="1">
      <c r="B63" s="313"/>
      <c r="C63" s="313"/>
      <c r="D63" s="313"/>
      <c r="E63" s="313"/>
      <c r="F63" s="313"/>
      <c r="G63" s="313"/>
      <c r="H63" s="313"/>
      <c r="I63" s="313"/>
      <c r="J63" s="313"/>
      <c r="K63" s="313"/>
      <c r="L63" s="313"/>
      <c r="N63" s="925"/>
      <c r="O63" s="925"/>
    </row>
    <row r="64" spans="2:15" ht="15" customHeight="1">
      <c r="B64" s="313"/>
      <c r="C64" s="313"/>
      <c r="D64" s="313"/>
      <c r="E64" s="313"/>
      <c r="F64" s="313"/>
      <c r="G64" s="313"/>
      <c r="H64" s="313"/>
      <c r="I64" s="313"/>
      <c r="J64" s="313"/>
      <c r="K64" s="313"/>
      <c r="L64" s="313"/>
      <c r="N64" s="925"/>
      <c r="O64" s="925"/>
    </row>
    <row r="65" spans="2:15" ht="15" customHeight="1">
      <c r="B65" s="313"/>
      <c r="C65" s="313"/>
      <c r="D65" s="313"/>
      <c r="E65" s="313"/>
      <c r="F65" s="313"/>
      <c r="G65" s="313"/>
      <c r="H65" s="313"/>
      <c r="I65" s="313"/>
      <c r="J65" s="313"/>
      <c r="K65" s="313"/>
      <c r="L65" s="313"/>
      <c r="N65" s="925"/>
      <c r="O65" s="925"/>
    </row>
    <row r="66" spans="2:15" ht="15" customHeight="1">
      <c r="B66" s="313"/>
      <c r="C66" s="313"/>
      <c r="D66" s="313"/>
      <c r="E66" s="313"/>
      <c r="F66" s="313"/>
      <c r="G66" s="313"/>
      <c r="H66" s="313"/>
      <c r="I66" s="313"/>
      <c r="J66" s="313"/>
      <c r="K66" s="313"/>
      <c r="L66" s="313"/>
    </row>
    <row r="67" spans="2:15" ht="15" customHeight="1">
      <c r="B67" s="313"/>
      <c r="C67" s="313"/>
      <c r="D67" s="313"/>
      <c r="E67" s="313"/>
      <c r="F67" s="313"/>
      <c r="G67" s="313"/>
      <c r="H67" s="313"/>
      <c r="I67" s="313"/>
      <c r="J67" s="313"/>
      <c r="K67" s="313"/>
      <c r="L67" s="313"/>
    </row>
    <row r="68" spans="2:15" ht="15" customHeight="1">
      <c r="B68" s="313"/>
      <c r="C68" s="313"/>
      <c r="D68" s="313"/>
      <c r="E68" s="313"/>
      <c r="F68" s="313"/>
      <c r="G68" s="313"/>
      <c r="H68" s="313"/>
      <c r="I68" s="313"/>
      <c r="J68" s="313"/>
      <c r="K68" s="313"/>
      <c r="L68" s="313"/>
    </row>
    <row r="69" spans="2:15" ht="15" customHeight="1">
      <c r="B69" s="313"/>
      <c r="C69" s="313"/>
      <c r="D69" s="313"/>
      <c r="E69" s="313"/>
      <c r="F69" s="313"/>
      <c r="G69" s="313"/>
      <c r="H69" s="313"/>
      <c r="I69" s="313"/>
      <c r="J69" s="313"/>
      <c r="K69" s="313"/>
      <c r="L69" s="313"/>
    </row>
    <row r="70" spans="2:15" ht="15" customHeight="1">
      <c r="B70" s="313"/>
      <c r="C70" s="313"/>
      <c r="D70" s="313"/>
      <c r="E70" s="313"/>
      <c r="F70" s="313"/>
      <c r="G70" s="313"/>
      <c r="H70" s="313"/>
      <c r="I70" s="313"/>
      <c r="J70" s="313"/>
      <c r="K70" s="313"/>
      <c r="L70" s="313"/>
    </row>
    <row r="71" spans="2:15" ht="15" customHeight="1">
      <c r="B71" s="313"/>
      <c r="C71" s="313"/>
      <c r="D71" s="313"/>
      <c r="E71" s="313"/>
      <c r="F71" s="313"/>
      <c r="G71" s="313"/>
      <c r="H71" s="313"/>
      <c r="I71" s="313"/>
      <c r="J71" s="313"/>
      <c r="K71" s="313"/>
      <c r="L71" s="313"/>
    </row>
    <row r="72" spans="2:15" ht="15" customHeight="1">
      <c r="B72" s="313"/>
      <c r="C72" s="313"/>
      <c r="D72" s="313"/>
      <c r="E72" s="313"/>
      <c r="F72" s="313"/>
      <c r="G72" s="313"/>
      <c r="H72" s="313"/>
      <c r="I72" s="313"/>
      <c r="J72" s="313"/>
      <c r="K72" s="313"/>
      <c r="L72" s="313"/>
    </row>
    <row r="73" spans="2:15" ht="15" customHeight="1">
      <c r="B73" s="313"/>
      <c r="C73" s="313"/>
      <c r="D73" s="313"/>
      <c r="E73" s="313"/>
      <c r="F73" s="313"/>
      <c r="G73" s="313"/>
      <c r="H73" s="313"/>
      <c r="I73" s="313"/>
      <c r="J73" s="313"/>
      <c r="K73" s="313"/>
      <c r="L73" s="313"/>
    </row>
    <row r="74" spans="2:15" ht="15" customHeight="1">
      <c r="B74" s="313"/>
      <c r="C74" s="313"/>
      <c r="D74" s="313"/>
      <c r="E74" s="313"/>
      <c r="F74" s="313"/>
      <c r="G74" s="313"/>
      <c r="H74" s="313"/>
      <c r="I74" s="313"/>
      <c r="J74" s="313"/>
      <c r="K74" s="313"/>
      <c r="L74" s="313"/>
    </row>
    <row r="75" spans="2:15" ht="15" customHeight="1">
      <c r="B75" s="313"/>
      <c r="C75" s="313"/>
      <c r="D75" s="313"/>
      <c r="E75" s="313"/>
      <c r="F75" s="313"/>
      <c r="G75" s="313"/>
      <c r="H75" s="313"/>
      <c r="I75" s="313"/>
      <c r="J75" s="313"/>
      <c r="K75" s="313"/>
      <c r="L75" s="313"/>
    </row>
    <row r="76" spans="2:15" ht="15" customHeight="1">
      <c r="B76" s="313"/>
      <c r="C76" s="313"/>
      <c r="D76" s="313"/>
      <c r="E76" s="313"/>
      <c r="F76" s="313"/>
      <c r="G76" s="313"/>
      <c r="H76" s="313"/>
      <c r="I76" s="313"/>
      <c r="J76" s="313"/>
      <c r="K76" s="313"/>
      <c r="L76" s="313"/>
    </row>
    <row r="77" spans="2:15" ht="15" customHeight="1">
      <c r="B77" s="313"/>
      <c r="C77" s="313"/>
      <c r="D77" s="313"/>
      <c r="E77" s="313"/>
      <c r="F77" s="313"/>
      <c r="G77" s="313"/>
      <c r="H77" s="313"/>
      <c r="I77" s="313"/>
      <c r="J77" s="313"/>
      <c r="K77" s="313"/>
      <c r="L77" s="313"/>
    </row>
    <row r="78" spans="2:15" ht="15" customHeight="1">
      <c r="B78" s="313"/>
      <c r="C78" s="313"/>
      <c r="D78" s="313"/>
      <c r="E78" s="313"/>
      <c r="F78" s="313"/>
      <c r="G78" s="313"/>
      <c r="H78" s="313"/>
      <c r="I78" s="313"/>
      <c r="J78" s="313"/>
      <c r="K78" s="313"/>
      <c r="L78" s="313"/>
    </row>
    <row r="79" spans="2:15" ht="15" customHeight="1">
      <c r="B79" s="313"/>
      <c r="C79" s="313"/>
      <c r="D79" s="313"/>
      <c r="E79" s="313"/>
      <c r="F79" s="313"/>
      <c r="G79" s="313"/>
      <c r="H79" s="313"/>
      <c r="I79" s="313"/>
      <c r="J79" s="313"/>
      <c r="K79" s="313"/>
      <c r="L79" s="313"/>
    </row>
    <row r="80" spans="2:15" ht="15" customHeight="1">
      <c r="B80" s="313"/>
      <c r="C80" s="313"/>
      <c r="D80" s="313"/>
      <c r="E80" s="313"/>
      <c r="F80" s="313"/>
      <c r="G80" s="313"/>
      <c r="H80" s="313"/>
      <c r="I80" s="313"/>
      <c r="J80" s="313"/>
      <c r="K80" s="313"/>
      <c r="L80" s="313"/>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119" spans="13:15">
      <c r="M119" s="926"/>
      <c r="N119" s="926"/>
      <c r="O119" s="926"/>
    </row>
    <row r="120" spans="13:15">
      <c r="M120" s="926"/>
      <c r="N120" s="926"/>
      <c r="O120" s="926"/>
    </row>
    <row r="121" spans="13:15">
      <c r="M121" s="926"/>
      <c r="N121" s="926"/>
      <c r="O121" s="926"/>
    </row>
    <row r="122" spans="13:15">
      <c r="M122" s="926"/>
      <c r="N122" s="926"/>
      <c r="O122" s="926"/>
    </row>
    <row r="123" spans="13:15">
      <c r="M123" s="926"/>
      <c r="N123" s="926"/>
      <c r="O123" s="926"/>
    </row>
    <row r="124" spans="13:15">
      <c r="M124" s="926"/>
      <c r="N124" s="926"/>
      <c r="O124" s="926"/>
    </row>
    <row r="125" spans="13:15">
      <c r="M125" s="926"/>
      <c r="N125" s="926"/>
      <c r="O125" s="926"/>
    </row>
    <row r="126" spans="13:15">
      <c r="M126" s="926"/>
      <c r="N126" s="926"/>
      <c r="O126" s="926"/>
    </row>
    <row r="127" spans="13:15">
      <c r="M127" s="926"/>
      <c r="N127" s="926"/>
      <c r="O127" s="926"/>
    </row>
    <row r="131" spans="13:16">
      <c r="P131" s="304"/>
    </row>
    <row r="132" spans="13:16">
      <c r="P132" s="304"/>
    </row>
    <row r="133" spans="13:16">
      <c r="P133" s="304"/>
    </row>
    <row r="134" spans="13:16">
      <c r="P134" s="304"/>
    </row>
    <row r="135" spans="13:16">
      <c r="P135" s="304"/>
    </row>
    <row r="136" spans="13:16">
      <c r="P136" s="304"/>
    </row>
    <row r="137" spans="13:16">
      <c r="P137" s="304"/>
    </row>
    <row r="138" spans="13:16">
      <c r="P138" s="304"/>
    </row>
    <row r="139" spans="13:16">
      <c r="P139" s="304"/>
    </row>
    <row r="140" spans="13:16">
      <c r="M140" s="926"/>
      <c r="N140" s="926"/>
      <c r="O140" s="926"/>
      <c r="P140" s="304"/>
    </row>
    <row r="141" spans="13:16">
      <c r="M141" s="926"/>
      <c r="N141" s="926"/>
      <c r="O141" s="926"/>
      <c r="P141" s="304"/>
    </row>
    <row r="147" spans="15:15">
      <c r="O147" s="906">
        <v>187.57811999999998</v>
      </c>
    </row>
    <row r="148" spans="15:15">
      <c r="O148" s="906">
        <v>188.86416</v>
      </c>
    </row>
    <row r="149" spans="15:15">
      <c r="O149" s="906">
        <v>186.38</v>
      </c>
    </row>
    <row r="150" spans="15:15">
      <c r="O150" s="906">
        <v>188.7723</v>
      </c>
    </row>
  </sheetData>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69"/>
  <sheetViews>
    <sheetView zoomScaleNormal="100" workbookViewId="0">
      <selection activeCell="B4" sqref="B4:O4"/>
    </sheetView>
  </sheetViews>
  <sheetFormatPr baseColWidth="10" defaultColWidth="5.81640625" defaultRowHeight="12.75"/>
  <cols>
    <col min="1" max="1" width="2.7265625" style="150" customWidth="1"/>
    <col min="2" max="2" width="8" style="150" customWidth="1"/>
    <col min="3" max="14" width="6.453125" style="150" customWidth="1"/>
    <col min="15" max="15" width="6.26953125" style="150" customWidth="1"/>
    <col min="16" max="16" width="6.7265625" style="150" customWidth="1"/>
    <col min="17" max="16384" width="5.81640625" style="150"/>
  </cols>
  <sheetData>
    <row r="1" spans="2:22" ht="12.75" customHeight="1">
      <c r="B1" s="1067" t="s">
        <v>482</v>
      </c>
      <c r="C1" s="1067"/>
      <c r="D1" s="1067"/>
      <c r="E1" s="1067"/>
      <c r="F1" s="1067"/>
      <c r="G1" s="1067"/>
      <c r="H1" s="1067"/>
      <c r="I1" s="1067"/>
      <c r="J1" s="1067"/>
      <c r="K1" s="1067"/>
      <c r="L1" s="1067"/>
      <c r="M1" s="1067"/>
      <c r="N1" s="1067"/>
      <c r="O1" s="1067"/>
      <c r="P1" s="148"/>
    </row>
    <row r="2" spans="2:22" ht="12.75" customHeight="1">
      <c r="B2" s="183"/>
      <c r="C2" s="183"/>
      <c r="D2" s="183"/>
      <c r="E2" s="183"/>
      <c r="F2" s="183"/>
      <c r="G2" s="183"/>
      <c r="H2" s="183"/>
      <c r="I2" s="183"/>
      <c r="J2" s="183"/>
      <c r="K2" s="183"/>
      <c r="L2" s="183"/>
      <c r="M2" s="183"/>
      <c r="N2" s="183"/>
      <c r="O2" s="183"/>
      <c r="P2" s="148"/>
    </row>
    <row r="3" spans="2:22" ht="16.5" customHeight="1">
      <c r="B3" s="1067" t="s">
        <v>605</v>
      </c>
      <c r="C3" s="1067"/>
      <c r="D3" s="1067"/>
      <c r="E3" s="1067"/>
      <c r="F3" s="1067"/>
      <c r="G3" s="1067"/>
      <c r="H3" s="1067"/>
      <c r="I3" s="1067"/>
      <c r="J3" s="1067"/>
      <c r="K3" s="1067"/>
      <c r="L3" s="1067"/>
      <c r="M3" s="1067"/>
      <c r="N3" s="1067"/>
      <c r="O3" s="1067"/>
      <c r="P3" s="270"/>
    </row>
    <row r="4" spans="2:22" ht="16.5" customHeight="1">
      <c r="B4" s="1068">
        <v>43040</v>
      </c>
      <c r="C4" s="1067"/>
      <c r="D4" s="1067"/>
      <c r="E4" s="1067"/>
      <c r="F4" s="1067"/>
      <c r="G4" s="1067"/>
      <c r="H4" s="1067"/>
      <c r="I4" s="1067"/>
      <c r="J4" s="1067"/>
      <c r="K4" s="1067"/>
      <c r="L4" s="1067"/>
      <c r="M4" s="1067"/>
      <c r="N4" s="1067"/>
      <c r="O4" s="1067"/>
      <c r="P4" s="148"/>
    </row>
    <row r="5" spans="2:22" ht="18" customHeight="1">
      <c r="B5" s="1071" t="s">
        <v>191</v>
      </c>
      <c r="C5" s="1071"/>
      <c r="D5" s="1071"/>
      <c r="E5" s="1071"/>
      <c r="F5" s="1071"/>
      <c r="G5" s="1071"/>
      <c r="H5" s="1071"/>
      <c r="I5" s="1071"/>
      <c r="J5" s="1071"/>
      <c r="K5" s="1071"/>
      <c r="L5" s="1071"/>
      <c r="M5" s="1071"/>
      <c r="N5" s="1071"/>
      <c r="O5" s="1071"/>
      <c r="P5" s="353"/>
    </row>
    <row r="6" spans="2:22">
      <c r="B6" s="1069"/>
      <c r="C6" s="1069"/>
      <c r="D6" s="1069"/>
      <c r="E6" s="1069"/>
      <c r="F6" s="1069"/>
      <c r="G6" s="1069"/>
      <c r="H6" s="1069"/>
      <c r="I6" s="1069"/>
      <c r="J6" s="1069"/>
      <c r="K6" s="1069"/>
      <c r="L6" s="1069"/>
      <c r="M6" s="1069"/>
      <c r="N6" s="1069"/>
      <c r="O6" s="1069"/>
      <c r="P6" s="148"/>
    </row>
    <row r="7" spans="2:22" ht="18.75" customHeight="1">
      <c r="B7" s="1074" t="s">
        <v>124</v>
      </c>
      <c r="C7" s="1066" t="s">
        <v>66</v>
      </c>
      <c r="D7" s="1070" t="s">
        <v>123</v>
      </c>
      <c r="E7" s="1070"/>
      <c r="F7" s="1070"/>
      <c r="G7" s="1070"/>
      <c r="H7" s="1070"/>
      <c r="I7" s="1070"/>
      <c r="J7" s="1070"/>
      <c r="K7" s="1070" t="s">
        <v>198</v>
      </c>
      <c r="L7" s="1070"/>
      <c r="M7" s="1070"/>
      <c r="N7" s="1070"/>
      <c r="O7" s="1070"/>
      <c r="P7" s="1072"/>
      <c r="Q7" s="1073"/>
      <c r="R7" s="1073"/>
      <c r="S7" s="1073"/>
      <c r="T7" s="1073"/>
      <c r="U7" s="1073"/>
      <c r="V7" s="1073"/>
    </row>
    <row r="8" spans="2:22" ht="13.5" customHeight="1">
      <c r="B8" s="1075"/>
      <c r="C8" s="1066"/>
      <c r="D8" s="1066" t="s">
        <v>66</v>
      </c>
      <c r="E8" s="1080" t="s">
        <v>125</v>
      </c>
      <c r="F8" s="1080"/>
      <c r="G8" s="1080"/>
      <c r="H8" s="1066" t="s">
        <v>153</v>
      </c>
      <c r="I8" s="1066" t="s">
        <v>154</v>
      </c>
      <c r="J8" s="1066" t="s">
        <v>126</v>
      </c>
      <c r="K8" s="1066" t="s">
        <v>66</v>
      </c>
      <c r="L8" s="1066" t="s">
        <v>130</v>
      </c>
      <c r="M8" s="1066" t="s">
        <v>131</v>
      </c>
      <c r="N8" s="1066" t="s">
        <v>132</v>
      </c>
      <c r="O8" s="1066" t="s">
        <v>61</v>
      </c>
      <c r="P8" s="1072"/>
      <c r="Q8" s="1073"/>
      <c r="R8" s="1073"/>
      <c r="S8" s="1073"/>
      <c r="T8" s="1073"/>
      <c r="U8" s="1073"/>
      <c r="V8" s="1073"/>
    </row>
    <row r="9" spans="2:22" ht="12.75" customHeight="1">
      <c r="B9" s="1076"/>
      <c r="C9" s="1066"/>
      <c r="D9" s="1066"/>
      <c r="E9" s="186" t="s">
        <v>127</v>
      </c>
      <c r="F9" s="186" t="s">
        <v>128</v>
      </c>
      <c r="G9" s="186" t="s">
        <v>129</v>
      </c>
      <c r="H9" s="1066"/>
      <c r="I9" s="1066"/>
      <c r="J9" s="1066"/>
      <c r="K9" s="1066"/>
      <c r="L9" s="1066"/>
      <c r="M9" s="1066"/>
      <c r="N9" s="1066"/>
      <c r="O9" s="1066"/>
      <c r="P9" s="148"/>
    </row>
    <row r="10" spans="2:22">
      <c r="B10" s="697">
        <v>2013</v>
      </c>
      <c r="C10" s="154">
        <v>1922480</v>
      </c>
      <c r="D10" s="154">
        <v>1504022</v>
      </c>
      <c r="E10" s="154">
        <v>1283781</v>
      </c>
      <c r="F10" s="154">
        <v>78676</v>
      </c>
      <c r="G10" s="154">
        <v>23358</v>
      </c>
      <c r="H10" s="154">
        <v>49087</v>
      </c>
      <c r="I10" s="154">
        <v>59891</v>
      </c>
      <c r="J10" s="154">
        <v>9229</v>
      </c>
      <c r="K10" s="154">
        <v>418458</v>
      </c>
      <c r="L10" s="154">
        <v>228742</v>
      </c>
      <c r="M10" s="154">
        <v>23670</v>
      </c>
      <c r="N10" s="154">
        <v>154443</v>
      </c>
      <c r="O10" s="154">
        <v>11603</v>
      </c>
      <c r="Q10" s="250"/>
      <c r="R10" s="250"/>
    </row>
    <row r="11" spans="2:22">
      <c r="B11" s="697">
        <v>2014</v>
      </c>
      <c r="C11" s="154">
        <v>1968268</v>
      </c>
      <c r="D11" s="154">
        <v>1545816</v>
      </c>
      <c r="E11" s="154">
        <v>1331779</v>
      </c>
      <c r="F11" s="154">
        <v>88506</v>
      </c>
      <c r="G11" s="154">
        <v>11754</v>
      </c>
      <c r="H11" s="154">
        <v>46030</v>
      </c>
      <c r="I11" s="154">
        <v>58783</v>
      </c>
      <c r="J11" s="154">
        <v>8964</v>
      </c>
      <c r="K11" s="154">
        <v>422452</v>
      </c>
      <c r="L11" s="154">
        <v>228790</v>
      </c>
      <c r="M11" s="154">
        <v>25606</v>
      </c>
      <c r="N11" s="154">
        <v>163326</v>
      </c>
      <c r="O11" s="154">
        <v>4730</v>
      </c>
    </row>
    <row r="12" spans="2:22">
      <c r="B12" s="149">
        <v>2015</v>
      </c>
      <c r="C12" s="154">
        <v>1962342</v>
      </c>
      <c r="D12" s="154">
        <v>1528953</v>
      </c>
      <c r="E12" s="154">
        <v>1337677</v>
      </c>
      <c r="F12" s="154">
        <v>60624</v>
      </c>
      <c r="G12" s="154">
        <v>6483</v>
      </c>
      <c r="H12" s="154">
        <v>50404</v>
      </c>
      <c r="I12" s="154">
        <v>55472</v>
      </c>
      <c r="J12" s="154">
        <v>18293</v>
      </c>
      <c r="K12" s="154">
        <v>433389</v>
      </c>
      <c r="L12" s="154">
        <v>237936</v>
      </c>
      <c r="M12" s="154">
        <v>26712</v>
      </c>
      <c r="N12" s="154">
        <v>163871</v>
      </c>
      <c r="O12" s="154">
        <v>4870</v>
      </c>
    </row>
    <row r="13" spans="2:22">
      <c r="B13" s="149"/>
      <c r="C13" s="154"/>
      <c r="D13" s="154"/>
      <c r="E13" s="154"/>
      <c r="F13" s="154"/>
      <c r="G13" s="154"/>
      <c r="H13" s="154"/>
      <c r="I13" s="154"/>
      <c r="J13" s="154"/>
      <c r="K13" s="154"/>
      <c r="L13" s="154"/>
      <c r="M13" s="154"/>
      <c r="N13" s="154"/>
      <c r="O13" s="151"/>
    </row>
    <row r="14" spans="2:22">
      <c r="B14" s="1081" t="s">
        <v>148</v>
      </c>
      <c r="C14" s="1081"/>
      <c r="D14" s="1081"/>
      <c r="E14" s="1081"/>
      <c r="F14" s="1081"/>
      <c r="G14" s="1081"/>
      <c r="H14" s="1081"/>
      <c r="I14" s="1081"/>
      <c r="J14" s="1081"/>
      <c r="K14" s="1081"/>
      <c r="L14" s="1081"/>
      <c r="M14" s="1081"/>
      <c r="N14" s="1081"/>
      <c r="O14" s="1081"/>
      <c r="P14" s="164"/>
    </row>
    <row r="15" spans="2:22">
      <c r="B15" s="151" t="s">
        <v>48</v>
      </c>
      <c r="C15" s="155">
        <v>158080</v>
      </c>
      <c r="D15" s="155">
        <v>122427</v>
      </c>
      <c r="E15" s="155">
        <v>107679</v>
      </c>
      <c r="F15" s="155">
        <v>4486</v>
      </c>
      <c r="G15" s="155">
        <v>376</v>
      </c>
      <c r="H15" s="155">
        <v>5067</v>
      </c>
      <c r="I15" s="155">
        <v>4245</v>
      </c>
      <c r="J15" s="155">
        <v>574</v>
      </c>
      <c r="K15" s="155">
        <v>35653</v>
      </c>
      <c r="L15" s="155">
        <v>19479</v>
      </c>
      <c r="M15" s="155">
        <v>2490</v>
      </c>
      <c r="N15" s="155">
        <v>13387</v>
      </c>
      <c r="O15" s="155">
        <v>297</v>
      </c>
      <c r="P15" s="148"/>
    </row>
    <row r="16" spans="2:22">
      <c r="B16" s="151" t="s">
        <v>49</v>
      </c>
      <c r="C16" s="155">
        <v>155349</v>
      </c>
      <c r="D16" s="155">
        <v>120006</v>
      </c>
      <c r="E16" s="155">
        <v>106100</v>
      </c>
      <c r="F16" s="155">
        <v>4897</v>
      </c>
      <c r="G16" s="155">
        <v>365</v>
      </c>
      <c r="H16" s="155">
        <v>3769</v>
      </c>
      <c r="I16" s="155">
        <v>4397</v>
      </c>
      <c r="J16" s="155">
        <v>478</v>
      </c>
      <c r="K16" s="155">
        <v>35343</v>
      </c>
      <c r="L16" s="155">
        <v>19250</v>
      </c>
      <c r="M16" s="155">
        <v>2300</v>
      </c>
      <c r="N16" s="155">
        <v>13464</v>
      </c>
      <c r="O16" s="155">
        <v>329</v>
      </c>
      <c r="P16" s="148"/>
    </row>
    <row r="17" spans="2:16">
      <c r="B17" s="151" t="s">
        <v>50</v>
      </c>
      <c r="C17" s="155">
        <v>167070</v>
      </c>
      <c r="D17" s="155">
        <v>130664</v>
      </c>
      <c r="E17" s="155">
        <v>113811</v>
      </c>
      <c r="F17" s="155">
        <v>5403</v>
      </c>
      <c r="G17" s="155">
        <v>494</v>
      </c>
      <c r="H17" s="155">
        <v>5215</v>
      </c>
      <c r="I17" s="155">
        <v>4923</v>
      </c>
      <c r="J17" s="155">
        <v>818</v>
      </c>
      <c r="K17" s="155">
        <v>36406</v>
      </c>
      <c r="L17" s="155">
        <v>20072</v>
      </c>
      <c r="M17" s="155">
        <v>2415</v>
      </c>
      <c r="N17" s="155">
        <v>13680</v>
      </c>
      <c r="O17" s="155">
        <v>239</v>
      </c>
      <c r="P17" s="148"/>
    </row>
    <row r="18" spans="2:16">
      <c r="B18" s="151" t="s">
        <v>58</v>
      </c>
      <c r="C18" s="155">
        <v>171679</v>
      </c>
      <c r="D18" s="155">
        <v>133685</v>
      </c>
      <c r="E18" s="155">
        <v>116016</v>
      </c>
      <c r="F18" s="155">
        <v>5920</v>
      </c>
      <c r="G18" s="155">
        <v>491</v>
      </c>
      <c r="H18" s="155">
        <v>5313</v>
      </c>
      <c r="I18" s="155">
        <v>4770</v>
      </c>
      <c r="J18" s="155">
        <v>1175</v>
      </c>
      <c r="K18" s="155">
        <v>37994</v>
      </c>
      <c r="L18" s="155">
        <v>21748</v>
      </c>
      <c r="M18" s="155">
        <v>1959</v>
      </c>
      <c r="N18" s="155">
        <v>14025</v>
      </c>
      <c r="O18" s="155">
        <v>262</v>
      </c>
      <c r="P18" s="148"/>
    </row>
    <row r="19" spans="2:16">
      <c r="B19" s="151" t="s">
        <v>60</v>
      </c>
      <c r="C19" s="155">
        <v>167827</v>
      </c>
      <c r="D19" s="155">
        <v>130989</v>
      </c>
      <c r="E19" s="155">
        <v>114180</v>
      </c>
      <c r="F19" s="155">
        <v>6139</v>
      </c>
      <c r="G19" s="155">
        <v>506</v>
      </c>
      <c r="H19" s="155">
        <v>5010</v>
      </c>
      <c r="I19" s="155">
        <v>3861</v>
      </c>
      <c r="J19" s="155">
        <v>1293</v>
      </c>
      <c r="K19" s="155">
        <v>36838</v>
      </c>
      <c r="L19" s="155">
        <v>20063</v>
      </c>
      <c r="M19" s="155">
        <v>2318</v>
      </c>
      <c r="N19" s="155">
        <v>14189</v>
      </c>
      <c r="O19" s="155">
        <v>268</v>
      </c>
      <c r="P19" s="148"/>
    </row>
    <row r="20" spans="2:16">
      <c r="B20" s="151" t="s">
        <v>51</v>
      </c>
      <c r="C20" s="155">
        <v>168524</v>
      </c>
      <c r="D20" s="155">
        <v>132528</v>
      </c>
      <c r="E20" s="155">
        <v>114214</v>
      </c>
      <c r="F20" s="155">
        <v>5856</v>
      </c>
      <c r="G20" s="155">
        <v>539</v>
      </c>
      <c r="H20" s="155">
        <v>5610</v>
      </c>
      <c r="I20" s="155">
        <v>3521</v>
      </c>
      <c r="J20" s="155">
        <v>2788</v>
      </c>
      <c r="K20" s="155">
        <v>35996</v>
      </c>
      <c r="L20" s="155">
        <v>20192</v>
      </c>
      <c r="M20" s="155">
        <v>2036</v>
      </c>
      <c r="N20" s="155">
        <v>13379</v>
      </c>
      <c r="O20" s="155">
        <v>389</v>
      </c>
      <c r="P20" s="148"/>
    </row>
    <row r="21" spans="2:16">
      <c r="B21" s="151" t="s">
        <v>52</v>
      </c>
      <c r="C21" s="155">
        <v>172051</v>
      </c>
      <c r="D21" s="155">
        <v>133751</v>
      </c>
      <c r="E21" s="155">
        <v>115811</v>
      </c>
      <c r="F21" s="155">
        <v>5892</v>
      </c>
      <c r="G21" s="155">
        <v>580</v>
      </c>
      <c r="H21" s="155">
        <v>5701</v>
      </c>
      <c r="I21" s="155">
        <v>3575</v>
      </c>
      <c r="J21" s="155">
        <v>2192</v>
      </c>
      <c r="K21" s="155">
        <v>38300</v>
      </c>
      <c r="L21" s="155">
        <v>21179</v>
      </c>
      <c r="M21" s="155">
        <v>2026</v>
      </c>
      <c r="N21" s="155">
        <v>14549</v>
      </c>
      <c r="O21" s="155">
        <v>546</v>
      </c>
      <c r="P21" s="148"/>
    </row>
    <row r="22" spans="2:16">
      <c r="B22" s="151" t="s">
        <v>53</v>
      </c>
      <c r="C22" s="155">
        <v>183651</v>
      </c>
      <c r="D22" s="155">
        <v>146461</v>
      </c>
      <c r="E22" s="155">
        <v>126920</v>
      </c>
      <c r="F22" s="155">
        <v>6538</v>
      </c>
      <c r="G22" s="155">
        <v>499</v>
      </c>
      <c r="H22" s="155">
        <v>5594</v>
      </c>
      <c r="I22" s="155">
        <v>5564</v>
      </c>
      <c r="J22" s="155">
        <v>1346</v>
      </c>
      <c r="K22" s="155">
        <v>37190</v>
      </c>
      <c r="L22" s="155">
        <v>21900</v>
      </c>
      <c r="M22" s="155">
        <v>2391</v>
      </c>
      <c r="N22" s="155">
        <v>12516</v>
      </c>
      <c r="O22" s="155">
        <v>383</v>
      </c>
      <c r="P22" s="148"/>
    </row>
    <row r="23" spans="2:16">
      <c r="B23" s="151" t="s">
        <v>54</v>
      </c>
      <c r="C23" s="155">
        <v>172119</v>
      </c>
      <c r="D23" s="155">
        <v>135925</v>
      </c>
      <c r="E23" s="155">
        <v>119035</v>
      </c>
      <c r="F23" s="155">
        <v>5928</v>
      </c>
      <c r="G23" s="155">
        <v>451</v>
      </c>
      <c r="H23" s="155">
        <v>5599</v>
      </c>
      <c r="I23" s="155">
        <v>3612</v>
      </c>
      <c r="J23" s="155">
        <v>1300</v>
      </c>
      <c r="K23" s="155">
        <v>36194</v>
      </c>
      <c r="L23" s="155">
        <v>20466</v>
      </c>
      <c r="M23" s="155">
        <v>2224</v>
      </c>
      <c r="N23" s="155">
        <v>13174</v>
      </c>
      <c r="O23" s="155">
        <v>330</v>
      </c>
      <c r="P23" s="148"/>
    </row>
    <row r="24" spans="2:16">
      <c r="B24" s="151" t="s">
        <v>55</v>
      </c>
      <c r="C24" s="155">
        <v>161573</v>
      </c>
      <c r="D24" s="155">
        <v>127303</v>
      </c>
      <c r="E24" s="155">
        <v>110199</v>
      </c>
      <c r="F24" s="155">
        <v>4548</v>
      </c>
      <c r="G24" s="155">
        <v>499</v>
      </c>
      <c r="H24" s="155">
        <v>6488</v>
      </c>
      <c r="I24" s="155">
        <v>4184</v>
      </c>
      <c r="J24" s="155">
        <v>1385</v>
      </c>
      <c r="K24" s="155">
        <v>34270</v>
      </c>
      <c r="L24" s="155">
        <v>18965</v>
      </c>
      <c r="M24" s="155">
        <v>2184</v>
      </c>
      <c r="N24" s="155">
        <v>12744</v>
      </c>
      <c r="O24" s="155">
        <v>377</v>
      </c>
      <c r="P24" s="148"/>
    </row>
    <row r="25" spans="2:16">
      <c r="B25" s="151" t="s">
        <v>56</v>
      </c>
      <c r="C25" s="155">
        <v>179386</v>
      </c>
      <c r="D25" s="155">
        <v>139994</v>
      </c>
      <c r="E25" s="155">
        <v>122335</v>
      </c>
      <c r="F25" s="155">
        <v>5165</v>
      </c>
      <c r="G25" s="155">
        <v>491</v>
      </c>
      <c r="H25" s="155">
        <v>5875</v>
      </c>
      <c r="I25" s="155">
        <v>5118</v>
      </c>
      <c r="J25" s="155">
        <v>1010</v>
      </c>
      <c r="K25" s="155">
        <v>39392</v>
      </c>
      <c r="L25" s="155">
        <v>21866</v>
      </c>
      <c r="M25" s="155">
        <v>2665</v>
      </c>
      <c r="N25" s="155">
        <v>14535</v>
      </c>
      <c r="O25" s="155">
        <v>326</v>
      </c>
      <c r="P25" s="148"/>
    </row>
    <row r="26" spans="2:16">
      <c r="B26" s="151" t="s">
        <v>57</v>
      </c>
      <c r="C26" s="155">
        <v>170859</v>
      </c>
      <c r="D26" s="155">
        <v>133065</v>
      </c>
      <c r="E26" s="155">
        <v>117215</v>
      </c>
      <c r="F26" s="155">
        <v>5085</v>
      </c>
      <c r="G26" s="155">
        <v>577</v>
      </c>
      <c r="H26" s="155">
        <v>5093</v>
      </c>
      <c r="I26" s="155">
        <v>3839</v>
      </c>
      <c r="J26" s="155">
        <v>1256</v>
      </c>
      <c r="K26" s="155">
        <v>37794</v>
      </c>
      <c r="L26" s="155">
        <v>21045</v>
      </c>
      <c r="M26" s="155">
        <v>2598</v>
      </c>
      <c r="N26" s="155">
        <v>13860</v>
      </c>
      <c r="O26" s="155">
        <v>291</v>
      </c>
      <c r="P26" s="164"/>
    </row>
    <row r="27" spans="2:16">
      <c r="B27" s="745"/>
      <c r="C27" s="746"/>
      <c r="D27" s="747"/>
      <c r="E27" s="746"/>
      <c r="F27" s="745"/>
      <c r="G27" s="745"/>
      <c r="H27" s="745"/>
      <c r="I27" s="745"/>
      <c r="J27" s="745"/>
      <c r="K27" s="745"/>
      <c r="L27" s="745"/>
      <c r="M27" s="745"/>
      <c r="N27" s="745"/>
      <c r="O27" s="745"/>
    </row>
    <row r="28" spans="2:16">
      <c r="B28" s="1081" t="s">
        <v>425</v>
      </c>
      <c r="C28" s="1081"/>
      <c r="D28" s="1081"/>
      <c r="E28" s="1081"/>
      <c r="F28" s="1081"/>
      <c r="G28" s="1081"/>
      <c r="H28" s="1081"/>
      <c r="I28" s="1081"/>
      <c r="J28" s="1081"/>
      <c r="K28" s="1081"/>
      <c r="L28" s="1081"/>
      <c r="M28" s="1081"/>
      <c r="N28" s="1081"/>
      <c r="O28" s="1081"/>
    </row>
    <row r="29" spans="2:16">
      <c r="B29" s="151" t="s">
        <v>48</v>
      </c>
      <c r="C29" s="155">
        <v>159172</v>
      </c>
      <c r="D29" s="155">
        <v>124891</v>
      </c>
      <c r="E29" s="155">
        <v>108931</v>
      </c>
      <c r="F29" s="155">
        <v>4178</v>
      </c>
      <c r="G29" s="155">
        <v>457</v>
      </c>
      <c r="H29" s="155">
        <v>4880</v>
      </c>
      <c r="I29" s="155">
        <v>3985</v>
      </c>
      <c r="J29" s="155">
        <v>2460</v>
      </c>
      <c r="K29" s="155">
        <v>34281</v>
      </c>
      <c r="L29" s="155">
        <v>19678</v>
      </c>
      <c r="M29" s="155">
        <v>2053</v>
      </c>
      <c r="N29" s="155">
        <v>12343</v>
      </c>
      <c r="O29" s="155">
        <v>207</v>
      </c>
    </row>
    <row r="30" spans="2:16">
      <c r="B30" s="151" t="s">
        <v>49</v>
      </c>
      <c r="C30" s="155">
        <v>147478</v>
      </c>
      <c r="D30" s="155">
        <v>116174</v>
      </c>
      <c r="E30" s="155">
        <v>101245</v>
      </c>
      <c r="F30" s="155">
        <v>4412</v>
      </c>
      <c r="G30" s="155">
        <v>435</v>
      </c>
      <c r="H30" s="155">
        <v>4464</v>
      </c>
      <c r="I30" s="155">
        <v>3187</v>
      </c>
      <c r="J30" s="155">
        <v>2431</v>
      </c>
      <c r="K30" s="155">
        <v>31304</v>
      </c>
      <c r="L30" s="155">
        <v>16090</v>
      </c>
      <c r="M30" s="155">
        <v>2233</v>
      </c>
      <c r="N30" s="155">
        <v>12791</v>
      </c>
      <c r="O30" s="155">
        <v>190</v>
      </c>
    </row>
    <row r="31" spans="2:16">
      <c r="B31" s="151" t="s">
        <v>50</v>
      </c>
      <c r="C31" s="155">
        <v>187620</v>
      </c>
      <c r="D31" s="155">
        <v>146634</v>
      </c>
      <c r="E31" s="155">
        <v>128332</v>
      </c>
      <c r="F31" s="155">
        <v>5502</v>
      </c>
      <c r="G31" s="155">
        <v>455</v>
      </c>
      <c r="H31" s="155">
        <v>5255</v>
      </c>
      <c r="I31" s="155">
        <v>4444</v>
      </c>
      <c r="J31" s="155">
        <v>2646</v>
      </c>
      <c r="K31" s="155">
        <v>40986</v>
      </c>
      <c r="L31" s="155">
        <v>22097</v>
      </c>
      <c r="M31" s="155">
        <v>2674</v>
      </c>
      <c r="N31" s="155">
        <v>15917</v>
      </c>
      <c r="O31" s="155">
        <v>298</v>
      </c>
    </row>
    <row r="32" spans="2:16">
      <c r="B32" s="151" t="s">
        <v>58</v>
      </c>
      <c r="C32" s="155">
        <v>149351</v>
      </c>
      <c r="D32" s="155">
        <v>118683</v>
      </c>
      <c r="E32" s="155">
        <v>104381</v>
      </c>
      <c r="F32" s="155">
        <v>5359</v>
      </c>
      <c r="G32" s="155">
        <v>406</v>
      </c>
      <c r="H32" s="155">
        <v>4146</v>
      </c>
      <c r="I32" s="155">
        <v>2847</v>
      </c>
      <c r="J32" s="155">
        <v>1544</v>
      </c>
      <c r="K32" s="155">
        <v>30668</v>
      </c>
      <c r="L32" s="155">
        <v>17250</v>
      </c>
      <c r="M32" s="155">
        <v>1852</v>
      </c>
      <c r="N32" s="155">
        <v>11313</v>
      </c>
      <c r="O32" s="155">
        <v>253</v>
      </c>
    </row>
    <row r="33" spans="2:22">
      <c r="B33" s="151" t="s">
        <v>60</v>
      </c>
      <c r="C33" s="155">
        <v>186651</v>
      </c>
      <c r="D33" s="155">
        <v>147272</v>
      </c>
      <c r="E33" s="155">
        <v>128722</v>
      </c>
      <c r="F33" s="155">
        <v>6351</v>
      </c>
      <c r="G33" s="155">
        <v>313</v>
      </c>
      <c r="H33" s="155">
        <v>5156</v>
      </c>
      <c r="I33" s="155">
        <v>4699</v>
      </c>
      <c r="J33" s="155">
        <v>2031</v>
      </c>
      <c r="K33" s="155">
        <v>39379</v>
      </c>
      <c r="L33" s="155">
        <v>23777</v>
      </c>
      <c r="M33" s="155">
        <v>2596</v>
      </c>
      <c r="N33" s="155">
        <v>12744</v>
      </c>
      <c r="O33" s="155">
        <v>262</v>
      </c>
    </row>
    <row r="34" spans="2:22">
      <c r="B34" s="151" t="s">
        <v>51</v>
      </c>
      <c r="C34" s="155">
        <v>166894</v>
      </c>
      <c r="D34" s="155">
        <v>130599</v>
      </c>
      <c r="E34" s="155">
        <v>113453</v>
      </c>
      <c r="F34" s="155">
        <v>5729</v>
      </c>
      <c r="G34" s="155">
        <v>460</v>
      </c>
      <c r="H34" s="155">
        <v>5012</v>
      </c>
      <c r="I34" s="155">
        <v>3985</v>
      </c>
      <c r="J34" s="155">
        <v>1960</v>
      </c>
      <c r="K34" s="155">
        <v>36295</v>
      </c>
      <c r="L34" s="155">
        <v>20308</v>
      </c>
      <c r="M34" s="155">
        <v>2465</v>
      </c>
      <c r="N34" s="155">
        <v>13225</v>
      </c>
      <c r="O34" s="155">
        <v>297</v>
      </c>
    </row>
    <row r="35" spans="2:22">
      <c r="B35" s="151" t="s">
        <v>52</v>
      </c>
      <c r="C35" s="155">
        <v>175584</v>
      </c>
      <c r="D35" s="155">
        <v>136403</v>
      </c>
      <c r="E35" s="155">
        <v>119423</v>
      </c>
      <c r="F35" s="155">
        <v>5868</v>
      </c>
      <c r="G35" s="155">
        <v>470</v>
      </c>
      <c r="H35" s="155">
        <v>4477</v>
      </c>
      <c r="I35" s="155">
        <v>4294</v>
      </c>
      <c r="J35" s="155">
        <v>1871</v>
      </c>
      <c r="K35" s="155">
        <v>39181</v>
      </c>
      <c r="L35" s="155">
        <v>21668</v>
      </c>
      <c r="M35" s="155">
        <v>2493</v>
      </c>
      <c r="N35" s="155">
        <v>14769</v>
      </c>
      <c r="O35" s="155">
        <v>251</v>
      </c>
    </row>
    <row r="36" spans="2:22">
      <c r="B36" s="151" t="s">
        <v>53</v>
      </c>
      <c r="C36" s="155">
        <v>177859</v>
      </c>
      <c r="D36" s="155">
        <v>139153</v>
      </c>
      <c r="E36" s="155">
        <v>121067</v>
      </c>
      <c r="F36" s="155">
        <v>6111</v>
      </c>
      <c r="G36" s="155">
        <v>500</v>
      </c>
      <c r="H36" s="155">
        <v>5497</v>
      </c>
      <c r="I36" s="155">
        <v>4174</v>
      </c>
      <c r="J36" s="155">
        <v>1804</v>
      </c>
      <c r="K36" s="155">
        <v>38706</v>
      </c>
      <c r="L36" s="155">
        <v>22206</v>
      </c>
      <c r="M36" s="155">
        <v>2993</v>
      </c>
      <c r="N36" s="155">
        <v>13260</v>
      </c>
      <c r="O36" s="155">
        <v>247</v>
      </c>
    </row>
    <row r="37" spans="2:22">
      <c r="B37" s="151" t="s">
        <v>54</v>
      </c>
      <c r="C37" s="155">
        <v>167525</v>
      </c>
      <c r="D37" s="155">
        <v>132100</v>
      </c>
      <c r="E37" s="155">
        <v>117339</v>
      </c>
      <c r="F37" s="155">
        <v>5012</v>
      </c>
      <c r="G37" s="155">
        <v>373</v>
      </c>
      <c r="H37" s="155">
        <v>4718</v>
      </c>
      <c r="I37" s="155">
        <v>2920</v>
      </c>
      <c r="J37" s="155">
        <v>1738</v>
      </c>
      <c r="K37" s="155">
        <v>35425</v>
      </c>
      <c r="L37" s="155">
        <v>20297</v>
      </c>
      <c r="M37" s="155">
        <v>2385</v>
      </c>
      <c r="N37" s="155">
        <v>12407</v>
      </c>
      <c r="O37" s="155">
        <v>336</v>
      </c>
    </row>
    <row r="38" spans="2:22">
      <c r="B38" s="151" t="s">
        <v>55</v>
      </c>
      <c r="C38" s="919">
        <v>164375</v>
      </c>
      <c r="D38" s="919">
        <v>128484</v>
      </c>
      <c r="E38" s="919">
        <v>112171</v>
      </c>
      <c r="F38" s="919">
        <v>4644</v>
      </c>
      <c r="G38" s="919">
        <v>532</v>
      </c>
      <c r="H38" s="919">
        <v>5108</v>
      </c>
      <c r="I38" s="919">
        <v>4188</v>
      </c>
      <c r="J38" s="919">
        <v>1841</v>
      </c>
      <c r="K38" s="919">
        <v>35891</v>
      </c>
      <c r="L38" s="919">
        <v>19640</v>
      </c>
      <c r="M38" s="919">
        <v>2494</v>
      </c>
      <c r="N38" s="919">
        <v>13467</v>
      </c>
      <c r="O38" s="920">
        <v>290</v>
      </c>
    </row>
    <row r="39" spans="2:22">
      <c r="B39" s="151" t="s">
        <v>56</v>
      </c>
      <c r="C39" s="919">
        <v>179403</v>
      </c>
      <c r="D39" s="919">
        <v>140084</v>
      </c>
      <c r="E39" s="919">
        <v>123719</v>
      </c>
      <c r="F39" s="919">
        <v>4405</v>
      </c>
      <c r="G39" s="919">
        <v>197</v>
      </c>
      <c r="H39" s="919">
        <v>5789</v>
      </c>
      <c r="I39" s="919">
        <v>4077</v>
      </c>
      <c r="J39" s="919">
        <v>1897</v>
      </c>
      <c r="K39" s="919">
        <v>39319</v>
      </c>
      <c r="L39" s="919">
        <v>21477</v>
      </c>
      <c r="M39" s="919">
        <v>2387</v>
      </c>
      <c r="N39" s="919">
        <v>15218</v>
      </c>
      <c r="O39" s="920">
        <v>237</v>
      </c>
    </row>
    <row r="40" spans="2:22">
      <c r="B40" s="151" t="s">
        <v>57</v>
      </c>
      <c r="C40" s="155"/>
      <c r="D40" s="155"/>
      <c r="E40" s="155"/>
      <c r="F40" s="155"/>
      <c r="G40" s="155"/>
      <c r="H40" s="155"/>
      <c r="I40" s="155"/>
      <c r="J40" s="155"/>
      <c r="K40" s="155"/>
      <c r="L40" s="155"/>
      <c r="M40" s="155"/>
      <c r="N40" s="155"/>
      <c r="O40" s="155"/>
    </row>
    <row r="41" spans="2:22" s="208" customFormat="1">
      <c r="B41" s="1077"/>
      <c r="C41" s="1078"/>
      <c r="D41" s="1078"/>
      <c r="E41" s="1078"/>
      <c r="F41" s="1078"/>
      <c r="G41" s="1078"/>
      <c r="H41" s="1078"/>
      <c r="I41" s="1078"/>
      <c r="J41" s="1078"/>
      <c r="K41" s="1078"/>
      <c r="L41" s="1078"/>
      <c r="M41" s="1078"/>
      <c r="N41" s="1078"/>
      <c r="O41" s="1079"/>
    </row>
    <row r="42" spans="2:22" s="208" customFormat="1">
      <c r="B42" s="1063" t="s">
        <v>211</v>
      </c>
      <c r="C42" s="1064"/>
      <c r="D42" s="1064"/>
      <c r="E42" s="1064"/>
      <c r="F42" s="1064"/>
      <c r="G42" s="1064"/>
      <c r="H42" s="1064"/>
      <c r="I42" s="1064"/>
      <c r="J42" s="1064"/>
      <c r="K42" s="1064"/>
      <c r="L42" s="1064"/>
      <c r="M42" s="1064"/>
      <c r="N42" s="1064"/>
      <c r="O42" s="1065"/>
    </row>
    <row r="43" spans="2:22">
      <c r="B43" s="1063" t="s">
        <v>604</v>
      </c>
      <c r="C43" s="1064"/>
      <c r="D43" s="1064"/>
      <c r="E43" s="1064"/>
      <c r="F43" s="1064"/>
      <c r="G43" s="1064"/>
      <c r="H43" s="1064"/>
      <c r="I43" s="1064"/>
      <c r="J43" s="1064"/>
      <c r="K43" s="1064"/>
      <c r="L43" s="1064"/>
      <c r="M43" s="1064"/>
      <c r="N43" s="1064"/>
      <c r="O43" s="1065"/>
    </row>
    <row r="45" spans="2:22">
      <c r="C45" s="250"/>
      <c r="E45" s="250"/>
      <c r="J45" s="297"/>
      <c r="K45" s="297"/>
      <c r="L45" s="297"/>
      <c r="M45" s="297"/>
      <c r="N45" s="297"/>
      <c r="O45" s="297"/>
    </row>
    <row r="46" spans="2:22">
      <c r="B46" s="248"/>
      <c r="D46" s="219"/>
      <c r="E46" s="219"/>
      <c r="F46" s="219"/>
      <c r="G46" s="219"/>
      <c r="H46" s="219"/>
      <c r="I46" s="219"/>
      <c r="J46" s="219"/>
      <c r="K46" s="219"/>
      <c r="L46" s="219"/>
      <c r="M46" s="219"/>
      <c r="N46" s="219"/>
      <c r="O46" s="219"/>
      <c r="P46" s="219"/>
      <c r="Q46" s="219"/>
      <c r="R46" s="219"/>
      <c r="S46" s="219"/>
      <c r="T46" s="219"/>
      <c r="U46" s="219"/>
      <c r="V46" s="219"/>
    </row>
    <row r="47" spans="2:22">
      <c r="B47" s="739"/>
      <c r="D47" s="219"/>
      <c r="E47" s="219"/>
      <c r="F47" s="219"/>
      <c r="G47" s="219"/>
      <c r="H47" s="219"/>
      <c r="I47" s="219"/>
      <c r="J47" s="219"/>
      <c r="K47" s="219"/>
      <c r="L47" s="219"/>
      <c r="M47" s="219"/>
      <c r="N47" s="219"/>
      <c r="O47" s="219"/>
      <c r="P47" s="219"/>
      <c r="Q47" s="219"/>
      <c r="R47" s="219"/>
      <c r="S47" s="219"/>
      <c r="T47" s="219"/>
      <c r="U47" s="219"/>
      <c r="V47" s="219"/>
    </row>
    <row r="48" spans="2:22">
      <c r="B48" s="739"/>
      <c r="D48" s="219"/>
      <c r="E48" s="219"/>
      <c r="F48" s="219"/>
      <c r="G48" s="219"/>
      <c r="H48" s="219"/>
      <c r="I48" s="219"/>
      <c r="J48" s="219"/>
      <c r="K48" s="219"/>
      <c r="L48" s="219"/>
      <c r="M48" s="219"/>
      <c r="N48" s="219"/>
      <c r="O48" s="219"/>
      <c r="P48" s="219"/>
      <c r="Q48" s="219"/>
      <c r="R48" s="219"/>
      <c r="S48" s="219"/>
      <c r="T48" s="219"/>
      <c r="U48" s="219"/>
      <c r="V48" s="219"/>
    </row>
    <row r="49" spans="2:22">
      <c r="D49" s="219"/>
      <c r="E49" s="219"/>
      <c r="F49" s="219"/>
      <c r="G49" s="219"/>
      <c r="H49" s="219"/>
      <c r="I49" s="219"/>
      <c r="J49" s="219"/>
      <c r="K49" s="219"/>
      <c r="L49" s="219"/>
      <c r="M49" s="219"/>
      <c r="N49" s="219"/>
      <c r="O49" s="219"/>
      <c r="P49" s="219"/>
      <c r="Q49" s="219"/>
      <c r="R49" s="219"/>
      <c r="S49" s="219"/>
      <c r="T49" s="219"/>
      <c r="U49" s="219"/>
      <c r="V49" s="219"/>
    </row>
    <row r="50" spans="2:22">
      <c r="D50" s="219"/>
      <c r="E50" s="219"/>
      <c r="F50" s="219"/>
      <c r="G50" s="219"/>
      <c r="H50" s="219"/>
      <c r="I50" s="219"/>
      <c r="J50" s="219"/>
      <c r="K50" s="219"/>
      <c r="L50" s="219"/>
      <c r="M50" s="219"/>
      <c r="N50" s="219"/>
      <c r="O50" s="219"/>
      <c r="P50" s="219"/>
      <c r="Q50" s="219"/>
      <c r="R50" s="219"/>
      <c r="S50" s="219"/>
      <c r="T50" s="219"/>
      <c r="U50" s="219"/>
      <c r="V50" s="219"/>
    </row>
    <row r="51" spans="2:22">
      <c r="B51" s="219"/>
      <c r="D51" s="219"/>
      <c r="E51" s="219"/>
      <c r="F51" s="219"/>
      <c r="G51" s="219"/>
      <c r="H51" s="219"/>
      <c r="I51" s="219"/>
      <c r="J51" s="219"/>
      <c r="K51" s="219"/>
      <c r="L51" s="219"/>
      <c r="M51" s="219"/>
      <c r="N51" s="219"/>
      <c r="O51" s="219"/>
      <c r="P51" s="219"/>
      <c r="Q51" s="219"/>
      <c r="R51" s="219"/>
      <c r="S51" s="219"/>
      <c r="T51" s="219"/>
      <c r="U51" s="219"/>
      <c r="V51" s="219"/>
    </row>
    <row r="52" spans="2:22">
      <c r="D52" s="219"/>
      <c r="E52" s="219"/>
      <c r="F52" s="219"/>
      <c r="G52" s="219"/>
      <c r="H52" s="219"/>
      <c r="I52" s="219"/>
      <c r="J52" s="219"/>
      <c r="K52" s="219"/>
      <c r="L52" s="219"/>
      <c r="M52" s="219"/>
      <c r="N52" s="219"/>
      <c r="O52" s="219"/>
      <c r="P52" s="219"/>
      <c r="Q52" s="219"/>
      <c r="R52" s="219"/>
      <c r="S52" s="219"/>
      <c r="T52" s="219"/>
      <c r="U52" s="219"/>
      <c r="V52" s="219"/>
    </row>
    <row r="53" spans="2:22">
      <c r="D53" s="219"/>
      <c r="E53" s="219"/>
      <c r="F53" s="219"/>
      <c r="G53" s="219"/>
      <c r="H53" s="219"/>
      <c r="I53" s="219"/>
      <c r="J53" s="219"/>
      <c r="K53" s="219"/>
      <c r="L53" s="219"/>
      <c r="M53" s="219"/>
      <c r="N53" s="219"/>
      <c r="O53" s="219"/>
      <c r="P53" s="219"/>
      <c r="Q53" s="219"/>
      <c r="R53" s="219"/>
      <c r="S53" s="219"/>
      <c r="T53" s="219"/>
      <c r="U53" s="219"/>
      <c r="V53" s="219"/>
    </row>
    <row r="54" spans="2:22">
      <c r="D54" s="219"/>
      <c r="E54" s="219"/>
      <c r="F54" s="219"/>
      <c r="G54" s="219"/>
      <c r="H54" s="219"/>
      <c r="I54" s="219"/>
      <c r="J54" s="219"/>
      <c r="K54" s="219"/>
      <c r="L54" s="219"/>
      <c r="M54" s="219"/>
      <c r="N54" s="219"/>
      <c r="O54" s="219"/>
      <c r="P54" s="219"/>
      <c r="Q54" s="219"/>
      <c r="R54" s="219"/>
      <c r="S54" s="219"/>
      <c r="T54" s="219"/>
      <c r="U54" s="219"/>
      <c r="V54" s="219"/>
    </row>
    <row r="55" spans="2:22">
      <c r="D55" s="219"/>
      <c r="E55" s="219"/>
      <c r="F55" s="219"/>
      <c r="G55" s="219"/>
      <c r="H55" s="219"/>
      <c r="I55" s="219"/>
      <c r="J55" s="219"/>
      <c r="K55" s="219"/>
      <c r="L55" s="219"/>
      <c r="M55" s="219"/>
      <c r="N55" s="219"/>
      <c r="O55" s="219"/>
      <c r="P55" s="219"/>
      <c r="Q55" s="219"/>
      <c r="R55" s="219"/>
      <c r="S55" s="219"/>
      <c r="T55" s="219"/>
      <c r="U55" s="219"/>
      <c r="V55" s="219"/>
    </row>
    <row r="56" spans="2:22">
      <c r="D56" s="219"/>
      <c r="E56" s="219"/>
      <c r="F56" s="219"/>
      <c r="G56" s="219"/>
      <c r="H56" s="219"/>
      <c r="I56" s="219"/>
      <c r="J56" s="219"/>
      <c r="K56" s="219"/>
      <c r="L56" s="219"/>
      <c r="M56" s="219"/>
      <c r="N56" s="219"/>
      <c r="O56" s="219"/>
      <c r="P56" s="219"/>
      <c r="Q56" s="219"/>
      <c r="R56" s="219"/>
      <c r="S56" s="219"/>
      <c r="T56" s="219"/>
      <c r="U56" s="219"/>
      <c r="V56" s="219"/>
    </row>
    <row r="57" spans="2:22">
      <c r="D57" s="219"/>
      <c r="E57" s="219"/>
      <c r="F57" s="219"/>
      <c r="G57" s="219"/>
      <c r="H57" s="219"/>
      <c r="I57" s="219"/>
      <c r="J57" s="219"/>
      <c r="K57" s="219"/>
      <c r="L57" s="219"/>
      <c r="M57" s="219"/>
      <c r="N57" s="219"/>
      <c r="O57" s="219"/>
      <c r="P57" s="219"/>
      <c r="Q57" s="219"/>
      <c r="R57" s="219"/>
      <c r="S57" s="219"/>
      <c r="T57" s="219"/>
      <c r="U57" s="219"/>
      <c r="V57" s="219"/>
    </row>
    <row r="58" spans="2:22">
      <c r="C58" s="219"/>
    </row>
    <row r="59" spans="2:22">
      <c r="C59" s="219"/>
    </row>
    <row r="60" spans="2:22">
      <c r="C60" s="219"/>
    </row>
    <row r="61" spans="2:22">
      <c r="C61" s="219"/>
    </row>
    <row r="62" spans="2:22">
      <c r="C62" s="219"/>
    </row>
    <row r="63" spans="2:22">
      <c r="C63" s="219"/>
    </row>
    <row r="64" spans="2:22">
      <c r="C64" s="219"/>
    </row>
    <row r="65" spans="3:3">
      <c r="C65" s="219"/>
    </row>
    <row r="66" spans="3:3">
      <c r="C66" s="219"/>
    </row>
    <row r="67" spans="3:3">
      <c r="C67" s="219"/>
    </row>
    <row r="68" spans="3:3">
      <c r="C68" s="219"/>
    </row>
    <row r="69" spans="3:3">
      <c r="C69" s="219"/>
    </row>
  </sheetData>
  <mergeCells count="26">
    <mergeCell ref="P7:V7"/>
    <mergeCell ref="B7:B9"/>
    <mergeCell ref="P8:V8"/>
    <mergeCell ref="B43:O43"/>
    <mergeCell ref="B41:O41"/>
    <mergeCell ref="E8:G8"/>
    <mergeCell ref="I8:I9"/>
    <mergeCell ref="J8:J9"/>
    <mergeCell ref="M8:M9"/>
    <mergeCell ref="D8:D9"/>
    <mergeCell ref="H8:H9"/>
    <mergeCell ref="B14:O14"/>
    <mergeCell ref="B28:O28"/>
    <mergeCell ref="N8:N9"/>
    <mergeCell ref="O8:O9"/>
    <mergeCell ref="C7:C9"/>
    <mergeCell ref="B42:O42"/>
    <mergeCell ref="L8:L9"/>
    <mergeCell ref="K8:K9"/>
    <mergeCell ref="B1:O1"/>
    <mergeCell ref="B4:O4"/>
    <mergeCell ref="B6:O6"/>
    <mergeCell ref="D7:J7"/>
    <mergeCell ref="B3:O3"/>
    <mergeCell ref="B5:O5"/>
    <mergeCell ref="K7:O7"/>
  </mergeCells>
  <pageMargins left="0.70866141732283472" right="0.70866141732283472" top="0.74803149606299213" bottom="0.74803149606299213" header="0.31496062992125984" footer="0.31496062992125984"/>
  <pageSetup scale="89" firstPageNumber="20" orientation="landscape" useFirstPageNumber="1"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7"/>
  <sheetViews>
    <sheetView zoomScaleNormal="100" workbookViewId="0">
      <selection activeCell="B3" sqref="B3:K3"/>
    </sheetView>
  </sheetViews>
  <sheetFormatPr baseColWidth="10" defaultColWidth="5.81640625" defaultRowHeight="12.75"/>
  <cols>
    <col min="1" max="1" width="2.7265625" style="150" customWidth="1"/>
    <col min="2" max="11" width="8.6328125" style="150" customWidth="1"/>
    <col min="12" max="12" width="6.7265625" style="150" customWidth="1"/>
    <col min="13" max="16384" width="5.81640625" style="150"/>
  </cols>
  <sheetData>
    <row r="1" spans="2:19" ht="12.75" customHeight="1">
      <c r="B1" s="1067" t="s">
        <v>483</v>
      </c>
      <c r="C1" s="1067"/>
      <c r="D1" s="1067"/>
      <c r="E1" s="1067"/>
      <c r="F1" s="1067"/>
      <c r="G1" s="1067"/>
      <c r="H1" s="1067"/>
      <c r="I1" s="1067"/>
      <c r="J1" s="1067"/>
      <c r="K1" s="1067"/>
      <c r="L1" s="164"/>
    </row>
    <row r="2" spans="2:19" ht="12.75" customHeight="1">
      <c r="B2" s="1067" t="s">
        <v>607</v>
      </c>
      <c r="C2" s="1067"/>
      <c r="D2" s="1067"/>
      <c r="E2" s="1067"/>
      <c r="F2" s="1067"/>
      <c r="G2" s="1067"/>
      <c r="H2" s="1067"/>
      <c r="I2" s="1067"/>
      <c r="J2" s="1067"/>
      <c r="K2" s="1067"/>
      <c r="L2" s="164"/>
    </row>
    <row r="3" spans="2:19" ht="16.5" customHeight="1">
      <c r="B3" s="1082" t="s">
        <v>609</v>
      </c>
      <c r="C3" s="1082"/>
      <c r="D3" s="1082"/>
      <c r="E3" s="1082"/>
      <c r="F3" s="1082"/>
      <c r="G3" s="1082"/>
      <c r="H3" s="1082"/>
      <c r="I3" s="1082"/>
      <c r="J3" s="1082"/>
      <c r="K3" s="1082"/>
      <c r="L3" s="363"/>
    </row>
    <row r="4" spans="2:19" ht="16.5" customHeight="1">
      <c r="B4" s="1083"/>
      <c r="C4" s="1083"/>
      <c r="D4" s="1083"/>
      <c r="E4" s="1083"/>
      <c r="F4" s="1083"/>
      <c r="G4" s="1083"/>
      <c r="H4" s="1083"/>
      <c r="I4" s="1083"/>
      <c r="J4" s="1083"/>
      <c r="K4" s="1083"/>
      <c r="L4" s="164"/>
    </row>
    <row r="5" spans="2:19" ht="18" customHeight="1">
      <c r="B5" s="1084" t="s">
        <v>124</v>
      </c>
      <c r="C5" s="1090" t="s">
        <v>199</v>
      </c>
      <c r="D5" s="1090"/>
      <c r="E5" s="1090"/>
      <c r="F5" s="1090"/>
      <c r="G5" s="1090"/>
      <c r="H5" s="1090"/>
      <c r="I5" s="1090"/>
      <c r="J5" s="1090"/>
      <c r="K5" s="1090"/>
      <c r="L5" s="353"/>
    </row>
    <row r="6" spans="2:19">
      <c r="B6" s="1085"/>
      <c r="C6" s="355"/>
      <c r="D6" s="1091" t="s">
        <v>12</v>
      </c>
      <c r="E6" s="1091"/>
      <c r="F6" s="1091"/>
      <c r="G6" s="1091"/>
      <c r="H6" s="1091"/>
      <c r="I6" s="1091"/>
      <c r="J6" s="1091"/>
      <c r="K6" s="1091"/>
      <c r="L6" s="164"/>
    </row>
    <row r="7" spans="2:19" ht="55.5" customHeight="1">
      <c r="B7" s="1086"/>
      <c r="C7" s="355" t="s">
        <v>66</v>
      </c>
      <c r="D7" s="355" t="s">
        <v>207</v>
      </c>
      <c r="E7" s="355" t="s">
        <v>200</v>
      </c>
      <c r="F7" s="355" t="s">
        <v>202</v>
      </c>
      <c r="G7" s="355" t="s">
        <v>203</v>
      </c>
      <c r="H7" s="355" t="s">
        <v>204</v>
      </c>
      <c r="I7" s="355" t="s">
        <v>205</v>
      </c>
      <c r="J7" s="355" t="s">
        <v>206</v>
      </c>
      <c r="K7" s="355" t="s">
        <v>201</v>
      </c>
      <c r="L7" s="353"/>
      <c r="M7" s="353"/>
      <c r="N7" s="353"/>
      <c r="O7" s="353"/>
      <c r="P7" s="353"/>
      <c r="Q7" s="353"/>
      <c r="R7" s="353"/>
    </row>
    <row r="8" spans="2:19" ht="12.75" customHeight="1">
      <c r="B8" s="165" t="s">
        <v>133</v>
      </c>
      <c r="C8" s="154">
        <v>1922480</v>
      </c>
      <c r="D8" s="154">
        <v>73806</v>
      </c>
      <c r="E8" s="154">
        <v>137549</v>
      </c>
      <c r="F8" s="154">
        <v>178615</v>
      </c>
      <c r="G8" s="154">
        <v>96627</v>
      </c>
      <c r="H8" s="154">
        <v>235036</v>
      </c>
      <c r="I8" s="154">
        <v>173520</v>
      </c>
      <c r="J8" s="154">
        <v>149153</v>
      </c>
      <c r="K8" s="154">
        <v>878174</v>
      </c>
      <c r="L8" s="353"/>
      <c r="M8" s="353"/>
      <c r="N8" s="353"/>
      <c r="O8" s="353"/>
      <c r="P8" s="353"/>
      <c r="Q8" s="353"/>
      <c r="R8" s="353"/>
      <c r="S8" s="353"/>
    </row>
    <row r="9" spans="2:19" ht="12.75" customHeight="1">
      <c r="B9" s="165">
        <v>2014</v>
      </c>
      <c r="C9" s="154">
        <v>1968268</v>
      </c>
      <c r="D9" s="154">
        <v>65801</v>
      </c>
      <c r="E9" s="154">
        <v>131770</v>
      </c>
      <c r="F9" s="154">
        <v>179811</v>
      </c>
      <c r="G9" s="154">
        <v>98006</v>
      </c>
      <c r="H9" s="154">
        <v>284729</v>
      </c>
      <c r="I9" s="154">
        <v>161087</v>
      </c>
      <c r="J9" s="154">
        <v>152276</v>
      </c>
      <c r="K9" s="154">
        <v>894788</v>
      </c>
      <c r="L9" s="164"/>
    </row>
    <row r="10" spans="2:19">
      <c r="B10" s="165">
        <v>2015</v>
      </c>
      <c r="C10" s="154">
        <v>1962342</v>
      </c>
      <c r="D10" s="154">
        <v>54340</v>
      </c>
      <c r="E10" s="154">
        <v>127735</v>
      </c>
      <c r="F10" s="154">
        <v>181298</v>
      </c>
      <c r="G10" s="154">
        <v>106215</v>
      </c>
      <c r="H10" s="154">
        <v>251442</v>
      </c>
      <c r="I10" s="154">
        <v>164014</v>
      </c>
      <c r="J10" s="154">
        <v>150320</v>
      </c>
      <c r="K10" s="154">
        <v>926978</v>
      </c>
      <c r="M10" s="250"/>
      <c r="N10" s="250"/>
    </row>
    <row r="11" spans="2:19">
      <c r="B11" s="1066"/>
      <c r="C11" s="1066"/>
      <c r="D11" s="1066"/>
      <c r="E11" s="1066"/>
      <c r="F11" s="1066"/>
      <c r="G11" s="1066"/>
      <c r="H11" s="1066"/>
      <c r="I11" s="1066"/>
      <c r="J11" s="1066"/>
      <c r="K11" s="1066"/>
    </row>
    <row r="12" spans="2:19">
      <c r="B12" s="1092" t="s">
        <v>148</v>
      </c>
      <c r="C12" s="1092"/>
      <c r="D12" s="1092"/>
      <c r="E12" s="1092"/>
      <c r="F12" s="1092"/>
      <c r="G12" s="1092"/>
      <c r="H12" s="1092"/>
      <c r="I12" s="1092"/>
      <c r="J12" s="1092"/>
      <c r="K12" s="1092"/>
    </row>
    <row r="13" spans="2:19">
      <c r="B13" s="1066"/>
      <c r="C13" s="1066"/>
      <c r="D13" s="1066"/>
      <c r="E13" s="1066"/>
      <c r="F13" s="1066"/>
      <c r="G13" s="1066"/>
      <c r="H13" s="1066"/>
      <c r="I13" s="1066"/>
      <c r="J13" s="1066"/>
      <c r="K13" s="1066"/>
    </row>
    <row r="14" spans="2:19">
      <c r="B14" s="153" t="s">
        <v>48</v>
      </c>
      <c r="C14" s="154">
        <v>158080</v>
      </c>
      <c r="D14" s="154">
        <v>4461</v>
      </c>
      <c r="E14" s="154">
        <v>10814</v>
      </c>
      <c r="F14" s="154">
        <v>15248</v>
      </c>
      <c r="G14" s="154">
        <v>8826</v>
      </c>
      <c r="H14" s="154">
        <v>21545</v>
      </c>
      <c r="I14" s="154">
        <v>11567</v>
      </c>
      <c r="J14" s="154">
        <v>10750</v>
      </c>
      <c r="K14" s="154">
        <v>74869</v>
      </c>
      <c r="L14" s="164"/>
    </row>
    <row r="15" spans="2:19">
      <c r="B15" s="153" t="s">
        <v>49</v>
      </c>
      <c r="C15" s="154">
        <v>155349</v>
      </c>
      <c r="D15" s="154">
        <v>4874</v>
      </c>
      <c r="E15" s="154">
        <v>10176</v>
      </c>
      <c r="F15" s="154">
        <v>13804</v>
      </c>
      <c r="G15" s="154">
        <v>9963</v>
      </c>
      <c r="H15" s="154">
        <v>23770</v>
      </c>
      <c r="I15" s="154">
        <v>12973</v>
      </c>
      <c r="J15" s="154">
        <v>12356</v>
      </c>
      <c r="K15" s="154">
        <v>67433</v>
      </c>
      <c r="L15" s="164"/>
    </row>
    <row r="16" spans="2:19">
      <c r="B16" s="153" t="s">
        <v>50</v>
      </c>
      <c r="C16" s="154">
        <v>167070</v>
      </c>
      <c r="D16" s="154">
        <v>4844</v>
      </c>
      <c r="E16" s="154">
        <v>11258</v>
      </c>
      <c r="F16" s="154">
        <v>15222</v>
      </c>
      <c r="G16" s="154">
        <v>9727</v>
      </c>
      <c r="H16" s="154">
        <v>22226</v>
      </c>
      <c r="I16" s="154">
        <v>13166</v>
      </c>
      <c r="J16" s="154">
        <v>11375</v>
      </c>
      <c r="K16" s="154">
        <v>79252</v>
      </c>
      <c r="L16" s="164"/>
    </row>
    <row r="17" spans="2:12">
      <c r="B17" s="153" t="s">
        <v>58</v>
      </c>
      <c r="C17" s="154">
        <v>171679</v>
      </c>
      <c r="D17" s="154">
        <v>5227</v>
      </c>
      <c r="E17" s="154">
        <v>10391</v>
      </c>
      <c r="F17" s="154">
        <v>15954</v>
      </c>
      <c r="G17" s="154">
        <v>9682</v>
      </c>
      <c r="H17" s="154">
        <v>24071</v>
      </c>
      <c r="I17" s="154">
        <v>12577</v>
      </c>
      <c r="J17" s="154">
        <v>12028</v>
      </c>
      <c r="K17" s="154">
        <v>81749</v>
      </c>
      <c r="L17" s="164"/>
    </row>
    <row r="18" spans="2:12">
      <c r="B18" s="153" t="s">
        <v>60</v>
      </c>
      <c r="C18" s="154">
        <v>167827</v>
      </c>
      <c r="D18" s="154">
        <v>4932</v>
      </c>
      <c r="E18" s="154">
        <v>10151</v>
      </c>
      <c r="F18" s="154">
        <v>16175</v>
      </c>
      <c r="G18" s="154">
        <v>9474</v>
      </c>
      <c r="H18" s="154">
        <v>22336</v>
      </c>
      <c r="I18" s="154">
        <v>14172</v>
      </c>
      <c r="J18" s="154">
        <v>11003</v>
      </c>
      <c r="K18" s="154">
        <v>79584</v>
      </c>
      <c r="L18" s="164"/>
    </row>
    <row r="19" spans="2:12">
      <c r="B19" s="153" t="s">
        <v>51</v>
      </c>
      <c r="C19" s="154">
        <v>168524</v>
      </c>
      <c r="D19" s="154">
        <v>4864</v>
      </c>
      <c r="E19" s="154">
        <v>10111</v>
      </c>
      <c r="F19" s="154">
        <v>16080</v>
      </c>
      <c r="G19" s="154">
        <v>8434</v>
      </c>
      <c r="H19" s="154">
        <v>21007</v>
      </c>
      <c r="I19" s="154">
        <v>13416</v>
      </c>
      <c r="J19" s="154">
        <v>11126</v>
      </c>
      <c r="K19" s="154">
        <v>83486</v>
      </c>
      <c r="L19" s="164"/>
    </row>
    <row r="20" spans="2:12">
      <c r="B20" s="153" t="s">
        <v>52</v>
      </c>
      <c r="C20" s="154">
        <v>172051</v>
      </c>
      <c r="D20" s="154">
        <v>4905</v>
      </c>
      <c r="E20" s="154">
        <v>10300</v>
      </c>
      <c r="F20" s="154">
        <v>16631</v>
      </c>
      <c r="G20" s="154">
        <v>10101</v>
      </c>
      <c r="H20" s="154">
        <v>21097</v>
      </c>
      <c r="I20" s="154">
        <v>12916</v>
      </c>
      <c r="J20" s="154">
        <v>10063</v>
      </c>
      <c r="K20" s="154">
        <v>86038</v>
      </c>
      <c r="L20" s="164"/>
    </row>
    <row r="21" spans="2:12">
      <c r="B21" s="153" t="s">
        <v>53</v>
      </c>
      <c r="C21" s="154">
        <v>183651</v>
      </c>
      <c r="D21" s="154">
        <v>5470</v>
      </c>
      <c r="E21" s="154">
        <v>11145</v>
      </c>
      <c r="F21" s="154">
        <v>16579</v>
      </c>
      <c r="G21" s="154">
        <v>11260</v>
      </c>
      <c r="H21" s="154">
        <v>25305</v>
      </c>
      <c r="I21" s="154">
        <v>14077</v>
      </c>
      <c r="J21" s="154">
        <v>12227</v>
      </c>
      <c r="K21" s="154">
        <v>87588</v>
      </c>
      <c r="L21" s="164"/>
    </row>
    <row r="22" spans="2:12">
      <c r="B22" s="153" t="s">
        <v>54</v>
      </c>
      <c r="C22" s="154">
        <v>172119</v>
      </c>
      <c r="D22" s="154">
        <v>4989</v>
      </c>
      <c r="E22" s="154">
        <v>9734</v>
      </c>
      <c r="F22" s="154">
        <v>15413</v>
      </c>
      <c r="G22" s="154">
        <v>9487</v>
      </c>
      <c r="H22" s="154">
        <v>25243</v>
      </c>
      <c r="I22" s="154">
        <v>13682</v>
      </c>
      <c r="J22" s="154">
        <v>12925</v>
      </c>
      <c r="K22" s="154">
        <v>80646</v>
      </c>
      <c r="L22" s="164"/>
    </row>
    <row r="23" spans="2:12">
      <c r="B23" s="153" t="s">
        <v>55</v>
      </c>
      <c r="C23" s="154">
        <v>161573</v>
      </c>
      <c r="D23" s="154">
        <v>4655</v>
      </c>
      <c r="E23" s="154">
        <v>10869</v>
      </c>
      <c r="F23" s="154">
        <v>15151</v>
      </c>
      <c r="G23" s="154">
        <v>8448</v>
      </c>
      <c r="H23" s="154">
        <v>19230</v>
      </c>
      <c r="I23" s="154">
        <v>13123</v>
      </c>
      <c r="J23" s="154">
        <v>11382</v>
      </c>
      <c r="K23" s="154">
        <v>78715</v>
      </c>
      <c r="L23" s="164"/>
    </row>
    <row r="24" spans="2:12">
      <c r="B24" s="153" t="s">
        <v>56</v>
      </c>
      <c r="C24" s="154">
        <v>179386</v>
      </c>
      <c r="D24" s="154">
        <v>4642</v>
      </c>
      <c r="E24" s="154">
        <v>11269</v>
      </c>
      <c r="F24" s="154">
        <v>16720</v>
      </c>
      <c r="G24" s="154">
        <v>10479</v>
      </c>
      <c r="H24" s="154">
        <v>24282</v>
      </c>
      <c r="I24" s="154">
        <v>14208</v>
      </c>
      <c r="J24" s="154">
        <v>12581</v>
      </c>
      <c r="K24" s="154">
        <v>85205</v>
      </c>
      <c r="L24" s="164"/>
    </row>
    <row r="25" spans="2:12" s="699" customFormat="1">
      <c r="B25" s="153" t="s">
        <v>57</v>
      </c>
      <c r="C25" s="154">
        <v>170859</v>
      </c>
      <c r="D25" s="154">
        <v>5239</v>
      </c>
      <c r="E25" s="154">
        <v>10920</v>
      </c>
      <c r="F25" s="154">
        <v>14922</v>
      </c>
      <c r="G25" s="154">
        <v>8391</v>
      </c>
      <c r="H25" s="154">
        <v>25117</v>
      </c>
      <c r="I25" s="154">
        <v>13790</v>
      </c>
      <c r="J25" s="154">
        <v>12735</v>
      </c>
      <c r="K25" s="154">
        <v>79745</v>
      </c>
      <c r="L25" s="164"/>
    </row>
    <row r="26" spans="2:12">
      <c r="B26" s="165" t="s">
        <v>408</v>
      </c>
      <c r="C26" s="154">
        <f>SUM(C14:C25)</f>
        <v>2028168</v>
      </c>
      <c r="D26" s="154">
        <f t="shared" ref="D26:K26" si="0">SUM(D14:D25)</f>
        <v>59102</v>
      </c>
      <c r="E26" s="154">
        <f t="shared" si="0"/>
        <v>127138</v>
      </c>
      <c r="F26" s="154">
        <f t="shared" si="0"/>
        <v>187899</v>
      </c>
      <c r="G26" s="154">
        <f t="shared" si="0"/>
        <v>114272</v>
      </c>
      <c r="H26" s="154">
        <f t="shared" si="0"/>
        <v>275229</v>
      </c>
      <c r="I26" s="154">
        <f t="shared" si="0"/>
        <v>159667</v>
      </c>
      <c r="J26" s="154">
        <f t="shared" si="0"/>
        <v>140551</v>
      </c>
      <c r="K26" s="154">
        <f t="shared" si="0"/>
        <v>964310</v>
      </c>
      <c r="L26" s="164"/>
    </row>
    <row r="27" spans="2:12" ht="18">
      <c r="B27"/>
      <c r="C27" s="322"/>
      <c r="D27" s="323"/>
      <c r="E27" s="323"/>
      <c r="F27" s="323"/>
      <c r="G27" s="251"/>
      <c r="H27" s="251"/>
      <c r="I27" s="251"/>
      <c r="J27" s="251"/>
      <c r="K27" s="251"/>
    </row>
    <row r="28" spans="2:12">
      <c r="B28" s="1092" t="s">
        <v>425</v>
      </c>
      <c r="C28" s="1092"/>
      <c r="D28" s="1092"/>
      <c r="E28" s="1092"/>
      <c r="F28" s="1092"/>
      <c r="G28" s="1092"/>
      <c r="H28" s="1092"/>
      <c r="I28" s="1092"/>
      <c r="J28" s="1092"/>
      <c r="K28" s="1092"/>
    </row>
    <row r="29" spans="2:12">
      <c r="B29" s="153"/>
      <c r="C29" s="154"/>
      <c r="D29" s="154"/>
      <c r="E29" s="154"/>
      <c r="F29" s="154"/>
      <c r="G29" s="154"/>
      <c r="H29" s="154"/>
      <c r="I29" s="154"/>
      <c r="J29" s="154"/>
      <c r="K29" s="154"/>
    </row>
    <row r="30" spans="2:12">
      <c r="B30" s="153" t="s">
        <v>48</v>
      </c>
      <c r="C30" s="154">
        <v>159172</v>
      </c>
      <c r="D30" s="154">
        <v>5492</v>
      </c>
      <c r="E30" s="154">
        <v>9519</v>
      </c>
      <c r="F30" s="154">
        <v>14648</v>
      </c>
      <c r="G30" s="154">
        <v>9670</v>
      </c>
      <c r="H30" s="154">
        <v>19664</v>
      </c>
      <c r="I30" s="154">
        <v>13828</v>
      </c>
      <c r="J30" s="154">
        <v>11458</v>
      </c>
      <c r="K30" s="154">
        <v>74893</v>
      </c>
    </row>
    <row r="31" spans="2:12">
      <c r="B31" s="153" t="s">
        <v>49</v>
      </c>
      <c r="C31" s="154">
        <v>147478</v>
      </c>
      <c r="D31" s="154">
        <v>4694</v>
      </c>
      <c r="E31" s="154">
        <v>9768</v>
      </c>
      <c r="F31" s="154">
        <v>13727</v>
      </c>
      <c r="G31" s="154">
        <v>7539</v>
      </c>
      <c r="H31" s="154">
        <v>23624</v>
      </c>
      <c r="I31" s="154">
        <v>13114</v>
      </c>
      <c r="J31" s="154">
        <v>12193</v>
      </c>
      <c r="K31" s="154">
        <v>62819</v>
      </c>
    </row>
    <row r="32" spans="2:12">
      <c r="B32" s="153" t="s">
        <v>50</v>
      </c>
      <c r="C32" s="154">
        <v>187620</v>
      </c>
      <c r="D32" s="154">
        <v>5573</v>
      </c>
      <c r="E32" s="154">
        <v>11286</v>
      </c>
      <c r="F32" s="154">
        <v>18019</v>
      </c>
      <c r="G32" s="154">
        <v>11357</v>
      </c>
      <c r="H32" s="154">
        <v>22108</v>
      </c>
      <c r="I32" s="154">
        <v>15450</v>
      </c>
      <c r="J32" s="154">
        <v>14410</v>
      </c>
      <c r="K32" s="154">
        <v>89417</v>
      </c>
    </row>
    <row r="33" spans="2:27">
      <c r="B33" s="153" t="s">
        <v>58</v>
      </c>
      <c r="C33" s="154">
        <v>149351</v>
      </c>
      <c r="D33" s="154">
        <v>4097</v>
      </c>
      <c r="E33" s="154">
        <v>8695</v>
      </c>
      <c r="F33" s="154">
        <v>15658</v>
      </c>
      <c r="G33" s="154">
        <v>8730</v>
      </c>
      <c r="H33" s="154">
        <v>20054</v>
      </c>
      <c r="I33" s="154">
        <v>12244</v>
      </c>
      <c r="J33" s="154">
        <v>9664</v>
      </c>
      <c r="K33" s="154">
        <v>70209</v>
      </c>
    </row>
    <row r="34" spans="2:27">
      <c r="B34" s="220" t="s">
        <v>60</v>
      </c>
      <c r="C34" s="221">
        <v>186651</v>
      </c>
      <c r="D34" s="221">
        <v>5468</v>
      </c>
      <c r="E34" s="221">
        <v>13126</v>
      </c>
      <c r="F34" s="221">
        <v>18806</v>
      </c>
      <c r="G34" s="221">
        <v>11360</v>
      </c>
      <c r="H34" s="221">
        <v>23113</v>
      </c>
      <c r="I34" s="221">
        <v>14468</v>
      </c>
      <c r="J34" s="221">
        <v>13213</v>
      </c>
      <c r="K34" s="221">
        <v>87097</v>
      </c>
    </row>
    <row r="35" spans="2:27">
      <c r="B35" s="220" t="s">
        <v>51</v>
      </c>
      <c r="C35" s="221">
        <v>166894</v>
      </c>
      <c r="D35" s="221">
        <v>4779</v>
      </c>
      <c r="E35" s="221">
        <v>11579</v>
      </c>
      <c r="F35" s="221">
        <v>16973</v>
      </c>
      <c r="G35" s="221">
        <v>9493</v>
      </c>
      <c r="H35" s="221">
        <v>21103</v>
      </c>
      <c r="I35" s="221">
        <v>12455</v>
      </c>
      <c r="J35" s="221">
        <v>8904</v>
      </c>
      <c r="K35" s="221">
        <v>81608</v>
      </c>
    </row>
    <row r="36" spans="2:27">
      <c r="B36" s="151" t="s">
        <v>52</v>
      </c>
      <c r="C36" s="221">
        <v>175584</v>
      </c>
      <c r="D36" s="221">
        <v>4683</v>
      </c>
      <c r="E36" s="221">
        <v>11135</v>
      </c>
      <c r="F36" s="221">
        <v>16867</v>
      </c>
      <c r="G36" s="221">
        <v>10512</v>
      </c>
      <c r="H36" s="221">
        <v>24529</v>
      </c>
      <c r="I36" s="221">
        <v>13515</v>
      </c>
      <c r="J36" s="221">
        <v>13090</v>
      </c>
      <c r="K36" s="221">
        <v>81253</v>
      </c>
    </row>
    <row r="37" spans="2:27">
      <c r="B37" s="151" t="s">
        <v>53</v>
      </c>
      <c r="C37" s="221">
        <v>177859</v>
      </c>
      <c r="D37" s="221">
        <v>5037</v>
      </c>
      <c r="E37" s="221">
        <v>11743</v>
      </c>
      <c r="F37" s="221">
        <v>17576</v>
      </c>
      <c r="G37" s="221">
        <v>11236</v>
      </c>
      <c r="H37" s="221">
        <v>20480</v>
      </c>
      <c r="I37" s="221">
        <v>12609</v>
      </c>
      <c r="J37" s="221">
        <v>11934</v>
      </c>
      <c r="K37" s="221">
        <v>87244</v>
      </c>
    </row>
    <row r="38" spans="2:27">
      <c r="B38" s="151" t="s">
        <v>54</v>
      </c>
      <c r="C38" s="221">
        <v>167525</v>
      </c>
      <c r="D38" s="221">
        <v>4579</v>
      </c>
      <c r="E38" s="221">
        <v>10603</v>
      </c>
      <c r="F38" s="221">
        <v>13727</v>
      </c>
      <c r="G38" s="221">
        <v>8793</v>
      </c>
      <c r="H38" s="221">
        <v>22292</v>
      </c>
      <c r="I38" s="221">
        <v>12150</v>
      </c>
      <c r="J38" s="221">
        <v>14656</v>
      </c>
      <c r="K38" s="221">
        <v>80725</v>
      </c>
    </row>
    <row r="39" spans="2:27">
      <c r="B39" s="151" t="s">
        <v>55</v>
      </c>
      <c r="C39" s="921">
        <v>164375</v>
      </c>
      <c r="D39" s="921">
        <v>5653</v>
      </c>
      <c r="E39" s="921">
        <v>10733</v>
      </c>
      <c r="F39" s="921">
        <v>16277</v>
      </c>
      <c r="G39" s="919">
        <v>9048</v>
      </c>
      <c r="H39" s="920">
        <v>19077</v>
      </c>
      <c r="I39" s="920">
        <v>12121</v>
      </c>
      <c r="J39" s="920">
        <v>12715</v>
      </c>
      <c r="K39" s="920">
        <v>78751</v>
      </c>
    </row>
    <row r="40" spans="2:27" s="208" customFormat="1">
      <c r="B40" s="151" t="s">
        <v>56</v>
      </c>
      <c r="C40" s="921">
        <v>179403</v>
      </c>
      <c r="D40" s="921">
        <v>5561</v>
      </c>
      <c r="E40" s="921">
        <v>10338</v>
      </c>
      <c r="F40" s="921">
        <v>16461</v>
      </c>
      <c r="G40" s="920">
        <v>9066</v>
      </c>
      <c r="H40" s="920">
        <v>24535</v>
      </c>
      <c r="I40" s="920">
        <v>13615</v>
      </c>
      <c r="J40" s="920">
        <v>13081</v>
      </c>
      <c r="K40" s="920">
        <v>86746</v>
      </c>
    </row>
    <row r="41" spans="2:27" s="208" customFormat="1">
      <c r="B41" s="151" t="s">
        <v>57</v>
      </c>
      <c r="C41" s="221"/>
      <c r="D41" s="221"/>
      <c r="E41" s="221"/>
      <c r="F41" s="221"/>
      <c r="G41" s="221"/>
      <c r="H41" s="221"/>
      <c r="I41" s="221"/>
      <c r="J41" s="221"/>
      <c r="K41" s="221"/>
    </row>
    <row r="42" spans="2:27" s="208" customFormat="1">
      <c r="B42" s="658" t="s">
        <v>426</v>
      </c>
      <c r="C42" s="221">
        <f>SUM(C30:C41)</f>
        <v>1861912</v>
      </c>
      <c r="D42" s="221">
        <f t="shared" ref="D42:J42" si="1">SUM(D30:D41)</f>
        <v>55616</v>
      </c>
      <c r="E42" s="221">
        <f t="shared" si="1"/>
        <v>118525</v>
      </c>
      <c r="F42" s="221">
        <f t="shared" si="1"/>
        <v>178739</v>
      </c>
      <c r="G42" s="221">
        <f t="shared" si="1"/>
        <v>106804</v>
      </c>
      <c r="H42" s="221">
        <f t="shared" si="1"/>
        <v>240579</v>
      </c>
      <c r="I42" s="221">
        <f t="shared" si="1"/>
        <v>145569</v>
      </c>
      <c r="J42" s="221">
        <f t="shared" si="1"/>
        <v>135318</v>
      </c>
      <c r="K42" s="221">
        <f>SUM(K30:K41)</f>
        <v>880762</v>
      </c>
    </row>
    <row r="43" spans="2:27">
      <c r="B43" s="1087" t="s">
        <v>134</v>
      </c>
      <c r="C43" s="1087"/>
      <c r="D43" s="1087"/>
      <c r="E43" s="1087"/>
      <c r="F43" s="1087"/>
      <c r="G43" s="1087"/>
      <c r="H43" s="1087"/>
      <c r="I43" s="1087"/>
      <c r="J43" s="1087"/>
      <c r="K43" s="1087"/>
    </row>
    <row r="44" spans="2:27" ht="18">
      <c r="B44" s="1088" t="s">
        <v>606</v>
      </c>
      <c r="C44" s="1089"/>
      <c r="D44" s="1089"/>
      <c r="E44" s="1089"/>
      <c r="F44" s="1089"/>
      <c r="G44" s="1089"/>
      <c r="H44" s="1089"/>
      <c r="I44" s="1089"/>
      <c r="J44" s="199"/>
      <c r="K44" s="200"/>
    </row>
    <row r="45" spans="2:27">
      <c r="C45" s="250"/>
      <c r="E45" s="250"/>
      <c r="J45" s="297"/>
      <c r="K45" s="297"/>
    </row>
    <row r="46" spans="2:27">
      <c r="B46" s="248"/>
      <c r="C46" s="249"/>
      <c r="D46" s="249"/>
      <c r="E46" s="249"/>
      <c r="F46" s="249"/>
      <c r="G46" s="249"/>
      <c r="H46" s="249"/>
      <c r="I46" s="249"/>
      <c r="J46" s="297"/>
      <c r="K46" s="297"/>
      <c r="L46" s="249"/>
      <c r="M46" s="249"/>
      <c r="N46" s="249"/>
      <c r="O46" s="249"/>
      <c r="P46" s="249"/>
      <c r="Q46" s="249"/>
      <c r="R46" s="249"/>
      <c r="S46" s="249"/>
      <c r="T46" s="249"/>
      <c r="U46" s="249"/>
      <c r="V46" s="249"/>
      <c r="W46" s="249"/>
      <c r="X46" s="249"/>
      <c r="Y46" s="249"/>
      <c r="Z46" s="249"/>
    </row>
    <row r="47" spans="2:27">
      <c r="C47" s="219"/>
      <c r="D47" s="219"/>
      <c r="E47" s="219"/>
      <c r="F47" s="219"/>
      <c r="G47" s="219"/>
      <c r="H47" s="219"/>
      <c r="I47" s="219"/>
      <c r="J47" s="219"/>
      <c r="K47" s="219"/>
      <c r="L47" s="219"/>
      <c r="M47" s="219"/>
      <c r="N47" s="219"/>
      <c r="O47" s="219"/>
      <c r="P47" s="219"/>
      <c r="Q47" s="219"/>
      <c r="R47" s="219"/>
      <c r="S47" s="219"/>
      <c r="T47" s="219"/>
      <c r="U47" s="219"/>
    </row>
    <row r="48" spans="2:27">
      <c r="C48" s="219"/>
      <c r="D48" s="219"/>
      <c r="E48" s="219"/>
      <c r="F48" s="219"/>
      <c r="G48" s="219"/>
      <c r="H48" s="219"/>
      <c r="I48" s="219"/>
      <c r="J48" s="219"/>
      <c r="K48" s="219"/>
      <c r="L48" s="219"/>
      <c r="M48" s="219"/>
      <c r="N48" s="219"/>
      <c r="O48" s="219"/>
      <c r="P48" s="219"/>
      <c r="Q48" s="219"/>
      <c r="R48" s="219"/>
      <c r="S48" s="219"/>
      <c r="T48" s="219"/>
      <c r="U48" s="219"/>
      <c r="V48" s="297"/>
      <c r="W48" s="297"/>
      <c r="X48" s="297"/>
      <c r="Y48" s="297"/>
      <c r="Z48" s="297"/>
      <c r="AA48" s="297"/>
    </row>
    <row r="49" spans="2:27">
      <c r="C49" s="219"/>
      <c r="D49" s="219"/>
      <c r="E49" s="219"/>
      <c r="F49" s="219"/>
      <c r="G49" s="219"/>
      <c r="H49" s="219"/>
      <c r="I49" s="219"/>
      <c r="J49" s="219"/>
      <c r="K49" s="219"/>
      <c r="L49" s="219"/>
      <c r="M49" s="219"/>
      <c r="N49" s="219"/>
      <c r="O49" s="219"/>
      <c r="P49" s="219"/>
      <c r="Q49" s="219"/>
      <c r="R49" s="219"/>
      <c r="S49" s="219"/>
      <c r="T49" s="219"/>
      <c r="U49" s="219"/>
      <c r="V49" s="297"/>
      <c r="W49" s="297"/>
      <c r="X49" s="297"/>
      <c r="Y49" s="297"/>
      <c r="Z49" s="297"/>
      <c r="AA49" s="297"/>
    </row>
    <row r="50" spans="2:27">
      <c r="D50" s="219"/>
      <c r="E50" s="219"/>
      <c r="F50" s="219"/>
      <c r="G50" s="219"/>
      <c r="H50" s="219"/>
      <c r="I50" s="219"/>
      <c r="J50" s="219"/>
      <c r="K50" s="219"/>
      <c r="L50" s="219"/>
      <c r="M50" s="219"/>
      <c r="N50" s="219"/>
      <c r="O50" s="219"/>
      <c r="P50" s="219"/>
      <c r="Q50" s="219"/>
      <c r="R50" s="219"/>
      <c r="S50" s="219"/>
      <c r="T50" s="219"/>
      <c r="U50" s="219"/>
      <c r="V50" s="297"/>
      <c r="W50" s="297"/>
      <c r="X50" s="297"/>
      <c r="Y50" s="297"/>
      <c r="Z50" s="297"/>
      <c r="AA50" s="297"/>
    </row>
    <row r="51" spans="2:27">
      <c r="B51" s="219"/>
      <c r="D51" s="219"/>
      <c r="E51" s="219"/>
      <c r="F51" s="219"/>
      <c r="G51" s="219"/>
      <c r="H51" s="219"/>
      <c r="I51" s="219"/>
      <c r="J51" s="219"/>
      <c r="K51" s="219"/>
      <c r="L51" s="219"/>
      <c r="M51" s="219"/>
      <c r="N51" s="219"/>
      <c r="O51" s="219"/>
      <c r="P51" s="219"/>
      <c r="Q51" s="219"/>
      <c r="R51" s="219"/>
      <c r="S51" s="219"/>
      <c r="T51" s="219"/>
      <c r="U51" s="219"/>
      <c r="V51" s="219"/>
      <c r="W51" s="219"/>
      <c r="X51" s="219"/>
      <c r="Y51" s="219"/>
    </row>
    <row r="52" spans="2:27">
      <c r="C52" s="219"/>
      <c r="D52" s="219"/>
      <c r="E52" s="219"/>
      <c r="F52" s="219"/>
      <c r="G52" s="219"/>
      <c r="H52" s="219"/>
      <c r="I52" s="219"/>
      <c r="J52" s="219"/>
      <c r="K52" s="219"/>
    </row>
    <row r="53" spans="2:27">
      <c r="C53" s="219"/>
      <c r="D53" s="219"/>
      <c r="E53" s="219"/>
      <c r="F53" s="219"/>
      <c r="G53" s="219"/>
      <c r="H53" s="219"/>
      <c r="I53" s="219"/>
      <c r="J53" s="219"/>
      <c r="K53" s="219"/>
    </row>
    <row r="54" spans="2:27">
      <c r="D54" s="297"/>
      <c r="E54" s="297"/>
      <c r="F54" s="297"/>
      <c r="G54" s="297"/>
      <c r="K54" s="297"/>
      <c r="L54" s="297"/>
      <c r="M54" s="297"/>
      <c r="N54" s="297"/>
      <c r="O54" s="297"/>
      <c r="P54" s="297"/>
      <c r="Q54" s="297"/>
      <c r="R54" s="297"/>
      <c r="S54" s="297"/>
      <c r="T54" s="297"/>
      <c r="U54" s="297"/>
      <c r="V54" s="297"/>
      <c r="W54" s="297"/>
      <c r="X54" s="297"/>
      <c r="Y54" s="297"/>
      <c r="Z54" s="297"/>
      <c r="AA54" s="297"/>
    </row>
    <row r="55" spans="2:27">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row>
    <row r="56" spans="2:27">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row>
    <row r="57" spans="2:27">
      <c r="D57" s="297"/>
      <c r="E57" s="297"/>
      <c r="F57" s="297"/>
      <c r="G57" s="297"/>
      <c r="H57" s="297"/>
      <c r="I57" s="297"/>
      <c r="J57" s="297"/>
      <c r="K57" s="297"/>
      <c r="L57" s="297"/>
      <c r="M57" s="297"/>
      <c r="N57" s="297"/>
      <c r="O57" s="297"/>
      <c r="P57" s="297"/>
      <c r="Q57" s="297"/>
      <c r="R57" s="297"/>
      <c r="S57" s="297"/>
      <c r="T57" s="297"/>
      <c r="U57" s="297"/>
      <c r="V57" s="297"/>
      <c r="W57" s="297"/>
      <c r="X57" s="297"/>
      <c r="Y57" s="297"/>
      <c r="Z57" s="297"/>
      <c r="AA57" s="297"/>
    </row>
  </sheetData>
  <mergeCells count="13">
    <mergeCell ref="B43:K43"/>
    <mergeCell ref="B44:I44"/>
    <mergeCell ref="C5:K5"/>
    <mergeCell ref="D6:K6"/>
    <mergeCell ref="B11:K11"/>
    <mergeCell ref="B12:K12"/>
    <mergeCell ref="B13:K13"/>
    <mergeCell ref="B28:K28"/>
    <mergeCell ref="B1:K1"/>
    <mergeCell ref="B2:K2"/>
    <mergeCell ref="B3:K3"/>
    <mergeCell ref="B4:K4"/>
    <mergeCell ref="B5:B7"/>
  </mergeCells>
  <pageMargins left="0.70866141732283472" right="0.70866141732283472" top="0.74803149606299213" bottom="0.74803149606299213" header="0.31496062992125984" footer="0.31496062992125984"/>
  <pageSetup scale="81" orientation="landscape" r:id="rId1"/>
  <headerFooter>
    <oddFooter>&amp;C&amp;"Arial,Normal"&amp;11 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B3" sqref="B3:E3"/>
    </sheetView>
  </sheetViews>
  <sheetFormatPr baseColWidth="10" defaultRowHeight="18"/>
  <cols>
    <col min="1" max="1" width="3.7265625" customWidth="1"/>
    <col min="2" max="2" width="13.26953125" customWidth="1"/>
    <col min="5" max="5" width="17" customWidth="1"/>
  </cols>
  <sheetData>
    <row r="1" spans="1:9">
      <c r="B1" s="963" t="s">
        <v>484</v>
      </c>
      <c r="C1" s="963"/>
      <c r="D1" s="963"/>
      <c r="E1" s="963"/>
    </row>
    <row r="2" spans="1:9">
      <c r="B2" s="963" t="s">
        <v>608</v>
      </c>
      <c r="C2" s="963"/>
      <c r="D2" s="963"/>
      <c r="E2" s="963"/>
    </row>
    <row r="3" spans="1:9">
      <c r="B3" s="1095" t="s">
        <v>208</v>
      </c>
      <c r="C3" s="1095"/>
      <c r="D3" s="1095"/>
      <c r="E3" s="1095"/>
    </row>
    <row r="4" spans="1:9">
      <c r="B4" s="1093"/>
      <c r="C4" s="1094" t="s">
        <v>116</v>
      </c>
      <c r="D4" s="1094"/>
      <c r="E4" s="1094"/>
    </row>
    <row r="5" spans="1:9">
      <c r="B5" s="1093"/>
      <c r="C5" s="130" t="s">
        <v>179</v>
      </c>
      <c r="D5" s="138" t="s">
        <v>180</v>
      </c>
      <c r="E5" s="130" t="s">
        <v>181</v>
      </c>
    </row>
    <row r="6" spans="1:9">
      <c r="B6" s="235" t="s">
        <v>574</v>
      </c>
      <c r="C6" s="179">
        <v>-8.1239291833238303E-2</v>
      </c>
      <c r="D6" s="179">
        <v>-2.4396980298287629E-2</v>
      </c>
      <c r="E6" s="179">
        <v>4.523563811489506E-2</v>
      </c>
      <c r="F6" s="417"/>
      <c r="G6" s="700"/>
      <c r="H6" s="700"/>
      <c r="I6" s="700"/>
    </row>
    <row r="7" spans="1:9">
      <c r="B7" s="235" t="s">
        <v>575</v>
      </c>
      <c r="C7" s="179">
        <v>6.8220668220668301E-2</v>
      </c>
      <c r="D7" s="179">
        <v>5.237331320184957E-2</v>
      </c>
      <c r="E7" s="179">
        <v>5.4632773573137783E-2</v>
      </c>
      <c r="F7" s="417"/>
      <c r="G7" s="700"/>
      <c r="H7" s="700"/>
      <c r="I7" s="700"/>
    </row>
    <row r="8" spans="1:9">
      <c r="B8" s="235" t="s">
        <v>576</v>
      </c>
      <c r="C8" s="179">
        <v>-4.4370090194937317E-2</v>
      </c>
      <c r="D8" s="179">
        <v>1.6678622668579779E-2</v>
      </c>
      <c r="E8" s="179">
        <v>2.508926893441088E-2</v>
      </c>
      <c r="F8" s="417"/>
      <c r="G8" s="700"/>
      <c r="H8" s="700"/>
      <c r="I8" s="700"/>
    </row>
    <row r="9" spans="1:9">
      <c r="B9" s="235" t="s">
        <v>577</v>
      </c>
      <c r="C9" s="179">
        <v>-0.13396255137768298</v>
      </c>
      <c r="D9" s="179">
        <v>-6.5267242899982314E-3</v>
      </c>
      <c r="E9" s="179">
        <v>2.9608580071500468E-2</v>
      </c>
      <c r="F9" s="417"/>
      <c r="G9" s="700"/>
      <c r="H9" s="700"/>
      <c r="I9" s="700"/>
    </row>
    <row r="10" spans="1:9">
      <c r="B10" s="235" t="s">
        <v>578</v>
      </c>
      <c r="C10" s="179">
        <v>-6.5607238258803546E-2</v>
      </c>
      <c r="D10" s="179">
        <v>4.5612383389297406E-3</v>
      </c>
      <c r="E10" s="179">
        <v>3.436609686609704E-2</v>
      </c>
      <c r="F10" s="417"/>
      <c r="G10" s="700"/>
      <c r="H10" s="700"/>
      <c r="I10" s="700"/>
    </row>
    <row r="11" spans="1:9">
      <c r="B11" s="731" t="s">
        <v>209</v>
      </c>
      <c r="C11" s="732"/>
      <c r="D11" s="732"/>
      <c r="E11" s="733"/>
    </row>
    <row r="12" spans="1:9">
      <c r="A12" s="72"/>
      <c r="B12" s="72"/>
      <c r="C12" s="72"/>
    </row>
  </sheetData>
  <mergeCells count="5">
    <mergeCell ref="B4:B5"/>
    <mergeCell ref="C4:E4"/>
    <mergeCell ref="B2:E2"/>
    <mergeCell ref="B1:E1"/>
    <mergeCell ref="B3:E3"/>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43"/>
  <sheetViews>
    <sheetView zoomScaleNormal="100" workbookViewId="0">
      <selection activeCell="F44" sqref="F44"/>
    </sheetView>
  </sheetViews>
  <sheetFormatPr baseColWidth="10" defaultColWidth="11.08984375" defaultRowHeight="15" customHeight="1"/>
  <cols>
    <col min="1" max="1" width="6" style="803" customWidth="1"/>
    <col min="2" max="5" width="10.26953125" style="803" customWidth="1"/>
    <col min="6" max="6" width="10.453125" style="803" customWidth="1"/>
    <col min="7" max="7" width="6.26953125" style="818" customWidth="1"/>
    <col min="8" max="8" width="6.36328125" style="803" customWidth="1"/>
    <col min="9" max="16384" width="11.08984375" style="803"/>
  </cols>
  <sheetData>
    <row r="1" spans="1:8" ht="15" customHeight="1">
      <c r="A1" s="952"/>
      <c r="B1" s="952"/>
      <c r="C1" s="952"/>
      <c r="D1" s="952"/>
      <c r="E1" s="952"/>
      <c r="F1" s="952"/>
      <c r="G1" s="952"/>
    </row>
    <row r="2" spans="1:8" s="804" customFormat="1" ht="15" customHeight="1">
      <c r="A2" s="952" t="s">
        <v>512</v>
      </c>
      <c r="B2" s="952"/>
      <c r="C2" s="952"/>
      <c r="D2" s="952"/>
      <c r="E2" s="952"/>
      <c r="F2" s="952"/>
      <c r="G2" s="952"/>
    </row>
    <row r="3" spans="1:8" s="804" customFormat="1" ht="15" customHeight="1">
      <c r="A3" s="952" t="s">
        <v>420</v>
      </c>
      <c r="B3" s="952"/>
      <c r="C3" s="952"/>
      <c r="D3" s="952"/>
      <c r="E3" s="952"/>
      <c r="F3" s="952"/>
      <c r="G3" s="952"/>
    </row>
    <row r="4" spans="1:8" s="804" customFormat="1" ht="15" customHeight="1">
      <c r="A4" s="952"/>
      <c r="B4" s="952"/>
      <c r="C4" s="952"/>
      <c r="D4" s="952"/>
      <c r="E4" s="952"/>
      <c r="F4" s="952"/>
      <c r="G4" s="952"/>
    </row>
    <row r="5" spans="1:8" s="804" customFormat="1" ht="15" customHeight="1">
      <c r="A5" s="805" t="s">
        <v>29</v>
      </c>
      <c r="B5" s="806" t="s">
        <v>18</v>
      </c>
      <c r="C5" s="806"/>
      <c r="D5" s="806"/>
      <c r="E5" s="806"/>
      <c r="F5" s="806"/>
      <c r="G5" s="807" t="s">
        <v>19</v>
      </c>
      <c r="H5" s="377"/>
    </row>
    <row r="6" spans="1:8" s="804" customFormat="1" ht="15" customHeight="1">
      <c r="A6" s="808"/>
      <c r="B6" s="808"/>
      <c r="C6" s="808"/>
      <c r="D6" s="808"/>
      <c r="E6" s="808"/>
      <c r="F6" s="808"/>
      <c r="G6" s="197"/>
    </row>
    <row r="7" spans="1:8" s="804" customFormat="1" ht="15.75" customHeight="1">
      <c r="A7" s="820" t="s">
        <v>533</v>
      </c>
      <c r="B7" s="1098" t="s">
        <v>406</v>
      </c>
      <c r="C7" s="1098"/>
      <c r="D7" s="1098"/>
      <c r="E7" s="1098"/>
      <c r="F7" s="1098"/>
      <c r="G7" s="197">
        <v>26</v>
      </c>
    </row>
    <row r="8" spans="1:8" s="804" customFormat="1" ht="15.75" customHeight="1">
      <c r="A8" s="820" t="s">
        <v>539</v>
      </c>
      <c r="B8" s="1096" t="s">
        <v>214</v>
      </c>
      <c r="C8" s="1096"/>
      <c r="D8" s="1096"/>
      <c r="E8" s="1096"/>
      <c r="F8" s="1096"/>
      <c r="G8" s="197">
        <v>27</v>
      </c>
    </row>
    <row r="9" spans="1:8" s="804" customFormat="1" ht="15.75" customHeight="1">
      <c r="A9" s="820" t="s">
        <v>540</v>
      </c>
      <c r="B9" s="1096" t="s">
        <v>215</v>
      </c>
      <c r="C9" s="1096"/>
      <c r="D9" s="1096"/>
      <c r="E9" s="1096"/>
      <c r="F9" s="1096"/>
      <c r="G9" s="197">
        <v>28</v>
      </c>
    </row>
    <row r="10" spans="1:8" s="804" customFormat="1" ht="30" customHeight="1">
      <c r="A10" s="820" t="s">
        <v>541</v>
      </c>
      <c r="B10" s="1096" t="s">
        <v>216</v>
      </c>
      <c r="C10" s="1096"/>
      <c r="D10" s="1096"/>
      <c r="E10" s="1096"/>
      <c r="F10" s="1096"/>
      <c r="G10" s="197">
        <v>29</v>
      </c>
    </row>
    <row r="11" spans="1:8" s="804" customFormat="1" ht="30" customHeight="1">
      <c r="A11" s="820" t="s">
        <v>534</v>
      </c>
      <c r="B11" s="1096" t="s">
        <v>217</v>
      </c>
      <c r="C11" s="1096"/>
      <c r="D11" s="1096"/>
      <c r="E11" s="1096"/>
      <c r="F11" s="1096"/>
      <c r="G11" s="197">
        <v>30</v>
      </c>
    </row>
    <row r="12" spans="1:8" s="804" customFormat="1" ht="30" customHeight="1">
      <c r="A12" s="820" t="s">
        <v>535</v>
      </c>
      <c r="B12" s="1097" t="s">
        <v>218</v>
      </c>
      <c r="C12" s="1097"/>
      <c r="D12" s="1097"/>
      <c r="E12" s="1097"/>
      <c r="F12" s="1097"/>
      <c r="G12" s="197">
        <v>31</v>
      </c>
    </row>
    <row r="13" spans="1:8" s="804" customFormat="1" ht="15" customHeight="1">
      <c r="A13" s="820" t="s">
        <v>531</v>
      </c>
      <c r="B13" s="1096" t="s">
        <v>219</v>
      </c>
      <c r="C13" s="1096"/>
      <c r="D13" s="1096"/>
      <c r="E13" s="1096"/>
      <c r="F13" s="1096"/>
      <c r="G13" s="197">
        <v>32</v>
      </c>
    </row>
    <row r="14" spans="1:8" s="804" customFormat="1" ht="15" customHeight="1">
      <c r="A14" s="820" t="s">
        <v>532</v>
      </c>
      <c r="B14" s="1097" t="s">
        <v>506</v>
      </c>
      <c r="C14" s="1097"/>
      <c r="D14" s="1097"/>
      <c r="E14" s="1097"/>
      <c r="F14" s="1097"/>
      <c r="G14" s="197">
        <v>33</v>
      </c>
    </row>
    <row r="15" spans="1:8" s="804" customFormat="1" ht="15" customHeight="1">
      <c r="A15" s="820" t="s">
        <v>467</v>
      </c>
      <c r="B15" s="1101" t="s">
        <v>257</v>
      </c>
      <c r="C15" s="1101"/>
      <c r="D15" s="1101"/>
      <c r="E15" s="1101"/>
      <c r="F15" s="1101"/>
      <c r="G15" s="197">
        <v>34</v>
      </c>
    </row>
    <row r="16" spans="1:8" s="804" customFormat="1" ht="15" customHeight="1">
      <c r="A16" s="820" t="s">
        <v>468</v>
      </c>
      <c r="B16" s="1098" t="s">
        <v>489</v>
      </c>
      <c r="C16" s="1098"/>
      <c r="D16" s="1098"/>
      <c r="E16" s="1098"/>
      <c r="F16" s="1098"/>
      <c r="G16" s="197">
        <v>35</v>
      </c>
    </row>
    <row r="17" spans="1:7" s="804" customFormat="1" ht="15" customHeight="1">
      <c r="A17" s="820" t="s">
        <v>469</v>
      </c>
      <c r="B17" s="1101" t="s">
        <v>263</v>
      </c>
      <c r="C17" s="1101"/>
      <c r="D17" s="1101"/>
      <c r="E17" s="1101"/>
      <c r="F17" s="1101"/>
      <c r="G17" s="197">
        <v>36</v>
      </c>
    </row>
    <row r="18" spans="1:7" s="804" customFormat="1" ht="15" customHeight="1">
      <c r="A18" s="820" t="s">
        <v>470</v>
      </c>
      <c r="B18" s="1096" t="s">
        <v>491</v>
      </c>
      <c r="C18" s="1096"/>
      <c r="D18" s="1096"/>
      <c r="E18" s="1096"/>
      <c r="F18" s="1096"/>
      <c r="G18" s="197">
        <v>37</v>
      </c>
    </row>
    <row r="19" spans="1:7" s="804" customFormat="1" ht="15" customHeight="1">
      <c r="A19" s="820" t="s">
        <v>474</v>
      </c>
      <c r="B19" s="1096" t="s">
        <v>507</v>
      </c>
      <c r="C19" s="1096"/>
      <c r="D19" s="1096"/>
      <c r="E19" s="1096"/>
      <c r="F19" s="1096"/>
      <c r="G19" s="197">
        <v>38</v>
      </c>
    </row>
    <row r="20" spans="1:7" s="804" customFormat="1" ht="15" customHeight="1">
      <c r="A20" s="820" t="s">
        <v>475</v>
      </c>
      <c r="B20" s="1096" t="s">
        <v>113</v>
      </c>
      <c r="C20" s="1096"/>
      <c r="D20" s="1096"/>
      <c r="E20" s="1096"/>
      <c r="F20" s="1096"/>
      <c r="G20" s="197">
        <v>39</v>
      </c>
    </row>
    <row r="21" spans="1:7" s="804" customFormat="1" ht="15" customHeight="1">
      <c r="A21" s="820" t="s">
        <v>479</v>
      </c>
      <c r="B21" s="1096" t="s">
        <v>508</v>
      </c>
      <c r="C21" s="1096"/>
      <c r="D21" s="1096"/>
      <c r="E21" s="1096"/>
      <c r="F21" s="1096"/>
      <c r="G21" s="197">
        <v>40</v>
      </c>
    </row>
    <row r="22" spans="1:7" s="804" customFormat="1" ht="15" customHeight="1">
      <c r="A22" s="809"/>
      <c r="B22" s="809"/>
      <c r="C22" s="809"/>
      <c r="D22" s="809"/>
      <c r="E22" s="809"/>
      <c r="F22" s="809"/>
      <c r="G22" s="801"/>
    </row>
    <row r="23" spans="1:7" s="804" customFormat="1" ht="15" customHeight="1">
      <c r="A23" s="810" t="s">
        <v>220</v>
      </c>
      <c r="B23" s="810" t="s">
        <v>18</v>
      </c>
      <c r="C23" s="810"/>
      <c r="D23" s="810"/>
      <c r="E23" s="810"/>
      <c r="F23" s="810"/>
      <c r="G23" s="802" t="s">
        <v>19</v>
      </c>
    </row>
    <row r="24" spans="1:7" s="804" customFormat="1" ht="15" customHeight="1">
      <c r="A24" s="875"/>
      <c r="B24" s="809"/>
      <c r="C24" s="809"/>
      <c r="D24" s="809"/>
      <c r="E24" s="809"/>
      <c r="F24" s="809"/>
      <c r="G24" s="197"/>
    </row>
    <row r="25" spans="1:7" s="804" customFormat="1" ht="15.75" customHeight="1">
      <c r="A25" s="817" t="s">
        <v>533</v>
      </c>
      <c r="B25" s="1098" t="s">
        <v>213</v>
      </c>
      <c r="C25" s="1098"/>
      <c r="D25" s="1098"/>
      <c r="E25" s="1098"/>
      <c r="F25" s="1098"/>
      <c r="G25" s="197">
        <v>26</v>
      </c>
    </row>
    <row r="26" spans="1:7" s="804" customFormat="1" ht="15.75" customHeight="1">
      <c r="A26" s="817" t="s">
        <v>539</v>
      </c>
      <c r="B26" s="1096" t="s">
        <v>504</v>
      </c>
      <c r="C26" s="1096"/>
      <c r="D26" s="1096"/>
      <c r="E26" s="1096"/>
      <c r="F26" s="1096"/>
      <c r="G26" s="197">
        <v>27</v>
      </c>
    </row>
    <row r="27" spans="1:7" s="804" customFormat="1" ht="30" customHeight="1">
      <c r="A27" s="817" t="s">
        <v>540</v>
      </c>
      <c r="B27" s="1096" t="s">
        <v>221</v>
      </c>
      <c r="C27" s="1096"/>
      <c r="D27" s="1096"/>
      <c r="E27" s="1096"/>
      <c r="F27" s="1096"/>
      <c r="G27" s="197">
        <v>29</v>
      </c>
    </row>
    <row r="28" spans="1:7" s="804" customFormat="1" ht="15.75" customHeight="1">
      <c r="A28" s="876" t="s">
        <v>541</v>
      </c>
      <c r="B28" s="1097" t="s">
        <v>254</v>
      </c>
      <c r="C28" s="1097"/>
      <c r="D28" s="1097"/>
      <c r="E28" s="1097"/>
      <c r="F28" s="1097"/>
      <c r="G28" s="197">
        <v>33</v>
      </c>
    </row>
    <row r="29" spans="1:7" s="804" customFormat="1" ht="15.75" customHeight="1">
      <c r="A29" s="876" t="s">
        <v>534</v>
      </c>
      <c r="B29" s="1100" t="s">
        <v>509</v>
      </c>
      <c r="C29" s="1100"/>
      <c r="D29" s="1100"/>
      <c r="E29" s="1100"/>
      <c r="F29" s="1100"/>
      <c r="G29" s="197">
        <v>34</v>
      </c>
    </row>
    <row r="30" spans="1:7" s="804" customFormat="1" ht="15.75" customHeight="1">
      <c r="A30" s="876" t="s">
        <v>535</v>
      </c>
      <c r="B30" s="1101" t="s">
        <v>222</v>
      </c>
      <c r="C30" s="1101"/>
      <c r="D30" s="1101"/>
      <c r="E30" s="1101"/>
      <c r="F30" s="1101"/>
      <c r="G30" s="197">
        <v>35</v>
      </c>
    </row>
    <row r="31" spans="1:7" s="804" customFormat="1" ht="15.75" customHeight="1">
      <c r="A31" s="876" t="s">
        <v>531</v>
      </c>
      <c r="B31" s="1101" t="s">
        <v>263</v>
      </c>
      <c r="C31" s="1101"/>
      <c r="D31" s="1101"/>
      <c r="E31" s="1101"/>
      <c r="F31" s="1101"/>
      <c r="G31" s="197">
        <v>36</v>
      </c>
    </row>
    <row r="32" spans="1:7" s="804" customFormat="1" ht="15.75" customHeight="1">
      <c r="A32" s="876" t="s">
        <v>532</v>
      </c>
      <c r="B32" s="949" t="s">
        <v>491</v>
      </c>
      <c r="C32" s="949"/>
      <c r="D32" s="949"/>
      <c r="E32" s="949"/>
      <c r="F32" s="949"/>
      <c r="G32" s="197">
        <v>37</v>
      </c>
    </row>
    <row r="33" spans="1:7" s="804" customFormat="1" ht="15.75" customHeight="1">
      <c r="A33" s="876" t="s">
        <v>467</v>
      </c>
      <c r="B33" s="1096" t="s">
        <v>510</v>
      </c>
      <c r="C33" s="1096"/>
      <c r="D33" s="1096"/>
      <c r="E33" s="1096"/>
      <c r="F33" s="1096"/>
      <c r="G33" s="197">
        <v>38</v>
      </c>
    </row>
    <row r="34" spans="1:7" s="804" customFormat="1" ht="30" customHeight="1">
      <c r="A34" s="876" t="s">
        <v>468</v>
      </c>
      <c r="B34" s="1096" t="s">
        <v>223</v>
      </c>
      <c r="C34" s="1096"/>
      <c r="D34" s="1096"/>
      <c r="E34" s="1096"/>
      <c r="F34" s="1096"/>
      <c r="G34" s="197">
        <v>40</v>
      </c>
    </row>
    <row r="35" spans="1:7" s="804" customFormat="1" ht="15.75" customHeight="1">
      <c r="A35" s="876" t="s">
        <v>469</v>
      </c>
      <c r="B35" s="1098" t="s">
        <v>224</v>
      </c>
      <c r="C35" s="1098"/>
      <c r="D35" s="1098"/>
      <c r="E35" s="1098"/>
      <c r="F35" s="1098"/>
      <c r="G35" s="197">
        <v>41</v>
      </c>
    </row>
    <row r="36" spans="1:7" s="867" customFormat="1" ht="15.75" customHeight="1">
      <c r="A36" s="862"/>
      <c r="B36" s="861"/>
      <c r="C36" s="861"/>
      <c r="D36" s="861"/>
      <c r="E36" s="861"/>
      <c r="F36" s="861"/>
      <c r="G36" s="197"/>
    </row>
    <row r="37" spans="1:7" s="804" customFormat="1" ht="15" customHeight="1">
      <c r="A37" s="812" t="s">
        <v>16</v>
      </c>
      <c r="G37" s="813"/>
    </row>
    <row r="38" spans="1:7" s="804" customFormat="1" ht="12" customHeight="1">
      <c r="A38" s="812" t="s">
        <v>63</v>
      </c>
      <c r="C38" s="814"/>
      <c r="D38" s="814"/>
      <c r="E38" s="814"/>
      <c r="F38" s="814"/>
      <c r="G38" s="815"/>
    </row>
    <row r="39" spans="1:7" s="804" customFormat="1" ht="12" customHeight="1">
      <c r="A39" s="812" t="s">
        <v>64</v>
      </c>
      <c r="C39" s="814"/>
      <c r="D39" s="814"/>
      <c r="E39" s="814"/>
      <c r="F39" s="814"/>
      <c r="G39" s="815"/>
    </row>
    <row r="40" spans="1:7" s="804" customFormat="1" ht="12" customHeight="1">
      <c r="A40" s="816" t="s">
        <v>17</v>
      </c>
      <c r="C40" s="814"/>
      <c r="D40" s="814"/>
      <c r="E40" s="814"/>
      <c r="F40" s="814"/>
      <c r="G40" s="815"/>
    </row>
    <row r="41" spans="1:7" s="804" customFormat="1" ht="12" customHeight="1">
      <c r="B41" s="378"/>
      <c r="C41" s="814"/>
      <c r="D41" s="814"/>
      <c r="E41" s="814"/>
      <c r="F41" s="814"/>
      <c r="G41" s="815"/>
    </row>
    <row r="43" spans="1:7" ht="15" customHeight="1">
      <c r="A43" s="817"/>
      <c r="B43" s="1099"/>
      <c r="C43" s="1099"/>
      <c r="D43" s="1099"/>
      <c r="E43" s="1099"/>
      <c r="F43" s="1099"/>
    </row>
  </sheetData>
  <mergeCells count="31">
    <mergeCell ref="A1:G1"/>
    <mergeCell ref="A2:G2"/>
    <mergeCell ref="A4:G4"/>
    <mergeCell ref="A3:G3"/>
    <mergeCell ref="B34:F34"/>
    <mergeCell ref="B27:F27"/>
    <mergeCell ref="B13:F13"/>
    <mergeCell ref="B14:F14"/>
    <mergeCell ref="B15:F15"/>
    <mergeCell ref="B16:F16"/>
    <mergeCell ref="B17:F17"/>
    <mergeCell ref="B18:F18"/>
    <mergeCell ref="B19:F19"/>
    <mergeCell ref="B20:F20"/>
    <mergeCell ref="B21:F21"/>
    <mergeCell ref="B25:F25"/>
    <mergeCell ref="B35:F35"/>
    <mergeCell ref="B43:F43"/>
    <mergeCell ref="B28:F28"/>
    <mergeCell ref="B29:F29"/>
    <mergeCell ref="B30:F30"/>
    <mergeCell ref="B31:F31"/>
    <mergeCell ref="B32:F32"/>
    <mergeCell ref="B33:F33"/>
    <mergeCell ref="B26:F26"/>
    <mergeCell ref="B12:F12"/>
    <mergeCell ref="B7:F7"/>
    <mergeCell ref="B8:F8"/>
    <mergeCell ref="B9:F9"/>
    <mergeCell ref="B10:F10"/>
    <mergeCell ref="B11:F11"/>
  </mergeCells>
  <hyperlinks>
    <hyperlink ref="G7" location="'26'!A1" display="'26'!A1"/>
    <hyperlink ref="G8" location="'27'!A1" display="'27'!A1"/>
    <hyperlink ref="G9" location="'28'!A1" display="'28'!A1"/>
    <hyperlink ref="G10" location="'29'!A1" display="'29'!A1"/>
    <hyperlink ref="G11" location="'30'!A1" display="'30'!A1"/>
    <hyperlink ref="G12" location="'31'!A1" display="'31'!A1"/>
    <hyperlink ref="G13" location="'32'!A1" display="'32'!A1"/>
    <hyperlink ref="G14" location="'33'!A1" display="'33'!A1"/>
    <hyperlink ref="G15" location="'34'!A1" display="'34'!A1"/>
    <hyperlink ref="G16" location="'35'!A1" display="'35'!A1"/>
    <hyperlink ref="G17" location="'36'!A1" display="'36'!A1"/>
    <hyperlink ref="G18" location="'37'!A1" display="'37'!A1"/>
    <hyperlink ref="G19" location="'38'!A1" display="'38'!A1"/>
    <hyperlink ref="G20" location="'39'!A1" display="'39'!A1"/>
    <hyperlink ref="G21" location="'40'!A1" display="'40'!A1"/>
    <hyperlink ref="G25" location="'26'!A1" display="'26'!A1"/>
    <hyperlink ref="G26" location="'27'!A1" display="'27'!A1"/>
    <hyperlink ref="G27" location="'29'!A1" display="'29'!A1"/>
    <hyperlink ref="G28" location="'33'!A1" display="'33'!A1"/>
    <hyperlink ref="G29" location="'34'!A1" display="'34'!A1"/>
    <hyperlink ref="G30" location="'35'!A1" display="'35'!A1"/>
    <hyperlink ref="G31" location="'36'!A1" display="'36'!A1"/>
    <hyperlink ref="G32" location="'37'!A1" display="'37'!A1"/>
    <hyperlink ref="G33" location="'38'!A1" display="'38'!A1"/>
    <hyperlink ref="G34" location="'40'!A1" display="'40'!A1"/>
    <hyperlink ref="G35" location="'41'!A1" display="'41'!A1"/>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R43"/>
  <sheetViews>
    <sheetView zoomScaleNormal="100" workbookViewId="0">
      <selection activeCell="F15" sqref="F15"/>
    </sheetView>
  </sheetViews>
  <sheetFormatPr baseColWidth="10" defaultRowHeight="12"/>
  <cols>
    <col min="1" max="1" width="0.81640625" style="1" customWidth="1"/>
    <col min="2" max="7" width="10.08984375" style="1" customWidth="1"/>
    <col min="8" max="14" width="10.90625" style="37" customWidth="1"/>
    <col min="15" max="18" width="10.90625" style="37"/>
    <col min="19" max="16384" width="10.90625" style="1"/>
  </cols>
  <sheetData>
    <row r="1" spans="2:18" s="24" customFormat="1" ht="12.75">
      <c r="B1" s="959" t="s">
        <v>0</v>
      </c>
      <c r="C1" s="959"/>
      <c r="D1" s="959"/>
      <c r="E1" s="959"/>
      <c r="F1" s="959"/>
      <c r="G1" s="959"/>
      <c r="H1" s="271"/>
      <c r="I1" s="271"/>
      <c r="J1" s="271"/>
      <c r="K1" s="271"/>
      <c r="L1" s="271"/>
      <c r="M1" s="271"/>
      <c r="N1" s="271"/>
      <c r="O1" s="271"/>
      <c r="P1" s="271"/>
      <c r="Q1" s="271"/>
      <c r="R1" s="271"/>
    </row>
    <row r="2" spans="2:18" s="24" customFormat="1" ht="12.75">
      <c r="B2" s="29"/>
      <c r="C2" s="29"/>
      <c r="D2" s="29"/>
      <c r="E2" s="29"/>
      <c r="F2" s="29"/>
      <c r="G2" s="29"/>
      <c r="H2" s="271"/>
      <c r="I2" s="271"/>
      <c r="J2" s="271"/>
      <c r="K2" s="271"/>
      <c r="L2" s="271"/>
      <c r="M2" s="271"/>
      <c r="N2" s="271"/>
      <c r="O2" s="271"/>
      <c r="P2" s="271"/>
      <c r="Q2" s="271"/>
      <c r="R2" s="271"/>
    </row>
    <row r="3" spans="2:18" s="24" customFormat="1" ht="13.5" customHeight="1">
      <c r="B3" s="1043" t="s">
        <v>441</v>
      </c>
      <c r="C3" s="1043"/>
      <c r="D3" s="1043"/>
      <c r="E3" s="1043"/>
      <c r="F3" s="1043"/>
      <c r="G3" s="1043"/>
      <c r="H3" s="271"/>
      <c r="I3" s="271"/>
      <c r="J3" s="271"/>
      <c r="K3" s="271"/>
      <c r="L3" s="271"/>
      <c r="M3" s="271"/>
      <c r="N3" s="271"/>
      <c r="O3" s="271"/>
      <c r="P3" s="271"/>
      <c r="Q3" s="271"/>
      <c r="R3" s="271"/>
    </row>
    <row r="4" spans="2:18" s="24" customFormat="1" ht="12.75">
      <c r="B4" s="963" t="s">
        <v>33</v>
      </c>
      <c r="C4" s="963"/>
      <c r="D4" s="963"/>
      <c r="E4" s="963"/>
      <c r="F4" s="963"/>
      <c r="G4" s="963"/>
      <c r="H4" s="379"/>
      <c r="I4" s="271"/>
      <c r="J4" s="271"/>
      <c r="K4" s="271"/>
      <c r="L4" s="271"/>
      <c r="M4" s="271"/>
      <c r="N4" s="271"/>
      <c r="O4" s="271"/>
      <c r="P4" s="271"/>
      <c r="Q4" s="271"/>
      <c r="R4" s="271"/>
    </row>
    <row r="5" spans="2:18" s="38" customFormat="1" ht="30" customHeight="1">
      <c r="B5" s="380" t="s">
        <v>34</v>
      </c>
      <c r="C5" s="380" t="s">
        <v>225</v>
      </c>
      <c r="D5" s="380" t="s">
        <v>6</v>
      </c>
      <c r="E5" s="380" t="s">
        <v>13</v>
      </c>
      <c r="F5" s="380" t="s">
        <v>121</v>
      </c>
      <c r="G5" s="380" t="s">
        <v>226</v>
      </c>
      <c r="H5" s="36"/>
      <c r="I5" s="271"/>
      <c r="J5" s="381"/>
      <c r="K5" s="36"/>
      <c r="L5" s="36"/>
      <c r="M5" s="36"/>
      <c r="N5" s="36"/>
      <c r="O5" s="36"/>
      <c r="P5" s="36"/>
      <c r="Q5" s="36"/>
      <c r="R5" s="36"/>
    </row>
    <row r="6" spans="2:18" s="38" customFormat="1" ht="15.75" customHeight="1">
      <c r="B6" s="748">
        <v>42856</v>
      </c>
      <c r="C6" s="402">
        <v>223.9</v>
      </c>
      <c r="D6" s="402">
        <v>1033.6600000000001</v>
      </c>
      <c r="E6" s="402">
        <v>1062.3</v>
      </c>
      <c r="F6" s="402">
        <v>151.91</v>
      </c>
      <c r="G6" s="402">
        <v>195.27</v>
      </c>
      <c r="H6" s="383"/>
      <c r="J6" s="381"/>
      <c r="K6" s="383"/>
      <c r="L6" s="36"/>
      <c r="M6" s="383"/>
      <c r="N6" s="36"/>
      <c r="O6" s="36"/>
      <c r="P6" s="36"/>
      <c r="Q6" s="36"/>
      <c r="R6" s="36"/>
    </row>
    <row r="7" spans="2:18" s="38" customFormat="1" ht="15.75" customHeight="1">
      <c r="B7" s="748">
        <v>42887</v>
      </c>
      <c r="C7" s="402">
        <v>224.59</v>
      </c>
      <c r="D7" s="402">
        <v>1031.8599999999999</v>
      </c>
      <c r="E7" s="402">
        <v>1062.1199999999999</v>
      </c>
      <c r="F7" s="402">
        <v>152.91</v>
      </c>
      <c r="G7" s="402">
        <v>194.33</v>
      </c>
      <c r="H7" s="383"/>
      <c r="J7" s="385"/>
      <c r="K7" s="385"/>
      <c r="L7" s="385"/>
      <c r="M7" s="385"/>
      <c r="N7" s="386"/>
      <c r="Q7" s="387"/>
      <c r="R7" s="36"/>
    </row>
    <row r="8" spans="2:18" s="38" customFormat="1" ht="15.75" customHeight="1">
      <c r="B8" s="748">
        <v>42917</v>
      </c>
      <c r="C8" s="402">
        <v>227.51</v>
      </c>
      <c r="D8" s="402">
        <v>1036.9000000000001</v>
      </c>
      <c r="E8" s="402">
        <v>1063.5999999999999</v>
      </c>
      <c r="F8" s="402">
        <v>152.46</v>
      </c>
      <c r="G8" s="402">
        <v>200.81</v>
      </c>
      <c r="H8" s="383"/>
      <c r="J8" s="385"/>
      <c r="K8" s="385"/>
      <c r="L8" s="385"/>
      <c r="M8" s="385"/>
      <c r="N8" s="386"/>
      <c r="Q8" s="388"/>
      <c r="R8" s="36"/>
    </row>
    <row r="9" spans="2:18" s="38" customFormat="1" ht="15.75" customHeight="1">
      <c r="B9" s="748">
        <v>42948</v>
      </c>
      <c r="C9" s="402">
        <v>228.61</v>
      </c>
      <c r="D9" s="402">
        <v>1033.47</v>
      </c>
      <c r="E9" s="402">
        <v>1061.22</v>
      </c>
      <c r="F9" s="402">
        <v>152.03</v>
      </c>
      <c r="G9" s="402">
        <v>200.87</v>
      </c>
      <c r="H9" s="383"/>
      <c r="J9" s="381"/>
      <c r="K9" s="383"/>
      <c r="L9" s="389"/>
      <c r="M9" s="383"/>
      <c r="N9" s="36"/>
      <c r="O9" s="36"/>
      <c r="P9" s="36"/>
      <c r="Q9" s="36"/>
      <c r="R9" s="36"/>
    </row>
    <row r="10" spans="2:18" s="38" customFormat="1" ht="15.75" customHeight="1">
      <c r="B10" s="748">
        <v>42979</v>
      </c>
      <c r="C10" s="402">
        <v>226.96</v>
      </c>
      <c r="D10" s="402">
        <v>1032.6300000000001</v>
      </c>
      <c r="E10" s="402">
        <v>1057.1300000000001</v>
      </c>
      <c r="F10" s="402">
        <v>150.58000000000001</v>
      </c>
      <c r="G10" s="402">
        <v>202.47</v>
      </c>
      <c r="H10" s="390"/>
      <c r="J10" s="391"/>
      <c r="K10" s="391"/>
      <c r="L10" s="391"/>
      <c r="M10" s="391"/>
      <c r="N10" s="391"/>
      <c r="O10" s="383"/>
      <c r="P10" s="36"/>
      <c r="Q10" s="36"/>
      <c r="R10" s="36"/>
    </row>
    <row r="11" spans="2:18" s="38" customFormat="1" ht="15.75" customHeight="1">
      <c r="B11" s="748">
        <v>43009</v>
      </c>
      <c r="C11" s="402">
        <v>226.99</v>
      </c>
      <c r="D11" s="402">
        <v>1038.8</v>
      </c>
      <c r="E11" s="402">
        <v>1064.83</v>
      </c>
      <c r="F11" s="402">
        <v>150.71</v>
      </c>
      <c r="G11" s="402">
        <v>200.96</v>
      </c>
      <c r="H11" s="383"/>
      <c r="J11" s="391"/>
      <c r="K11" s="391"/>
      <c r="L11" s="391"/>
      <c r="M11" s="391"/>
      <c r="N11" s="391"/>
      <c r="O11" s="36"/>
      <c r="P11" s="36"/>
      <c r="Q11" s="36"/>
      <c r="R11" s="36"/>
    </row>
    <row r="12" spans="2:18" s="38" customFormat="1" ht="15.75" customHeight="1">
      <c r="B12" s="748">
        <v>43040</v>
      </c>
      <c r="C12" s="402">
        <v>226.58</v>
      </c>
      <c r="D12" s="402">
        <v>1043.9000000000001</v>
      </c>
      <c r="E12" s="402">
        <v>1066.6199999999999</v>
      </c>
      <c r="F12" s="402">
        <v>151.61000000000001</v>
      </c>
      <c r="G12" s="402">
        <v>203.86</v>
      </c>
      <c r="H12" s="383"/>
      <c r="I12" s="384"/>
      <c r="J12" s="381"/>
      <c r="K12" s="36"/>
      <c r="L12" s="36"/>
      <c r="M12" s="36"/>
      <c r="N12" s="36"/>
      <c r="O12" s="36"/>
      <c r="P12" s="36"/>
      <c r="Q12" s="36"/>
      <c r="R12" s="36"/>
    </row>
    <row r="13" spans="2:18" s="38" customFormat="1" ht="15.75" customHeight="1">
      <c r="B13" s="748">
        <v>43070</v>
      </c>
      <c r="C13" s="402">
        <v>227.34</v>
      </c>
      <c r="D13" s="402">
        <v>1044.75</v>
      </c>
      <c r="E13" s="402">
        <v>1068.01</v>
      </c>
      <c r="F13" s="402">
        <v>151.61000000000001</v>
      </c>
      <c r="G13" s="402">
        <v>204.08</v>
      </c>
      <c r="H13" s="383"/>
      <c r="I13" s="384"/>
      <c r="J13" s="381"/>
      <c r="K13" s="36"/>
      <c r="L13" s="36"/>
      <c r="M13" s="36"/>
      <c r="N13" s="36"/>
      <c r="O13" s="36"/>
      <c r="P13" s="36"/>
      <c r="Q13" s="36"/>
      <c r="R13" s="36"/>
    </row>
    <row r="14" spans="2:18" s="38" customFormat="1" ht="15.75" customHeight="1">
      <c r="B14" s="748">
        <v>43101</v>
      </c>
      <c r="C14" s="402">
        <v>228.75</v>
      </c>
      <c r="D14" s="402">
        <v>1044.56</v>
      </c>
      <c r="E14" s="402">
        <v>1066.73</v>
      </c>
      <c r="F14" s="402">
        <v>151.51</v>
      </c>
      <c r="G14" s="402">
        <v>206.57</v>
      </c>
      <c r="H14" s="392"/>
      <c r="I14" s="384"/>
      <c r="J14" s="393"/>
      <c r="K14" s="36"/>
      <c r="L14" s="383"/>
      <c r="M14" s="36"/>
      <c r="N14" s="36"/>
      <c r="O14" s="36"/>
      <c r="P14" s="36"/>
      <c r="Q14" s="36"/>
      <c r="R14" s="36"/>
    </row>
    <row r="15" spans="2:18" s="38" customFormat="1" ht="15.75" customHeight="1">
      <c r="B15" s="748">
        <v>43132</v>
      </c>
      <c r="C15" s="402"/>
      <c r="D15" s="382"/>
      <c r="E15" s="382"/>
      <c r="F15" s="382"/>
      <c r="G15" s="382"/>
      <c r="H15" s="392"/>
      <c r="I15" s="384"/>
      <c r="J15" s="394"/>
      <c r="K15" s="36"/>
      <c r="L15" s="36"/>
      <c r="M15" s="36"/>
      <c r="N15" s="36"/>
      <c r="O15" s="36"/>
      <c r="P15" s="36"/>
      <c r="Q15" s="36"/>
      <c r="R15" s="36"/>
    </row>
    <row r="16" spans="2:18" s="38" customFormat="1" ht="15.75" customHeight="1">
      <c r="B16" s="748">
        <v>43160</v>
      </c>
      <c r="C16" s="402"/>
      <c r="D16" s="382"/>
      <c r="E16" s="382"/>
      <c r="F16" s="382"/>
      <c r="G16" s="382"/>
      <c r="H16" s="395"/>
      <c r="I16" s="384"/>
      <c r="J16" s="394"/>
      <c r="K16" s="36"/>
      <c r="L16" s="383"/>
      <c r="M16" s="383"/>
      <c r="N16" s="383"/>
      <c r="O16" s="36"/>
      <c r="P16" s="36"/>
      <c r="Q16" s="36"/>
      <c r="R16" s="36"/>
    </row>
    <row r="17" spans="2:18" s="38" customFormat="1" ht="15.75" customHeight="1">
      <c r="B17" s="748">
        <v>43191</v>
      </c>
      <c r="C17" s="382"/>
      <c r="D17" s="382"/>
      <c r="E17" s="382"/>
      <c r="F17" s="382"/>
      <c r="G17" s="382"/>
      <c r="H17" s="395"/>
      <c r="I17" s="271"/>
      <c r="J17" s="393"/>
      <c r="K17" s="36"/>
      <c r="L17" s="383"/>
      <c r="M17" s="383"/>
      <c r="N17" s="36"/>
      <c r="O17" s="36"/>
      <c r="P17" s="36"/>
      <c r="Q17" s="36"/>
      <c r="R17" s="36"/>
    </row>
    <row r="18" spans="2:18" s="38" customFormat="1" ht="26.25" customHeight="1">
      <c r="B18" s="1038" t="s">
        <v>498</v>
      </c>
      <c r="C18" s="1038"/>
      <c r="D18" s="1038"/>
      <c r="E18" s="1038"/>
      <c r="F18" s="1038"/>
      <c r="G18" s="1038"/>
      <c r="J18" s="396"/>
      <c r="K18" s="36"/>
      <c r="L18" s="36"/>
      <c r="M18" s="36"/>
      <c r="N18" s="36"/>
      <c r="O18" s="36"/>
      <c r="P18" s="36"/>
      <c r="Q18" s="36"/>
      <c r="R18" s="36"/>
    </row>
    <row r="19" spans="2:18" ht="18" customHeight="1">
      <c r="H19" s="191"/>
    </row>
    <row r="20" spans="2:18" ht="12.75">
      <c r="H20" s="191"/>
    </row>
    <row r="21" spans="2:18" ht="15" customHeight="1">
      <c r="H21" s="191"/>
    </row>
    <row r="22" spans="2:18" ht="9.75" customHeight="1">
      <c r="H22" s="191"/>
    </row>
    <row r="23" spans="2:18" ht="15" customHeight="1">
      <c r="H23" s="191"/>
    </row>
    <row r="24" spans="2:18" ht="15" customHeight="1">
      <c r="H24" s="191"/>
    </row>
    <row r="25" spans="2:18" ht="15" customHeight="1">
      <c r="H25" s="191"/>
    </row>
    <row r="26" spans="2:18" ht="15" customHeight="1">
      <c r="H26" s="191"/>
    </row>
    <row r="27" spans="2:18" ht="15" customHeight="1">
      <c r="H27" s="191"/>
    </row>
    <row r="28" spans="2:18" ht="15" customHeight="1">
      <c r="H28" s="191"/>
    </row>
    <row r="29" spans="2:18" ht="15" customHeight="1">
      <c r="H29" s="397"/>
    </row>
    <row r="30" spans="2:18" ht="15" customHeight="1">
      <c r="H30" s="271"/>
    </row>
    <row r="31" spans="2:18" ht="15" customHeight="1"/>
    <row r="32" spans="2:18" ht="15" customHeight="1">
      <c r="I32" s="272"/>
      <c r="J32" s="272"/>
      <c r="K32" s="272"/>
      <c r="L32" s="272"/>
      <c r="M32" s="272"/>
      <c r="N32" s="272"/>
    </row>
    <row r="33" spans="2:14" ht="14.25" customHeight="1">
      <c r="I33" s="272"/>
      <c r="J33" s="272"/>
      <c r="K33" s="398"/>
      <c r="L33" s="272"/>
      <c r="M33" s="272"/>
      <c r="N33" s="272"/>
    </row>
    <row r="34" spans="2:14" ht="23.25" customHeight="1">
      <c r="I34" s="272"/>
      <c r="J34" s="272"/>
      <c r="K34" s="272"/>
      <c r="L34" s="272"/>
      <c r="M34" s="272"/>
      <c r="N34" s="272"/>
    </row>
    <row r="35" spans="2:14">
      <c r="B35" s="45"/>
      <c r="C35" s="9"/>
      <c r="D35" s="9"/>
      <c r="E35" s="9"/>
      <c r="F35" s="9"/>
      <c r="G35" s="9"/>
    </row>
    <row r="36" spans="2:14" ht="15.95" customHeight="1">
      <c r="B36" s="958"/>
      <c r="C36" s="958"/>
      <c r="D36" s="958"/>
      <c r="E36" s="958"/>
      <c r="F36" s="958"/>
      <c r="G36" s="958"/>
    </row>
    <row r="38" spans="2:14" ht="15.6" customHeight="1">
      <c r="B38" s="957"/>
      <c r="C38" s="957"/>
      <c r="D38" s="957"/>
      <c r="E38" s="957"/>
      <c r="F38" s="957"/>
      <c r="G38" s="957"/>
    </row>
    <row r="43" spans="2:14">
      <c r="G43" s="16"/>
      <c r="H43" s="399"/>
      <c r="I43" s="399"/>
      <c r="J43" s="399"/>
      <c r="K43" s="399"/>
      <c r="L43" s="399"/>
      <c r="M43" s="399"/>
    </row>
  </sheetData>
  <mergeCells count="6">
    <mergeCell ref="B38:G38"/>
    <mergeCell ref="B1:G1"/>
    <mergeCell ref="B3:G3"/>
    <mergeCell ref="B4:G4"/>
    <mergeCell ref="B18:G18"/>
    <mergeCell ref="B36:G36"/>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R45"/>
  <sheetViews>
    <sheetView topLeftCell="B1" zoomScaleNormal="100" workbookViewId="0">
      <selection activeCell="H17" sqref="H17"/>
    </sheetView>
  </sheetViews>
  <sheetFormatPr baseColWidth="10" defaultRowHeight="12"/>
  <cols>
    <col min="1" max="1" width="0.7265625" style="1" customWidth="1"/>
    <col min="2" max="2" width="12.54296875" style="1" customWidth="1"/>
    <col min="3" max="6" width="10.08984375" style="1" customWidth="1"/>
    <col min="7" max="7" width="10.6328125" style="1" customWidth="1"/>
    <col min="8" max="13" width="10.90625" style="157" customWidth="1"/>
    <col min="14" max="18" width="10.90625" style="157"/>
    <col min="19" max="16384" width="10.90625" style="1"/>
  </cols>
  <sheetData>
    <row r="1" spans="2:18" s="24" customFormat="1" ht="12.75">
      <c r="B1" s="963" t="s">
        <v>1</v>
      </c>
      <c r="C1" s="963"/>
      <c r="D1" s="963"/>
      <c r="E1" s="963"/>
      <c r="F1" s="963"/>
      <c r="G1" s="963"/>
      <c r="H1" s="145"/>
      <c r="I1" s="145"/>
      <c r="J1" s="145"/>
      <c r="K1" s="145"/>
      <c r="L1" s="145"/>
      <c r="M1" s="145"/>
      <c r="N1" s="145"/>
      <c r="O1" s="145"/>
      <c r="P1" s="145"/>
      <c r="Q1" s="145"/>
      <c r="R1" s="145"/>
    </row>
    <row r="2" spans="2:18" s="24" customFormat="1" ht="12.75">
      <c r="B2" s="29"/>
      <c r="C2" s="29"/>
      <c r="D2" s="29"/>
      <c r="E2" s="29"/>
      <c r="F2" s="29"/>
      <c r="H2" s="145"/>
      <c r="I2" s="145"/>
      <c r="J2" s="145"/>
      <c r="K2" s="145"/>
      <c r="L2" s="145"/>
      <c r="M2" s="145"/>
      <c r="N2" s="145"/>
      <c r="O2" s="145"/>
      <c r="P2" s="145"/>
      <c r="Q2" s="145"/>
      <c r="R2" s="145"/>
    </row>
    <row r="3" spans="2:18" s="24" customFormat="1" ht="12.75">
      <c r="B3" s="959" t="s">
        <v>214</v>
      </c>
      <c r="C3" s="959"/>
      <c r="D3" s="959"/>
      <c r="E3" s="959"/>
      <c r="F3" s="959"/>
      <c r="G3" s="959"/>
      <c r="H3" s="145"/>
      <c r="I3" s="145"/>
      <c r="J3" s="145"/>
      <c r="K3" s="145"/>
      <c r="L3" s="145"/>
      <c r="M3" s="145"/>
      <c r="N3" s="145"/>
      <c r="O3" s="145"/>
      <c r="P3" s="145"/>
      <c r="Q3" s="145"/>
      <c r="R3" s="145"/>
    </row>
    <row r="4" spans="2:18" s="24" customFormat="1" ht="12.75">
      <c r="B4" s="964" t="s">
        <v>588</v>
      </c>
      <c r="C4" s="964"/>
      <c r="D4" s="964"/>
      <c r="E4" s="964"/>
      <c r="F4" s="964"/>
      <c r="G4" s="964"/>
      <c r="H4" s="145"/>
      <c r="I4" s="145"/>
      <c r="J4" s="145"/>
      <c r="K4" s="145"/>
      <c r="L4" s="145"/>
      <c r="M4" s="145"/>
      <c r="N4" s="145"/>
      <c r="O4" s="145"/>
      <c r="P4" s="145"/>
      <c r="Q4" s="145"/>
      <c r="R4" s="145"/>
    </row>
    <row r="5" spans="2:18" s="38" customFormat="1" ht="25.5" customHeight="1">
      <c r="B5" s="400" t="s">
        <v>5</v>
      </c>
      <c r="C5" s="400" t="s">
        <v>225</v>
      </c>
      <c r="D5" s="400" t="s">
        <v>6</v>
      </c>
      <c r="E5" s="400" t="s">
        <v>13</v>
      </c>
      <c r="F5" s="400" t="s">
        <v>226</v>
      </c>
      <c r="G5" s="400" t="s">
        <v>227</v>
      </c>
      <c r="H5" s="401"/>
      <c r="I5" s="302"/>
      <c r="J5" s="302"/>
      <c r="K5" s="302"/>
      <c r="L5" s="302"/>
      <c r="M5" s="302"/>
      <c r="N5" s="302"/>
      <c r="O5" s="159"/>
      <c r="P5" s="159"/>
      <c r="Q5" s="159"/>
      <c r="R5" s="159"/>
    </row>
    <row r="6" spans="2:18" s="38" customFormat="1" ht="15.75" customHeight="1">
      <c r="B6" s="887" t="s">
        <v>228</v>
      </c>
      <c r="C6" s="402">
        <v>147.46</v>
      </c>
      <c r="D6" s="402">
        <v>824.94</v>
      </c>
      <c r="E6" s="402">
        <v>825.77</v>
      </c>
      <c r="F6" s="402">
        <v>146.63</v>
      </c>
      <c r="G6" s="755">
        <f t="shared" ref="G6:G13" si="0">F6/E6</f>
        <v>0.17756760357000134</v>
      </c>
      <c r="H6" s="888"/>
      <c r="I6" s="403"/>
      <c r="J6" s="302"/>
      <c r="K6" s="302"/>
      <c r="L6" s="302"/>
      <c r="M6" s="302"/>
      <c r="N6" s="302"/>
      <c r="O6" s="159"/>
      <c r="P6" s="159"/>
      <c r="Q6" s="159"/>
      <c r="R6" s="159"/>
    </row>
    <row r="7" spans="2:18" s="38" customFormat="1" ht="15.75" customHeight="1">
      <c r="B7" s="887" t="s">
        <v>229</v>
      </c>
      <c r="C7" s="402">
        <v>146.63</v>
      </c>
      <c r="D7" s="402">
        <v>835.38</v>
      </c>
      <c r="E7" s="402">
        <v>851.95</v>
      </c>
      <c r="F7" s="402">
        <v>130.06</v>
      </c>
      <c r="G7" s="755">
        <f t="shared" si="0"/>
        <v>0.15266154117025646</v>
      </c>
      <c r="H7" s="888"/>
      <c r="I7" s="309"/>
      <c r="J7" s="302"/>
      <c r="K7" s="302"/>
      <c r="L7" s="302"/>
      <c r="M7" s="302"/>
      <c r="N7" s="302"/>
      <c r="O7" s="159"/>
      <c r="P7" s="159"/>
      <c r="Q7" s="159"/>
      <c r="R7" s="159"/>
    </row>
    <row r="8" spans="2:18" s="38" customFormat="1" ht="15.75" customHeight="1">
      <c r="B8" s="887" t="s">
        <v>230</v>
      </c>
      <c r="C8" s="402">
        <v>130.05799999999999</v>
      </c>
      <c r="D8" s="402">
        <v>888.16300000000001</v>
      </c>
      <c r="E8" s="402">
        <v>883.69299999999998</v>
      </c>
      <c r="F8" s="402">
        <v>134.52799999999999</v>
      </c>
      <c r="G8" s="755">
        <f t="shared" si="0"/>
        <v>0.15223386402291292</v>
      </c>
      <c r="H8" s="888"/>
      <c r="I8" s="309"/>
      <c r="J8" s="302"/>
      <c r="K8" s="302"/>
      <c r="L8" s="302"/>
      <c r="M8" s="302"/>
      <c r="N8" s="302"/>
      <c r="O8" s="159"/>
      <c r="P8" s="159"/>
      <c r="Q8" s="159"/>
      <c r="R8" s="159"/>
    </row>
    <row r="9" spans="2:18" s="38" customFormat="1" ht="15.75" customHeight="1">
      <c r="B9" s="887" t="s">
        <v>231</v>
      </c>
      <c r="C9" s="402">
        <v>134.52799999999999</v>
      </c>
      <c r="D9" s="402">
        <v>867.96600000000001</v>
      </c>
      <c r="E9" s="402">
        <v>864.69399999999996</v>
      </c>
      <c r="F9" s="402">
        <v>137.80000000000001</v>
      </c>
      <c r="G9" s="755">
        <f t="shared" si="0"/>
        <v>0.1593627341001557</v>
      </c>
      <c r="H9" s="888"/>
      <c r="I9" s="342"/>
      <c r="J9" s="302"/>
      <c r="K9" s="302"/>
      <c r="L9" s="302"/>
      <c r="M9" s="302"/>
      <c r="N9" s="302"/>
      <c r="O9" s="159"/>
      <c r="P9" s="159"/>
      <c r="Q9" s="159"/>
      <c r="R9" s="159"/>
    </row>
    <row r="10" spans="2:18" s="38" customFormat="1" ht="15.75" customHeight="1">
      <c r="B10" s="887" t="s">
        <v>74</v>
      </c>
      <c r="C10" s="402">
        <v>133.41</v>
      </c>
      <c r="D10" s="402">
        <v>990.47</v>
      </c>
      <c r="E10" s="402">
        <v>948.85</v>
      </c>
      <c r="F10" s="402">
        <v>175.03</v>
      </c>
      <c r="G10" s="755">
        <f t="shared" si="0"/>
        <v>0.18446540549085735</v>
      </c>
      <c r="H10" s="888"/>
      <c r="I10" s="342"/>
      <c r="J10" s="405"/>
      <c r="K10" s="405"/>
      <c r="L10" s="405"/>
      <c r="M10" s="302"/>
      <c r="N10" s="302"/>
      <c r="O10" s="159"/>
      <c r="P10" s="159"/>
      <c r="Q10" s="159"/>
      <c r="R10" s="159"/>
    </row>
    <row r="11" spans="2:18" s="38" customFormat="1" ht="15.75" customHeight="1">
      <c r="B11" s="889" t="s">
        <v>147</v>
      </c>
      <c r="C11" s="402">
        <v>174.77</v>
      </c>
      <c r="D11" s="402">
        <v>1015.57</v>
      </c>
      <c r="E11" s="402">
        <v>980.58</v>
      </c>
      <c r="F11" s="402">
        <v>209.77</v>
      </c>
      <c r="G11" s="755">
        <f>F11/E11</f>
        <v>0.21392441208264495</v>
      </c>
      <c r="H11" s="888"/>
      <c r="J11" s="385"/>
      <c r="K11" s="385"/>
      <c r="M11" s="385"/>
      <c r="N11" s="385"/>
      <c r="O11" s="386"/>
      <c r="P11" s="890"/>
      <c r="Q11" s="159"/>
      <c r="R11" s="159"/>
    </row>
    <row r="12" spans="2:18" s="191" customFormat="1" ht="15.75" customHeight="1">
      <c r="B12" s="857" t="s">
        <v>146</v>
      </c>
      <c r="C12" s="754">
        <v>209.74</v>
      </c>
      <c r="D12" s="754">
        <v>973.45</v>
      </c>
      <c r="E12" s="754">
        <v>968.23</v>
      </c>
      <c r="F12" s="754">
        <v>214.96</v>
      </c>
      <c r="G12" s="756">
        <f t="shared" si="0"/>
        <v>0.22201336459312354</v>
      </c>
      <c r="H12" s="888"/>
      <c r="I12" s="891"/>
      <c r="J12" s="404"/>
      <c r="K12" s="309"/>
      <c r="O12" s="503"/>
      <c r="P12" s="503"/>
      <c r="Q12" s="193"/>
      <c r="R12" s="193"/>
    </row>
    <row r="13" spans="2:18" s="191" customFormat="1" ht="15.75" customHeight="1">
      <c r="B13" s="857" t="s">
        <v>442</v>
      </c>
      <c r="C13" s="754">
        <v>214.96</v>
      </c>
      <c r="D13" s="754">
        <v>1075.99</v>
      </c>
      <c r="E13" s="754">
        <v>1062.2</v>
      </c>
      <c r="F13" s="754">
        <v>228.75</v>
      </c>
      <c r="G13" s="756">
        <f t="shared" si="0"/>
        <v>0.21535492374317453</v>
      </c>
      <c r="H13" s="888"/>
      <c r="I13" s="757"/>
      <c r="J13" s="757"/>
      <c r="K13" s="757"/>
      <c r="L13" s="863"/>
      <c r="M13" s="863"/>
      <c r="N13" s="863"/>
      <c r="O13" s="1103"/>
      <c r="P13" s="1104"/>
      <c r="Q13" s="193"/>
      <c r="R13" s="193"/>
    </row>
    <row r="14" spans="2:18" s="38" customFormat="1" ht="15.75" customHeight="1">
      <c r="B14" s="889" t="s">
        <v>438</v>
      </c>
      <c r="C14" s="754">
        <f>'26'!C14</f>
        <v>228.75</v>
      </c>
      <c r="D14" s="754">
        <f>'26'!D14</f>
        <v>1044.56</v>
      </c>
      <c r="E14" s="754">
        <f>'26'!E14</f>
        <v>1066.73</v>
      </c>
      <c r="F14" s="754">
        <f>'26'!G14</f>
        <v>206.57</v>
      </c>
      <c r="G14" s="756">
        <f>F14/E14</f>
        <v>0.19364787715729379</v>
      </c>
      <c r="H14" s="888"/>
      <c r="I14" s="644"/>
      <c r="J14" s="309"/>
      <c r="K14" s="309"/>
      <c r="L14" s="302"/>
      <c r="M14" s="302"/>
      <c r="N14" s="302"/>
      <c r="O14" s="159"/>
      <c r="P14" s="159"/>
      <c r="Q14" s="159"/>
      <c r="R14" s="159"/>
    </row>
    <row r="15" spans="2:18" s="38" customFormat="1" ht="15.75" customHeight="1">
      <c r="B15" s="1105" t="s">
        <v>194</v>
      </c>
      <c r="C15" s="1105"/>
      <c r="D15" s="1105"/>
      <c r="E15" s="1105"/>
      <c r="F15" s="1105"/>
      <c r="G15" s="1105"/>
      <c r="H15" s="193"/>
      <c r="I15" s="503"/>
      <c r="J15" s="193"/>
      <c r="K15" s="193"/>
      <c r="L15" s="193"/>
      <c r="M15" s="193"/>
      <c r="N15" s="193"/>
      <c r="O15" s="159"/>
      <c r="P15" s="159"/>
      <c r="Q15" s="159"/>
      <c r="R15" s="159"/>
    </row>
    <row r="16" spans="2:18" s="38" customFormat="1" ht="15.75" customHeight="1">
      <c r="B16" s="406"/>
      <c r="C16" s="406"/>
      <c r="D16" s="406"/>
      <c r="E16" s="406"/>
      <c r="F16" s="406"/>
      <c r="G16" s="406"/>
      <c r="H16" s="193"/>
      <c r="J16" s="193"/>
      <c r="K16" s="193"/>
      <c r="L16" s="193"/>
      <c r="M16" s="193"/>
      <c r="N16" s="193"/>
      <c r="O16" s="159"/>
      <c r="P16" s="159"/>
      <c r="Q16" s="159"/>
      <c r="R16" s="159"/>
    </row>
    <row r="17" spans="3:13" ht="12.75">
      <c r="C17" s="15"/>
      <c r="D17" s="15"/>
      <c r="E17" s="15"/>
      <c r="F17" s="15"/>
      <c r="G17" s="407"/>
      <c r="H17" s="201"/>
    </row>
    <row r="18" spans="3:13" ht="15" customHeight="1">
      <c r="G18" s="9"/>
      <c r="H18" s="178"/>
    </row>
    <row r="19" spans="3:13" ht="9.75" customHeight="1">
      <c r="G19" s="9"/>
      <c r="H19" s="178"/>
    </row>
    <row r="20" spans="3:13" ht="15" customHeight="1">
      <c r="G20" s="8"/>
    </row>
    <row r="21" spans="3:13" ht="15" customHeight="1">
      <c r="G21" s="8"/>
    </row>
    <row r="22" spans="3:13" ht="15" customHeight="1">
      <c r="G22" s="408"/>
      <c r="H22" s="409"/>
    </row>
    <row r="23" spans="3:13" ht="15" customHeight="1">
      <c r="G23" s="10"/>
      <c r="H23" s="409"/>
      <c r="I23" s="410"/>
    </row>
    <row r="24" spans="3:13" ht="15" customHeight="1">
      <c r="G24" s="10"/>
    </row>
    <row r="25" spans="3:13" ht="15" customHeight="1">
      <c r="G25" s="10"/>
    </row>
    <row r="26" spans="3:13" ht="15" customHeight="1">
      <c r="G26" s="10"/>
    </row>
    <row r="27" spans="3:13" ht="15" customHeight="1">
      <c r="G27" s="10"/>
    </row>
    <row r="28" spans="3:13" ht="15" customHeight="1">
      <c r="G28" s="10"/>
    </row>
    <row r="29" spans="3:13" ht="15" customHeight="1">
      <c r="G29" s="10"/>
      <c r="H29" s="303"/>
      <c r="I29" s="303"/>
      <c r="J29" s="303"/>
      <c r="K29" s="303"/>
      <c r="L29" s="303"/>
      <c r="M29" s="303"/>
    </row>
    <row r="30" spans="3:13" ht="15" customHeight="1">
      <c r="G30" s="10"/>
      <c r="H30" s="303"/>
      <c r="I30" s="303"/>
      <c r="J30" s="411"/>
      <c r="K30" s="303"/>
      <c r="L30" s="303"/>
      <c r="M30" s="303"/>
    </row>
    <row r="31" spans="3:13" ht="15" customHeight="1">
      <c r="G31" s="10"/>
      <c r="H31" s="303"/>
      <c r="I31" s="303"/>
      <c r="J31" s="303"/>
      <c r="K31" s="303"/>
      <c r="L31" s="303"/>
      <c r="M31" s="303"/>
    </row>
    <row r="32" spans="3:13" ht="15" customHeight="1">
      <c r="H32" s="412"/>
      <c r="I32" s="413"/>
      <c r="J32" s="413"/>
      <c r="K32" s="413"/>
      <c r="L32" s="413"/>
      <c r="M32" s="414"/>
    </row>
    <row r="33" spans="2:12" ht="12" customHeight="1"/>
    <row r="34" spans="2:12" ht="14.25" customHeight="1"/>
    <row r="35" spans="2:12" ht="14.25" customHeight="1">
      <c r="B35" s="957"/>
      <c r="C35" s="1102"/>
      <c r="D35" s="1102"/>
      <c r="E35" s="1102"/>
      <c r="F35" s="1102"/>
    </row>
    <row r="36" spans="2:12" ht="14.25" customHeight="1"/>
    <row r="37" spans="2:12" ht="14.25" customHeight="1"/>
    <row r="38" spans="2:12" ht="14.25" customHeight="1"/>
    <row r="39" spans="2:12" ht="14.25" customHeight="1"/>
    <row r="40" spans="2:12" ht="14.25" customHeight="1"/>
    <row r="41" spans="2:12" ht="14.25" customHeight="1"/>
    <row r="42" spans="2:12" ht="14.25" customHeight="1"/>
    <row r="43" spans="2:12" ht="14.25" customHeight="1"/>
    <row r="45" spans="2:12">
      <c r="B45" s="16"/>
      <c r="C45" s="16"/>
      <c r="D45" s="16"/>
      <c r="E45" s="16"/>
      <c r="F45" s="16"/>
      <c r="G45" s="16"/>
      <c r="H45" s="156"/>
      <c r="I45" s="156"/>
      <c r="J45" s="156"/>
      <c r="K45" s="156"/>
      <c r="L45" s="156"/>
    </row>
  </sheetData>
  <mergeCells count="6">
    <mergeCell ref="B35:F35"/>
    <mergeCell ref="B1:G1"/>
    <mergeCell ref="B3:G3"/>
    <mergeCell ref="B4:G4"/>
    <mergeCell ref="O13:P13"/>
    <mergeCell ref="B15:G15"/>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3"/>
  <sheetViews>
    <sheetView workbookViewId="0">
      <selection activeCell="E22" sqref="E22"/>
    </sheetView>
  </sheetViews>
  <sheetFormatPr baseColWidth="10" defaultRowHeight="18"/>
  <cols>
    <col min="1" max="1" width="12.08984375" customWidth="1"/>
    <col min="2" max="8" width="7.54296875" customWidth="1"/>
  </cols>
  <sheetData>
    <row r="2" spans="1:8">
      <c r="A2" s="969" t="s">
        <v>411</v>
      </c>
      <c r="B2" s="969"/>
      <c r="C2" s="969"/>
      <c r="D2" s="969"/>
      <c r="E2" s="969"/>
      <c r="F2" s="969"/>
      <c r="G2" s="969"/>
      <c r="H2" s="969"/>
    </row>
    <row r="3" spans="1:8">
      <c r="A3" s="968" t="s">
        <v>215</v>
      </c>
      <c r="B3" s="968"/>
      <c r="C3" s="968"/>
      <c r="D3" s="968"/>
      <c r="E3" s="968"/>
      <c r="F3" s="968"/>
      <c r="G3" s="968"/>
      <c r="H3" s="968"/>
    </row>
    <row r="4" spans="1:8">
      <c r="A4" s="967" t="s">
        <v>570</v>
      </c>
      <c r="B4" s="967"/>
      <c r="C4" s="967"/>
      <c r="D4" s="967"/>
      <c r="E4" s="967"/>
      <c r="F4" s="967"/>
      <c r="G4" s="967"/>
      <c r="H4" s="967"/>
    </row>
    <row r="5" spans="1:8">
      <c r="A5" s="971"/>
      <c r="B5" s="971"/>
      <c r="C5" s="971"/>
      <c r="D5" s="971"/>
      <c r="E5" s="971"/>
      <c r="F5" s="971"/>
      <c r="G5" s="971"/>
      <c r="H5" s="971"/>
    </row>
    <row r="6" spans="1:8">
      <c r="A6" s="160" t="s">
        <v>5</v>
      </c>
      <c r="B6" s="376" t="s">
        <v>76</v>
      </c>
      <c r="C6" s="376" t="s">
        <v>95</v>
      </c>
      <c r="D6" s="376" t="s">
        <v>232</v>
      </c>
      <c r="E6" s="376" t="s">
        <v>9</v>
      </c>
      <c r="F6" s="376" t="s">
        <v>75</v>
      </c>
      <c r="G6" s="376" t="s">
        <v>94</v>
      </c>
      <c r="H6" s="376" t="s">
        <v>233</v>
      </c>
    </row>
    <row r="7" spans="1:8">
      <c r="A7" s="970" t="s">
        <v>439</v>
      </c>
      <c r="B7" s="970"/>
      <c r="C7" s="970"/>
      <c r="D7" s="970"/>
      <c r="E7" s="970"/>
      <c r="F7" s="970"/>
      <c r="G7" s="970"/>
      <c r="H7" s="970"/>
    </row>
    <row r="8" spans="1:8" ht="15.75" customHeight="1">
      <c r="A8" s="415" t="s">
        <v>141</v>
      </c>
      <c r="B8" s="905">
        <v>214.96</v>
      </c>
      <c r="C8" s="905">
        <v>44.12</v>
      </c>
      <c r="D8" s="905">
        <v>6.77</v>
      </c>
      <c r="E8" s="905">
        <v>1.46</v>
      </c>
      <c r="F8" s="905">
        <v>1.39</v>
      </c>
      <c r="G8" s="905">
        <v>0.56899999999999995</v>
      </c>
      <c r="H8" s="905">
        <v>2.0209999999999999</v>
      </c>
    </row>
    <row r="9" spans="1:8" ht="15.75" customHeight="1">
      <c r="A9" s="415" t="s">
        <v>6</v>
      </c>
      <c r="B9" s="905">
        <v>1075.99</v>
      </c>
      <c r="C9" s="905">
        <v>384.78</v>
      </c>
      <c r="D9" s="905">
        <v>98.5</v>
      </c>
      <c r="E9" s="905">
        <v>41</v>
      </c>
      <c r="F9" s="905">
        <v>28</v>
      </c>
      <c r="G9" s="905">
        <v>15.305</v>
      </c>
      <c r="H9" s="905">
        <v>3.3</v>
      </c>
    </row>
    <row r="10" spans="1:8" ht="15.75" customHeight="1">
      <c r="A10" s="415" t="s">
        <v>137</v>
      </c>
      <c r="B10" s="905">
        <v>135.62</v>
      </c>
      <c r="C10" s="905">
        <v>1.45</v>
      </c>
      <c r="D10" s="905">
        <v>0.8</v>
      </c>
      <c r="E10" s="905">
        <v>0</v>
      </c>
      <c r="F10" s="905">
        <v>0.03</v>
      </c>
      <c r="G10" s="905">
        <v>5.2999999999999999E-2</v>
      </c>
      <c r="H10" s="905">
        <v>8.9999999999999993E-3</v>
      </c>
    </row>
    <row r="11" spans="1:8" ht="15.75" customHeight="1">
      <c r="A11" s="415" t="s">
        <v>13</v>
      </c>
      <c r="B11" s="905">
        <v>1062.2</v>
      </c>
      <c r="C11" s="905">
        <v>313.86</v>
      </c>
      <c r="D11" s="905">
        <v>60.5</v>
      </c>
      <c r="E11" s="905">
        <v>11.2</v>
      </c>
      <c r="F11" s="905">
        <v>6.5</v>
      </c>
      <c r="G11" s="905">
        <v>9.6</v>
      </c>
      <c r="H11" s="905">
        <v>1.45</v>
      </c>
    </row>
    <row r="12" spans="1:8" ht="15.75" customHeight="1">
      <c r="A12" s="415" t="s">
        <v>121</v>
      </c>
      <c r="B12" s="905">
        <v>163.1</v>
      </c>
      <c r="C12" s="905">
        <v>58.24</v>
      </c>
      <c r="D12" s="905">
        <v>35</v>
      </c>
      <c r="E12" s="905">
        <v>25.5</v>
      </c>
      <c r="F12" s="905">
        <v>21.33</v>
      </c>
      <c r="G12" s="905">
        <v>5.5890000000000004</v>
      </c>
      <c r="H12" s="905">
        <v>2.2000000000000002</v>
      </c>
    </row>
    <row r="13" spans="1:8" ht="15.75" customHeight="1">
      <c r="A13" s="416" t="s">
        <v>143</v>
      </c>
      <c r="B13" s="905">
        <v>228.75</v>
      </c>
      <c r="C13" s="905">
        <v>58.25</v>
      </c>
      <c r="D13" s="905">
        <v>10.57</v>
      </c>
      <c r="E13" s="905">
        <v>5.76</v>
      </c>
      <c r="F13" s="905">
        <v>1.58</v>
      </c>
      <c r="G13" s="905">
        <v>0.73799999999999999</v>
      </c>
      <c r="H13" s="905">
        <v>1.68</v>
      </c>
    </row>
    <row r="14" spans="1:8" ht="15.75" customHeight="1">
      <c r="A14" s="1106" t="s">
        <v>440</v>
      </c>
      <c r="B14" s="1106"/>
      <c r="C14" s="1106"/>
      <c r="D14" s="1106"/>
      <c r="E14" s="1106"/>
      <c r="F14" s="1106"/>
      <c r="G14" s="1106"/>
      <c r="H14" s="1106"/>
    </row>
    <row r="15" spans="1:8" ht="15.75" customHeight="1">
      <c r="A15" s="415" t="s">
        <v>141</v>
      </c>
      <c r="B15" s="905">
        <v>228.75</v>
      </c>
      <c r="C15" s="905">
        <v>58.25</v>
      </c>
      <c r="D15" s="905">
        <v>10.57</v>
      </c>
      <c r="E15" s="905">
        <v>5.76</v>
      </c>
      <c r="F15" s="905">
        <v>1.58</v>
      </c>
      <c r="G15" s="905">
        <v>0.73799999999999999</v>
      </c>
      <c r="H15" s="905">
        <v>1.68</v>
      </c>
    </row>
    <row r="16" spans="1:8" ht="15.75" customHeight="1">
      <c r="A16" s="416" t="s">
        <v>6</v>
      </c>
      <c r="B16" s="905">
        <v>1044.56</v>
      </c>
      <c r="C16" s="905">
        <v>370.96</v>
      </c>
      <c r="D16" s="905">
        <v>95</v>
      </c>
      <c r="E16" s="905">
        <v>42</v>
      </c>
      <c r="F16" s="905">
        <v>25</v>
      </c>
      <c r="G16" s="905">
        <v>13.5</v>
      </c>
      <c r="H16" s="905">
        <v>3.7</v>
      </c>
    </row>
    <row r="17" spans="1:13" ht="15.75" customHeight="1">
      <c r="A17" s="416" t="s">
        <v>137</v>
      </c>
      <c r="B17" s="905">
        <v>146.08000000000001</v>
      </c>
      <c r="C17" s="905">
        <v>1.27</v>
      </c>
      <c r="D17" s="905">
        <v>0.3</v>
      </c>
      <c r="E17" s="905">
        <v>0.01</v>
      </c>
      <c r="F17" s="905">
        <v>0.03</v>
      </c>
      <c r="G17" s="905">
        <v>0.05</v>
      </c>
      <c r="H17" s="905">
        <v>1.4999999999999999E-2</v>
      </c>
    </row>
    <row r="18" spans="1:13" ht="15.75" customHeight="1">
      <c r="A18" s="416" t="s">
        <v>13</v>
      </c>
      <c r="B18" s="905">
        <v>1066.73</v>
      </c>
      <c r="C18" s="905">
        <v>318.66000000000003</v>
      </c>
      <c r="D18" s="905">
        <v>61.5</v>
      </c>
      <c r="E18" s="905">
        <v>12.5</v>
      </c>
      <c r="F18" s="905">
        <v>5.0999999999999996</v>
      </c>
      <c r="G18" s="905">
        <v>9.6</v>
      </c>
      <c r="H18" s="905">
        <v>1.45</v>
      </c>
    </row>
    <row r="19" spans="1:13" ht="15.75" customHeight="1">
      <c r="A19" s="416" t="s">
        <v>121</v>
      </c>
      <c r="B19" s="905">
        <v>151.51</v>
      </c>
      <c r="C19" s="905">
        <v>48.9</v>
      </c>
      <c r="D19" s="905">
        <v>34</v>
      </c>
      <c r="E19" s="905">
        <v>29</v>
      </c>
      <c r="F19" s="905">
        <v>20.5</v>
      </c>
      <c r="G19" s="905">
        <v>5.5890000000000004</v>
      </c>
      <c r="H19" s="905">
        <v>2.2000000000000002</v>
      </c>
      <c r="I19" s="417"/>
      <c r="J19" s="417"/>
      <c r="K19" s="417"/>
      <c r="L19" s="417"/>
      <c r="M19" s="417"/>
    </row>
    <row r="20" spans="1:13" ht="15.75" customHeight="1">
      <c r="A20" s="416" t="s">
        <v>143</v>
      </c>
      <c r="B20" s="905">
        <v>206.57</v>
      </c>
      <c r="C20" s="905">
        <v>62.93</v>
      </c>
      <c r="D20" s="905">
        <v>10.37</v>
      </c>
      <c r="E20" s="905">
        <v>6.27</v>
      </c>
      <c r="F20" s="905">
        <v>1.01</v>
      </c>
      <c r="G20" s="905">
        <v>0.73799999999999999</v>
      </c>
      <c r="H20" s="905">
        <v>1.68</v>
      </c>
      <c r="I20" s="418"/>
    </row>
    <row r="21" spans="1:13">
      <c r="A21" s="1" t="s">
        <v>414</v>
      </c>
      <c r="B21" s="89"/>
      <c r="C21" s="89"/>
      <c r="D21" s="89"/>
      <c r="E21" s="89"/>
      <c r="F21" s="89"/>
      <c r="G21" s="89"/>
      <c r="H21" s="89"/>
    </row>
    <row r="22" spans="1:13">
      <c r="C22" s="418"/>
      <c r="D22" s="418"/>
      <c r="E22" s="418"/>
      <c r="F22" s="418"/>
      <c r="G22" s="418"/>
      <c r="H22" s="418"/>
    </row>
    <row r="23" spans="1:13">
      <c r="B23" s="418"/>
      <c r="C23" s="418"/>
      <c r="D23" s="418"/>
      <c r="E23" s="418"/>
      <c r="F23" s="418"/>
      <c r="G23" s="418"/>
      <c r="H23" s="418"/>
    </row>
  </sheetData>
  <mergeCells count="6">
    <mergeCell ref="A14:H14"/>
    <mergeCell ref="A2:H2"/>
    <mergeCell ref="A3:H3"/>
    <mergeCell ref="A4:H4"/>
    <mergeCell ref="A5:H5"/>
    <mergeCell ref="A7:H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M39"/>
  <sheetViews>
    <sheetView zoomScaleNormal="100" workbookViewId="0">
      <selection activeCell="F16" sqref="F16"/>
    </sheetView>
  </sheetViews>
  <sheetFormatPr baseColWidth="10" defaultRowHeight="12.75"/>
  <cols>
    <col min="1" max="1" width="2.08984375" style="90" customWidth="1"/>
    <col min="2" max="5" width="14.08984375" style="90" customWidth="1"/>
    <col min="6" max="8" width="10.90625" style="90" customWidth="1"/>
    <col min="9" max="16384" width="10.90625" style="90"/>
  </cols>
  <sheetData>
    <row r="1" spans="2:13" s="30" customFormat="1" ht="15" customHeight="1">
      <c r="B1" s="969" t="s">
        <v>46</v>
      </c>
      <c r="C1" s="969"/>
      <c r="D1" s="969"/>
      <c r="E1" s="969"/>
    </row>
    <row r="2" spans="2:13" s="30" customFormat="1" ht="15" customHeight="1">
      <c r="B2" s="31"/>
      <c r="C2" s="31"/>
      <c r="D2" s="31"/>
      <c r="E2" s="31"/>
    </row>
    <row r="3" spans="2:13" s="30" customFormat="1" ht="34.5" customHeight="1">
      <c r="B3" s="968" t="s">
        <v>486</v>
      </c>
      <c r="C3" s="968"/>
      <c r="D3" s="968"/>
      <c r="E3" s="968"/>
    </row>
    <row r="4" spans="2:13" s="30" customFormat="1" ht="15" customHeight="1">
      <c r="B4" s="969" t="s">
        <v>427</v>
      </c>
      <c r="C4" s="969"/>
      <c r="D4" s="969"/>
      <c r="E4" s="969"/>
    </row>
    <row r="5" spans="2:13" s="30" customFormat="1" ht="30.75" customHeight="1">
      <c r="B5" s="868"/>
      <c r="C5" s="420" t="s">
        <v>529</v>
      </c>
      <c r="D5" s="420" t="s">
        <v>530</v>
      </c>
      <c r="E5" s="420" t="s">
        <v>234</v>
      </c>
    </row>
    <row r="6" spans="2:13" s="30" customFormat="1" ht="15.75" customHeight="1">
      <c r="B6" s="859" t="s">
        <v>73</v>
      </c>
      <c r="C6" s="877">
        <v>102.54600000000001</v>
      </c>
      <c r="D6" s="877">
        <v>1379.6980000000001</v>
      </c>
      <c r="E6" s="877">
        <v>134.54430206931522</v>
      </c>
      <c r="F6" s="421"/>
      <c r="G6" s="421"/>
      <c r="H6" s="421"/>
    </row>
    <row r="7" spans="2:13" s="30" customFormat="1" ht="15.75" customHeight="1">
      <c r="B7" s="859" t="s">
        <v>65</v>
      </c>
      <c r="C7" s="877">
        <v>110.233</v>
      </c>
      <c r="D7" s="877">
        <v>1413.644</v>
      </c>
      <c r="E7" s="877">
        <v>128.24145219671061</v>
      </c>
      <c r="F7" s="421"/>
      <c r="G7" s="421"/>
      <c r="H7" s="421"/>
    </row>
    <row r="8" spans="2:13" s="30" customFormat="1" ht="15.75" customHeight="1">
      <c r="B8" s="859" t="s">
        <v>67</v>
      </c>
      <c r="C8" s="877">
        <v>106.34699999999999</v>
      </c>
      <c r="D8" s="877">
        <v>1411.057</v>
      </c>
      <c r="E8" s="877">
        <v>132.68423180719719</v>
      </c>
      <c r="F8" s="421"/>
      <c r="G8" s="421"/>
      <c r="H8" s="421"/>
    </row>
    <row r="9" spans="2:13" s="30" customFormat="1" ht="15.75" customHeight="1">
      <c r="B9" s="859" t="s">
        <v>74</v>
      </c>
      <c r="C9" s="877">
        <v>92.378</v>
      </c>
      <c r="D9" s="877">
        <v>1115.732</v>
      </c>
      <c r="E9" s="877">
        <v>120.77897334863279</v>
      </c>
      <c r="F9" s="421"/>
      <c r="G9" s="421"/>
      <c r="H9" s="421"/>
    </row>
    <row r="10" spans="2:13" ht="15.75" customHeight="1">
      <c r="B10" s="859" t="s">
        <v>119</v>
      </c>
      <c r="C10" s="878">
        <v>117.6</v>
      </c>
      <c r="D10" s="878">
        <v>1517.8920000000001</v>
      </c>
      <c r="E10" s="877">
        <v>129.07244897959185</v>
      </c>
      <c r="F10" s="421"/>
      <c r="G10" s="421"/>
      <c r="H10" s="421"/>
      <c r="I10" s="57"/>
      <c r="J10" s="422"/>
      <c r="K10" s="422"/>
      <c r="L10" s="423"/>
      <c r="M10" s="57"/>
    </row>
    <row r="11" spans="2:13" ht="15.75" customHeight="1">
      <c r="B11" s="859" t="s">
        <v>175</v>
      </c>
      <c r="C11" s="878">
        <v>92.536000000000001</v>
      </c>
      <c r="D11" s="878">
        <v>1149.0391</v>
      </c>
      <c r="E11" s="877">
        <v>124.1721167977868</v>
      </c>
      <c r="F11" s="421"/>
      <c r="G11" s="421"/>
      <c r="H11" s="421"/>
      <c r="I11" s="57"/>
      <c r="J11" s="422"/>
      <c r="K11" s="422"/>
      <c r="L11" s="423"/>
      <c r="M11" s="57"/>
    </row>
    <row r="12" spans="2:13" ht="15.75" customHeight="1">
      <c r="B12" s="909" t="s">
        <v>449</v>
      </c>
      <c r="C12" s="878">
        <v>86.421000000000006</v>
      </c>
      <c r="D12" s="878">
        <v>1039.675</v>
      </c>
      <c r="E12" s="878">
        <f>D12/C12*10</f>
        <v>120.30351419215236</v>
      </c>
      <c r="F12" s="927"/>
      <c r="G12" s="421"/>
      <c r="H12" s="421"/>
      <c r="I12" s="57"/>
      <c r="J12" s="422"/>
      <c r="K12" s="422"/>
      <c r="L12" s="423"/>
      <c r="M12" s="57"/>
    </row>
    <row r="13" spans="2:13" ht="48" customHeight="1">
      <c r="B13" s="1108" t="s">
        <v>487</v>
      </c>
      <c r="C13" s="1108"/>
      <c r="D13" s="1108"/>
      <c r="E13" s="1108"/>
      <c r="F13" s="68"/>
      <c r="G13" s="68"/>
      <c r="H13" s="68"/>
      <c r="I13" s="68"/>
      <c r="J13" s="68"/>
      <c r="K13" s="68"/>
      <c r="L13" s="68"/>
    </row>
    <row r="14" spans="2:13" ht="12.75" customHeight="1">
      <c r="B14" s="1109"/>
      <c r="C14" s="1109"/>
      <c r="D14" s="1109"/>
      <c r="E14" s="1109"/>
      <c r="H14" s="424"/>
    </row>
    <row r="15" spans="2:13" ht="12.75" customHeight="1"/>
    <row r="16" spans="2:13" ht="12.75" customHeight="1"/>
    <row r="17" spans="2:5" ht="12.75" customHeight="1"/>
    <row r="18" spans="2:5" ht="12.75" customHeight="1"/>
    <row r="19" spans="2:5" ht="12.75" customHeight="1"/>
    <row r="20" spans="2:5" ht="12.75" customHeight="1"/>
    <row r="21" spans="2:5" ht="12.75" customHeight="1"/>
    <row r="22" spans="2:5" ht="12.75" customHeight="1"/>
    <row r="23" spans="2:5" ht="12.75" customHeight="1"/>
    <row r="24" spans="2:5" ht="12.75" customHeight="1"/>
    <row r="25" spans="2:5" ht="12.75" customHeight="1"/>
    <row r="26" spans="2:5" ht="12.75" customHeight="1"/>
    <row r="27" spans="2:5" ht="12.75" customHeight="1"/>
    <row r="28" spans="2:5" ht="12.75" customHeight="1"/>
    <row r="29" spans="2:5" ht="12.75" customHeight="1"/>
    <row r="30" spans="2:5" ht="12.75" customHeight="1"/>
    <row r="31" spans="2:5" ht="12.75" customHeight="1"/>
    <row r="32" spans="2:5" ht="12.75" customHeight="1">
      <c r="B32" s="1107"/>
      <c r="C32" s="1107"/>
      <c r="D32" s="1107"/>
      <c r="E32" s="1107"/>
    </row>
    <row r="33" spans="2:5" ht="21.75" customHeight="1">
      <c r="B33" s="1107"/>
      <c r="C33" s="1107"/>
      <c r="D33" s="1107"/>
      <c r="E33" s="1107"/>
    </row>
    <row r="34" spans="2:5" ht="12.75" customHeight="1"/>
    <row r="35" spans="2:5" ht="12.75" customHeight="1"/>
    <row r="36" spans="2:5" ht="12.75" customHeight="1"/>
    <row r="37" spans="2:5" ht="12.75" customHeight="1"/>
    <row r="38" spans="2:5" ht="12.75" customHeight="1"/>
    <row r="39" spans="2:5" ht="12.75" customHeight="1"/>
  </sheetData>
  <mergeCells count="6">
    <mergeCell ref="B32:E33"/>
    <mergeCell ref="B1:E1"/>
    <mergeCell ref="B3:E3"/>
    <mergeCell ref="B4:E4"/>
    <mergeCell ref="B13:E13"/>
    <mergeCell ref="B14:E14"/>
  </mergeCells>
  <pageMargins left="0.98425196850393704" right="0.98425196850393704" top="0.98425196850393704" bottom="0.98425196850393704" header="0.51181102362204722" footer="0.51181102362204722"/>
  <pageSetup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workbookViewId="0">
      <selection activeCell="B13" sqref="B13:F13"/>
    </sheetView>
  </sheetViews>
  <sheetFormatPr baseColWidth="10" defaultColWidth="11.08984375" defaultRowHeight="15" customHeight="1"/>
  <cols>
    <col min="1" max="1" width="6" style="111" customWidth="1"/>
    <col min="2" max="5" width="10.26953125" style="111" customWidth="1"/>
    <col min="6" max="6" width="12.08984375" style="111" customWidth="1"/>
    <col min="7" max="7" width="6.26953125" style="111" customWidth="1"/>
    <col min="8" max="8" width="3.36328125" style="111" customWidth="1"/>
    <col min="9" max="16384" width="11.08984375" style="111"/>
  </cols>
  <sheetData>
    <row r="1" spans="1:8" ht="15" customHeight="1">
      <c r="A1" s="952"/>
      <c r="B1" s="952"/>
      <c r="C1" s="952"/>
      <c r="D1" s="952"/>
      <c r="E1" s="952"/>
      <c r="F1" s="952"/>
      <c r="G1" s="952"/>
    </row>
    <row r="2" spans="1:8" s="97" customFormat="1" ht="15" customHeight="1">
      <c r="A2" s="952" t="s">
        <v>511</v>
      </c>
      <c r="B2" s="952"/>
      <c r="C2" s="952"/>
      <c r="D2" s="952"/>
      <c r="E2" s="952"/>
      <c r="F2" s="952"/>
      <c r="G2" s="952"/>
    </row>
    <row r="3" spans="1:8" s="664" customFormat="1" ht="15" customHeight="1">
      <c r="A3" s="952" t="s">
        <v>419</v>
      </c>
      <c r="B3" s="952"/>
      <c r="C3" s="952"/>
      <c r="D3" s="952"/>
      <c r="E3" s="952"/>
      <c r="F3" s="952"/>
      <c r="G3" s="952"/>
    </row>
    <row r="4" spans="1:8" s="97" customFormat="1" ht="15" customHeight="1">
      <c r="A4" s="101"/>
      <c r="B4" s="101"/>
      <c r="C4" s="101"/>
      <c r="D4" s="101"/>
      <c r="E4" s="101"/>
      <c r="F4" s="101"/>
      <c r="G4" s="194"/>
    </row>
    <row r="5" spans="1:8" s="97" customFormat="1" ht="15" customHeight="1">
      <c r="A5" s="102" t="s">
        <v>29</v>
      </c>
      <c r="B5" s="103" t="s">
        <v>18</v>
      </c>
      <c r="C5" s="103"/>
      <c r="D5" s="103"/>
      <c r="E5" s="103"/>
      <c r="F5" s="103"/>
      <c r="G5" s="104" t="s">
        <v>19</v>
      </c>
      <c r="H5" s="105"/>
    </row>
    <row r="6" spans="1:8" s="97" customFormat="1" ht="11.25" customHeight="1">
      <c r="A6" s="106"/>
      <c r="B6" s="106"/>
      <c r="C6" s="106"/>
      <c r="D6" s="106"/>
      <c r="E6" s="106"/>
      <c r="F6" s="106"/>
      <c r="G6" s="107"/>
    </row>
    <row r="7" spans="1:8" s="97" customFormat="1" ht="15.75" customHeight="1">
      <c r="A7" s="108" t="s">
        <v>533</v>
      </c>
      <c r="B7" s="954" t="s">
        <v>187</v>
      </c>
      <c r="C7" s="954"/>
      <c r="D7" s="954"/>
      <c r="E7" s="954"/>
      <c r="F7" s="954"/>
      <c r="G7" s="197">
        <v>4</v>
      </c>
    </row>
    <row r="8" spans="1:8" s="97" customFormat="1" ht="15.75" customHeight="1">
      <c r="A8" s="108" t="s">
        <v>539</v>
      </c>
      <c r="B8" s="949" t="s">
        <v>90</v>
      </c>
      <c r="C8" s="949"/>
      <c r="D8" s="949"/>
      <c r="E8" s="949"/>
      <c r="F8" s="949"/>
      <c r="G8" s="197">
        <v>5</v>
      </c>
    </row>
    <row r="9" spans="1:8" s="97" customFormat="1" ht="15.75" customHeight="1">
      <c r="A9" s="108" t="s">
        <v>540</v>
      </c>
      <c r="B9" s="953" t="s">
        <v>138</v>
      </c>
      <c r="C9" s="953"/>
      <c r="D9" s="953"/>
      <c r="E9" s="953"/>
      <c r="F9" s="953"/>
      <c r="G9" s="197">
        <v>6</v>
      </c>
    </row>
    <row r="10" spans="1:8" s="97" customFormat="1" ht="15.75" customHeight="1">
      <c r="A10" s="108" t="s">
        <v>541</v>
      </c>
      <c r="B10" s="949" t="s">
        <v>91</v>
      </c>
      <c r="C10" s="949"/>
      <c r="D10" s="949"/>
      <c r="E10" s="949"/>
      <c r="F10" s="949"/>
      <c r="G10" s="197">
        <v>7</v>
      </c>
    </row>
    <row r="11" spans="1:8" s="97" customFormat="1" ht="30" customHeight="1">
      <c r="A11" s="108" t="s">
        <v>534</v>
      </c>
      <c r="B11" s="949" t="s">
        <v>115</v>
      </c>
      <c r="C11" s="949"/>
      <c r="D11" s="949"/>
      <c r="E11" s="949"/>
      <c r="F11" s="949"/>
      <c r="G11" s="197">
        <v>8</v>
      </c>
    </row>
    <row r="12" spans="1:8" s="97" customFormat="1" ht="30" customHeight="1">
      <c r="A12" s="108" t="s">
        <v>535</v>
      </c>
      <c r="B12" s="953" t="s">
        <v>590</v>
      </c>
      <c r="C12" s="953"/>
      <c r="D12" s="953"/>
      <c r="E12" s="953"/>
      <c r="F12" s="953"/>
      <c r="G12" s="197">
        <v>9</v>
      </c>
    </row>
    <row r="13" spans="1:8" s="97" customFormat="1" ht="15.75" customHeight="1">
      <c r="A13" s="108" t="s">
        <v>531</v>
      </c>
      <c r="B13" s="949" t="s">
        <v>112</v>
      </c>
      <c r="C13" s="949"/>
      <c r="D13" s="949"/>
      <c r="E13" s="949"/>
      <c r="F13" s="949"/>
      <c r="G13" s="197">
        <v>10</v>
      </c>
    </row>
    <row r="14" spans="1:8" s="97" customFormat="1" ht="15.75" customHeight="1">
      <c r="A14" s="108" t="s">
        <v>532</v>
      </c>
      <c r="B14" s="944" t="s">
        <v>151</v>
      </c>
      <c r="C14" s="944"/>
      <c r="D14" s="944"/>
      <c r="E14" s="944"/>
      <c r="F14" s="944"/>
      <c r="G14" s="197">
        <v>11</v>
      </c>
      <c r="H14" s="274"/>
    </row>
    <row r="15" spans="1:8" s="786" customFormat="1" ht="15.75" customHeight="1">
      <c r="A15" s="108" t="s">
        <v>467</v>
      </c>
      <c r="B15" s="944" t="s">
        <v>471</v>
      </c>
      <c r="C15" s="944"/>
      <c r="D15" s="944"/>
      <c r="E15" s="944"/>
      <c r="F15" s="944"/>
      <c r="G15" s="197">
        <v>12</v>
      </c>
      <c r="H15" s="274"/>
    </row>
    <row r="16" spans="1:8" s="786" customFormat="1" ht="15.75" customHeight="1">
      <c r="A16" s="108" t="s">
        <v>468</v>
      </c>
      <c r="B16" s="944" t="s">
        <v>472</v>
      </c>
      <c r="C16" s="944"/>
      <c r="D16" s="944"/>
      <c r="E16" s="944"/>
      <c r="F16" s="944"/>
      <c r="G16" s="197">
        <v>13</v>
      </c>
      <c r="H16" s="274"/>
    </row>
    <row r="17" spans="1:10" s="786" customFormat="1" ht="15.75" customHeight="1">
      <c r="A17" s="108" t="s">
        <v>469</v>
      </c>
      <c r="B17" s="944" t="s">
        <v>463</v>
      </c>
      <c r="C17" s="944"/>
      <c r="D17" s="944"/>
      <c r="E17" s="944"/>
      <c r="F17" s="944"/>
      <c r="G17" s="197">
        <v>14</v>
      </c>
      <c r="H17" s="274"/>
    </row>
    <row r="18" spans="1:10" s="786" customFormat="1" ht="15.75" customHeight="1">
      <c r="A18" s="108" t="s">
        <v>470</v>
      </c>
      <c r="B18" s="944" t="s">
        <v>473</v>
      </c>
      <c r="C18" s="944"/>
      <c r="D18" s="944"/>
      <c r="E18" s="944"/>
      <c r="F18" s="944"/>
      <c r="G18" s="197">
        <v>15</v>
      </c>
      <c r="H18" s="274"/>
    </row>
    <row r="19" spans="1:10" s="786" customFormat="1" ht="15.75" customHeight="1">
      <c r="A19" s="108" t="s">
        <v>474</v>
      </c>
      <c r="B19" s="944" t="s">
        <v>476</v>
      </c>
      <c r="C19" s="944"/>
      <c r="D19" s="944"/>
      <c r="E19" s="944"/>
      <c r="F19" s="944"/>
      <c r="G19" s="197">
        <v>16</v>
      </c>
      <c r="H19" s="274"/>
    </row>
    <row r="20" spans="1:10" s="786" customFormat="1" ht="30" customHeight="1">
      <c r="A20" s="108" t="s">
        <v>475</v>
      </c>
      <c r="B20" s="944" t="s">
        <v>477</v>
      </c>
      <c r="C20" s="944"/>
      <c r="D20" s="944"/>
      <c r="E20" s="944"/>
      <c r="F20" s="944"/>
      <c r="G20" s="197">
        <v>17</v>
      </c>
      <c r="H20" s="274"/>
    </row>
    <row r="21" spans="1:10" s="786" customFormat="1" ht="15.75" customHeight="1">
      <c r="A21" s="108" t="s">
        <v>479</v>
      </c>
      <c r="B21" s="944" t="s">
        <v>407</v>
      </c>
      <c r="C21" s="944"/>
      <c r="D21" s="944"/>
      <c r="E21" s="944"/>
      <c r="F21" s="944"/>
      <c r="G21" s="197">
        <v>18</v>
      </c>
      <c r="H21" s="274"/>
    </row>
    <row r="22" spans="1:10" s="97" customFormat="1" ht="15.75" customHeight="1">
      <c r="A22" s="108" t="s">
        <v>536</v>
      </c>
      <c r="B22" s="949" t="s">
        <v>113</v>
      </c>
      <c r="C22" s="949"/>
      <c r="D22" s="949"/>
      <c r="E22" s="949"/>
      <c r="F22" s="949"/>
      <c r="G22" s="197">
        <v>19</v>
      </c>
      <c r="H22" s="341"/>
    </row>
    <row r="23" spans="1:10" s="97" customFormat="1" ht="15.75" customHeight="1">
      <c r="A23" s="108" t="s">
        <v>537</v>
      </c>
      <c r="B23" s="949" t="s">
        <v>15</v>
      </c>
      <c r="C23" s="949"/>
      <c r="D23" s="949"/>
      <c r="E23" s="949"/>
      <c r="F23" s="949"/>
      <c r="G23" s="197">
        <v>20</v>
      </c>
    </row>
    <row r="24" spans="1:10" s="97" customFormat="1" ht="15.75" customHeight="1">
      <c r="A24" s="108" t="s">
        <v>538</v>
      </c>
      <c r="B24" s="949" t="s">
        <v>145</v>
      </c>
      <c r="C24" s="949"/>
      <c r="D24" s="949"/>
      <c r="E24" s="949"/>
      <c r="F24" s="949"/>
      <c r="G24" s="197">
        <v>22</v>
      </c>
    </row>
    <row r="25" spans="1:10" s="152" customFormat="1" ht="15.75" customHeight="1">
      <c r="A25" s="108" t="s">
        <v>537</v>
      </c>
      <c r="B25" s="949" t="s">
        <v>135</v>
      </c>
      <c r="C25" s="949"/>
      <c r="D25" s="949"/>
      <c r="E25" s="949"/>
      <c r="F25" s="949"/>
      <c r="G25" s="197">
        <v>23</v>
      </c>
    </row>
    <row r="26" spans="1:10" s="97" customFormat="1" ht="15.75" customHeight="1">
      <c r="A26" s="108" t="s">
        <v>538</v>
      </c>
      <c r="B26" s="106" t="s">
        <v>505</v>
      </c>
      <c r="C26" s="106"/>
      <c r="D26" s="106"/>
      <c r="E26" s="106"/>
      <c r="F26" s="106"/>
      <c r="G26" s="197">
        <v>24</v>
      </c>
      <c r="J26" s="347"/>
    </row>
    <row r="27" spans="1:10" s="97" customFormat="1" ht="15.75" customHeight="1">
      <c r="A27" s="102" t="s">
        <v>28</v>
      </c>
      <c r="B27" s="103" t="s">
        <v>18</v>
      </c>
      <c r="C27" s="103"/>
      <c r="D27" s="103"/>
      <c r="E27" s="103"/>
      <c r="F27" s="103"/>
      <c r="G27" s="104" t="s">
        <v>19</v>
      </c>
      <c r="J27" s="347"/>
    </row>
    <row r="28" spans="1:10" s="97" customFormat="1" ht="7.5" customHeight="1">
      <c r="A28" s="109"/>
      <c r="B28" s="106"/>
      <c r="C28" s="106"/>
      <c r="D28" s="106"/>
      <c r="E28" s="106"/>
      <c r="F28" s="106"/>
      <c r="G28" s="197"/>
    </row>
    <row r="29" spans="1:10" s="97" customFormat="1" ht="16.5" customHeight="1">
      <c r="A29" s="108" t="s">
        <v>533</v>
      </c>
      <c r="B29" s="947" t="s">
        <v>165</v>
      </c>
      <c r="C29" s="947"/>
      <c r="D29" s="947"/>
      <c r="E29" s="947"/>
      <c r="F29" s="947"/>
      <c r="G29" s="197">
        <v>4</v>
      </c>
    </row>
    <row r="30" spans="1:10" s="97" customFormat="1" ht="16.5" customHeight="1">
      <c r="A30" s="108" t="s">
        <v>539</v>
      </c>
      <c r="B30" s="945" t="s">
        <v>166</v>
      </c>
      <c r="C30" s="945"/>
      <c r="D30" s="945"/>
      <c r="E30" s="945"/>
      <c r="F30" s="945"/>
      <c r="G30" s="197">
        <v>5</v>
      </c>
    </row>
    <row r="31" spans="1:10" s="97" customFormat="1" ht="30" customHeight="1">
      <c r="A31" s="351" t="s">
        <v>540</v>
      </c>
      <c r="B31" s="951" t="s">
        <v>167</v>
      </c>
      <c r="C31" s="951"/>
      <c r="D31" s="951"/>
      <c r="E31" s="951"/>
      <c r="F31" s="951"/>
      <c r="G31" s="197">
        <v>7</v>
      </c>
    </row>
    <row r="32" spans="1:10" s="97" customFormat="1" ht="15.75" customHeight="1">
      <c r="A32" s="351" t="s">
        <v>541</v>
      </c>
      <c r="B32" s="944" t="s">
        <v>151</v>
      </c>
      <c r="C32" s="944"/>
      <c r="D32" s="944"/>
      <c r="E32" s="944"/>
      <c r="F32" s="944"/>
      <c r="G32" s="197">
        <v>11</v>
      </c>
      <c r="H32" s="274"/>
    </row>
    <row r="33" spans="1:8" s="97" customFormat="1" ht="15.75" customHeight="1">
      <c r="A33" s="351" t="s">
        <v>534</v>
      </c>
      <c r="B33" s="948" t="s">
        <v>173</v>
      </c>
      <c r="C33" s="948"/>
      <c r="D33" s="948"/>
      <c r="E33" s="948"/>
      <c r="F33" s="948"/>
      <c r="G33" s="197">
        <v>12</v>
      </c>
      <c r="H33" s="274"/>
    </row>
    <row r="34" spans="1:8" s="97" customFormat="1" ht="15.75" customHeight="1">
      <c r="A34" s="351" t="s">
        <v>535</v>
      </c>
      <c r="B34" s="948" t="s">
        <v>172</v>
      </c>
      <c r="C34" s="948"/>
      <c r="D34" s="948"/>
      <c r="E34" s="948"/>
      <c r="F34" s="948"/>
      <c r="G34" s="197">
        <v>13</v>
      </c>
    </row>
    <row r="35" spans="1:8" s="97" customFormat="1" ht="15.75" customHeight="1">
      <c r="A35" s="351" t="s">
        <v>531</v>
      </c>
      <c r="B35" s="948" t="s">
        <v>171</v>
      </c>
      <c r="C35" s="948"/>
      <c r="D35" s="948"/>
      <c r="E35" s="948"/>
      <c r="F35" s="948"/>
      <c r="G35" s="197">
        <v>14</v>
      </c>
    </row>
    <row r="36" spans="1:8" s="97" customFormat="1" ht="15.75" customHeight="1">
      <c r="A36" s="351" t="s">
        <v>532</v>
      </c>
      <c r="B36" s="949" t="s">
        <v>170</v>
      </c>
      <c r="C36" s="949"/>
      <c r="D36" s="949"/>
      <c r="E36" s="949"/>
      <c r="F36" s="949"/>
      <c r="G36" s="197">
        <v>16</v>
      </c>
    </row>
    <row r="37" spans="1:8" s="97" customFormat="1" ht="15.75" customHeight="1">
      <c r="A37" s="351" t="s">
        <v>467</v>
      </c>
      <c r="B37" s="949" t="s">
        <v>169</v>
      </c>
      <c r="C37" s="949"/>
      <c r="D37" s="949"/>
      <c r="E37" s="949"/>
      <c r="F37" s="949"/>
      <c r="G37" s="197">
        <v>18</v>
      </c>
    </row>
    <row r="38" spans="1:8" s="97" customFormat="1" ht="15.75" customHeight="1">
      <c r="A38" s="351" t="s">
        <v>468</v>
      </c>
      <c r="B38" s="951" t="s">
        <v>168</v>
      </c>
      <c r="C38" s="951"/>
      <c r="D38" s="951"/>
      <c r="E38" s="951"/>
      <c r="F38" s="951"/>
      <c r="G38" s="197">
        <v>20</v>
      </c>
    </row>
    <row r="39" spans="1:8" s="97" customFormat="1" ht="15.75" customHeight="1">
      <c r="A39" s="351" t="s">
        <v>469</v>
      </c>
      <c r="B39" s="950" t="s">
        <v>174</v>
      </c>
      <c r="C39" s="950"/>
      <c r="D39" s="950"/>
      <c r="E39" s="950"/>
      <c r="F39" s="950"/>
      <c r="G39" s="197">
        <v>21</v>
      </c>
    </row>
    <row r="40" spans="1:8" s="97" customFormat="1" ht="12" customHeight="1">
      <c r="A40" s="110"/>
      <c r="B40" s="198"/>
      <c r="C40" s="98"/>
      <c r="D40" s="98"/>
      <c r="E40" s="98"/>
      <c r="F40" s="98"/>
      <c r="G40" s="197"/>
    </row>
    <row r="41" spans="1:8" s="97" customFormat="1" ht="12" customHeight="1">
      <c r="G41" s="196"/>
    </row>
    <row r="43" spans="1:8" ht="15" customHeight="1">
      <c r="A43" s="108"/>
      <c r="B43" s="946"/>
      <c r="C43" s="946"/>
      <c r="D43" s="946"/>
      <c r="E43" s="946"/>
      <c r="F43" s="946"/>
    </row>
    <row r="56" spans="1:8" ht="30" customHeight="1">
      <c r="A56" s="350"/>
      <c r="H56" s="350"/>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34">
    <mergeCell ref="A1:G1"/>
    <mergeCell ref="B25:F25"/>
    <mergeCell ref="B14:F14"/>
    <mergeCell ref="B11:F11"/>
    <mergeCell ref="B23:F23"/>
    <mergeCell ref="B24:F24"/>
    <mergeCell ref="A2:G2"/>
    <mergeCell ref="B8:F8"/>
    <mergeCell ref="B22:F22"/>
    <mergeCell ref="B9:F9"/>
    <mergeCell ref="B10:F10"/>
    <mergeCell ref="B12:F12"/>
    <mergeCell ref="A3:G3"/>
    <mergeCell ref="B13:F13"/>
    <mergeCell ref="B7:F7"/>
    <mergeCell ref="B15:F15"/>
    <mergeCell ref="B43:F43"/>
    <mergeCell ref="B29:F29"/>
    <mergeCell ref="B33:F33"/>
    <mergeCell ref="B35:F35"/>
    <mergeCell ref="B36:F36"/>
    <mergeCell ref="B34:F34"/>
    <mergeCell ref="B32:F32"/>
    <mergeCell ref="B39:F39"/>
    <mergeCell ref="B31:F31"/>
    <mergeCell ref="B37:F37"/>
    <mergeCell ref="B38:F38"/>
    <mergeCell ref="B21:F21"/>
    <mergeCell ref="B30:F30"/>
    <mergeCell ref="B16:F16"/>
    <mergeCell ref="B17:F17"/>
    <mergeCell ref="B18:F18"/>
    <mergeCell ref="B19:F19"/>
    <mergeCell ref="B20:F20"/>
  </mergeCells>
  <hyperlinks>
    <hyperlink ref="G7" location="'4'!A1" display="'4'!A1"/>
    <hyperlink ref="G8" location="'5'!A1" display="'5'!A1"/>
    <hyperlink ref="G9" location="'6'!Área_de_impresión" display="'6'!Área_de_impresión"/>
    <hyperlink ref="G10" location="'7'!Área_de_impresión" display="'7'!Área_de_impresión"/>
    <hyperlink ref="G11" location="'8'!Área_de_impresión" display="'8'!Área_de_impresión"/>
    <hyperlink ref="G12" location="'9'!Área_de_impresión" display="'9'!Área_de_impresión"/>
    <hyperlink ref="G13" location="'10'!Área_de_impresión" display="'10'!Área_de_impresión"/>
    <hyperlink ref="G14" location="'11'!A1" display="'11'!A1"/>
    <hyperlink ref="G22" location="'19'!A1" display="'19'!A1"/>
    <hyperlink ref="G23" location="'20'!A1" display="'20'!A1"/>
    <hyperlink ref="G29" location="'4'!A1" display="'4'!A1"/>
    <hyperlink ref="G30" location="'5'!A1" display="'5'!A1"/>
    <hyperlink ref="G31" location="'7'!A1" display="'7'!A1"/>
    <hyperlink ref="G32" location="'11'!A1" display="'11'!A1"/>
    <hyperlink ref="G33" location="'12'!Área_de_impresión" display="'12'!Área_de_impresión"/>
    <hyperlink ref="G34" location="'13'!Área_de_impresión" display="'13'!Área_de_impresión"/>
    <hyperlink ref="G35" location="'14'!Área_de_impresión" display="'14'!Área_de_impresión"/>
    <hyperlink ref="G36" location="'16'!A1" display="'16'!A1"/>
    <hyperlink ref="G37" location="'18'!A1" display="'18'!A1"/>
    <hyperlink ref="G38" location="'20'!A1" display="'20'!A1"/>
    <hyperlink ref="G39" location="'21'!A1" display="'21'!A1"/>
    <hyperlink ref="G24" location="'22'!A1" display="'22'!A1"/>
    <hyperlink ref="G25" location="'23'!A1" display="'23'!A1"/>
    <hyperlink ref="G26" location="'24  '!A1" display="'24  '!A1"/>
    <hyperlink ref="G15" location="'12'!A1" display="'12'!A1"/>
    <hyperlink ref="G16" location="'13'!A1" display="'13'!A1"/>
    <hyperlink ref="G17" location="'14'!A1" display="'14'!A1"/>
    <hyperlink ref="G18" location="'15'!A1" display="'15'!A1"/>
    <hyperlink ref="G19" location="'16'!A1" display="'16'!A1"/>
    <hyperlink ref="G20" location="'17'!A1" display="'17'!A1"/>
    <hyperlink ref="G21" location="'18'!A1" display="'18'!A1"/>
  </hyperlink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L25"/>
  <sheetViews>
    <sheetView zoomScaleNormal="100" zoomScaleSheetLayoutView="50" workbookViewId="0">
      <selection activeCell="B24" sqref="B24:D24"/>
    </sheetView>
  </sheetViews>
  <sheetFormatPr baseColWidth="10" defaultRowHeight="12.75"/>
  <cols>
    <col min="1" max="1" width="8.81640625" style="90" customWidth="1"/>
    <col min="2" max="2" width="12.54296875" style="90" customWidth="1"/>
    <col min="3" max="3" width="12.1796875" style="90" customWidth="1"/>
    <col min="4" max="4" width="10.81640625" style="90" customWidth="1"/>
    <col min="5" max="5" width="7.81640625" style="441" bestFit="1" customWidth="1"/>
    <col min="6" max="10" width="7.08984375" style="441" customWidth="1"/>
    <col min="11" max="13" width="7.08984375" style="90" customWidth="1"/>
    <col min="14" max="14" width="6.6328125" style="90" customWidth="1"/>
    <col min="15" max="15" width="6.54296875" style="90" customWidth="1"/>
    <col min="16" max="16384" width="10.90625" style="90"/>
  </cols>
  <sheetData>
    <row r="1" spans="2:12" s="30" customFormat="1">
      <c r="B1" s="969" t="s">
        <v>3</v>
      </c>
      <c r="C1" s="969"/>
      <c r="D1" s="969"/>
      <c r="E1" s="279"/>
      <c r="F1" s="279"/>
      <c r="G1" s="279"/>
      <c r="H1" s="279"/>
      <c r="I1" s="279"/>
      <c r="J1" s="279"/>
    </row>
    <row r="2" spans="2:12" s="30" customFormat="1">
      <c r="B2" s="31"/>
      <c r="C2" s="31"/>
      <c r="D2" s="31"/>
      <c r="E2" s="279"/>
      <c r="F2" s="279"/>
      <c r="G2" s="279"/>
      <c r="H2" s="279"/>
      <c r="I2" s="279"/>
      <c r="J2" s="279"/>
    </row>
    <row r="3" spans="2:12" s="30" customFormat="1" ht="36.75" customHeight="1">
      <c r="B3" s="968" t="s">
        <v>235</v>
      </c>
      <c r="C3" s="969"/>
      <c r="D3" s="969"/>
      <c r="E3" s="279"/>
      <c r="F3" s="279"/>
      <c r="G3" s="279"/>
      <c r="H3" s="279"/>
      <c r="I3" s="279"/>
      <c r="J3" s="279"/>
    </row>
    <row r="4" spans="2:12" s="30" customFormat="1" ht="15.75" customHeight="1">
      <c r="B4" s="969" t="s">
        <v>431</v>
      </c>
      <c r="C4" s="969"/>
      <c r="D4" s="969"/>
      <c r="E4" s="279"/>
      <c r="F4" s="279"/>
      <c r="G4" s="279"/>
      <c r="H4" s="279"/>
      <c r="I4" s="279"/>
      <c r="J4" s="279"/>
    </row>
    <row r="5" spans="2:12" s="30" customFormat="1" ht="30" customHeight="1">
      <c r="B5" s="419" t="s">
        <v>11</v>
      </c>
      <c r="C5" s="419" t="s">
        <v>12</v>
      </c>
      <c r="D5" s="420" t="s">
        <v>32</v>
      </c>
      <c r="E5" s="279"/>
      <c r="F5" s="279"/>
      <c r="G5" s="279"/>
      <c r="H5" s="279"/>
      <c r="I5" s="279"/>
      <c r="J5" s="279"/>
    </row>
    <row r="6" spans="2:12" ht="15.75" customHeight="1">
      <c r="B6" s="1111" t="s">
        <v>175</v>
      </c>
      <c r="C6" s="701" t="s">
        <v>236</v>
      </c>
      <c r="D6" s="426">
        <v>73</v>
      </c>
      <c r="E6" s="427"/>
      <c r="F6" s="433"/>
      <c r="G6" s="428"/>
      <c r="H6" s="429"/>
      <c r="I6" s="430"/>
      <c r="J6" s="430"/>
      <c r="K6" s="423"/>
      <c r="L6" s="57"/>
    </row>
    <row r="7" spans="2:12" ht="15.75" customHeight="1">
      <c r="B7" s="1111"/>
      <c r="C7" s="701" t="s">
        <v>200</v>
      </c>
      <c r="D7" s="426">
        <v>562</v>
      </c>
      <c r="E7" s="427"/>
      <c r="F7" s="433"/>
      <c r="G7" s="428"/>
      <c r="H7" s="429"/>
      <c r="I7" s="430"/>
      <c r="J7" s="430"/>
      <c r="K7" s="423"/>
      <c r="L7" s="57"/>
    </row>
    <row r="8" spans="2:12" ht="15.75" customHeight="1">
      <c r="B8" s="1111"/>
      <c r="C8" s="701" t="s">
        <v>237</v>
      </c>
      <c r="D8" s="426">
        <v>7032</v>
      </c>
      <c r="E8" s="427"/>
      <c r="F8" s="433"/>
      <c r="G8" s="428"/>
      <c r="H8" s="429"/>
      <c r="I8" s="430"/>
      <c r="J8" s="430"/>
      <c r="K8" s="423"/>
      <c r="L8" s="57"/>
    </row>
    <row r="9" spans="2:12" ht="15.75" customHeight="1">
      <c r="B9" s="1111"/>
      <c r="C9" s="701" t="s">
        <v>238</v>
      </c>
      <c r="D9" s="426">
        <v>46206</v>
      </c>
      <c r="E9" s="427"/>
      <c r="F9" s="433"/>
      <c r="G9" s="428"/>
      <c r="H9" s="429"/>
      <c r="I9" s="430"/>
      <c r="J9" s="430"/>
      <c r="K9" s="423"/>
      <c r="L9" s="57"/>
    </row>
    <row r="10" spans="2:12" ht="15.75" customHeight="1">
      <c r="B10" s="1111"/>
      <c r="C10" s="701" t="s">
        <v>203</v>
      </c>
      <c r="D10" s="426">
        <v>28621</v>
      </c>
      <c r="E10" s="427"/>
      <c r="F10" s="433"/>
      <c r="G10" s="428"/>
      <c r="H10" s="429"/>
      <c r="I10" s="430"/>
      <c r="J10" s="430"/>
      <c r="K10" s="423"/>
      <c r="L10" s="57"/>
    </row>
    <row r="11" spans="2:12" ht="15.75" customHeight="1">
      <c r="B11" s="1111"/>
      <c r="C11" s="701" t="s">
        <v>204</v>
      </c>
      <c r="D11" s="426">
        <v>18624</v>
      </c>
      <c r="E11" s="427"/>
      <c r="F11" s="433"/>
      <c r="G11" s="428"/>
      <c r="H11" s="429"/>
      <c r="I11" s="430"/>
      <c r="J11" s="430"/>
      <c r="K11" s="423"/>
      <c r="L11" s="57"/>
    </row>
    <row r="12" spans="2:12" ht="15.75" customHeight="1">
      <c r="B12" s="1111"/>
      <c r="C12" s="701" t="s">
        <v>205</v>
      </c>
      <c r="D12" s="426">
        <v>186</v>
      </c>
      <c r="E12" s="427"/>
      <c r="F12" s="433"/>
      <c r="G12" s="428"/>
      <c r="H12" s="429"/>
      <c r="I12" s="430"/>
      <c r="J12" s="430"/>
      <c r="K12" s="423"/>
      <c r="L12" s="57"/>
    </row>
    <row r="13" spans="2:12" ht="15.75" customHeight="1">
      <c r="B13" s="1111"/>
      <c r="C13" s="701" t="s">
        <v>45</v>
      </c>
      <c r="D13" s="426">
        <v>436</v>
      </c>
      <c r="E13" s="427"/>
      <c r="F13" s="433"/>
      <c r="G13" s="434"/>
      <c r="H13" s="429"/>
      <c r="I13" s="430"/>
      <c r="J13" s="430"/>
      <c r="K13" s="423"/>
      <c r="L13" s="57"/>
    </row>
    <row r="14" spans="2:12" ht="15.75" customHeight="1">
      <c r="B14" s="1111"/>
      <c r="C14" s="701" t="s">
        <v>7</v>
      </c>
      <c r="D14" s="426">
        <v>101740</v>
      </c>
      <c r="E14" s="427"/>
      <c r="F14" s="433"/>
      <c r="G14" s="435"/>
      <c r="H14" s="429"/>
      <c r="I14" s="430"/>
      <c r="J14" s="430"/>
      <c r="K14" s="423"/>
      <c r="L14" s="57"/>
    </row>
    <row r="15" spans="2:12" ht="15.75" customHeight="1">
      <c r="B15" s="1111" t="s">
        <v>457</v>
      </c>
      <c r="C15" s="436" t="s">
        <v>236</v>
      </c>
      <c r="D15" s="426">
        <v>155</v>
      </c>
      <c r="E15" s="427"/>
      <c r="F15" s="435"/>
      <c r="G15" s="434"/>
      <c r="H15" s="437"/>
      <c r="I15" s="430"/>
      <c r="J15" s="435"/>
      <c r="K15" s="423"/>
      <c r="L15" s="422"/>
    </row>
    <row r="16" spans="2:12" ht="15.75" customHeight="1">
      <c r="B16" s="1111"/>
      <c r="C16" s="436" t="s">
        <v>200</v>
      </c>
      <c r="D16" s="426">
        <v>652</v>
      </c>
      <c r="E16" s="427"/>
      <c r="F16" s="435"/>
      <c r="G16" s="434"/>
      <c r="H16" s="437"/>
      <c r="I16" s="430"/>
      <c r="J16" s="435"/>
      <c r="K16" s="423"/>
      <c r="L16" s="422"/>
    </row>
    <row r="17" spans="2:12" ht="15.75" customHeight="1">
      <c r="B17" s="1111"/>
      <c r="C17" s="436" t="s">
        <v>237</v>
      </c>
      <c r="D17" s="426">
        <v>5324</v>
      </c>
      <c r="E17" s="427"/>
      <c r="F17" s="435"/>
      <c r="G17" s="434"/>
      <c r="H17" s="437"/>
      <c r="I17" s="430"/>
      <c r="J17" s="435"/>
      <c r="K17" s="423"/>
      <c r="L17" s="422"/>
    </row>
    <row r="18" spans="2:12" ht="15.75" customHeight="1">
      <c r="B18" s="1111"/>
      <c r="C18" s="436" t="s">
        <v>238</v>
      </c>
      <c r="D18" s="426">
        <v>43557</v>
      </c>
      <c r="E18" s="427"/>
      <c r="F18" s="435"/>
      <c r="G18" s="434"/>
      <c r="H18" s="437"/>
      <c r="I18" s="430"/>
      <c r="J18" s="435"/>
      <c r="K18" s="423"/>
      <c r="L18" s="422"/>
    </row>
    <row r="19" spans="2:12" ht="15.75" customHeight="1">
      <c r="B19" s="1111"/>
      <c r="C19" s="436" t="s">
        <v>203</v>
      </c>
      <c r="D19" s="426">
        <v>24673</v>
      </c>
      <c r="E19" s="427"/>
      <c r="F19" s="435"/>
      <c r="G19" s="434"/>
      <c r="H19" s="437"/>
      <c r="I19" s="430"/>
      <c r="J19" s="435"/>
      <c r="K19" s="423"/>
      <c r="L19" s="422"/>
    </row>
    <row r="20" spans="2:12" ht="15.75" customHeight="1">
      <c r="B20" s="1111"/>
      <c r="C20" s="436" t="s">
        <v>204</v>
      </c>
      <c r="D20" s="426">
        <v>19663</v>
      </c>
      <c r="E20" s="427"/>
      <c r="F20" s="435"/>
      <c r="G20" s="434"/>
      <c r="H20" s="437"/>
      <c r="I20" s="430"/>
      <c r="J20" s="435"/>
      <c r="K20" s="423"/>
      <c r="L20" s="422"/>
    </row>
    <row r="21" spans="2:12" ht="15.75" customHeight="1">
      <c r="B21" s="1111"/>
      <c r="C21" s="436" t="s">
        <v>205</v>
      </c>
      <c r="D21" s="426">
        <v>208</v>
      </c>
      <c r="E21" s="427"/>
      <c r="F21" s="435"/>
      <c r="G21" s="434"/>
      <c r="H21" s="437"/>
      <c r="I21" s="430"/>
      <c r="J21" s="435"/>
      <c r="K21" s="423"/>
      <c r="L21" s="422"/>
    </row>
    <row r="22" spans="2:12" ht="15.75" customHeight="1">
      <c r="B22" s="1111"/>
      <c r="C22" s="436" t="s">
        <v>45</v>
      </c>
      <c r="D22" s="426">
        <v>436</v>
      </c>
      <c r="E22" s="427"/>
      <c r="F22" s="435"/>
      <c r="G22" s="438"/>
      <c r="H22" s="437"/>
      <c r="I22" s="430"/>
      <c r="J22" s="430"/>
      <c r="K22" s="423"/>
      <c r="L22" s="439"/>
    </row>
    <row r="23" spans="2:12" ht="15.75" customHeight="1">
      <c r="B23" s="1111"/>
      <c r="C23" s="436" t="s">
        <v>7</v>
      </c>
      <c r="D23" s="426">
        <v>94668</v>
      </c>
      <c r="E23" s="427"/>
      <c r="F23" s="435"/>
      <c r="G23" s="435"/>
      <c r="H23" s="437"/>
      <c r="I23" s="430"/>
      <c r="J23" s="430"/>
      <c r="K23" s="423"/>
      <c r="L23" s="439"/>
    </row>
    <row r="24" spans="2:12" ht="18" customHeight="1">
      <c r="B24" s="1110" t="s">
        <v>542</v>
      </c>
      <c r="C24" s="1110"/>
      <c r="D24" s="1110"/>
      <c r="E24" s="440"/>
      <c r="F24" s="440"/>
      <c r="G24" s="440"/>
      <c r="H24" s="440"/>
      <c r="I24" s="440"/>
      <c r="J24" s="440"/>
      <c r="K24" s="68"/>
      <c r="L24" s="439"/>
    </row>
    <row r="25" spans="2:12">
      <c r="I25" s="442"/>
    </row>
  </sheetData>
  <mergeCells count="6">
    <mergeCell ref="B24:D24"/>
    <mergeCell ref="B1:D1"/>
    <mergeCell ref="B3:D3"/>
    <mergeCell ref="B4:D4"/>
    <mergeCell ref="B6:B14"/>
    <mergeCell ref="B15:B23"/>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Q24"/>
  <sheetViews>
    <sheetView zoomScaleNormal="100" zoomScaleSheetLayoutView="50" workbookViewId="0">
      <selection activeCell="D23" sqref="D23"/>
    </sheetView>
  </sheetViews>
  <sheetFormatPr baseColWidth="10" defaultRowHeight="12.75"/>
  <cols>
    <col min="1" max="1" width="1.7265625" style="90" customWidth="1"/>
    <col min="2" max="2" width="9" style="90" customWidth="1"/>
    <col min="3" max="3" width="12.1796875" style="90" customWidth="1"/>
    <col min="4" max="5" width="10.81640625" style="90" customWidth="1"/>
    <col min="6" max="6" width="13.90625" style="90" customWidth="1"/>
    <col min="7" max="7" width="10.90625" style="441" customWidth="1"/>
    <col min="8" max="11" width="10.90625" style="90" customWidth="1"/>
    <col min="12" max="14" width="10.90625" style="444" customWidth="1"/>
    <col min="15" max="16" width="10.90625" style="90" customWidth="1"/>
    <col min="17" max="16384" width="10.90625" style="90"/>
  </cols>
  <sheetData>
    <row r="1" spans="2:17" s="30" customFormat="1">
      <c r="B1" s="969" t="s">
        <v>37</v>
      </c>
      <c r="C1" s="969"/>
      <c r="D1" s="969"/>
      <c r="E1" s="969"/>
      <c r="F1" s="969"/>
      <c r="G1" s="279"/>
      <c r="L1" s="443"/>
      <c r="M1" s="443"/>
      <c r="N1" s="443"/>
    </row>
    <row r="2" spans="2:17" s="30" customFormat="1">
      <c r="B2" s="31"/>
      <c r="C2" s="31"/>
      <c r="D2" s="31"/>
      <c r="E2" s="31"/>
      <c r="F2" s="31"/>
      <c r="G2" s="279"/>
      <c r="L2" s="443"/>
      <c r="M2" s="443"/>
      <c r="N2" s="443"/>
    </row>
    <row r="3" spans="2:17" s="30" customFormat="1" ht="29.25" customHeight="1">
      <c r="B3" s="968" t="s">
        <v>239</v>
      </c>
      <c r="C3" s="969"/>
      <c r="D3" s="969"/>
      <c r="E3" s="969"/>
      <c r="F3" s="969"/>
      <c r="G3" s="279"/>
      <c r="L3" s="443"/>
      <c r="M3" s="443"/>
      <c r="N3" s="443"/>
    </row>
    <row r="4" spans="2:17" s="30" customFormat="1">
      <c r="B4" s="969" t="s">
        <v>431</v>
      </c>
      <c r="C4" s="969"/>
      <c r="D4" s="969"/>
      <c r="E4" s="969"/>
      <c r="F4" s="969"/>
      <c r="G4" s="279"/>
      <c r="L4" s="443"/>
      <c r="M4" s="443"/>
      <c r="N4" s="443"/>
    </row>
    <row r="5" spans="2:17" s="30" customFormat="1" ht="30" customHeight="1">
      <c r="B5" s="380" t="s">
        <v>11</v>
      </c>
      <c r="C5" s="419" t="s">
        <v>12</v>
      </c>
      <c r="D5" s="420" t="s">
        <v>32</v>
      </c>
      <c r="E5" s="420" t="s">
        <v>30</v>
      </c>
      <c r="F5" s="420" t="s">
        <v>31</v>
      </c>
      <c r="G5" s="279"/>
      <c r="L5" s="443"/>
      <c r="M5" s="443"/>
      <c r="N5" s="443"/>
    </row>
    <row r="6" spans="2:17" ht="15.75" customHeight="1">
      <c r="B6" s="975" t="s">
        <v>175</v>
      </c>
      <c r="C6" s="425" t="s">
        <v>236</v>
      </c>
      <c r="D6" s="426">
        <v>73</v>
      </c>
      <c r="E6" s="431">
        <v>442.4</v>
      </c>
      <c r="F6" s="450">
        <f>E6/D6*10</f>
        <v>60.602739726027394</v>
      </c>
      <c r="G6" s="427"/>
      <c r="H6" s="445"/>
      <c r="I6" s="446"/>
      <c r="J6" s="446"/>
      <c r="K6" s="446"/>
    </row>
    <row r="7" spans="2:17" ht="15.75" customHeight="1">
      <c r="B7" s="975"/>
      <c r="C7" s="425" t="s">
        <v>200</v>
      </c>
      <c r="D7" s="426">
        <v>562</v>
      </c>
      <c r="E7" s="431">
        <v>7963.5</v>
      </c>
      <c r="F7" s="450">
        <f t="shared" ref="F7:F23" si="0">E7/D7*10</f>
        <v>141.69928825622776</v>
      </c>
      <c r="G7" s="427"/>
      <c r="H7" s="445"/>
      <c r="I7" s="446"/>
      <c r="J7" s="446"/>
      <c r="K7" s="446"/>
    </row>
    <row r="8" spans="2:17" ht="15.75" customHeight="1">
      <c r="B8" s="975"/>
      <c r="C8" s="425" t="s">
        <v>237</v>
      </c>
      <c r="D8" s="426">
        <v>6313</v>
      </c>
      <c r="E8" s="431">
        <v>88823.9</v>
      </c>
      <c r="F8" s="450">
        <f t="shared" si="0"/>
        <v>140.69998415967052</v>
      </c>
      <c r="G8" s="427"/>
      <c r="H8" s="445"/>
      <c r="I8" s="446"/>
      <c r="J8" s="446"/>
      <c r="K8" s="446"/>
    </row>
    <row r="9" spans="2:17" ht="15.75" customHeight="1">
      <c r="B9" s="975"/>
      <c r="C9" s="425" t="s">
        <v>238</v>
      </c>
      <c r="D9" s="426">
        <v>41848</v>
      </c>
      <c r="E9" s="431">
        <v>564111</v>
      </c>
      <c r="F9" s="450">
        <f t="shared" si="0"/>
        <v>134.79999044159817</v>
      </c>
      <c r="G9" s="427"/>
      <c r="H9" s="449"/>
      <c r="I9" s="446"/>
      <c r="J9" s="446"/>
      <c r="K9" s="446"/>
    </row>
    <row r="10" spans="2:17" ht="15.75" customHeight="1">
      <c r="B10" s="975"/>
      <c r="C10" s="425" t="s">
        <v>203</v>
      </c>
      <c r="D10" s="426">
        <v>25226</v>
      </c>
      <c r="E10" s="431">
        <v>265882</v>
      </c>
      <c r="F10" s="450">
        <f t="shared" si="0"/>
        <v>105.39998414334417</v>
      </c>
      <c r="G10" s="427"/>
      <c r="H10" s="449"/>
      <c r="I10" s="446"/>
      <c r="J10" s="446"/>
      <c r="K10" s="446"/>
    </row>
    <row r="11" spans="2:17" ht="15.75" customHeight="1">
      <c r="B11" s="975"/>
      <c r="C11" s="425" t="s">
        <v>204</v>
      </c>
      <c r="D11" s="426">
        <v>17943</v>
      </c>
      <c r="E11" s="431">
        <v>219442.9</v>
      </c>
      <c r="F11" s="450">
        <f t="shared" si="0"/>
        <v>122.30000557320403</v>
      </c>
      <c r="G11" s="427"/>
      <c r="H11" s="702"/>
      <c r="I11" s="703"/>
      <c r="J11" s="703"/>
      <c r="K11" s="703"/>
      <c r="L11" s="704"/>
      <c r="M11" s="704"/>
      <c r="N11" s="704"/>
      <c r="O11" s="704"/>
      <c r="P11" s="704"/>
      <c r="Q11" s="704"/>
    </row>
    <row r="12" spans="2:17" ht="15.75" customHeight="1">
      <c r="B12" s="975"/>
      <c r="C12" s="425" t="s">
        <v>205</v>
      </c>
      <c r="D12" s="426">
        <v>186</v>
      </c>
      <c r="E12" s="431">
        <v>1106.7</v>
      </c>
      <c r="F12" s="450">
        <f t="shared" si="0"/>
        <v>59.5</v>
      </c>
      <c r="G12" s="427"/>
      <c r="H12" s="702"/>
      <c r="I12" s="703"/>
      <c r="J12" s="703"/>
      <c r="K12" s="703"/>
      <c r="L12" s="704"/>
      <c r="M12" s="704"/>
      <c r="N12" s="704"/>
      <c r="O12" s="704"/>
      <c r="P12" s="704"/>
      <c r="Q12" s="704"/>
    </row>
    <row r="13" spans="2:17" ht="15.75" customHeight="1">
      <c r="B13" s="975"/>
      <c r="C13" s="425" t="s">
        <v>45</v>
      </c>
      <c r="D13" s="426">
        <v>385</v>
      </c>
      <c r="E13" s="431">
        <v>1266.7</v>
      </c>
      <c r="F13" s="450">
        <f t="shared" si="0"/>
        <v>32.9012987012987</v>
      </c>
      <c r="G13" s="427"/>
      <c r="H13" s="702"/>
      <c r="I13" s="703"/>
      <c r="J13" s="703"/>
      <c r="K13" s="703"/>
      <c r="L13" s="704"/>
      <c r="M13" s="704"/>
      <c r="N13" s="704"/>
      <c r="O13" s="704"/>
      <c r="P13" s="704"/>
      <c r="Q13" s="704"/>
    </row>
    <row r="14" spans="2:17" ht="15.75" customHeight="1">
      <c r="B14" s="975"/>
      <c r="C14" s="425" t="s">
        <v>7</v>
      </c>
      <c r="D14" s="431">
        <v>92536</v>
      </c>
      <c r="E14" s="431">
        <v>1149039.0999999999</v>
      </c>
      <c r="F14" s="450">
        <f t="shared" si="0"/>
        <v>124.1721167977868</v>
      </c>
      <c r="G14" s="427"/>
      <c r="H14" s="702"/>
      <c r="I14" s="705"/>
      <c r="J14" s="703"/>
      <c r="K14" s="703"/>
      <c r="L14" s="704"/>
      <c r="M14" s="704"/>
      <c r="N14" s="704"/>
      <c r="O14" s="704"/>
      <c r="P14" s="704"/>
      <c r="Q14" s="704"/>
    </row>
    <row r="15" spans="2:17" ht="15.75" customHeight="1">
      <c r="B15" s="1111" t="s">
        <v>449</v>
      </c>
      <c r="C15" s="425" t="s">
        <v>236</v>
      </c>
      <c r="D15" s="426">
        <v>155</v>
      </c>
      <c r="E15" s="431">
        <v>283.7</v>
      </c>
      <c r="F15" s="450">
        <f t="shared" si="0"/>
        <v>18.303225806451614</v>
      </c>
      <c r="G15" s="447"/>
      <c r="H15" s="702"/>
      <c r="I15" s="705"/>
      <c r="J15" s="703"/>
      <c r="K15" s="705"/>
      <c r="L15" s="706"/>
      <c r="M15" s="707"/>
      <c r="N15" s="708"/>
      <c r="O15" s="704"/>
      <c r="P15" s="704"/>
      <c r="Q15" s="704"/>
    </row>
    <row r="16" spans="2:17" ht="15.75" customHeight="1">
      <c r="B16" s="1111"/>
      <c r="C16" s="425" t="s">
        <v>200</v>
      </c>
      <c r="D16" s="426">
        <v>652</v>
      </c>
      <c r="E16" s="431">
        <v>9238.7999999999993</v>
      </c>
      <c r="F16" s="450">
        <f t="shared" si="0"/>
        <v>141.69938650306747</v>
      </c>
      <c r="G16" s="446"/>
      <c r="H16" s="702"/>
      <c r="I16" s="705"/>
      <c r="J16" s="703"/>
      <c r="K16" s="705"/>
      <c r="L16" s="706"/>
      <c r="M16" s="707"/>
      <c r="N16" s="708"/>
      <c r="O16" s="704"/>
      <c r="P16" s="704"/>
      <c r="Q16" s="704"/>
    </row>
    <row r="17" spans="2:17" ht="15.75" customHeight="1">
      <c r="B17" s="1111"/>
      <c r="C17" s="425" t="s">
        <v>237</v>
      </c>
      <c r="D17" s="426">
        <v>4858</v>
      </c>
      <c r="E17" s="431">
        <v>66214.5</v>
      </c>
      <c r="F17" s="450">
        <f t="shared" si="0"/>
        <v>136.29991766158912</v>
      </c>
      <c r="G17" s="447"/>
      <c r="H17" s="702"/>
      <c r="I17" s="705"/>
      <c r="J17" s="703"/>
      <c r="K17" s="705"/>
      <c r="L17" s="706"/>
      <c r="M17" s="707"/>
      <c r="N17" s="708"/>
      <c r="O17" s="704"/>
      <c r="P17" s="704"/>
      <c r="Q17" s="704"/>
    </row>
    <row r="18" spans="2:17" ht="15.75" customHeight="1">
      <c r="B18" s="1111"/>
      <c r="C18" s="425" t="s">
        <v>238</v>
      </c>
      <c r="D18" s="426">
        <v>39420</v>
      </c>
      <c r="E18" s="431">
        <v>532958.4</v>
      </c>
      <c r="F18" s="450">
        <f t="shared" si="0"/>
        <v>135.20000000000002</v>
      </c>
      <c r="G18" s="422"/>
      <c r="H18" s="702"/>
      <c r="I18" s="705"/>
      <c r="J18" s="703"/>
      <c r="K18" s="705"/>
      <c r="L18" s="706"/>
      <c r="M18" s="707"/>
      <c r="N18" s="708"/>
      <c r="O18" s="704"/>
      <c r="P18" s="704"/>
      <c r="Q18" s="704"/>
    </row>
    <row r="19" spans="2:17" ht="15.75" customHeight="1">
      <c r="B19" s="1111"/>
      <c r="C19" s="425" t="s">
        <v>203</v>
      </c>
      <c r="D19" s="426">
        <v>21320</v>
      </c>
      <c r="E19" s="431">
        <v>231322</v>
      </c>
      <c r="F19" s="450">
        <f t="shared" si="0"/>
        <v>108.5</v>
      </c>
      <c r="G19" s="423"/>
      <c r="H19" s="449"/>
      <c r="I19" s="447"/>
      <c r="J19" s="446"/>
      <c r="K19" s="447"/>
      <c r="L19" s="451"/>
      <c r="M19" s="452"/>
      <c r="N19" s="453"/>
    </row>
    <row r="20" spans="2:17" ht="15.75" customHeight="1">
      <c r="B20" s="1111"/>
      <c r="C20" s="425" t="s">
        <v>204</v>
      </c>
      <c r="D20" s="426">
        <v>19423</v>
      </c>
      <c r="E20" s="431">
        <v>197143.5</v>
      </c>
      <c r="F20" s="450">
        <f t="shared" si="0"/>
        <v>101.5000257426762</v>
      </c>
      <c r="G20" s="57"/>
      <c r="H20" s="449"/>
      <c r="I20" s="447"/>
      <c r="J20" s="446"/>
      <c r="K20" s="447"/>
      <c r="L20" s="451"/>
      <c r="M20" s="452"/>
      <c r="N20" s="453"/>
    </row>
    <row r="21" spans="2:17" ht="15.75" customHeight="1">
      <c r="B21" s="1111"/>
      <c r="C21" s="425" t="s">
        <v>205</v>
      </c>
      <c r="D21" s="426">
        <v>208</v>
      </c>
      <c r="E21" s="431">
        <v>1248</v>
      </c>
      <c r="F21" s="450">
        <f t="shared" si="0"/>
        <v>60</v>
      </c>
      <c r="G21" s="90"/>
      <c r="H21" s="449"/>
      <c r="I21" s="447"/>
      <c r="J21" s="446"/>
      <c r="K21" s="447"/>
      <c r="L21" s="451"/>
      <c r="M21" s="452"/>
      <c r="N21" s="453"/>
    </row>
    <row r="22" spans="2:17" ht="15.75" customHeight="1">
      <c r="B22" s="1111"/>
      <c r="C22" s="425" t="s">
        <v>45</v>
      </c>
      <c r="D22" s="426">
        <v>385</v>
      </c>
      <c r="E22" s="431">
        <v>1266.7</v>
      </c>
      <c r="F22" s="450">
        <f t="shared" si="0"/>
        <v>32.9012987012987</v>
      </c>
      <c r="G22" s="90"/>
      <c r="H22" s="449"/>
      <c r="I22" s="447"/>
      <c r="J22" s="446"/>
      <c r="K22" s="447"/>
      <c r="L22" s="451"/>
      <c r="M22" s="452"/>
      <c r="N22" s="453"/>
    </row>
    <row r="23" spans="2:17" ht="15.75" customHeight="1">
      <c r="B23" s="1111"/>
      <c r="C23" s="425" t="s">
        <v>7</v>
      </c>
      <c r="D23" s="431">
        <v>86421</v>
      </c>
      <c r="E23" s="431">
        <v>1039675.5</v>
      </c>
      <c r="F23" s="450">
        <f t="shared" si="0"/>
        <v>120.30357204846044</v>
      </c>
      <c r="G23" s="427"/>
      <c r="H23" s="449"/>
      <c r="I23" s="447"/>
      <c r="J23" s="446"/>
      <c r="K23" s="447"/>
      <c r="L23" s="451"/>
      <c r="M23" s="452"/>
      <c r="N23" s="453"/>
    </row>
    <row r="24" spans="2:17" ht="15.75" customHeight="1">
      <c r="B24" s="1110" t="s">
        <v>543</v>
      </c>
      <c r="C24" s="1110"/>
      <c r="D24" s="1110"/>
      <c r="E24" s="1110"/>
      <c r="F24" s="1110"/>
      <c r="H24" s="447"/>
      <c r="I24" s="447"/>
      <c r="J24" s="447"/>
      <c r="K24" s="447"/>
    </row>
  </sheetData>
  <mergeCells count="6">
    <mergeCell ref="B24:F24"/>
    <mergeCell ref="B1:F1"/>
    <mergeCell ref="B3:F3"/>
    <mergeCell ref="B4:F4"/>
    <mergeCell ref="B6:B14"/>
    <mergeCell ref="B15:B23"/>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J34"/>
  <sheetViews>
    <sheetView zoomScaleNormal="100" workbookViewId="0">
      <selection activeCell="H8" sqref="H8"/>
    </sheetView>
  </sheetViews>
  <sheetFormatPr baseColWidth="10" defaultRowHeight="16.5" customHeight="1"/>
  <cols>
    <col min="1" max="1" width="3.08984375" customWidth="1"/>
    <col min="2" max="2" width="23.08984375" customWidth="1"/>
    <col min="3" max="4" width="9.26953125" customWidth="1"/>
    <col min="5" max="5" width="16" customWidth="1"/>
    <col min="6" max="6" width="10.90625" style="455" customWidth="1"/>
    <col min="7" max="10" width="10.90625" style="455"/>
  </cols>
  <sheetData>
    <row r="1" spans="2:7" ht="16.5" customHeight="1">
      <c r="B1" s="969" t="s">
        <v>80</v>
      </c>
      <c r="C1" s="969"/>
      <c r="D1" s="969"/>
      <c r="E1" s="969"/>
      <c r="F1" s="454"/>
    </row>
    <row r="2" spans="2:7" ht="16.5" customHeight="1">
      <c r="B2" s="368"/>
      <c r="C2" s="368"/>
      <c r="D2" s="368"/>
      <c r="E2" s="368"/>
      <c r="F2" s="454"/>
    </row>
    <row r="3" spans="2:7" ht="16.5" customHeight="1">
      <c r="B3" s="1010" t="s">
        <v>240</v>
      </c>
      <c r="C3" s="1011"/>
      <c r="D3" s="1011"/>
      <c r="E3" s="1011"/>
    </row>
    <row r="4" spans="2:7" ht="16.5" customHeight="1">
      <c r="B4" s="1014" t="s">
        <v>432</v>
      </c>
      <c r="C4" s="1014"/>
      <c r="D4" s="1014"/>
      <c r="E4" s="1014"/>
    </row>
    <row r="5" spans="2:7" ht="16.5" customHeight="1">
      <c r="B5" s="1113" t="s">
        <v>433</v>
      </c>
      <c r="C5" s="1113"/>
      <c r="D5" s="1113"/>
      <c r="E5" s="1113"/>
    </row>
    <row r="6" spans="2:7" ht="16.5" customHeight="1">
      <c r="G6" s="456"/>
    </row>
    <row r="7" spans="2:7" ht="15.75" customHeight="1">
      <c r="B7" s="1112" t="s">
        <v>12</v>
      </c>
      <c r="C7" s="1112"/>
      <c r="D7" s="1112"/>
      <c r="E7" s="371" t="s">
        <v>238</v>
      </c>
      <c r="G7" s="457"/>
    </row>
    <row r="8" spans="2:7" ht="15.75" customHeight="1">
      <c r="B8" s="1112" t="s">
        <v>241</v>
      </c>
      <c r="C8" s="1112"/>
      <c r="D8" s="1112"/>
      <c r="E8" s="371">
        <v>150</v>
      </c>
      <c r="G8" s="457"/>
    </row>
    <row r="9" spans="2:7" ht="15.75" customHeight="1">
      <c r="B9" s="1114" t="s">
        <v>242</v>
      </c>
      <c r="C9" s="1115"/>
      <c r="D9" s="1116"/>
      <c r="E9" s="458">
        <v>12800</v>
      </c>
      <c r="G9" s="459"/>
    </row>
    <row r="10" spans="2:7" ht="15.75" customHeight="1">
      <c r="B10" s="1117"/>
      <c r="C10" s="1117"/>
      <c r="D10" s="1117"/>
      <c r="E10" s="1117"/>
      <c r="G10" s="459"/>
    </row>
    <row r="11" spans="2:7" ht="15.75" customHeight="1">
      <c r="B11" s="985" t="s">
        <v>189</v>
      </c>
      <c r="C11" s="985"/>
      <c r="D11" s="985"/>
      <c r="E11" s="371" t="s">
        <v>243</v>
      </c>
      <c r="G11" s="460"/>
    </row>
    <row r="12" spans="2:7" ht="15.75" customHeight="1">
      <c r="B12" s="1112" t="s">
        <v>107</v>
      </c>
      <c r="C12" s="1112"/>
      <c r="D12" s="1112"/>
      <c r="E12" s="461">
        <v>133500</v>
      </c>
      <c r="G12" s="462"/>
    </row>
    <row r="13" spans="2:7" ht="15.75" customHeight="1">
      <c r="B13" s="1112" t="s">
        <v>108</v>
      </c>
      <c r="C13" s="1112"/>
      <c r="D13" s="1112"/>
      <c r="E13" s="461">
        <v>332500</v>
      </c>
      <c r="G13" s="462"/>
    </row>
    <row r="14" spans="2:7" ht="15.75" customHeight="1">
      <c r="B14" s="1112" t="s">
        <v>77</v>
      </c>
      <c r="C14" s="1112"/>
      <c r="D14" s="1112"/>
      <c r="E14" s="461">
        <v>789875</v>
      </c>
      <c r="G14" s="462"/>
    </row>
    <row r="15" spans="2:7" ht="15.75" customHeight="1">
      <c r="B15" s="1118" t="s">
        <v>244</v>
      </c>
      <c r="C15" s="1118"/>
      <c r="D15" s="1118"/>
      <c r="E15" s="461">
        <v>605308</v>
      </c>
      <c r="G15" s="462"/>
    </row>
    <row r="16" spans="2:7" ht="15.75" customHeight="1">
      <c r="B16" s="1112" t="s">
        <v>109</v>
      </c>
      <c r="C16" s="1112"/>
      <c r="D16" s="1112"/>
      <c r="E16" s="461">
        <f>SUM(E12:E15)</f>
        <v>1861183</v>
      </c>
      <c r="G16" s="463"/>
    </row>
    <row r="17" spans="2:7" ht="15.75" customHeight="1">
      <c r="B17" s="1119" t="s">
        <v>245</v>
      </c>
      <c r="C17" s="1120"/>
      <c r="D17" s="1121"/>
      <c r="E17" s="464">
        <f>$B$23*E8</f>
        <v>1915500</v>
      </c>
      <c r="G17" s="465"/>
    </row>
    <row r="18" spans="2:7" ht="15.75" customHeight="1">
      <c r="B18" s="1119" t="s">
        <v>78</v>
      </c>
      <c r="C18" s="1120"/>
      <c r="D18" s="1121"/>
      <c r="E18" s="464">
        <f>E17-E16</f>
        <v>54317</v>
      </c>
      <c r="G18" s="465"/>
    </row>
    <row r="19" spans="2:7" ht="16.5" customHeight="1">
      <c r="B19" s="1008" t="s">
        <v>246</v>
      </c>
      <c r="C19" s="1008"/>
      <c r="D19" s="1008"/>
      <c r="E19" s="1008"/>
      <c r="G19" s="466"/>
    </row>
    <row r="20" spans="2:7" ht="16.5" customHeight="1">
      <c r="B20" s="467" t="s">
        <v>202</v>
      </c>
      <c r="C20" s="1008" t="s">
        <v>247</v>
      </c>
      <c r="D20" s="1008"/>
      <c r="E20" s="1008"/>
      <c r="G20" s="466"/>
    </row>
    <row r="21" spans="2:7" ht="30" customHeight="1">
      <c r="B21" s="468" t="s">
        <v>248</v>
      </c>
      <c r="C21" s="469">
        <v>135</v>
      </c>
      <c r="D21" s="469">
        <v>150</v>
      </c>
      <c r="E21" s="469">
        <v>165</v>
      </c>
      <c r="G21" s="470"/>
    </row>
    <row r="22" spans="2:7" ht="15.75" customHeight="1">
      <c r="B22" s="471">
        <f>B23*0.9</f>
        <v>11493</v>
      </c>
      <c r="C22" s="472">
        <f t="shared" ref="C22:E24" si="0">(C$21*$B22)-$E$16</f>
        <v>-309628</v>
      </c>
      <c r="D22" s="472">
        <f t="shared" si="0"/>
        <v>-137233</v>
      </c>
      <c r="E22" s="472">
        <f t="shared" si="0"/>
        <v>35162</v>
      </c>
      <c r="G22" s="473"/>
    </row>
    <row r="23" spans="2:7" ht="15.75" customHeight="1">
      <c r="B23" s="471">
        <v>12770</v>
      </c>
      <c r="C23" s="472">
        <f t="shared" si="0"/>
        <v>-137233</v>
      </c>
      <c r="D23" s="472">
        <f t="shared" si="0"/>
        <v>54317</v>
      </c>
      <c r="E23" s="472">
        <f t="shared" si="0"/>
        <v>245867</v>
      </c>
      <c r="G23" s="473"/>
    </row>
    <row r="24" spans="2:7" ht="15.75" customHeight="1">
      <c r="B24" s="471">
        <f>B23*1.1</f>
        <v>14047.000000000002</v>
      </c>
      <c r="C24" s="472">
        <f t="shared" si="0"/>
        <v>35162.000000000233</v>
      </c>
      <c r="D24" s="472">
        <f t="shared" si="0"/>
        <v>245867.00000000047</v>
      </c>
      <c r="E24" s="472">
        <f t="shared" si="0"/>
        <v>456572.00000000047</v>
      </c>
      <c r="G24" s="473"/>
    </row>
    <row r="25" spans="2:7" ht="15.75" customHeight="1">
      <c r="B25" s="118" t="s">
        <v>249</v>
      </c>
      <c r="C25" s="117">
        <f>$E$16/C21</f>
        <v>13786.54074074074</v>
      </c>
      <c r="D25" s="117">
        <f>$E$16/D21</f>
        <v>12407.886666666667</v>
      </c>
      <c r="E25" s="117">
        <f>$E$16/E21</f>
        <v>11279.896969696969</v>
      </c>
      <c r="G25" s="474"/>
    </row>
    <row r="26" spans="2:7" ht="15.75" customHeight="1">
      <c r="B26" s="1038" t="s">
        <v>195</v>
      </c>
      <c r="C26" s="1038"/>
      <c r="D26" s="1038"/>
      <c r="E26" s="1038"/>
      <c r="G26" s="475"/>
    </row>
    <row r="27" spans="2:7" ht="15.75" customHeight="1">
      <c r="B27" s="1123"/>
      <c r="C27" s="1123"/>
      <c r="D27" s="1123"/>
      <c r="E27" s="1123"/>
      <c r="G27" s="475"/>
    </row>
    <row r="28" spans="2:7" ht="15.75" customHeight="1">
      <c r="B28" s="1124" t="s">
        <v>79</v>
      </c>
      <c r="C28" s="1124"/>
      <c r="D28" s="1124"/>
      <c r="E28" s="1124"/>
      <c r="G28" s="476"/>
    </row>
    <row r="29" spans="2:7" ht="15.75" customHeight="1">
      <c r="B29" s="1122" t="s">
        <v>250</v>
      </c>
      <c r="C29" s="1122"/>
      <c r="D29" s="1122"/>
      <c r="E29" s="1122"/>
      <c r="G29" s="477"/>
    </row>
    <row r="30" spans="2:7" ht="30" customHeight="1">
      <c r="B30" s="1125" t="s">
        <v>488</v>
      </c>
      <c r="C30" s="1125"/>
      <c r="D30" s="1125"/>
      <c r="E30" s="1125"/>
      <c r="G30" s="477"/>
    </row>
    <row r="31" spans="2:7" ht="30" customHeight="1">
      <c r="B31" s="1122" t="s">
        <v>251</v>
      </c>
      <c r="C31" s="1122"/>
      <c r="D31" s="1122"/>
      <c r="E31" s="1122"/>
      <c r="G31" s="477"/>
    </row>
    <row r="32" spans="2:7" ht="30" customHeight="1">
      <c r="B32" s="1122" t="s">
        <v>252</v>
      </c>
      <c r="C32" s="1122"/>
      <c r="D32" s="1122"/>
      <c r="E32" s="1122"/>
      <c r="G32" s="477"/>
    </row>
    <row r="33" spans="2:7" ht="15.75" customHeight="1">
      <c r="B33" s="1122" t="s">
        <v>253</v>
      </c>
      <c r="C33" s="1122"/>
      <c r="D33" s="1122"/>
      <c r="E33" s="1122"/>
      <c r="G33" s="477"/>
    </row>
    <row r="34" spans="2:7" ht="16.5" customHeight="1">
      <c r="B34" s="478"/>
      <c r="C34" s="478"/>
      <c r="D34" s="478"/>
      <c r="E34" s="478"/>
      <c r="G34" s="477"/>
    </row>
  </sheetData>
  <mergeCells count="26">
    <mergeCell ref="B32:E32"/>
    <mergeCell ref="B33:E33"/>
    <mergeCell ref="B26:E26"/>
    <mergeCell ref="B27:E27"/>
    <mergeCell ref="B28:E28"/>
    <mergeCell ref="B29:E29"/>
    <mergeCell ref="B30:E30"/>
    <mergeCell ref="B31:E31"/>
    <mergeCell ref="C20:E20"/>
    <mergeCell ref="B9:D9"/>
    <mergeCell ref="B10:E10"/>
    <mergeCell ref="B11:D11"/>
    <mergeCell ref="B12:D12"/>
    <mergeCell ref="B13:D13"/>
    <mergeCell ref="B14:D14"/>
    <mergeCell ref="B15:D15"/>
    <mergeCell ref="B16:D16"/>
    <mergeCell ref="B17:D17"/>
    <mergeCell ref="B18:D18"/>
    <mergeCell ref="B19:E19"/>
    <mergeCell ref="B8:D8"/>
    <mergeCell ref="B1:E1"/>
    <mergeCell ref="B3:E3"/>
    <mergeCell ref="B4:E4"/>
    <mergeCell ref="B5:E5"/>
    <mergeCell ref="B7:D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1:P47"/>
  <sheetViews>
    <sheetView zoomScaleNormal="100" workbookViewId="0">
      <selection activeCell="J14" sqref="J14"/>
    </sheetView>
  </sheetViews>
  <sheetFormatPr baseColWidth="10" defaultColWidth="9.6328125" defaultRowHeight="12"/>
  <cols>
    <col min="1" max="1" width="0.90625" style="1" customWidth="1"/>
    <col min="2" max="2" width="11.26953125" style="1" customWidth="1"/>
    <col min="3" max="3" width="8.08984375" style="1" customWidth="1"/>
    <col min="4" max="4" width="7.81640625" style="1" customWidth="1"/>
    <col min="5" max="5" width="8.1796875" style="1" customWidth="1"/>
    <col min="6" max="7" width="8.6328125" style="1" customWidth="1"/>
    <col min="8" max="8" width="8.36328125" style="1" customWidth="1"/>
    <col min="9" max="15" width="10.90625" style="37" customWidth="1"/>
    <col min="16" max="256" width="10.90625" style="1" customWidth="1"/>
    <col min="257" max="16384" width="9.6328125" style="1"/>
  </cols>
  <sheetData>
    <row r="1" spans="2:16" s="210" customFormat="1" ht="18" customHeight="1">
      <c r="B1" s="1126" t="s">
        <v>81</v>
      </c>
      <c r="C1" s="1126"/>
      <c r="D1" s="1126"/>
      <c r="E1" s="1126"/>
      <c r="F1" s="1126"/>
      <c r="G1" s="1126"/>
      <c r="H1" s="1126"/>
      <c r="I1" s="479"/>
      <c r="J1" s="479"/>
      <c r="K1" s="479"/>
      <c r="L1" s="479"/>
      <c r="M1" s="479"/>
      <c r="N1" s="479"/>
      <c r="O1" s="479"/>
      <c r="P1" s="479"/>
    </row>
    <row r="2" spans="2:16" s="210" customFormat="1" ht="12.75">
      <c r="I2" s="479"/>
      <c r="J2" s="479"/>
      <c r="K2" s="479"/>
      <c r="L2" s="479"/>
      <c r="M2" s="479"/>
      <c r="N2" s="479"/>
      <c r="O2" s="479"/>
      <c r="P2" s="479"/>
    </row>
    <row r="3" spans="2:16" s="210" customFormat="1" ht="12.75">
      <c r="B3" s="1025" t="s">
        <v>254</v>
      </c>
      <c r="C3" s="1025"/>
      <c r="D3" s="1025"/>
      <c r="E3" s="1025"/>
      <c r="F3" s="1025"/>
      <c r="G3" s="1025"/>
      <c r="H3" s="1025"/>
      <c r="I3" s="479"/>
      <c r="J3" s="479"/>
      <c r="K3" s="479"/>
      <c r="L3" s="479"/>
      <c r="M3" s="479"/>
      <c r="N3" s="479"/>
      <c r="O3" s="479"/>
      <c r="P3" s="479"/>
    </row>
    <row r="4" spans="2:16" s="210" customFormat="1" ht="12.75">
      <c r="B4" s="1025" t="s">
        <v>164</v>
      </c>
      <c r="C4" s="1025"/>
      <c r="D4" s="1025"/>
      <c r="E4" s="1025"/>
      <c r="F4" s="1025"/>
      <c r="G4" s="1025"/>
      <c r="H4" s="1025"/>
      <c r="I4" s="479"/>
      <c r="J4" s="479"/>
      <c r="K4" s="479"/>
      <c r="L4" s="479"/>
      <c r="M4" s="479"/>
      <c r="N4" s="479"/>
      <c r="O4" s="479"/>
      <c r="P4" s="479"/>
    </row>
    <row r="5" spans="2:16" s="210" customFormat="1" ht="12.75">
      <c r="B5" s="1127" t="s">
        <v>255</v>
      </c>
      <c r="C5" s="1127"/>
      <c r="D5" s="1127"/>
      <c r="E5" s="1127"/>
      <c r="F5" s="1127"/>
      <c r="G5" s="1127"/>
      <c r="H5" s="1127"/>
      <c r="I5" s="479"/>
      <c r="J5" s="479"/>
      <c r="K5" s="479"/>
      <c r="L5" s="479"/>
      <c r="M5" s="479"/>
      <c r="N5" s="479"/>
      <c r="O5" s="479"/>
      <c r="P5" s="479"/>
    </row>
    <row r="6" spans="2:16" s="191" customFormat="1" ht="30" customHeight="1">
      <c r="B6" s="480" t="s">
        <v>5</v>
      </c>
      <c r="C6" s="480" t="s">
        <v>6</v>
      </c>
      <c r="D6" s="480" t="s">
        <v>256</v>
      </c>
      <c r="E6" s="480" t="s">
        <v>10</v>
      </c>
      <c r="F6" s="480" t="s">
        <v>256</v>
      </c>
      <c r="G6" s="480" t="s">
        <v>59</v>
      </c>
      <c r="H6" s="480" t="s">
        <v>256</v>
      </c>
      <c r="I6" s="396"/>
      <c r="J6" s="396"/>
      <c r="K6" s="396"/>
      <c r="L6" s="396"/>
      <c r="M6" s="481"/>
      <c r="N6" s="482"/>
      <c r="O6" s="396"/>
      <c r="P6" s="396"/>
    </row>
    <row r="7" spans="2:16" s="191" customFormat="1" ht="15.75" customHeight="1">
      <c r="B7" s="892">
        <v>2008</v>
      </c>
      <c r="C7" s="879">
        <v>1293088.2000000002</v>
      </c>
      <c r="D7" s="483"/>
      <c r="E7" s="879">
        <v>1438072.6</v>
      </c>
      <c r="F7" s="483"/>
      <c r="G7" s="880">
        <f t="shared" ref="G7:G13" si="0">C7+E7</f>
        <v>2731160.8000000003</v>
      </c>
      <c r="H7" s="483"/>
      <c r="I7" s="734"/>
      <c r="J7" s="396"/>
      <c r="K7" s="396"/>
      <c r="L7" s="396"/>
      <c r="M7" s="481"/>
      <c r="N7" s="482"/>
      <c r="O7" s="396"/>
      <c r="P7" s="396"/>
    </row>
    <row r="8" spans="2:16" s="191" customFormat="1" ht="15.75" customHeight="1">
      <c r="B8" s="892">
        <v>2009</v>
      </c>
      <c r="C8" s="879">
        <v>1261215.3</v>
      </c>
      <c r="D8" s="483">
        <f t="shared" ref="D8:D13" si="1">(C8-C7)/C7</f>
        <v>-2.4648666657077326E-2</v>
      </c>
      <c r="E8" s="879">
        <v>739969.29500000027</v>
      </c>
      <c r="F8" s="483">
        <f t="shared" ref="F8:F13" si="2">(E8-E7)/E7</f>
        <v>-0.4854437147331781</v>
      </c>
      <c r="G8" s="880">
        <f t="shared" si="0"/>
        <v>2001184.5950000002</v>
      </c>
      <c r="H8" s="483">
        <f t="shared" ref="H8:H13" si="3">(G8-G7)/G7</f>
        <v>-0.26727690475053684</v>
      </c>
      <c r="I8" s="734"/>
      <c r="J8" s="396"/>
      <c r="K8" s="484"/>
      <c r="L8" s="396"/>
      <c r="M8" s="484"/>
      <c r="N8" s="482"/>
      <c r="O8" s="484"/>
      <c r="P8" s="396"/>
    </row>
    <row r="9" spans="2:16" s="38" customFormat="1" ht="15.75" customHeight="1">
      <c r="B9" s="158">
        <v>2010</v>
      </c>
      <c r="C9" s="881">
        <v>1292649.96</v>
      </c>
      <c r="D9" s="486">
        <f t="shared" si="1"/>
        <v>2.4924102966400675E-2</v>
      </c>
      <c r="E9" s="881">
        <v>596478.2009999993</v>
      </c>
      <c r="F9" s="486">
        <f t="shared" si="2"/>
        <v>-0.19391492994314166</v>
      </c>
      <c r="G9" s="882">
        <f t="shared" si="0"/>
        <v>1889128.1609999994</v>
      </c>
      <c r="H9" s="486">
        <f t="shared" si="3"/>
        <v>-5.5995051271120151E-2</v>
      </c>
      <c r="I9" s="734"/>
      <c r="J9" s="36"/>
      <c r="K9" s="487"/>
      <c r="L9" s="36"/>
      <c r="M9" s="487"/>
      <c r="N9" s="488"/>
      <c r="O9" s="487"/>
      <c r="P9" s="36"/>
    </row>
    <row r="10" spans="2:16" s="38" customFormat="1" ht="15.75" customHeight="1">
      <c r="B10" s="158">
        <v>2011</v>
      </c>
      <c r="C10" s="881">
        <v>1379698.1595000001</v>
      </c>
      <c r="D10" s="486">
        <f t="shared" si="1"/>
        <v>6.734089056870439E-2</v>
      </c>
      <c r="E10" s="881">
        <v>666016.16</v>
      </c>
      <c r="F10" s="486">
        <f t="shared" si="2"/>
        <v>0.11658088909774057</v>
      </c>
      <c r="G10" s="882">
        <f t="shared" si="0"/>
        <v>2045714.3195000002</v>
      </c>
      <c r="H10" s="486">
        <f t="shared" si="3"/>
        <v>8.2888054782430873E-2</v>
      </c>
      <c r="I10" s="734"/>
      <c r="J10" s="36"/>
      <c r="K10" s="487"/>
      <c r="L10" s="36"/>
      <c r="M10" s="487"/>
      <c r="N10" s="488"/>
      <c r="O10" s="487"/>
      <c r="P10" s="36"/>
    </row>
    <row r="11" spans="2:16" s="38" customFormat="1" ht="15.75" customHeight="1">
      <c r="B11" s="158">
        <v>2012</v>
      </c>
      <c r="C11" s="881">
        <v>1413644</v>
      </c>
      <c r="D11" s="486">
        <f t="shared" si="1"/>
        <v>2.4603816614716539E-2</v>
      </c>
      <c r="E11" s="881">
        <v>873303.59099999967</v>
      </c>
      <c r="F11" s="486">
        <f t="shared" si="2"/>
        <v>0.31123483700455501</v>
      </c>
      <c r="G11" s="882">
        <f t="shared" si="0"/>
        <v>2286947.5909999995</v>
      </c>
      <c r="H11" s="486">
        <f t="shared" si="3"/>
        <v>0.11792128998684429</v>
      </c>
      <c r="I11" s="734"/>
      <c r="J11" s="36"/>
      <c r="K11" s="487"/>
      <c r="L11" s="36"/>
      <c r="M11" s="487"/>
      <c r="N11" s="488"/>
      <c r="O11" s="487"/>
      <c r="P11" s="36"/>
    </row>
    <row r="12" spans="2:16" s="38" customFormat="1" ht="15.75" customHeight="1">
      <c r="B12" s="158">
        <v>2013</v>
      </c>
      <c r="C12" s="881">
        <v>1411057.0441826645</v>
      </c>
      <c r="D12" s="486">
        <f t="shared" si="1"/>
        <v>-1.8299910142408682E-3</v>
      </c>
      <c r="E12" s="881">
        <v>1092901.9909999999</v>
      </c>
      <c r="F12" s="486">
        <f t="shared" si="2"/>
        <v>0.25145711326864378</v>
      </c>
      <c r="G12" s="882">
        <f t="shared" si="0"/>
        <v>2503959.0351826642</v>
      </c>
      <c r="H12" s="486">
        <f t="shared" si="3"/>
        <v>9.4891306226992878E-2</v>
      </c>
      <c r="I12" s="734"/>
      <c r="J12" s="36"/>
      <c r="K12" s="487"/>
      <c r="L12" s="36"/>
      <c r="M12" s="487"/>
      <c r="N12" s="488"/>
      <c r="O12" s="487"/>
      <c r="P12" s="36"/>
    </row>
    <row r="13" spans="2:16" s="38" customFormat="1" ht="15.75" customHeight="1">
      <c r="B13" s="158">
        <v>2014</v>
      </c>
      <c r="C13" s="881">
        <v>1115732</v>
      </c>
      <c r="D13" s="486">
        <f t="shared" si="1"/>
        <v>-0.20929348349182261</v>
      </c>
      <c r="E13" s="881">
        <v>1410364.561</v>
      </c>
      <c r="F13" s="486">
        <f t="shared" si="2"/>
        <v>0.29047670570123435</v>
      </c>
      <c r="G13" s="882">
        <f t="shared" si="0"/>
        <v>2526096.5609999998</v>
      </c>
      <c r="H13" s="486">
        <f t="shared" si="3"/>
        <v>8.8410095797436423E-3</v>
      </c>
      <c r="I13" s="734"/>
      <c r="J13" s="36"/>
      <c r="K13" s="487"/>
      <c r="L13" s="36"/>
      <c r="M13" s="487"/>
      <c r="N13" s="488"/>
      <c r="O13" s="487"/>
      <c r="P13" s="36"/>
    </row>
    <row r="14" spans="2:16" s="38" customFormat="1" ht="15.75" customHeight="1">
      <c r="B14" s="158">
        <v>2015</v>
      </c>
      <c r="C14" s="881">
        <v>1517892</v>
      </c>
      <c r="D14" s="486">
        <f>(C14-C13)/C13</f>
        <v>0.36044498141130665</v>
      </c>
      <c r="E14" s="881">
        <v>1528818.3489999999</v>
      </c>
      <c r="F14" s="486">
        <f>(E14-E13)/E13</f>
        <v>8.3988063282029637E-2</v>
      </c>
      <c r="G14" s="882">
        <f>C14+E14</f>
        <v>3046710.3489999999</v>
      </c>
      <c r="H14" s="486">
        <f>(G14-G13)/G13</f>
        <v>0.20609417551081502</v>
      </c>
      <c r="I14" s="734"/>
      <c r="J14" s="36"/>
      <c r="K14" s="487"/>
      <c r="L14" s="36"/>
      <c r="M14" s="487"/>
      <c r="N14" s="488"/>
      <c r="O14" s="487"/>
      <c r="P14" s="36"/>
    </row>
    <row r="15" spans="2:16" s="38" customFormat="1" ht="15.75" customHeight="1">
      <c r="B15" s="158">
        <v>2016</v>
      </c>
      <c r="C15" s="881">
        <v>1149039.1000000001</v>
      </c>
      <c r="D15" s="486">
        <f>(C15-C14)/C14</f>
        <v>-0.2430033889104099</v>
      </c>
      <c r="E15" s="881">
        <v>1462676.1939999999</v>
      </c>
      <c r="F15" s="486">
        <f>(E15-E14)/E14</f>
        <v>-4.3263580034386434E-2</v>
      </c>
      <c r="G15" s="882">
        <f>C15+E15</f>
        <v>2611715.2939999998</v>
      </c>
      <c r="H15" s="486">
        <f>(G15-G14)/G14</f>
        <v>-0.14277532327376494</v>
      </c>
      <c r="I15" s="734"/>
      <c r="J15" s="36"/>
      <c r="K15" s="487"/>
      <c r="L15" s="36"/>
      <c r="M15" s="487"/>
      <c r="N15" s="36"/>
      <c r="O15" s="487"/>
      <c r="P15" s="36"/>
    </row>
    <row r="16" spans="2:16" s="38" customFormat="1" ht="18" customHeight="1">
      <c r="B16" s="1128" t="s">
        <v>412</v>
      </c>
      <c r="C16" s="1128"/>
      <c r="D16" s="1128"/>
      <c r="E16" s="1128"/>
      <c r="F16" s="1128"/>
      <c r="G16" s="1128"/>
      <c r="H16" s="1128"/>
      <c r="I16" s="36"/>
      <c r="J16" s="36"/>
      <c r="K16" s="36"/>
      <c r="L16" s="36"/>
      <c r="M16" s="36"/>
      <c r="N16" s="36"/>
      <c r="O16" s="36"/>
      <c r="P16" s="36"/>
    </row>
    <row r="17" spans="2:16" s="38" customFormat="1" ht="18" customHeight="1">
      <c r="B17" s="1030"/>
      <c r="C17" s="1030"/>
      <c r="D17" s="1030"/>
      <c r="E17" s="1030"/>
      <c r="F17" s="1030"/>
      <c r="G17" s="1030"/>
      <c r="H17" s="1030"/>
      <c r="I17" s="36"/>
      <c r="J17" s="36"/>
      <c r="K17" s="36"/>
      <c r="L17" s="36"/>
      <c r="M17" s="36"/>
      <c r="N17" s="36"/>
      <c r="O17" s="36"/>
      <c r="P17" s="36"/>
    </row>
    <row r="18" spans="2:16" ht="12.75" customHeight="1">
      <c r="B18" s="489"/>
      <c r="C18" s="489"/>
      <c r="D18" s="489"/>
      <c r="E18" s="489"/>
      <c r="F18" s="489"/>
      <c r="G18" s="489"/>
      <c r="H18" s="489"/>
      <c r="P18" s="37"/>
    </row>
    <row r="19" spans="2:16" ht="12.75" customHeight="1">
      <c r="P19" s="37"/>
    </row>
    <row r="20" spans="2:16" ht="12.75" customHeight="1">
      <c r="P20" s="37"/>
    </row>
    <row r="21" spans="2:16" ht="12.75" customHeight="1">
      <c r="P21" s="37"/>
    </row>
    <row r="22" spans="2:16" ht="12.75" customHeight="1"/>
    <row r="23" spans="2:16" ht="12.75" customHeight="1"/>
    <row r="24" spans="2:16" ht="12.75" customHeight="1"/>
    <row r="25" spans="2:16" ht="12.75" customHeight="1"/>
    <row r="26" spans="2:16" ht="12.75" customHeight="1">
      <c r="H26" s="18"/>
    </row>
    <row r="27" spans="2:16" ht="12.75" customHeight="1">
      <c r="H27" s="19"/>
      <c r="M27" s="490"/>
    </row>
    <row r="28" spans="2:16" ht="12.75" customHeight="1">
      <c r="M28" s="490"/>
    </row>
    <row r="29" spans="2:16" ht="12.75" customHeight="1">
      <c r="M29" s="490"/>
    </row>
    <row r="30" spans="2:16" ht="12.75" customHeight="1"/>
    <row r="31" spans="2:16" ht="12.75" customHeight="1"/>
    <row r="32" spans="2:16" ht="12.75" customHeight="1"/>
    <row r="33" spans="2:12" ht="12.75" customHeight="1"/>
    <row r="34" spans="2:12" ht="12.75" customHeight="1"/>
    <row r="35" spans="2:12" ht="12.75" customHeight="1"/>
    <row r="36" spans="2:12" ht="12.75" customHeight="1"/>
    <row r="47" spans="2:12">
      <c r="B47" s="16"/>
      <c r="C47" s="16"/>
      <c r="D47" s="16"/>
      <c r="E47" s="16"/>
      <c r="F47" s="16"/>
      <c r="G47" s="16"/>
      <c r="H47" s="16"/>
      <c r="I47" s="399"/>
      <c r="J47" s="399"/>
      <c r="K47" s="399"/>
      <c r="L47" s="399"/>
    </row>
  </sheetData>
  <mergeCells count="6">
    <mergeCell ref="B17:H17"/>
    <mergeCell ref="B1:H1"/>
    <mergeCell ref="B3:H3"/>
    <mergeCell ref="B4:H4"/>
    <mergeCell ref="B5:H5"/>
    <mergeCell ref="B16:H16"/>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L47"/>
  <sheetViews>
    <sheetView zoomScaleNormal="100" workbookViewId="0">
      <selection activeCell="B19" sqref="B19"/>
    </sheetView>
  </sheetViews>
  <sheetFormatPr baseColWidth="10" defaultRowHeight="18"/>
  <cols>
    <col min="1" max="1" width="1.36328125" style="1" customWidth="1"/>
    <col min="2" max="2" width="14.81640625" customWidth="1"/>
    <col min="3" max="6" width="11.08984375" customWidth="1"/>
    <col min="7" max="7" width="1.26953125" style="1" customWidth="1"/>
    <col min="8" max="8" width="7.90625" style="1" customWidth="1"/>
    <col min="9" max="9" width="8.90625" style="1" customWidth="1"/>
    <col min="10" max="11" width="7.90625" style="1" customWidth="1"/>
    <col min="12" max="16384" width="10.90625" style="1"/>
  </cols>
  <sheetData>
    <row r="1" spans="1:11" s="24" customFormat="1" ht="16.5" customHeight="1">
      <c r="B1" s="963" t="s">
        <v>4</v>
      </c>
      <c r="C1" s="963"/>
      <c r="D1" s="963"/>
      <c r="E1" s="963"/>
      <c r="F1" s="963"/>
    </row>
    <row r="2" spans="1:11" s="24" customFormat="1" ht="11.25" customHeight="1">
      <c r="A2" s="367"/>
      <c r="B2" s="367"/>
      <c r="C2" s="367"/>
      <c r="D2" s="367"/>
      <c r="E2" s="25"/>
      <c r="F2" s="25"/>
    </row>
    <row r="3" spans="1:11" s="24" customFormat="1" ht="15.75" customHeight="1">
      <c r="B3" s="963" t="s">
        <v>257</v>
      </c>
      <c r="C3" s="963"/>
      <c r="D3" s="963"/>
      <c r="E3" s="963"/>
      <c r="F3" s="963"/>
    </row>
    <row r="4" spans="1:11" s="24" customFormat="1" ht="15.75" customHeight="1">
      <c r="B4" s="1029" t="s">
        <v>409</v>
      </c>
      <c r="C4" s="1029"/>
      <c r="D4" s="1029"/>
      <c r="E4" s="1029"/>
      <c r="F4" s="1029"/>
    </row>
    <row r="5" spans="1:11" s="24" customFormat="1" ht="15.75" customHeight="1">
      <c r="B5" s="491"/>
      <c r="C5" s="491"/>
      <c r="D5" s="366" t="s">
        <v>255</v>
      </c>
      <c r="E5" s="491"/>
      <c r="F5" s="491"/>
    </row>
    <row r="6" spans="1:11" s="38" customFormat="1" ht="15.75" customHeight="1">
      <c r="B6" s="492" t="s">
        <v>258</v>
      </c>
      <c r="C6" s="493">
        <v>2014</v>
      </c>
      <c r="D6" s="493">
        <v>2015</v>
      </c>
      <c r="E6" s="493">
        <v>2016</v>
      </c>
      <c r="F6" s="493">
        <v>2017</v>
      </c>
    </row>
    <row r="7" spans="1:11" s="38" customFormat="1" ht="15.75" customHeight="1">
      <c r="B7" s="127" t="s">
        <v>48</v>
      </c>
      <c r="C7" s="495">
        <v>138606.98700000002</v>
      </c>
      <c r="D7" s="495">
        <v>308490.23399999988</v>
      </c>
      <c r="E7" s="495">
        <v>71063.398000000001</v>
      </c>
      <c r="F7" s="495">
        <v>123573.572</v>
      </c>
      <c r="G7" s="44"/>
      <c r="H7" s="696"/>
      <c r="I7" s="298"/>
    </row>
    <row r="8" spans="1:11" s="38" customFormat="1" ht="15.75" customHeight="1">
      <c r="B8" s="127" t="s">
        <v>49</v>
      </c>
      <c r="C8" s="495">
        <v>131884.67100000006</v>
      </c>
      <c r="D8" s="495">
        <v>122186.094</v>
      </c>
      <c r="E8" s="495">
        <v>147048.473</v>
      </c>
      <c r="F8" s="495">
        <v>122237.484</v>
      </c>
      <c r="G8" s="44"/>
      <c r="H8" s="496"/>
      <c r="I8" s="44"/>
    </row>
    <row r="9" spans="1:11" s="38" customFormat="1" ht="15.75" customHeight="1">
      <c r="B9" s="127" t="s">
        <v>50</v>
      </c>
      <c r="C9" s="495">
        <v>117161.11200000001</v>
      </c>
      <c r="D9" s="495">
        <v>55381.612000000001</v>
      </c>
      <c r="E9" s="495">
        <v>86832.453999999998</v>
      </c>
      <c r="F9" s="495">
        <v>35503.595999999998</v>
      </c>
      <c r="G9" s="44"/>
      <c r="H9" s="497"/>
      <c r="I9" s="497"/>
      <c r="J9" s="497"/>
      <c r="K9" s="497"/>
    </row>
    <row r="10" spans="1:11" s="38" customFormat="1" ht="15.75" customHeight="1">
      <c r="B10" s="127" t="s">
        <v>58</v>
      </c>
      <c r="C10" s="495">
        <v>26344.279000000006</v>
      </c>
      <c r="D10" s="495">
        <v>251.14200000000002</v>
      </c>
      <c r="E10" s="495">
        <v>12275.09</v>
      </c>
      <c r="F10" s="495">
        <v>7254.9740000000002</v>
      </c>
      <c r="G10" s="32"/>
      <c r="H10" s="614"/>
    </row>
    <row r="11" spans="1:11" s="38" customFormat="1" ht="15.75" customHeight="1">
      <c r="B11" s="127" t="s">
        <v>60</v>
      </c>
      <c r="C11" s="495">
        <v>17379.217000000004</v>
      </c>
      <c r="D11" s="495">
        <v>111.13100000000001</v>
      </c>
      <c r="E11" s="495">
        <v>45601.582999999999</v>
      </c>
      <c r="F11" s="495">
        <v>31633.142</v>
      </c>
      <c r="G11" s="64"/>
      <c r="I11" s="298"/>
      <c r="K11" s="498"/>
    </row>
    <row r="12" spans="1:11" s="38" customFormat="1" ht="15.75" customHeight="1">
      <c r="B12" s="127" t="s">
        <v>51</v>
      </c>
      <c r="C12" s="495">
        <v>254.80900000000003</v>
      </c>
      <c r="D12" s="495">
        <v>14427.304</v>
      </c>
      <c r="E12" s="495">
        <v>149229.326</v>
      </c>
      <c r="F12" s="495">
        <v>50358.28</v>
      </c>
      <c r="G12" s="298"/>
      <c r="H12" s="298"/>
      <c r="I12" s="298"/>
      <c r="J12" s="298"/>
      <c r="K12" s="498"/>
    </row>
    <row r="13" spans="1:11" s="38" customFormat="1" ht="15.75" customHeight="1">
      <c r="B13" s="127" t="s">
        <v>52</v>
      </c>
      <c r="C13" s="495">
        <v>157937.78099999996</v>
      </c>
      <c r="D13" s="495">
        <v>121675.68000000001</v>
      </c>
      <c r="E13" s="495">
        <v>106233.986</v>
      </c>
      <c r="F13" s="495">
        <v>188221.28</v>
      </c>
      <c r="G13" s="298"/>
      <c r="H13" s="298"/>
      <c r="K13" s="498"/>
    </row>
    <row r="14" spans="1:11" s="38" customFormat="1" ht="15.75" customHeight="1">
      <c r="B14" s="127" t="s">
        <v>53</v>
      </c>
      <c r="C14" s="495">
        <v>120339.09800000001</v>
      </c>
      <c r="D14" s="495">
        <v>190260.16100000005</v>
      </c>
      <c r="E14" s="495">
        <v>272112.70600000001</v>
      </c>
      <c r="F14" s="495">
        <v>241462.57</v>
      </c>
      <c r="G14" s="44"/>
      <c r="K14" s="498"/>
    </row>
    <row r="15" spans="1:11" s="38" customFormat="1" ht="15.75" customHeight="1">
      <c r="B15" s="127" t="s">
        <v>54</v>
      </c>
      <c r="C15" s="495">
        <v>179568.13099999999</v>
      </c>
      <c r="D15" s="495">
        <v>180943.77100000004</v>
      </c>
      <c r="E15" s="495">
        <v>112910.19100000001</v>
      </c>
      <c r="F15" s="495">
        <v>223707</v>
      </c>
      <c r="H15" s="298"/>
      <c r="I15" s="298"/>
      <c r="J15" s="298"/>
      <c r="K15" s="54"/>
    </row>
    <row r="16" spans="1:11" s="38" customFormat="1" ht="15.75" customHeight="1">
      <c r="B16" s="127" t="s">
        <v>55</v>
      </c>
      <c r="C16" s="495">
        <v>175663.88400000002</v>
      </c>
      <c r="D16" s="495">
        <v>230423.932</v>
      </c>
      <c r="E16" s="495">
        <v>199786.717</v>
      </c>
      <c r="F16" s="495">
        <v>180514</v>
      </c>
    </row>
    <row r="17" spans="2:12" s="38" customFormat="1" ht="15.75" customHeight="1">
      <c r="B17" s="127" t="s">
        <v>56</v>
      </c>
      <c r="C17" s="495">
        <v>204875.19300000003</v>
      </c>
      <c r="D17" s="495">
        <v>125526.66399999999</v>
      </c>
      <c r="E17" s="495">
        <v>105208.44500000001</v>
      </c>
      <c r="F17" s="495">
        <v>233675</v>
      </c>
    </row>
    <row r="18" spans="2:12" s="38" customFormat="1" ht="15.75" customHeight="1">
      <c r="B18" s="127" t="s">
        <v>57</v>
      </c>
      <c r="C18" s="495">
        <v>140349.39899999998</v>
      </c>
      <c r="D18" s="495">
        <v>179140.62400000001</v>
      </c>
      <c r="E18" s="495">
        <v>154373.82500000001</v>
      </c>
      <c r="F18" s="495">
        <v>152385</v>
      </c>
    </row>
    <row r="19" spans="2:12" s="38" customFormat="1" ht="15.75" customHeight="1">
      <c r="B19" s="127" t="s">
        <v>66</v>
      </c>
      <c r="C19" s="794">
        <f>SUM(C7:C18)</f>
        <v>1410364.561</v>
      </c>
      <c r="D19" s="794">
        <f t="shared" ref="D19:F19" si="0">SUM(D7:D18)</f>
        <v>1528818.3490000002</v>
      </c>
      <c r="E19" s="794">
        <f t="shared" si="0"/>
        <v>1462676.1939999999</v>
      </c>
      <c r="F19" s="794">
        <f t="shared" si="0"/>
        <v>1590525.898</v>
      </c>
    </row>
    <row r="20" spans="2:12" ht="27.75" customHeight="1">
      <c r="B20" s="1037" t="s">
        <v>136</v>
      </c>
      <c r="C20" s="1037"/>
      <c r="D20" s="1037"/>
      <c r="E20" s="1037"/>
      <c r="F20" s="1037"/>
      <c r="G20" s="499"/>
      <c r="H20" s="499"/>
      <c r="I20" s="499"/>
    </row>
    <row r="21" spans="2:12" ht="12">
      <c r="B21" s="1"/>
      <c r="C21" s="1"/>
      <c r="D21" s="1"/>
      <c r="E21" s="1"/>
      <c r="F21" s="1"/>
    </row>
    <row r="22" spans="2:12" ht="12" customHeight="1">
      <c r="B22" s="1"/>
      <c r="C22" s="1"/>
      <c r="D22" s="1"/>
      <c r="E22" s="1"/>
      <c r="F22" s="1"/>
    </row>
    <row r="23" spans="2:12" ht="12">
      <c r="B23" s="1"/>
      <c r="C23" s="1"/>
      <c r="D23" s="1"/>
      <c r="E23" s="1"/>
      <c r="F23" s="1"/>
    </row>
    <row r="24" spans="2:12" ht="12">
      <c r="B24" s="1"/>
      <c r="C24" s="1"/>
      <c r="D24" s="1"/>
      <c r="E24" s="1"/>
      <c r="F24" s="1"/>
    </row>
    <row r="25" spans="2:12" ht="12">
      <c r="B25" s="1"/>
      <c r="C25" s="1"/>
      <c r="D25" s="1"/>
      <c r="E25" s="1"/>
      <c r="F25" s="1"/>
    </row>
    <row r="26" spans="2:12" ht="12">
      <c r="B26" s="1"/>
      <c r="C26" s="1"/>
      <c r="D26" s="1"/>
      <c r="E26" s="1"/>
      <c r="F26" s="1"/>
    </row>
    <row r="27" spans="2:12" ht="12">
      <c r="B27" s="1"/>
      <c r="C27" s="1"/>
      <c r="D27" s="1"/>
      <c r="E27" s="1"/>
      <c r="F27" s="1"/>
    </row>
    <row r="28" spans="2:12" ht="12">
      <c r="B28" s="1"/>
      <c r="C28" s="1"/>
      <c r="D28" s="1"/>
      <c r="E28" s="1"/>
      <c r="F28" s="1"/>
      <c r="L28" s="21"/>
    </row>
    <row r="29" spans="2:12" ht="12">
      <c r="B29" s="1"/>
      <c r="C29" s="1"/>
      <c r="D29" s="1"/>
      <c r="E29" s="1"/>
      <c r="F29" s="1"/>
    </row>
    <row r="30" spans="2:12" ht="12">
      <c r="B30" s="1"/>
      <c r="C30" s="1"/>
      <c r="D30" s="1"/>
      <c r="E30" s="1"/>
      <c r="F30" s="1"/>
    </row>
    <row r="31" spans="2:12" ht="12">
      <c r="B31" s="1"/>
      <c r="C31" s="1"/>
      <c r="D31" s="1"/>
      <c r="E31" s="1"/>
      <c r="F31" s="1"/>
    </row>
    <row r="32" spans="2:12" ht="12">
      <c r="B32" s="1"/>
      <c r="C32" s="1"/>
      <c r="D32" s="1"/>
      <c r="E32" s="1"/>
      <c r="F32" s="1"/>
    </row>
    <row r="33" spans="1:12" ht="12">
      <c r="B33" s="1"/>
      <c r="C33" s="1"/>
      <c r="D33" s="1"/>
      <c r="E33" s="1"/>
      <c r="F33" s="1"/>
    </row>
    <row r="34" spans="1:12" ht="12">
      <c r="B34" s="1"/>
      <c r="C34" s="1"/>
      <c r="D34" s="1"/>
      <c r="E34" s="1"/>
      <c r="F34" s="1"/>
    </row>
    <row r="35" spans="1:12" ht="12">
      <c r="B35" s="1"/>
      <c r="C35" s="1"/>
      <c r="D35" s="1"/>
      <c r="E35" s="1"/>
      <c r="F35" s="1"/>
    </row>
    <row r="36" spans="1:12" ht="12">
      <c r="B36" s="1"/>
      <c r="C36" s="1"/>
      <c r="D36" s="1"/>
      <c r="E36" s="1"/>
      <c r="F36" s="1"/>
    </row>
    <row r="37" spans="1:12" ht="12">
      <c r="B37" s="1"/>
      <c r="C37" s="1"/>
      <c r="D37" s="1"/>
      <c r="E37" s="1"/>
      <c r="F37" s="1"/>
    </row>
    <row r="38" spans="1:12" ht="44.25" customHeight="1">
      <c r="B38" s="1"/>
      <c r="C38" s="1"/>
      <c r="D38" s="1"/>
      <c r="E38" s="1"/>
      <c r="F38" s="1"/>
      <c r="I38" s="499"/>
      <c r="J38" s="499"/>
      <c r="K38" s="499"/>
      <c r="L38" s="499"/>
    </row>
    <row r="39" spans="1:12" ht="12">
      <c r="B39" s="1"/>
      <c r="C39" s="1"/>
      <c r="D39" s="1"/>
      <c r="E39" s="1"/>
      <c r="F39" s="1"/>
    </row>
    <row r="40" spans="1:12" ht="12">
      <c r="B40" s="1"/>
      <c r="C40" s="1"/>
      <c r="D40" s="1"/>
      <c r="E40" s="1"/>
      <c r="F40" s="1"/>
    </row>
    <row r="41" spans="1:12" ht="12">
      <c r="B41" s="1"/>
      <c r="C41" s="1"/>
      <c r="D41" s="1"/>
      <c r="E41" s="1"/>
      <c r="F41" s="1"/>
    </row>
    <row r="42" spans="1:12" ht="12">
      <c r="B42" s="1"/>
      <c r="C42" s="1"/>
      <c r="D42" s="1"/>
      <c r="E42" s="1"/>
      <c r="F42" s="1"/>
    </row>
    <row r="43" spans="1:12" ht="5.25" customHeight="1">
      <c r="G43" s="500"/>
      <c r="H43" s="500"/>
    </row>
    <row r="44" spans="1:12" ht="12">
      <c r="B44" s="1"/>
      <c r="C44" s="1"/>
      <c r="D44" s="1"/>
      <c r="E44" s="1"/>
      <c r="F44" s="1"/>
    </row>
    <row r="47" spans="1:12" ht="18" customHeight="1">
      <c r="A47" s="16"/>
      <c r="B47" s="16"/>
      <c r="C47" s="16"/>
      <c r="D47" s="16"/>
      <c r="E47" s="16"/>
      <c r="F47" s="16"/>
      <c r="G47" s="16"/>
      <c r="H47" s="16"/>
      <c r="I47" s="16"/>
      <c r="J47" s="16"/>
      <c r="K47" s="16"/>
      <c r="L47" s="16"/>
    </row>
  </sheetData>
  <mergeCells count="4">
    <mergeCell ref="B1:F1"/>
    <mergeCell ref="B3:F3"/>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1:S38"/>
  <sheetViews>
    <sheetView zoomScaleNormal="100" workbookViewId="0">
      <selection activeCell="B20" sqref="B20"/>
    </sheetView>
  </sheetViews>
  <sheetFormatPr baseColWidth="10" defaultRowHeight="12"/>
  <cols>
    <col min="1" max="1" width="0.7265625" style="211" customWidth="1"/>
    <col min="2" max="2" width="13.6328125" style="211" customWidth="1"/>
    <col min="3" max="10" width="6.26953125" style="211" customWidth="1"/>
    <col min="11" max="11" width="10.90625" style="651" customWidth="1"/>
    <col min="12" max="15" width="10.90625" style="651" hidden="1" customWidth="1"/>
    <col min="16" max="16" width="10.90625" style="650" hidden="1" customWidth="1"/>
    <col min="17" max="17" width="10.90625" style="650"/>
    <col min="18" max="16384" width="10.90625" style="211"/>
  </cols>
  <sheetData>
    <row r="1" spans="2:19" s="210" customFormat="1" ht="12.75">
      <c r="B1" s="959" t="s">
        <v>38</v>
      </c>
      <c r="C1" s="959"/>
      <c r="D1" s="959"/>
      <c r="E1" s="959"/>
      <c r="F1" s="959"/>
      <c r="G1" s="959"/>
      <c r="H1" s="959"/>
      <c r="I1" s="959"/>
      <c r="J1" s="959"/>
      <c r="K1" s="647"/>
      <c r="L1" s="648" t="str">
        <f>C6</f>
        <v>Argentina</v>
      </c>
      <c r="M1" s="648" t="str">
        <f>E6</f>
        <v>EE.UU.</v>
      </c>
      <c r="N1" s="648" t="str">
        <f>G6</f>
        <v>Paraguay</v>
      </c>
      <c r="O1" s="647" t="s">
        <v>61</v>
      </c>
      <c r="P1" s="648"/>
      <c r="Q1" s="648"/>
    </row>
    <row r="2" spans="2:19" s="210" customFormat="1" ht="12.75">
      <c r="B2" s="365"/>
      <c r="C2" s="365"/>
      <c r="D2" s="365"/>
      <c r="E2" s="365"/>
      <c r="F2" s="365"/>
      <c r="G2" s="365"/>
      <c r="H2" s="365"/>
      <c r="K2" s="647"/>
      <c r="L2" s="652" t="e">
        <f>#REF!</f>
        <v>#REF!</v>
      </c>
      <c r="M2" s="652" t="e">
        <f>#REF!</f>
        <v>#REF!</v>
      </c>
      <c r="N2" s="652" t="e">
        <f>#REF!</f>
        <v>#REF!</v>
      </c>
      <c r="O2" s="653" t="e">
        <f>#REF!-#REF!-#REF!-#REF!</f>
        <v>#REF!</v>
      </c>
      <c r="P2" s="648"/>
      <c r="Q2" s="648"/>
    </row>
    <row r="3" spans="2:19" s="210" customFormat="1" ht="12.75">
      <c r="B3" s="959" t="s">
        <v>489</v>
      </c>
      <c r="C3" s="959"/>
      <c r="D3" s="959"/>
      <c r="E3" s="959"/>
      <c r="F3" s="959"/>
      <c r="G3" s="959"/>
      <c r="H3" s="959"/>
      <c r="I3" s="959"/>
      <c r="J3" s="959"/>
      <c r="K3" s="647"/>
      <c r="L3" s="647"/>
      <c r="M3" s="647"/>
      <c r="N3" s="647"/>
      <c r="O3" s="647"/>
      <c r="P3" s="648"/>
      <c r="Q3" s="648"/>
    </row>
    <row r="4" spans="2:19" s="210" customFormat="1" ht="12.75">
      <c r="B4" s="1130" t="s">
        <v>402</v>
      </c>
      <c r="C4" s="1130"/>
      <c r="D4" s="1130"/>
      <c r="E4" s="1130"/>
      <c r="F4" s="1130"/>
      <c r="G4" s="1130"/>
      <c r="H4" s="1130"/>
      <c r="I4" s="1130"/>
      <c r="J4" s="1130"/>
      <c r="K4" s="647"/>
      <c r="L4" s="647"/>
      <c r="M4" s="647"/>
      <c r="N4" s="647"/>
      <c r="O4" s="647"/>
      <c r="P4" s="648"/>
      <c r="Q4" s="648"/>
    </row>
    <row r="5" spans="2:19" s="210" customFormat="1" ht="12.75">
      <c r="B5" s="1130" t="s">
        <v>255</v>
      </c>
      <c r="C5" s="1130"/>
      <c r="D5" s="1130"/>
      <c r="E5" s="1130"/>
      <c r="F5" s="1130"/>
      <c r="G5" s="1130"/>
      <c r="H5" s="1130"/>
      <c r="I5" s="1130"/>
      <c r="J5" s="1130"/>
      <c r="K5" s="647"/>
      <c r="L5" s="647"/>
      <c r="M5" s="647"/>
      <c r="N5" s="647"/>
      <c r="O5" s="647"/>
      <c r="P5" s="648"/>
      <c r="Q5" s="648"/>
    </row>
    <row r="6" spans="2:19" s="191" customFormat="1" ht="15.75" customHeight="1">
      <c r="B6" s="1131" t="s">
        <v>259</v>
      </c>
      <c r="C6" s="1132" t="s">
        <v>9</v>
      </c>
      <c r="D6" s="1132"/>
      <c r="E6" s="1132" t="s">
        <v>95</v>
      </c>
      <c r="F6" s="1132"/>
      <c r="G6" s="1132" t="s">
        <v>233</v>
      </c>
      <c r="H6" s="1132"/>
      <c r="I6" s="1131" t="s">
        <v>66</v>
      </c>
      <c r="J6" s="1131"/>
      <c r="K6" s="217"/>
      <c r="L6" s="217"/>
      <c r="M6" s="217"/>
      <c r="N6" s="217"/>
      <c r="O6" s="217"/>
      <c r="P6" s="503"/>
      <c r="Q6" s="503"/>
      <c r="R6" s="396"/>
    </row>
    <row r="7" spans="2:19" s="191" customFormat="1" ht="15.75" customHeight="1">
      <c r="B7" s="1131"/>
      <c r="C7" s="501">
        <v>2016</v>
      </c>
      <c r="D7" s="501">
        <v>2017</v>
      </c>
      <c r="E7" s="501">
        <v>2016</v>
      </c>
      <c r="F7" s="501">
        <v>2017</v>
      </c>
      <c r="G7" s="501">
        <v>2016</v>
      </c>
      <c r="H7" s="501">
        <v>2017</v>
      </c>
      <c r="I7" s="501">
        <v>2016</v>
      </c>
      <c r="J7" s="501">
        <v>2017</v>
      </c>
      <c r="K7" s="217"/>
      <c r="L7" s="217"/>
      <c r="M7" s="217"/>
      <c r="N7" s="217"/>
      <c r="O7" s="217"/>
      <c r="P7" s="503"/>
      <c r="Q7" s="503"/>
      <c r="R7" s="396"/>
    </row>
    <row r="8" spans="2:19" s="191" customFormat="1" ht="15.75" customHeight="1">
      <c r="B8" s="857" t="s">
        <v>48</v>
      </c>
      <c r="C8" s="469">
        <v>29035.766</v>
      </c>
      <c r="D8" s="469">
        <v>27814.959999999999</v>
      </c>
      <c r="E8" s="502"/>
      <c r="F8" s="469">
        <v>95699.441999999995</v>
      </c>
      <c r="G8" s="469">
        <v>42019.671999999999</v>
      </c>
      <c r="H8" s="469">
        <v>56</v>
      </c>
      <c r="I8" s="469">
        <v>71063.398000000001</v>
      </c>
      <c r="J8" s="469">
        <v>123573.572</v>
      </c>
      <c r="K8" s="217"/>
      <c r="L8" s="217"/>
      <c r="M8" s="217"/>
      <c r="N8" s="217"/>
      <c r="O8" s="217"/>
      <c r="P8" s="503"/>
      <c r="Q8" s="503"/>
      <c r="R8" s="396"/>
    </row>
    <row r="9" spans="2:19" s="191" customFormat="1" ht="15.75" customHeight="1">
      <c r="B9" s="857" t="s">
        <v>49</v>
      </c>
      <c r="C9" s="469">
        <v>134625.44</v>
      </c>
      <c r="D9" s="469">
        <v>15916.64</v>
      </c>
      <c r="E9" s="502"/>
      <c r="F9" s="469">
        <v>106317.844</v>
      </c>
      <c r="G9" s="469">
        <v>12353.43</v>
      </c>
      <c r="H9" s="469"/>
      <c r="I9" s="469">
        <v>147048.473</v>
      </c>
      <c r="J9" s="469">
        <v>122237.484</v>
      </c>
      <c r="K9" s="217"/>
      <c r="L9" s="217"/>
      <c r="M9" s="217"/>
      <c r="N9" s="217"/>
      <c r="O9" s="217"/>
      <c r="P9" s="503"/>
      <c r="Q9" s="503"/>
      <c r="R9" s="503"/>
      <c r="S9" s="503"/>
    </row>
    <row r="10" spans="2:19" s="191" customFormat="1" ht="15.75" customHeight="1">
      <c r="B10" s="857" t="s">
        <v>50</v>
      </c>
      <c r="C10" s="469">
        <v>86715.557000000001</v>
      </c>
      <c r="D10" s="469">
        <v>1908.23</v>
      </c>
      <c r="E10" s="502"/>
      <c r="F10" s="469">
        <v>33592.716</v>
      </c>
      <c r="G10" s="469"/>
      <c r="H10" s="469"/>
      <c r="I10" s="469">
        <v>86832.453999999998</v>
      </c>
      <c r="J10" s="469">
        <v>35503.595999999998</v>
      </c>
      <c r="K10" s="217"/>
      <c r="L10" s="217"/>
      <c r="M10" s="217" t="s">
        <v>9</v>
      </c>
      <c r="N10" s="217" t="s">
        <v>260</v>
      </c>
      <c r="O10" s="217" t="s">
        <v>233</v>
      </c>
      <c r="P10" s="503" t="s">
        <v>61</v>
      </c>
      <c r="Q10" s="503"/>
      <c r="R10" s="503"/>
      <c r="S10" s="503"/>
    </row>
    <row r="11" spans="2:19" s="191" customFormat="1" ht="15.75" customHeight="1">
      <c r="B11" s="857" t="s">
        <v>58</v>
      </c>
      <c r="C11" s="469">
        <v>12258.64</v>
      </c>
      <c r="D11" s="469">
        <v>6240.99</v>
      </c>
      <c r="E11" s="502"/>
      <c r="F11" s="469">
        <v>995.02</v>
      </c>
      <c r="G11" s="469"/>
      <c r="H11" s="469"/>
      <c r="I11" s="469">
        <v>12275.09</v>
      </c>
      <c r="J11" s="469">
        <v>7254.9740000000002</v>
      </c>
      <c r="K11" s="217"/>
      <c r="L11" s="217"/>
      <c r="M11" s="645">
        <f>D21</f>
        <v>0.78883176537877409</v>
      </c>
      <c r="N11" s="645">
        <f>F21</f>
        <v>0.14884773413478866</v>
      </c>
      <c r="O11" s="645">
        <f>H21</f>
        <v>6.1975727728766597E-2</v>
      </c>
      <c r="P11" s="646">
        <f>100%-M11-N11-O11</f>
        <v>3.4477275767065552E-4</v>
      </c>
      <c r="Q11" s="503"/>
      <c r="R11" s="503"/>
      <c r="S11" s="503"/>
    </row>
    <row r="12" spans="2:19" s="191" customFormat="1" ht="15.75" customHeight="1">
      <c r="B12" s="857" t="s">
        <v>60</v>
      </c>
      <c r="C12" s="469">
        <v>330.2</v>
      </c>
      <c r="D12" s="469">
        <v>31524.27</v>
      </c>
      <c r="E12" s="469">
        <v>45256.023000000001</v>
      </c>
      <c r="F12" s="469">
        <v>61.235999999999997</v>
      </c>
      <c r="G12" s="469"/>
      <c r="H12" s="469"/>
      <c r="I12" s="469">
        <v>45601.582999999999</v>
      </c>
      <c r="J12" s="469">
        <v>31633.142</v>
      </c>
      <c r="K12" s="217"/>
      <c r="L12" s="217"/>
      <c r="M12" s="217"/>
      <c r="N12" s="217"/>
      <c r="O12" s="217"/>
      <c r="P12" s="503"/>
      <c r="Q12" s="503"/>
      <c r="R12" s="503"/>
      <c r="S12" s="503"/>
    </row>
    <row r="13" spans="2:19" s="191" customFormat="1" ht="15.75" customHeight="1">
      <c r="B13" s="857" t="s">
        <v>51</v>
      </c>
      <c r="C13" s="469">
        <v>3356.78</v>
      </c>
      <c r="D13" s="469">
        <v>50358.28</v>
      </c>
      <c r="E13" s="469">
        <v>145862.01500000001</v>
      </c>
      <c r="F13" s="469"/>
      <c r="G13" s="469"/>
      <c r="H13" s="469"/>
      <c r="I13" s="469">
        <v>149229.326</v>
      </c>
      <c r="J13" s="469">
        <v>50358.28</v>
      </c>
      <c r="K13" s="217"/>
      <c r="L13" s="217"/>
      <c r="M13" s="217"/>
      <c r="N13" s="217"/>
      <c r="O13" s="217"/>
      <c r="P13" s="503"/>
      <c r="Q13" s="503"/>
      <c r="R13" s="503"/>
      <c r="S13" s="503"/>
    </row>
    <row r="14" spans="2:19" s="191" customFormat="1" ht="15.75" customHeight="1">
      <c r="B14" s="857" t="s">
        <v>52</v>
      </c>
      <c r="C14" s="469">
        <v>20042.7</v>
      </c>
      <c r="D14" s="469">
        <v>188115.242</v>
      </c>
      <c r="E14" s="469">
        <v>85982.09</v>
      </c>
      <c r="F14" s="469">
        <v>7.9180000000000001</v>
      </c>
      <c r="G14" s="469"/>
      <c r="H14" s="469"/>
      <c r="I14" s="469">
        <v>106233.986</v>
      </c>
      <c r="J14" s="469">
        <v>188221.28</v>
      </c>
      <c r="K14" s="217"/>
      <c r="L14" s="217"/>
      <c r="M14" s="217"/>
      <c r="N14" s="217"/>
      <c r="O14" s="217"/>
      <c r="P14" s="503"/>
      <c r="Q14" s="503"/>
      <c r="R14" s="503"/>
      <c r="S14" s="503"/>
    </row>
    <row r="15" spans="2:19" s="191" customFormat="1" ht="15.75" customHeight="1">
      <c r="B15" s="857" t="s">
        <v>53</v>
      </c>
      <c r="C15" s="469">
        <v>137401.413</v>
      </c>
      <c r="D15" s="469">
        <v>241452.74</v>
      </c>
      <c r="E15" s="469">
        <v>134709.943</v>
      </c>
      <c r="F15" s="469"/>
      <c r="G15" s="469"/>
      <c r="H15" s="469"/>
      <c r="I15" s="469">
        <v>272112.70600000001</v>
      </c>
      <c r="J15" s="469">
        <v>241462.57</v>
      </c>
      <c r="K15" s="217"/>
      <c r="L15" s="217"/>
      <c r="M15" s="217"/>
      <c r="N15" s="217"/>
      <c r="O15" s="217"/>
      <c r="P15" s="503"/>
      <c r="Q15" s="503"/>
      <c r="R15" s="503"/>
      <c r="S15" s="503"/>
    </row>
    <row r="16" spans="2:19" s="191" customFormat="1" ht="15.75" customHeight="1">
      <c r="B16" s="857" t="s">
        <v>54</v>
      </c>
      <c r="C16" s="469">
        <v>27988.329000000002</v>
      </c>
      <c r="D16" s="469">
        <v>180645</v>
      </c>
      <c r="E16" s="469">
        <v>84914.782999999996</v>
      </c>
      <c r="F16" s="469"/>
      <c r="G16" s="469"/>
      <c r="H16" s="469">
        <v>42767</v>
      </c>
      <c r="I16" s="469">
        <v>112910.19100000001</v>
      </c>
      <c r="J16" s="469">
        <v>223707</v>
      </c>
      <c r="K16" s="217"/>
      <c r="L16" s="217"/>
      <c r="M16" s="217"/>
      <c r="N16" s="217"/>
      <c r="O16" s="217"/>
      <c r="P16" s="503"/>
      <c r="Q16" s="503"/>
      <c r="R16" s="503"/>
      <c r="S16" s="503"/>
    </row>
    <row r="17" spans="2:19" s="191" customFormat="1" ht="15.75" customHeight="1">
      <c r="B17" s="857" t="s">
        <v>55</v>
      </c>
      <c r="C17" s="469">
        <v>71132.956999999995</v>
      </c>
      <c r="D17" s="469">
        <v>148810</v>
      </c>
      <c r="E17" s="469">
        <v>120971.72500000001</v>
      </c>
      <c r="F17" s="469">
        <v>61</v>
      </c>
      <c r="G17" s="469">
        <v>7653.47</v>
      </c>
      <c r="H17" s="469">
        <v>31634</v>
      </c>
      <c r="I17" s="469">
        <v>199786.717</v>
      </c>
      <c r="J17" s="469">
        <v>180514</v>
      </c>
      <c r="K17" s="217"/>
      <c r="L17" s="217"/>
      <c r="M17" s="217"/>
      <c r="N17" s="217"/>
      <c r="O17" s="217"/>
      <c r="P17" s="503"/>
      <c r="Q17" s="503"/>
      <c r="R17" s="503"/>
      <c r="S17" s="503"/>
    </row>
    <row r="18" spans="2:19" s="191" customFormat="1" ht="15.75" customHeight="1">
      <c r="B18" s="857" t="s">
        <v>56</v>
      </c>
      <c r="C18" s="469">
        <v>10036.194</v>
      </c>
      <c r="D18" s="469">
        <v>209515</v>
      </c>
      <c r="E18" s="469">
        <v>95172.231</v>
      </c>
      <c r="F18" s="469">
        <v>3</v>
      </c>
      <c r="G18" s="469"/>
      <c r="H18" s="469">
        <v>24117</v>
      </c>
      <c r="I18" s="469">
        <v>105208.44500000001</v>
      </c>
      <c r="J18" s="469">
        <v>233675</v>
      </c>
      <c r="K18" s="217"/>
      <c r="L18" s="649"/>
      <c r="M18" s="649"/>
      <c r="N18" s="649"/>
      <c r="O18" s="649"/>
      <c r="P18" s="503"/>
      <c r="Q18" s="503"/>
      <c r="R18" s="503"/>
      <c r="S18" s="503"/>
    </row>
    <row r="19" spans="2:19" s="191" customFormat="1" ht="15.75" customHeight="1">
      <c r="B19" s="857" t="s">
        <v>57</v>
      </c>
      <c r="C19" s="469">
        <v>14223.89</v>
      </c>
      <c r="D19" s="469">
        <v>152356</v>
      </c>
      <c r="E19" s="469">
        <v>106694.29</v>
      </c>
      <c r="F19" s="469">
        <v>8</v>
      </c>
      <c r="G19" s="469">
        <v>33299.345000000001</v>
      </c>
      <c r="H19" s="469">
        <v>0</v>
      </c>
      <c r="I19" s="469">
        <v>154373.82500000001</v>
      </c>
      <c r="J19" s="469">
        <v>152385</v>
      </c>
      <c r="K19" s="217"/>
      <c r="L19" s="217"/>
      <c r="M19" s="217"/>
      <c r="N19" s="217"/>
      <c r="O19" s="217"/>
      <c r="P19" s="503"/>
      <c r="Q19" s="503"/>
      <c r="R19" s="396"/>
    </row>
    <row r="20" spans="2:19" s="191" customFormat="1" ht="15.75" customHeight="1">
      <c r="B20" s="857" t="s">
        <v>66</v>
      </c>
      <c r="C20" s="469">
        <f>SUM(C8:C19)</f>
        <v>547147.86600000004</v>
      </c>
      <c r="D20" s="469">
        <f t="shared" ref="D20:J20" si="0">SUM(D8:D19)</f>
        <v>1254657.352</v>
      </c>
      <c r="E20" s="469">
        <f t="shared" si="0"/>
        <v>819563.10000000009</v>
      </c>
      <c r="F20" s="469">
        <f t="shared" si="0"/>
        <v>236746.17599999998</v>
      </c>
      <c r="G20" s="469">
        <f t="shared" si="0"/>
        <v>95325.917000000001</v>
      </c>
      <c r="H20" s="469">
        <f t="shared" si="0"/>
        <v>98574</v>
      </c>
      <c r="I20" s="469">
        <f t="shared" si="0"/>
        <v>1462676.1939999999</v>
      </c>
      <c r="J20" s="469">
        <f t="shared" si="0"/>
        <v>1590525.898</v>
      </c>
      <c r="K20" s="777"/>
      <c r="L20" s="217"/>
      <c r="M20" s="217"/>
      <c r="N20" s="217"/>
      <c r="O20" s="217"/>
      <c r="P20" s="503"/>
      <c r="Q20" s="503"/>
      <c r="R20" s="396"/>
    </row>
    <row r="21" spans="2:19" s="191" customFormat="1" ht="15.75" customHeight="1">
      <c r="B21" s="865" t="s">
        <v>261</v>
      </c>
      <c r="C21" s="504">
        <f>C20/I20</f>
        <v>0.37407313268954462</v>
      </c>
      <c r="D21" s="504">
        <f>D20/$J20</f>
        <v>0.78883176537877409</v>
      </c>
      <c r="E21" s="504">
        <f>E20/I20</f>
        <v>0.56031752165100202</v>
      </c>
      <c r="F21" s="504">
        <f>F20/$J20</f>
        <v>0.14884773413478866</v>
      </c>
      <c r="G21" s="504">
        <f>G20/I20</f>
        <v>6.517226259033515E-2</v>
      </c>
      <c r="H21" s="504">
        <f>H20/J20</f>
        <v>6.1975727728766597E-2</v>
      </c>
      <c r="I21" s="502"/>
      <c r="J21" s="502"/>
      <c r="K21" s="217"/>
      <c r="L21" s="217"/>
      <c r="M21" s="217"/>
      <c r="N21" s="217"/>
      <c r="O21" s="217"/>
      <c r="P21" s="503"/>
      <c r="Q21" s="503"/>
      <c r="R21" s="396"/>
    </row>
    <row r="22" spans="2:19" s="191" customFormat="1" ht="28.5" customHeight="1">
      <c r="B22" s="1129" t="s">
        <v>544</v>
      </c>
      <c r="C22" s="1129"/>
      <c r="D22" s="1129"/>
      <c r="E22" s="1129"/>
      <c r="F22" s="1129"/>
      <c r="G22" s="1129"/>
      <c r="H22" s="1129"/>
      <c r="I22" s="1129"/>
      <c r="J22" s="1129"/>
      <c r="K22" s="217"/>
      <c r="L22" s="217"/>
      <c r="M22" s="217"/>
      <c r="N22" s="217"/>
      <c r="O22" s="217"/>
      <c r="P22" s="503"/>
      <c r="Q22" s="503"/>
      <c r="R22" s="396"/>
    </row>
    <row r="23" spans="2:19" ht="15" customHeight="1">
      <c r="B23" s="506"/>
      <c r="C23" s="506"/>
      <c r="D23" s="506"/>
      <c r="E23" s="506"/>
      <c r="F23" s="506"/>
      <c r="G23" s="506"/>
      <c r="H23" s="506"/>
      <c r="I23" s="506"/>
      <c r="J23" s="506"/>
      <c r="K23" s="650"/>
      <c r="L23" s="650"/>
      <c r="M23" s="650"/>
      <c r="N23" s="650"/>
      <c r="R23" s="275"/>
    </row>
    <row r="24" spans="2:19" ht="15" customHeight="1">
      <c r="K24" s="650"/>
      <c r="L24" s="650"/>
      <c r="N24" s="650"/>
      <c r="R24" s="275"/>
    </row>
    <row r="25" spans="2:19" ht="15" customHeight="1">
      <c r="K25" s="650"/>
      <c r="L25" s="650"/>
      <c r="M25" s="650"/>
      <c r="N25" s="650"/>
      <c r="R25" s="275"/>
    </row>
    <row r="26" spans="2:19" ht="15" customHeight="1">
      <c r="K26" s="650"/>
      <c r="L26" s="650"/>
      <c r="M26" s="650"/>
      <c r="N26" s="650"/>
      <c r="R26" s="275"/>
    </row>
    <row r="27" spans="2:19" ht="15" customHeight="1">
      <c r="K27" s="650"/>
      <c r="L27" s="650"/>
      <c r="M27" s="650"/>
      <c r="N27" s="650"/>
      <c r="R27" s="275"/>
    </row>
    <row r="28" spans="2:19" ht="15" customHeight="1">
      <c r="K28" s="650"/>
      <c r="L28" s="650"/>
      <c r="M28" s="650"/>
      <c r="N28" s="650"/>
      <c r="R28" s="275"/>
    </row>
    <row r="29" spans="2:19" ht="15" customHeight="1">
      <c r="K29" s="650"/>
      <c r="L29" s="650"/>
      <c r="M29" s="650"/>
      <c r="N29" s="650"/>
      <c r="R29" s="275"/>
    </row>
    <row r="30" spans="2:19" ht="15" customHeight="1">
      <c r="K30" s="650"/>
      <c r="L30" s="650"/>
      <c r="M30" s="650"/>
      <c r="N30" s="650"/>
    </row>
    <row r="31" spans="2:19" ht="15" customHeight="1">
      <c r="K31" s="650"/>
      <c r="L31" s="650"/>
      <c r="M31" s="650"/>
      <c r="N31" s="650"/>
    </row>
    <row r="32" spans="2:19" ht="15" customHeight="1">
      <c r="K32" s="650"/>
      <c r="L32" s="650"/>
      <c r="M32" s="650"/>
      <c r="N32" s="650"/>
    </row>
    <row r="33" spans="4:14" ht="15" customHeight="1">
      <c r="K33" s="650"/>
      <c r="L33" s="650"/>
      <c r="M33" s="650"/>
      <c r="N33" s="650"/>
    </row>
    <row r="34" spans="4:14" ht="15" customHeight="1">
      <c r="K34" s="650"/>
      <c r="L34" s="650"/>
      <c r="M34" s="650"/>
      <c r="N34" s="650"/>
    </row>
    <row r="35" spans="4:14" ht="15" customHeight="1">
      <c r="D35" s="211" t="s">
        <v>262</v>
      </c>
      <c r="K35" s="650"/>
      <c r="L35" s="650"/>
      <c r="M35" s="650"/>
      <c r="N35" s="650"/>
    </row>
    <row r="36" spans="4:14" ht="15" customHeight="1">
      <c r="K36" s="650"/>
      <c r="L36" s="650"/>
      <c r="M36" s="650"/>
      <c r="N36" s="650"/>
    </row>
    <row r="37" spans="4:14" ht="15" customHeight="1">
      <c r="K37" s="650"/>
      <c r="L37" s="650"/>
      <c r="M37" s="650"/>
      <c r="N37" s="650"/>
    </row>
    <row r="38" spans="4:14" ht="15" customHeight="1">
      <c r="K38" s="650"/>
      <c r="L38" s="650"/>
      <c r="M38" s="650"/>
      <c r="N38" s="650"/>
    </row>
  </sheetData>
  <mergeCells count="10">
    <mergeCell ref="B22:J22"/>
    <mergeCell ref="B1:J1"/>
    <mergeCell ref="B3:J3"/>
    <mergeCell ref="B4:J4"/>
    <mergeCell ref="B5:J5"/>
    <mergeCell ref="B6:B7"/>
    <mergeCell ref="C6:D6"/>
    <mergeCell ref="E6:F6"/>
    <mergeCell ref="G6:H6"/>
    <mergeCell ref="I6:J6"/>
  </mergeCells>
  <pageMargins left="0.70866141732283472" right="0.70866141732283472" top="0.74803149606299213" bottom="0.74803149606299213" header="0.31496062992125984" footer="0.31496062992125984"/>
  <pageSetup orientation="portrait" r:id="rId1"/>
  <headerFooter>
    <oddFooter>&amp;A</oddFooter>
  </headerFooter>
  <ignoredErrors>
    <ignoredError sqref="C21:D21 F21:J21 C20:J20" formulaRange="1"/>
    <ignoredError sqref="E21" formula="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1:R36"/>
  <sheetViews>
    <sheetView topLeftCell="A7" zoomScaleNormal="100" workbookViewId="0">
      <selection activeCell="I28" sqref="I28"/>
    </sheetView>
  </sheetViews>
  <sheetFormatPr baseColWidth="10" defaultRowHeight="12"/>
  <cols>
    <col min="1" max="1" width="1.453125" style="1" customWidth="1"/>
    <col min="2" max="2" width="13" style="1" customWidth="1"/>
    <col min="3" max="7" width="10" style="1" customWidth="1"/>
    <col min="8" max="16384" width="10.90625" style="1"/>
  </cols>
  <sheetData>
    <row r="1" spans="2:18" s="38" customFormat="1" ht="12.75" customHeight="1">
      <c r="B1" s="968" t="s">
        <v>82</v>
      </c>
      <c r="C1" s="968"/>
      <c r="D1" s="968"/>
      <c r="E1" s="968"/>
      <c r="F1" s="968"/>
      <c r="G1" s="968"/>
    </row>
    <row r="2" spans="2:18" s="38" customFormat="1" ht="12.75">
      <c r="B2" s="439"/>
      <c r="C2" s="439"/>
      <c r="D2" s="439"/>
      <c r="E2" s="439"/>
      <c r="F2" s="439"/>
      <c r="G2" s="90"/>
    </row>
    <row r="3" spans="2:18" s="38" customFormat="1" ht="12.75">
      <c r="B3" s="969" t="s">
        <v>263</v>
      </c>
      <c r="C3" s="969"/>
      <c r="D3" s="969"/>
      <c r="E3" s="969"/>
      <c r="F3" s="969"/>
      <c r="G3" s="969"/>
    </row>
    <row r="4" spans="2:18" s="38" customFormat="1" ht="12.75">
      <c r="B4" s="1134" t="s">
        <v>404</v>
      </c>
      <c r="C4" s="1134"/>
      <c r="D4" s="1134"/>
      <c r="E4" s="1134"/>
      <c r="F4" s="1134"/>
      <c r="G4" s="1134"/>
    </row>
    <row r="5" spans="2:18" s="38" customFormat="1" ht="15" customHeight="1">
      <c r="B5" s="1135" t="s">
        <v>255</v>
      </c>
      <c r="C5" s="1135"/>
      <c r="D5" s="1135"/>
      <c r="E5" s="1135"/>
      <c r="F5" s="1135"/>
      <c r="G5" s="1135"/>
    </row>
    <row r="6" spans="2:18" s="38" customFormat="1" ht="60" customHeight="1">
      <c r="B6" s="507" t="s">
        <v>264</v>
      </c>
      <c r="C6" s="400" t="s">
        <v>265</v>
      </c>
      <c r="D6" s="400">
        <v>11042300</v>
      </c>
      <c r="E6" s="508" t="s">
        <v>266</v>
      </c>
      <c r="F6" s="400" t="s">
        <v>267</v>
      </c>
      <c r="G6" s="400"/>
    </row>
    <row r="7" spans="2:18" s="38" customFormat="1" ht="60" customHeight="1">
      <c r="B7" s="507" t="s">
        <v>178</v>
      </c>
      <c r="C7" s="400" t="s">
        <v>268</v>
      </c>
      <c r="D7" s="400" t="s">
        <v>269</v>
      </c>
      <c r="E7" s="400" t="s">
        <v>270</v>
      </c>
      <c r="F7" s="400" t="s">
        <v>271</v>
      </c>
      <c r="G7" s="400" t="s">
        <v>545</v>
      </c>
    </row>
    <row r="8" spans="2:18" s="38" customFormat="1" ht="15.75" customHeight="1">
      <c r="B8" s="893">
        <v>2012</v>
      </c>
      <c r="C8" s="509">
        <v>873303.59099999967</v>
      </c>
      <c r="D8" s="510">
        <v>221607.09599999999</v>
      </c>
      <c r="E8" s="510">
        <v>597179.63699999987</v>
      </c>
      <c r="F8" s="510">
        <v>19663.757999999991</v>
      </c>
      <c r="G8" s="510">
        <v>220661.65</v>
      </c>
      <c r="N8" s="298"/>
      <c r="O8" s="298"/>
      <c r="P8" s="298"/>
      <c r="Q8" s="298"/>
      <c r="R8" s="298"/>
    </row>
    <row r="9" spans="2:18" s="38" customFormat="1" ht="15.75" customHeight="1">
      <c r="B9" s="893">
        <v>2013</v>
      </c>
      <c r="C9" s="509">
        <v>1092901.9909999999</v>
      </c>
      <c r="D9" s="510">
        <v>39134.149000000012</v>
      </c>
      <c r="E9" s="510">
        <v>266842.52799999999</v>
      </c>
      <c r="F9" s="510">
        <v>512723.89499999984</v>
      </c>
      <c r="G9" s="510">
        <v>144101.22</v>
      </c>
      <c r="N9" s="298"/>
      <c r="O9" s="298"/>
      <c r="P9" s="298"/>
      <c r="Q9" s="298"/>
      <c r="R9" s="298"/>
    </row>
    <row r="10" spans="2:18" s="38" customFormat="1" ht="15.75" customHeight="1">
      <c r="B10" s="894">
        <v>2014</v>
      </c>
      <c r="C10" s="510">
        <v>1410364.5610000007</v>
      </c>
      <c r="D10" s="510">
        <v>34672.550000000003</v>
      </c>
      <c r="E10" s="510">
        <v>182636.91200000001</v>
      </c>
      <c r="F10" s="510">
        <v>353619.85899999988</v>
      </c>
      <c r="G10" s="510">
        <v>38121.853000000003</v>
      </c>
      <c r="N10" s="298"/>
      <c r="O10" s="298"/>
      <c r="P10" s="298"/>
      <c r="Q10" s="298"/>
      <c r="R10" s="298"/>
    </row>
    <row r="11" spans="2:18" s="38" customFormat="1" ht="15.75" customHeight="1">
      <c r="B11" s="894">
        <v>2015</v>
      </c>
      <c r="C11" s="510">
        <v>1528818.3489999999</v>
      </c>
      <c r="D11" s="510">
        <v>130543.42199999999</v>
      </c>
      <c r="E11" s="510">
        <v>130333.974</v>
      </c>
      <c r="F11" s="510">
        <v>475516.49200000003</v>
      </c>
      <c r="G11" s="510">
        <v>44446.51</v>
      </c>
      <c r="N11" s="298"/>
      <c r="O11" s="298"/>
      <c r="P11" s="298"/>
      <c r="Q11" s="298"/>
      <c r="R11" s="298"/>
    </row>
    <row r="12" spans="2:18" s="38" customFormat="1" ht="15.75" customHeight="1">
      <c r="B12" s="894">
        <v>2016</v>
      </c>
      <c r="C12" s="510">
        <v>1462676.1939999999</v>
      </c>
      <c r="D12" s="510">
        <v>15733.459000000001</v>
      </c>
      <c r="E12" s="510">
        <v>27159.784</v>
      </c>
      <c r="F12" s="510">
        <v>227386</v>
      </c>
      <c r="G12" s="510">
        <v>236944.21</v>
      </c>
      <c r="N12" s="298"/>
      <c r="O12" s="298"/>
      <c r="P12" s="298"/>
      <c r="Q12" s="298"/>
      <c r="R12" s="298"/>
    </row>
    <row r="13" spans="2:18" s="38" customFormat="1" ht="15.75" customHeight="1">
      <c r="B13" s="895" t="s">
        <v>584</v>
      </c>
      <c r="C13" s="510">
        <v>1590526.189</v>
      </c>
      <c r="D13" s="510">
        <v>6718.7069999999994</v>
      </c>
      <c r="E13" s="510">
        <v>53655.113000000005</v>
      </c>
      <c r="F13" s="510">
        <v>104092</v>
      </c>
      <c r="G13" s="510">
        <v>403510</v>
      </c>
      <c r="I13" s="298"/>
    </row>
    <row r="14" spans="2:18" ht="29.25" customHeight="1">
      <c r="B14" s="1037" t="s">
        <v>546</v>
      </c>
      <c r="C14" s="1136"/>
      <c r="D14" s="1136"/>
      <c r="E14" s="1136"/>
      <c r="F14" s="1136"/>
      <c r="G14" s="1136"/>
    </row>
    <row r="15" spans="2:18" s="37" customFormat="1" ht="12" customHeight="1">
      <c r="B15" s="272"/>
      <c r="C15" s="511"/>
      <c r="D15" s="511"/>
      <c r="E15" s="511"/>
      <c r="F15" s="511"/>
      <c r="G15" s="511"/>
    </row>
    <row r="16" spans="2:18" s="37" customFormat="1" ht="12" customHeight="1">
      <c r="C16" s="512"/>
      <c r="D16" s="512"/>
      <c r="E16" s="512"/>
    </row>
    <row r="17" spans="2:7" s="37" customFormat="1" ht="12" customHeight="1">
      <c r="C17" s="512"/>
      <c r="D17" s="512"/>
      <c r="E17" s="512"/>
    </row>
    <row r="32" spans="2:7">
      <c r="B32" s="1133" t="s">
        <v>490</v>
      </c>
      <c r="C32" s="1133"/>
      <c r="D32" s="1133"/>
      <c r="E32" s="1133"/>
      <c r="F32" s="1133"/>
      <c r="G32" s="1133"/>
    </row>
    <row r="33" spans="2:7">
      <c r="B33" s="1133"/>
      <c r="C33" s="1133"/>
      <c r="D33" s="1133"/>
      <c r="E33" s="1133"/>
      <c r="F33" s="1133"/>
      <c r="G33" s="1133"/>
    </row>
    <row r="34" spans="2:7">
      <c r="B34" s="1133"/>
      <c r="C34" s="1133"/>
      <c r="D34" s="1133"/>
      <c r="E34" s="1133"/>
      <c r="F34" s="1133"/>
      <c r="G34" s="1133"/>
    </row>
    <row r="35" spans="2:7">
      <c r="B35" s="1133"/>
      <c r="C35" s="1133"/>
      <c r="D35" s="1133"/>
      <c r="E35" s="1133"/>
      <c r="F35" s="1133"/>
      <c r="G35" s="1133"/>
    </row>
    <row r="36" spans="2:7">
      <c r="B36" s="1133"/>
      <c r="C36" s="1133"/>
      <c r="D36" s="1133"/>
      <c r="E36" s="1133"/>
      <c r="F36" s="1133"/>
      <c r="G36" s="1133"/>
    </row>
  </sheetData>
  <mergeCells count="6">
    <mergeCell ref="B32:G36"/>
    <mergeCell ref="B1:G1"/>
    <mergeCell ref="B3:G3"/>
    <mergeCell ref="B4:G4"/>
    <mergeCell ref="B5:G5"/>
    <mergeCell ref="B14:G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8"/>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C1:AB14"/>
  <sheetViews>
    <sheetView zoomScaleNormal="100" workbookViewId="0">
      <selection activeCell="J17" sqref="J17"/>
    </sheetView>
  </sheetViews>
  <sheetFormatPr baseColWidth="10" defaultRowHeight="12"/>
  <cols>
    <col min="1" max="1" width="1" style="211" customWidth="1"/>
    <col min="2" max="2" width="1.7265625" style="211" customWidth="1"/>
    <col min="3" max="3" width="11.90625" style="211" customWidth="1"/>
    <col min="4" max="6" width="8.36328125" style="211" customWidth="1"/>
    <col min="7" max="7" width="9.54296875" style="211" customWidth="1"/>
    <col min="8" max="8" width="8.6328125" style="211" customWidth="1"/>
    <col min="9" max="9" width="2.1796875" style="211" customWidth="1"/>
    <col min="10" max="16384" width="10.90625" style="211"/>
  </cols>
  <sheetData>
    <row r="1" spans="3:28" s="447" customFormat="1" ht="18" customHeight="1">
      <c r="C1" s="1010" t="s">
        <v>83</v>
      </c>
      <c r="D1" s="1010"/>
      <c r="E1" s="1010"/>
      <c r="F1" s="1010"/>
      <c r="G1" s="1010"/>
      <c r="H1" s="1010"/>
      <c r="I1" s="369"/>
    </row>
    <row r="2" spans="3:28" s="447" customFormat="1" ht="12.75"/>
    <row r="3" spans="3:28" s="447" customFormat="1" ht="18" customHeight="1">
      <c r="C3" s="1137" t="s">
        <v>524</v>
      </c>
      <c r="D3" s="1137"/>
      <c r="E3" s="1137"/>
      <c r="F3" s="1137"/>
      <c r="G3" s="1137"/>
      <c r="H3" s="1137"/>
      <c r="I3" s="513"/>
    </row>
    <row r="4" spans="3:28" s="447" customFormat="1" ht="18" customHeight="1">
      <c r="C4" s="1138" t="s">
        <v>404</v>
      </c>
      <c r="D4" s="1138"/>
      <c r="E4" s="1138"/>
      <c r="F4" s="1138"/>
      <c r="G4" s="1138"/>
      <c r="H4" s="1138"/>
      <c r="I4" s="514"/>
    </row>
    <row r="5" spans="3:28" s="447" customFormat="1" ht="17.25" customHeight="1">
      <c r="C5" s="1139" t="s">
        <v>272</v>
      </c>
      <c r="D5" s="1139"/>
      <c r="E5" s="1139"/>
      <c r="F5" s="1139"/>
      <c r="G5" s="1139"/>
      <c r="H5" s="1139"/>
      <c r="I5" s="514"/>
    </row>
    <row r="6" spans="3:28" s="191" customFormat="1" ht="60" customHeight="1">
      <c r="C6" s="866" t="str">
        <f>'36'!B6</f>
        <v>Código aduanas</v>
      </c>
      <c r="D6" s="866" t="str">
        <f>'36'!C6</f>
        <v>10059000 10059020 10059090</v>
      </c>
      <c r="E6" s="866">
        <f>'36'!D6</f>
        <v>11042300</v>
      </c>
      <c r="F6" s="866" t="str">
        <f>'36'!E6</f>
        <v>10070090 10079010 10079090</v>
      </c>
      <c r="G6" s="866" t="str">
        <f>'36'!F6</f>
        <v>23099060 23099080</v>
      </c>
      <c r="H6" s="883"/>
      <c r="I6" s="369"/>
    </row>
    <row r="7" spans="3:28" s="191" customFormat="1" ht="60" customHeight="1">
      <c r="C7" s="864" t="s">
        <v>178</v>
      </c>
      <c r="D7" s="866" t="str">
        <f>'36'!C7</f>
        <v>Maíz grano</v>
      </c>
      <c r="E7" s="866" t="str">
        <f>'36'!D7</f>
        <v>Maíz partido</v>
      </c>
      <c r="F7" s="866" t="str">
        <f>'36'!E7</f>
        <v>Sorgo</v>
      </c>
      <c r="G7" s="866" t="str">
        <f>'36'!F7</f>
        <v>Preparaciones que contienen maíz</v>
      </c>
      <c r="H7" s="866" t="s">
        <v>545</v>
      </c>
      <c r="I7" s="369"/>
    </row>
    <row r="8" spans="3:28" s="191" customFormat="1" ht="15.75" customHeight="1">
      <c r="C8" s="896">
        <v>2012</v>
      </c>
      <c r="D8" s="469">
        <v>297.46442780858808</v>
      </c>
      <c r="E8" s="469">
        <v>261.43472860634398</v>
      </c>
      <c r="F8" s="469">
        <v>234.9956199193042</v>
      </c>
      <c r="G8" s="469">
        <v>486.25995092087749</v>
      </c>
      <c r="H8" s="858">
        <v>299</v>
      </c>
      <c r="I8" s="516"/>
      <c r="O8" s="654"/>
      <c r="P8" s="654"/>
      <c r="Q8" s="654"/>
      <c r="R8" s="654"/>
      <c r="S8" s="654"/>
      <c r="T8" s="654"/>
      <c r="U8" s="654"/>
      <c r="V8" s="654"/>
      <c r="W8" s="654"/>
      <c r="X8" s="654"/>
      <c r="Y8" s="654"/>
      <c r="Z8" s="654"/>
      <c r="AA8" s="654"/>
      <c r="AB8" s="654"/>
    </row>
    <row r="9" spans="3:28" s="191" customFormat="1" ht="15.75" customHeight="1">
      <c r="C9" s="896">
        <v>2013</v>
      </c>
      <c r="D9" s="469">
        <v>253.42735238918613</v>
      </c>
      <c r="E9" s="469">
        <v>249.37785155363915</v>
      </c>
      <c r="F9" s="469">
        <v>243.06452006031054</v>
      </c>
      <c r="G9" s="469">
        <v>439.73487523923831</v>
      </c>
      <c r="H9" s="858">
        <v>346</v>
      </c>
      <c r="I9" s="516"/>
      <c r="O9" s="654"/>
      <c r="P9" s="654"/>
      <c r="Q9" s="654"/>
      <c r="R9" s="654"/>
      <c r="S9" s="654"/>
      <c r="T9" s="654"/>
      <c r="U9" s="654"/>
      <c r="V9" s="654"/>
      <c r="W9" s="654"/>
      <c r="X9" s="654"/>
      <c r="Y9" s="654"/>
      <c r="Z9" s="654"/>
      <c r="AA9" s="654"/>
      <c r="AB9" s="654"/>
    </row>
    <row r="10" spans="3:28" s="191" customFormat="1" ht="15.75" customHeight="1">
      <c r="C10" s="896">
        <v>2014</v>
      </c>
      <c r="D10" s="469">
        <v>219.00299436125709</v>
      </c>
      <c r="E10" s="469">
        <v>219.4995176299407</v>
      </c>
      <c r="F10" s="469">
        <v>183.38222341385179</v>
      </c>
      <c r="G10" s="469">
        <v>465.57422556972477</v>
      </c>
      <c r="H10" s="858">
        <v>293</v>
      </c>
      <c r="I10" s="516"/>
      <c r="O10" s="654"/>
      <c r="P10" s="654"/>
      <c r="Q10" s="654"/>
      <c r="R10" s="654"/>
      <c r="S10" s="654"/>
      <c r="T10" s="654"/>
      <c r="U10" s="654"/>
      <c r="V10" s="654"/>
      <c r="W10" s="654"/>
      <c r="X10" s="654"/>
      <c r="Y10" s="654"/>
      <c r="Z10" s="654"/>
      <c r="AA10" s="654"/>
      <c r="AB10" s="654"/>
    </row>
    <row r="11" spans="3:28" s="191" customFormat="1" ht="15.75" customHeight="1">
      <c r="C11" s="896">
        <v>2015</v>
      </c>
      <c r="D11" s="469">
        <v>194.08519605621245</v>
      </c>
      <c r="E11" s="469">
        <v>190.27359341016816</v>
      </c>
      <c r="F11" s="469">
        <v>157.55825875454391</v>
      </c>
      <c r="G11" s="469">
        <v>349.71610196013978</v>
      </c>
      <c r="H11" s="858">
        <v>250</v>
      </c>
      <c r="I11" s="516"/>
      <c r="O11" s="654"/>
      <c r="P11" s="654"/>
      <c r="Q11" s="654"/>
      <c r="R11" s="654"/>
      <c r="S11" s="654"/>
      <c r="T11" s="654"/>
      <c r="U11" s="654"/>
      <c r="V11" s="654"/>
      <c r="W11" s="654"/>
      <c r="X11" s="654"/>
      <c r="Y11" s="654"/>
      <c r="Z11" s="654"/>
      <c r="AA11" s="654"/>
      <c r="AB11" s="654"/>
    </row>
    <row r="12" spans="3:28" s="191" customFormat="1" ht="15.75" customHeight="1">
      <c r="C12" s="896">
        <v>2016</v>
      </c>
      <c r="D12" s="469">
        <v>191</v>
      </c>
      <c r="E12" s="469">
        <v>207</v>
      </c>
      <c r="F12" s="469">
        <v>186</v>
      </c>
      <c r="G12" s="469">
        <v>356</v>
      </c>
      <c r="H12" s="858">
        <v>204</v>
      </c>
      <c r="I12" s="516"/>
      <c r="O12" s="654"/>
      <c r="P12" s="654"/>
      <c r="Q12" s="654"/>
      <c r="R12" s="654"/>
      <c r="S12" s="654"/>
      <c r="T12" s="654"/>
      <c r="U12" s="654"/>
      <c r="V12" s="654"/>
      <c r="W12" s="654"/>
      <c r="X12" s="654"/>
      <c r="Y12" s="654"/>
      <c r="Z12" s="654"/>
      <c r="AA12" s="654"/>
      <c r="AB12" s="654"/>
    </row>
    <row r="13" spans="3:28" s="191" customFormat="1" ht="15.75" customHeight="1">
      <c r="C13" s="897" t="s">
        <v>562</v>
      </c>
      <c r="D13" s="469">
        <v>175</v>
      </c>
      <c r="E13" s="469">
        <v>310</v>
      </c>
      <c r="F13" s="469">
        <v>188</v>
      </c>
      <c r="G13" s="469">
        <v>378</v>
      </c>
      <c r="H13" s="910">
        <v>207</v>
      </c>
      <c r="I13" s="516"/>
    </row>
    <row r="14" spans="3:28" ht="36.75" customHeight="1">
      <c r="C14" s="1140" t="s">
        <v>548</v>
      </c>
      <c r="D14" s="1140"/>
      <c r="E14" s="1140"/>
      <c r="F14" s="1140"/>
      <c r="G14" s="1140"/>
      <c r="H14" s="1140"/>
      <c r="I14" s="517"/>
    </row>
  </sheetData>
  <mergeCells count="5">
    <mergeCell ref="C1:H1"/>
    <mergeCell ref="C3:H3"/>
    <mergeCell ref="C4:H4"/>
    <mergeCell ref="C5:H5"/>
    <mergeCell ref="C14:H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1:Q177"/>
  <sheetViews>
    <sheetView topLeftCell="A16" zoomScaleNormal="100" workbookViewId="0">
      <selection activeCell="J24" sqref="J24"/>
    </sheetView>
  </sheetViews>
  <sheetFormatPr baseColWidth="10" defaultRowHeight="12" customHeight="1"/>
  <cols>
    <col min="1" max="1" width="0.7265625" style="211" customWidth="1"/>
    <col min="2" max="2" width="8.6328125" style="1" customWidth="1"/>
    <col min="3" max="8" width="8.36328125" style="1" customWidth="1"/>
    <col min="9" max="9" width="10.90625" style="2"/>
    <col min="10" max="16384" width="10.90625" style="211"/>
  </cols>
  <sheetData>
    <row r="1" spans="2:17" s="210" customFormat="1" ht="12.75">
      <c r="B1" s="963" t="s">
        <v>84</v>
      </c>
      <c r="C1" s="963"/>
      <c r="D1" s="963"/>
      <c r="E1" s="963"/>
      <c r="F1" s="963"/>
      <c r="G1" s="963"/>
      <c r="H1" s="963"/>
      <c r="I1" s="24"/>
    </row>
    <row r="2" spans="2:17" s="210" customFormat="1" ht="12.75">
      <c r="B2" s="33"/>
      <c r="C2" s="34"/>
      <c r="D2" s="24"/>
      <c r="E2" s="24"/>
      <c r="F2" s="24"/>
      <c r="G2" s="24"/>
      <c r="H2" s="34"/>
      <c r="I2" s="24"/>
    </row>
    <row r="3" spans="2:17" s="210" customFormat="1" ht="12.75">
      <c r="B3" s="963" t="s">
        <v>493</v>
      </c>
      <c r="C3" s="963"/>
      <c r="D3" s="963"/>
      <c r="E3" s="963"/>
      <c r="F3" s="963"/>
      <c r="G3" s="963"/>
      <c r="H3" s="963"/>
      <c r="I3" s="24"/>
    </row>
    <row r="4" spans="2:17" s="210" customFormat="1" ht="12.75">
      <c r="B4" s="963" t="s">
        <v>404</v>
      </c>
      <c r="C4" s="963"/>
      <c r="D4" s="963"/>
      <c r="E4" s="963"/>
      <c r="F4" s="963"/>
      <c r="G4" s="963"/>
      <c r="H4" s="963"/>
    </row>
    <row r="5" spans="2:17" s="210" customFormat="1" ht="12.75">
      <c r="B5" s="963" t="s">
        <v>273</v>
      </c>
      <c r="C5" s="963"/>
      <c r="D5" s="963"/>
      <c r="E5" s="963"/>
      <c r="F5" s="963"/>
      <c r="G5" s="963"/>
      <c r="H5" s="963"/>
      <c r="I5" s="33"/>
    </row>
    <row r="6" spans="2:17" s="191" customFormat="1" ht="15.75" customHeight="1">
      <c r="B6" s="436"/>
      <c r="C6" s="615">
        <v>2012</v>
      </c>
      <c r="D6" s="615">
        <v>2013</v>
      </c>
      <c r="E6" s="615">
        <v>2014</v>
      </c>
      <c r="F6" s="615">
        <v>2015</v>
      </c>
      <c r="G6" s="615">
        <v>2016</v>
      </c>
      <c r="H6" s="419">
        <v>2017</v>
      </c>
      <c r="I6" s="518"/>
      <c r="J6" s="505"/>
      <c r="K6" s="518"/>
      <c r="L6" s="204"/>
      <c r="M6" s="204"/>
      <c r="N6" s="204"/>
      <c r="O6" s="204"/>
      <c r="P6" s="204"/>
      <c r="Q6" s="204"/>
    </row>
    <row r="7" spans="2:17" s="191" customFormat="1" ht="15.75" customHeight="1">
      <c r="B7" s="127" t="s">
        <v>48</v>
      </c>
      <c r="C7" s="884">
        <v>14031.578947368422</v>
      </c>
      <c r="D7" s="884">
        <v>14600</v>
      </c>
      <c r="E7" s="885">
        <v>12640</v>
      </c>
      <c r="F7" s="885">
        <v>12100</v>
      </c>
      <c r="G7" s="885">
        <v>12000</v>
      </c>
      <c r="H7" s="885">
        <v>14627.272727272728</v>
      </c>
      <c r="I7" s="211"/>
      <c r="J7" s="655"/>
      <c r="K7" s="655"/>
      <c r="L7" s="655"/>
      <c r="M7" s="655"/>
      <c r="N7" s="655"/>
      <c r="O7" s="655"/>
      <c r="P7" s="204"/>
      <c r="Q7" s="204"/>
    </row>
    <row r="8" spans="2:17" s="191" customFormat="1" ht="15.75" customHeight="1">
      <c r="B8" s="127" t="s">
        <v>49</v>
      </c>
      <c r="C8" s="884"/>
      <c r="D8" s="884"/>
      <c r="E8" s="885">
        <v>12800</v>
      </c>
      <c r="F8" s="884"/>
      <c r="G8" s="885">
        <v>12000</v>
      </c>
      <c r="H8" s="885">
        <v>14786.666666666668</v>
      </c>
      <c r="I8" s="211"/>
      <c r="J8" s="655"/>
      <c r="K8" s="655"/>
      <c r="L8" s="655"/>
      <c r="M8" s="655"/>
      <c r="N8" s="655"/>
      <c r="O8" s="655"/>
      <c r="P8" s="204"/>
      <c r="Q8" s="204"/>
    </row>
    <row r="9" spans="2:17" s="191" customFormat="1" ht="15.75" customHeight="1">
      <c r="B9" s="857" t="s">
        <v>50</v>
      </c>
      <c r="C9" s="884"/>
      <c r="D9" s="884">
        <v>14300</v>
      </c>
      <c r="E9" s="885">
        <v>13150</v>
      </c>
      <c r="F9" s="885">
        <v>12100</v>
      </c>
      <c r="G9" s="885">
        <v>12131.25</v>
      </c>
      <c r="H9" s="885">
        <v>13878.947368421052</v>
      </c>
      <c r="I9" s="211"/>
      <c r="J9" s="655"/>
      <c r="K9" s="655"/>
      <c r="L9" s="655"/>
      <c r="M9" s="655"/>
      <c r="N9" s="655"/>
      <c r="O9" s="655"/>
      <c r="P9" s="204"/>
      <c r="Q9" s="204"/>
    </row>
    <row r="10" spans="2:17" s="191" customFormat="1" ht="15.75" customHeight="1">
      <c r="B10" s="898" t="s">
        <v>58</v>
      </c>
      <c r="C10" s="885">
        <v>12984.905660377359</v>
      </c>
      <c r="D10" s="885">
        <v>12615.625</v>
      </c>
      <c r="E10" s="885">
        <v>13426.582278481013</v>
      </c>
      <c r="F10" s="885">
        <v>12098.404255319148</v>
      </c>
      <c r="G10" s="885">
        <v>12105.2</v>
      </c>
      <c r="H10" s="885">
        <v>12795.192307692309</v>
      </c>
      <c r="I10" s="211"/>
      <c r="J10" s="655"/>
      <c r="K10" s="655"/>
      <c r="L10" s="655"/>
      <c r="M10" s="655"/>
      <c r="N10" s="655"/>
      <c r="O10" s="655"/>
      <c r="P10" s="204"/>
      <c r="Q10" s="204"/>
    </row>
    <row r="11" spans="2:17" s="191" customFormat="1" ht="15.75" customHeight="1">
      <c r="B11" s="857" t="s">
        <v>60</v>
      </c>
      <c r="C11" s="885">
        <v>12735.849056603774</v>
      </c>
      <c r="D11" s="885">
        <v>12182.165605095541</v>
      </c>
      <c r="E11" s="885">
        <v>13513.063063063064</v>
      </c>
      <c r="F11" s="885">
        <v>11629.569892473119</v>
      </c>
      <c r="G11" s="885">
        <v>12468.198198198199</v>
      </c>
      <c r="H11" s="885">
        <v>12685.576923076924</v>
      </c>
      <c r="I11" s="519"/>
      <c r="J11" s="655"/>
      <c r="K11" s="655"/>
      <c r="L11" s="655"/>
      <c r="M11" s="655"/>
      <c r="N11" s="655"/>
      <c r="O11" s="655"/>
      <c r="P11" s="204"/>
      <c r="Q11" s="204"/>
    </row>
    <row r="12" spans="2:17" s="191" customFormat="1" ht="15.75" customHeight="1">
      <c r="B12" s="857" t="s">
        <v>51</v>
      </c>
      <c r="C12" s="886">
        <v>12493.023255813954</v>
      </c>
      <c r="D12" s="886">
        <v>12352.083333333334</v>
      </c>
      <c r="E12" s="885">
        <v>13093.406593406593</v>
      </c>
      <c r="F12" s="885">
        <v>11412.280701754386</v>
      </c>
      <c r="G12" s="885">
        <v>13282.824427480919</v>
      </c>
      <c r="H12" s="885">
        <v>12827.173913043478</v>
      </c>
      <c r="I12" s="519"/>
      <c r="J12" s="655"/>
      <c r="K12" s="655"/>
      <c r="L12" s="655"/>
      <c r="M12" s="655"/>
      <c r="N12" s="655"/>
      <c r="O12" s="655"/>
      <c r="P12" s="204"/>
      <c r="Q12" s="204"/>
    </row>
    <row r="13" spans="2:17" s="191" customFormat="1" ht="15.75" customHeight="1">
      <c r="B13" s="857" t="s">
        <v>52</v>
      </c>
      <c r="C13" s="884">
        <v>12807.407407407407</v>
      </c>
      <c r="D13" s="884">
        <v>12613.461538461539</v>
      </c>
      <c r="E13" s="885">
        <v>12700</v>
      </c>
      <c r="F13" s="885">
        <v>11015.384615384615</v>
      </c>
      <c r="G13" s="885">
        <v>13322.461538461539</v>
      </c>
      <c r="H13" s="885">
        <v>13130.000000000002</v>
      </c>
      <c r="I13" s="519"/>
      <c r="J13" s="655"/>
      <c r="K13" s="655"/>
      <c r="L13" s="655"/>
      <c r="M13" s="655"/>
      <c r="N13" s="655"/>
      <c r="O13" s="655"/>
      <c r="P13" s="204"/>
      <c r="Q13" s="204"/>
    </row>
    <row r="14" spans="2:17" s="191" customFormat="1" ht="15.75" customHeight="1">
      <c r="B14" s="127" t="s">
        <v>53</v>
      </c>
      <c r="C14" s="884">
        <v>14766.666666666666</v>
      </c>
      <c r="D14" s="884">
        <v>12625</v>
      </c>
      <c r="E14" s="885">
        <v>12800</v>
      </c>
      <c r="F14" s="885">
        <v>11500</v>
      </c>
      <c r="G14" s="885">
        <v>13260</v>
      </c>
      <c r="H14" s="885">
        <v>13104.166666666666</v>
      </c>
      <c r="I14" s="211"/>
      <c r="J14" s="655"/>
      <c r="K14" s="655"/>
      <c r="L14" s="655"/>
      <c r="M14" s="655"/>
      <c r="N14" s="655"/>
      <c r="O14" s="655"/>
      <c r="P14" s="204"/>
      <c r="Q14" s="204"/>
    </row>
    <row r="15" spans="2:17" s="191" customFormat="1" ht="15.75" customHeight="1">
      <c r="B15" s="127" t="s">
        <v>54</v>
      </c>
      <c r="C15" s="884">
        <v>15500</v>
      </c>
      <c r="D15" s="884">
        <v>12480</v>
      </c>
      <c r="E15" s="885">
        <v>12763.636363636364</v>
      </c>
      <c r="F15" s="886">
        <v>11875</v>
      </c>
      <c r="G15" s="886">
        <v>13447.619047619048</v>
      </c>
      <c r="H15" s="886">
        <v>12803</v>
      </c>
      <c r="I15" s="211"/>
      <c r="J15" s="655"/>
      <c r="K15" s="655"/>
      <c r="L15" s="655"/>
      <c r="M15" s="655"/>
      <c r="N15" s="655"/>
      <c r="O15" s="655"/>
      <c r="P15" s="204"/>
      <c r="Q15" s="204"/>
    </row>
    <row r="16" spans="2:17" s="191" customFormat="1" ht="15.75" customHeight="1">
      <c r="B16" s="127" t="s">
        <v>55</v>
      </c>
      <c r="C16" s="884"/>
      <c r="D16" s="884">
        <v>12310</v>
      </c>
      <c r="E16" s="885">
        <v>12828.571428571431</v>
      </c>
      <c r="F16" s="885">
        <v>12000</v>
      </c>
      <c r="G16" s="885">
        <v>13600</v>
      </c>
      <c r="H16" s="885">
        <v>12589</v>
      </c>
      <c r="I16" s="211"/>
      <c r="J16" s="655"/>
      <c r="K16" s="655"/>
      <c r="L16" s="655"/>
      <c r="M16" s="655"/>
      <c r="N16" s="655"/>
      <c r="O16" s="655"/>
      <c r="P16" s="204"/>
      <c r="Q16" s="204"/>
    </row>
    <row r="17" spans="2:17" s="191" customFormat="1" ht="15.75" customHeight="1">
      <c r="B17" s="127" t="s">
        <v>56</v>
      </c>
      <c r="C17" s="884"/>
      <c r="D17" s="884">
        <v>11987.5</v>
      </c>
      <c r="E17" s="884"/>
      <c r="F17" s="885">
        <v>12000</v>
      </c>
      <c r="G17" s="885">
        <v>13600</v>
      </c>
      <c r="H17" s="885">
        <v>12563</v>
      </c>
      <c r="I17" s="518"/>
      <c r="J17" s="655"/>
      <c r="K17" s="655"/>
      <c r="L17" s="655"/>
      <c r="M17" s="655"/>
      <c r="N17" s="655"/>
      <c r="O17" s="655"/>
      <c r="P17" s="204"/>
      <c r="Q17" s="204"/>
    </row>
    <row r="18" spans="2:17" s="191" customFormat="1" ht="15.75" customHeight="1">
      <c r="B18" s="127" t="s">
        <v>57</v>
      </c>
      <c r="C18" s="884">
        <v>14575</v>
      </c>
      <c r="D18" s="884">
        <v>11980</v>
      </c>
      <c r="E18" s="884"/>
      <c r="F18" s="885">
        <v>12000</v>
      </c>
      <c r="G18" s="885">
        <v>13600</v>
      </c>
      <c r="H18" s="885">
        <v>12536</v>
      </c>
      <c r="I18" s="518"/>
      <c r="J18" s="655"/>
      <c r="K18" s="655"/>
      <c r="L18" s="655"/>
      <c r="M18" s="655"/>
      <c r="N18" s="655"/>
      <c r="O18" s="655"/>
      <c r="P18" s="204"/>
      <c r="Q18" s="204"/>
    </row>
    <row r="19" spans="2:17" s="191" customFormat="1" ht="15.75" customHeight="1">
      <c r="B19" s="127" t="s">
        <v>104</v>
      </c>
      <c r="C19" s="886">
        <f t="shared" ref="C19:F19" si="0">AVERAGE(C7:C18)</f>
        <v>13736.803874279698</v>
      </c>
      <c r="D19" s="884">
        <f t="shared" si="0"/>
        <v>12731.43958880822</v>
      </c>
      <c r="E19" s="884">
        <f t="shared" si="0"/>
        <v>12971.525972715846</v>
      </c>
      <c r="F19" s="884">
        <f t="shared" si="0"/>
        <v>11793.694496811933</v>
      </c>
      <c r="G19" s="884">
        <f>AVERAGE(G7:G18)</f>
        <v>12901.462767646641</v>
      </c>
      <c r="H19" s="884">
        <f>AVERAGE(H7:H18)</f>
        <v>13193.833047736653</v>
      </c>
      <c r="I19" s="518"/>
      <c r="J19" s="204"/>
      <c r="K19" s="518"/>
      <c r="L19" s="204"/>
      <c r="M19" s="204"/>
      <c r="N19" s="204"/>
      <c r="O19" s="204"/>
      <c r="P19" s="204"/>
      <c r="Q19" s="204"/>
    </row>
    <row r="20" spans="2:17" s="191" customFormat="1" ht="27.75" customHeight="1">
      <c r="B20" s="1037" t="s">
        <v>492</v>
      </c>
      <c r="C20" s="1037"/>
      <c r="D20" s="1037"/>
      <c r="E20" s="1037"/>
      <c r="F20" s="1037"/>
      <c r="G20" s="1037"/>
      <c r="H20" s="1037"/>
      <c r="I20" s="518"/>
      <c r="J20" s="204"/>
      <c r="K20" s="518"/>
      <c r="L20" s="204"/>
      <c r="M20" s="204"/>
      <c r="N20" s="204"/>
      <c r="O20" s="204"/>
      <c r="P20" s="204"/>
      <c r="Q20" s="204"/>
    </row>
    <row r="21" spans="2:17" s="191" customFormat="1" ht="12.75">
      <c r="B21" s="520"/>
      <c r="C21" s="439"/>
      <c r="D21" s="439"/>
      <c r="E21" s="439"/>
      <c r="F21" s="439"/>
      <c r="G21" s="439"/>
      <c r="H21" s="521"/>
      <c r="I21" s="518"/>
      <c r="K21" s="518"/>
    </row>
    <row r="22" spans="2:17" s="191" customFormat="1" ht="12.75">
      <c r="B22" s="520"/>
      <c r="C22" s="439"/>
      <c r="D22" s="439"/>
      <c r="E22" s="439"/>
      <c r="F22" s="439"/>
      <c r="G22" s="439"/>
      <c r="H22" s="521"/>
      <c r="I22" s="518"/>
      <c r="K22" s="518"/>
    </row>
    <row r="23" spans="2:17" ht="12.75">
      <c r="H23" s="374"/>
      <c r="I23" s="518"/>
      <c r="K23" s="518"/>
      <c r="L23" s="191"/>
    </row>
    <row r="24" spans="2:17" ht="12.75">
      <c r="H24" s="374"/>
      <c r="I24" s="518"/>
      <c r="K24" s="518"/>
      <c r="L24" s="191"/>
    </row>
    <row r="25" spans="2:17" ht="12.75">
      <c r="H25" s="374"/>
      <c r="I25" s="518"/>
      <c r="K25" s="518"/>
      <c r="L25" s="191"/>
    </row>
    <row r="26" spans="2:17" ht="12" customHeight="1">
      <c r="I26" s="518"/>
      <c r="K26" s="518"/>
      <c r="L26" s="191"/>
    </row>
    <row r="27" spans="2:17" ht="12" customHeight="1">
      <c r="I27" s="518"/>
      <c r="K27" s="518"/>
      <c r="L27" s="191"/>
    </row>
    <row r="28" spans="2:17" ht="12" customHeight="1">
      <c r="I28" s="518"/>
      <c r="K28" s="518"/>
      <c r="L28" s="191"/>
    </row>
    <row r="29" spans="2:17" ht="12" customHeight="1">
      <c r="I29" s="518"/>
      <c r="K29" s="518"/>
      <c r="L29" s="191"/>
    </row>
    <row r="30" spans="2:17" ht="12" customHeight="1">
      <c r="I30" s="518"/>
      <c r="K30" s="518"/>
      <c r="L30" s="191"/>
    </row>
    <row r="31" spans="2:17" ht="12" customHeight="1">
      <c r="I31" s="518"/>
      <c r="K31" s="518"/>
      <c r="L31" s="191"/>
    </row>
    <row r="32" spans="2:17" ht="12" customHeight="1">
      <c r="I32" s="518"/>
      <c r="K32" s="518"/>
      <c r="L32" s="191"/>
    </row>
    <row r="33" spans="9:12" ht="12" customHeight="1">
      <c r="I33" s="518"/>
      <c r="K33" s="518"/>
      <c r="L33" s="191"/>
    </row>
    <row r="34" spans="9:12" ht="12" customHeight="1">
      <c r="I34" s="518"/>
      <c r="K34" s="518"/>
      <c r="L34" s="191"/>
    </row>
    <row r="35" spans="9:12" ht="12" customHeight="1">
      <c r="I35" s="518"/>
      <c r="K35" s="518"/>
      <c r="L35" s="191"/>
    </row>
    <row r="36" spans="9:12" ht="12" customHeight="1">
      <c r="I36" s="518"/>
      <c r="K36" s="518"/>
      <c r="L36" s="191"/>
    </row>
    <row r="37" spans="9:12" ht="12" customHeight="1">
      <c r="I37" s="518"/>
      <c r="K37" s="518"/>
      <c r="L37" s="191"/>
    </row>
    <row r="38" spans="9:12" ht="12" customHeight="1">
      <c r="I38" s="518"/>
      <c r="K38" s="518"/>
      <c r="L38" s="191"/>
    </row>
    <row r="39" spans="9:12" ht="12" customHeight="1">
      <c r="I39" s="518"/>
      <c r="K39" s="518"/>
      <c r="L39" s="191"/>
    </row>
    <row r="40" spans="9:12" ht="12" customHeight="1">
      <c r="I40" s="518"/>
      <c r="K40" s="518"/>
      <c r="L40" s="191"/>
    </row>
    <row r="41" spans="9:12" ht="12" customHeight="1">
      <c r="I41" s="518"/>
      <c r="K41" s="518"/>
      <c r="L41" s="191"/>
    </row>
    <row r="42" spans="9:12" ht="12" customHeight="1">
      <c r="I42" s="518"/>
      <c r="K42" s="518"/>
      <c r="L42" s="191"/>
    </row>
    <row r="43" spans="9:12" ht="12" customHeight="1">
      <c r="I43" s="518"/>
      <c r="K43" s="518"/>
      <c r="L43" s="191"/>
    </row>
    <row r="44" spans="9:12" ht="12" customHeight="1">
      <c r="I44" s="518"/>
      <c r="K44" s="518"/>
      <c r="L44" s="191"/>
    </row>
    <row r="45" spans="9:12" ht="12" customHeight="1">
      <c r="I45" s="518"/>
      <c r="K45" s="518"/>
      <c r="L45" s="191"/>
    </row>
    <row r="46" spans="9:12" ht="12" customHeight="1">
      <c r="I46" s="518"/>
      <c r="K46" s="518"/>
      <c r="L46" s="191"/>
    </row>
    <row r="47" spans="9:12" ht="12" customHeight="1">
      <c r="I47" s="518"/>
      <c r="K47" s="518"/>
      <c r="L47" s="191"/>
    </row>
    <row r="48" spans="9:12" ht="12" customHeight="1">
      <c r="I48" s="518"/>
      <c r="K48" s="518"/>
      <c r="L48" s="191"/>
    </row>
    <row r="49" spans="9:12" ht="12" customHeight="1">
      <c r="I49" s="518"/>
      <c r="K49" s="518"/>
      <c r="L49" s="191"/>
    </row>
    <row r="50" spans="9:12" ht="12" customHeight="1">
      <c r="I50" s="518"/>
      <c r="K50" s="518"/>
      <c r="L50" s="191"/>
    </row>
    <row r="51" spans="9:12" ht="12" customHeight="1">
      <c r="I51" s="518"/>
      <c r="K51" s="518"/>
      <c r="L51" s="191"/>
    </row>
    <row r="52" spans="9:12" ht="12" customHeight="1">
      <c r="I52" s="518"/>
      <c r="K52" s="518"/>
      <c r="L52" s="191"/>
    </row>
    <row r="53" spans="9:12" ht="12" customHeight="1">
      <c r="I53" s="518"/>
      <c r="K53" s="518"/>
      <c r="L53" s="191"/>
    </row>
    <row r="54" spans="9:12" ht="12" customHeight="1">
      <c r="I54" s="518"/>
      <c r="K54" s="518"/>
      <c r="L54" s="191"/>
    </row>
    <row r="55" spans="9:12" ht="12" customHeight="1">
      <c r="I55" s="518"/>
      <c r="K55" s="518"/>
      <c r="L55" s="191"/>
    </row>
    <row r="56" spans="9:12" ht="12" customHeight="1">
      <c r="I56" s="518"/>
      <c r="K56" s="518"/>
      <c r="L56" s="191"/>
    </row>
    <row r="57" spans="9:12" ht="12" customHeight="1">
      <c r="I57" s="518"/>
      <c r="K57" s="518"/>
      <c r="L57" s="191"/>
    </row>
    <row r="58" spans="9:12" ht="12" customHeight="1">
      <c r="I58" s="518"/>
      <c r="K58" s="518"/>
      <c r="L58" s="191"/>
    </row>
    <row r="59" spans="9:12" ht="12" customHeight="1">
      <c r="I59" s="518"/>
      <c r="K59" s="518"/>
      <c r="L59" s="191"/>
    </row>
    <row r="60" spans="9:12" ht="12" customHeight="1">
      <c r="I60" s="518"/>
      <c r="K60" s="518"/>
      <c r="L60" s="191"/>
    </row>
    <row r="61" spans="9:12" ht="12" customHeight="1">
      <c r="I61" s="518"/>
      <c r="K61" s="518"/>
      <c r="L61" s="191"/>
    </row>
    <row r="62" spans="9:12" ht="12" customHeight="1">
      <c r="I62" s="518"/>
      <c r="K62" s="518"/>
      <c r="L62" s="191"/>
    </row>
    <row r="63" spans="9:12" ht="12" customHeight="1">
      <c r="I63" s="518"/>
      <c r="K63" s="518"/>
      <c r="L63" s="191"/>
    </row>
    <row r="64" spans="9:12" ht="12" customHeight="1">
      <c r="I64" s="518"/>
      <c r="K64" s="518"/>
      <c r="L64" s="191"/>
    </row>
    <row r="65" spans="9:12" ht="12" customHeight="1">
      <c r="I65" s="522"/>
      <c r="K65" s="522"/>
      <c r="L65" s="191"/>
    </row>
    <row r="66" spans="9:12" ht="12" customHeight="1">
      <c r="I66" s="522"/>
      <c r="K66" s="522"/>
      <c r="L66" s="191"/>
    </row>
    <row r="67" spans="9:12" ht="12" customHeight="1">
      <c r="I67" s="522"/>
      <c r="K67" s="522"/>
      <c r="L67" s="191"/>
    </row>
    <row r="68" spans="9:12" ht="12" customHeight="1">
      <c r="I68" s="522"/>
      <c r="K68" s="522"/>
      <c r="L68" s="191"/>
    </row>
    <row r="69" spans="9:12" ht="12" customHeight="1">
      <c r="I69" s="522"/>
      <c r="K69" s="522"/>
      <c r="L69" s="191"/>
    </row>
    <row r="70" spans="9:12" ht="12" customHeight="1">
      <c r="I70" s="522"/>
      <c r="K70" s="522"/>
      <c r="L70" s="191"/>
    </row>
    <row r="71" spans="9:12" ht="12" customHeight="1">
      <c r="I71" s="522"/>
      <c r="K71" s="522"/>
      <c r="L71" s="191"/>
    </row>
    <row r="72" spans="9:12" ht="12" customHeight="1">
      <c r="I72" s="522"/>
      <c r="K72" s="522"/>
      <c r="L72" s="191"/>
    </row>
    <row r="73" spans="9:12" ht="12" customHeight="1">
      <c r="I73" s="522"/>
      <c r="K73" s="522"/>
      <c r="L73" s="191"/>
    </row>
    <row r="74" spans="9:12" ht="12" customHeight="1">
      <c r="I74" s="522"/>
      <c r="K74" s="522"/>
      <c r="L74" s="191"/>
    </row>
    <row r="75" spans="9:12" ht="12" customHeight="1">
      <c r="I75" s="522"/>
      <c r="K75" s="522"/>
      <c r="L75" s="191"/>
    </row>
    <row r="76" spans="9:12" ht="12" customHeight="1">
      <c r="I76" s="522"/>
      <c r="K76" s="522"/>
      <c r="L76" s="191"/>
    </row>
    <row r="77" spans="9:12" ht="12" customHeight="1">
      <c r="I77" s="522"/>
      <c r="K77" s="522"/>
      <c r="L77" s="191"/>
    </row>
    <row r="78" spans="9:12" ht="12" customHeight="1">
      <c r="I78" s="522"/>
      <c r="K78" s="522"/>
      <c r="L78" s="191"/>
    </row>
    <row r="79" spans="9:12" ht="12" customHeight="1">
      <c r="I79" s="522"/>
      <c r="K79" s="522"/>
      <c r="L79" s="191"/>
    </row>
    <row r="80" spans="9:12" ht="12" customHeight="1">
      <c r="I80" s="522"/>
      <c r="K80" s="522"/>
      <c r="L80" s="191"/>
    </row>
    <row r="81" spans="9:12" ht="12" customHeight="1">
      <c r="I81" s="522"/>
      <c r="K81" s="522"/>
      <c r="L81" s="191"/>
    </row>
    <row r="82" spans="9:12" ht="12" customHeight="1">
      <c r="K82" s="505"/>
    </row>
    <row r="83" spans="9:12" ht="12" customHeight="1">
      <c r="K83" s="505"/>
    </row>
    <row r="84" spans="9:12" ht="12" customHeight="1">
      <c r="K84" s="505"/>
    </row>
    <row r="85" spans="9:12" ht="12" customHeight="1">
      <c r="K85" s="505"/>
    </row>
    <row r="86" spans="9:12" ht="12" customHeight="1">
      <c r="K86" s="505"/>
    </row>
    <row r="87" spans="9:12" ht="12" customHeight="1">
      <c r="K87" s="505"/>
    </row>
    <row r="88" spans="9:12" ht="12" customHeight="1">
      <c r="K88" s="505"/>
    </row>
    <row r="89" spans="9:12" ht="12" customHeight="1">
      <c r="K89" s="505"/>
    </row>
    <row r="90" spans="9:12" ht="12" customHeight="1">
      <c r="K90" s="505"/>
    </row>
    <row r="91" spans="9:12" ht="12" customHeight="1">
      <c r="K91" s="505"/>
    </row>
    <row r="92" spans="9:12" ht="12" customHeight="1">
      <c r="K92" s="505"/>
    </row>
    <row r="93" spans="9:12" ht="12" customHeight="1">
      <c r="K93" s="505"/>
    </row>
    <row r="94" spans="9:12" ht="12" customHeight="1">
      <c r="K94" s="505"/>
    </row>
    <row r="95" spans="9:12" ht="12" customHeight="1">
      <c r="K95" s="505"/>
    </row>
    <row r="96" spans="9:12" ht="12" customHeight="1">
      <c r="K96" s="505"/>
    </row>
    <row r="97" spans="11:11" ht="12" customHeight="1">
      <c r="K97" s="505"/>
    </row>
    <row r="98" spans="11:11" ht="12" customHeight="1">
      <c r="K98" s="505"/>
    </row>
    <row r="99" spans="11:11" ht="12" customHeight="1">
      <c r="K99" s="505"/>
    </row>
    <row r="100" spans="11:11" ht="12" customHeight="1">
      <c r="K100" s="505"/>
    </row>
    <row r="101" spans="11:11" ht="12" customHeight="1">
      <c r="K101" s="505"/>
    </row>
    <row r="102" spans="11:11" ht="12" customHeight="1">
      <c r="K102" s="505"/>
    </row>
    <row r="103" spans="11:11" ht="12" customHeight="1">
      <c r="K103" s="505"/>
    </row>
    <row r="104" spans="11:11" ht="12" customHeight="1">
      <c r="K104" s="505"/>
    </row>
    <row r="105" spans="11:11" ht="12" customHeight="1">
      <c r="K105" s="505"/>
    </row>
    <row r="106" spans="11:11" ht="12" customHeight="1">
      <c r="K106" s="505"/>
    </row>
    <row r="107" spans="11:11" ht="12" customHeight="1">
      <c r="K107" s="505"/>
    </row>
    <row r="108" spans="11:11" ht="12" customHeight="1">
      <c r="K108" s="505"/>
    </row>
    <row r="109" spans="11:11" ht="12" customHeight="1">
      <c r="K109" s="505"/>
    </row>
    <row r="110" spans="11:11" ht="12" customHeight="1">
      <c r="K110" s="505"/>
    </row>
    <row r="111" spans="11:11" ht="12" customHeight="1">
      <c r="K111" s="505"/>
    </row>
    <row r="112" spans="11:11" ht="12" customHeight="1">
      <c r="K112" s="505"/>
    </row>
    <row r="113" spans="11:11" ht="12" customHeight="1">
      <c r="K113" s="505"/>
    </row>
    <row r="114" spans="11:11" ht="12" customHeight="1">
      <c r="K114" s="505"/>
    </row>
    <row r="115" spans="11:11" ht="12" customHeight="1">
      <c r="K115" s="505"/>
    </row>
    <row r="116" spans="11:11" ht="12" customHeight="1">
      <c r="K116" s="505"/>
    </row>
    <row r="117" spans="11:11" ht="12" customHeight="1">
      <c r="K117" s="505"/>
    </row>
    <row r="118" spans="11:11" ht="12" customHeight="1">
      <c r="K118" s="505"/>
    </row>
    <row r="119" spans="11:11" ht="12" customHeight="1">
      <c r="K119" s="505"/>
    </row>
    <row r="120" spans="11:11" ht="12" customHeight="1">
      <c r="K120" s="505"/>
    </row>
    <row r="121" spans="11:11" ht="12" customHeight="1">
      <c r="K121" s="505"/>
    </row>
    <row r="122" spans="11:11" ht="12" customHeight="1">
      <c r="K122" s="505"/>
    </row>
    <row r="123" spans="11:11" ht="12" customHeight="1">
      <c r="K123" s="505"/>
    </row>
    <row r="124" spans="11:11" ht="12" customHeight="1">
      <c r="K124" s="505"/>
    </row>
    <row r="125" spans="11:11" ht="12" customHeight="1">
      <c r="K125" s="505"/>
    </row>
    <row r="126" spans="11:11" ht="12" customHeight="1">
      <c r="K126" s="505"/>
    </row>
    <row r="127" spans="11:11" ht="12" customHeight="1">
      <c r="K127" s="505"/>
    </row>
    <row r="128" spans="11:11" ht="12" customHeight="1">
      <c r="K128" s="505"/>
    </row>
    <row r="129" spans="11:11" ht="12" customHeight="1">
      <c r="K129" s="505"/>
    </row>
    <row r="130" spans="11:11" ht="12" customHeight="1">
      <c r="K130" s="505"/>
    </row>
    <row r="131" spans="11:11" ht="12" customHeight="1">
      <c r="K131" s="505"/>
    </row>
    <row r="132" spans="11:11" ht="12" customHeight="1">
      <c r="K132" s="505"/>
    </row>
    <row r="133" spans="11:11" ht="12" customHeight="1">
      <c r="K133" s="505"/>
    </row>
    <row r="134" spans="11:11" ht="12" customHeight="1">
      <c r="K134" s="505"/>
    </row>
    <row r="135" spans="11:11" ht="12" customHeight="1">
      <c r="K135" s="505"/>
    </row>
    <row r="136" spans="11:11" ht="12" customHeight="1">
      <c r="K136" s="505"/>
    </row>
    <row r="137" spans="11:11" ht="12" customHeight="1">
      <c r="K137" s="505"/>
    </row>
    <row r="138" spans="11:11" ht="12" customHeight="1">
      <c r="K138" s="505"/>
    </row>
    <row r="139" spans="11:11" ht="12" customHeight="1">
      <c r="K139" s="505"/>
    </row>
    <row r="140" spans="11:11" ht="12" customHeight="1">
      <c r="K140" s="505"/>
    </row>
    <row r="141" spans="11:11" ht="12" customHeight="1">
      <c r="K141" s="505"/>
    </row>
    <row r="142" spans="11:11" ht="12" customHeight="1">
      <c r="K142" s="505"/>
    </row>
    <row r="143" spans="11:11" ht="12" customHeight="1">
      <c r="K143" s="505"/>
    </row>
    <row r="144" spans="11:11" ht="12" customHeight="1">
      <c r="K144" s="505"/>
    </row>
    <row r="145" spans="11:11" ht="12" customHeight="1">
      <c r="K145" s="505"/>
    </row>
    <row r="146" spans="11:11" ht="12" customHeight="1">
      <c r="K146" s="505"/>
    </row>
    <row r="147" spans="11:11" ht="12" customHeight="1">
      <c r="K147" s="505"/>
    </row>
    <row r="148" spans="11:11" ht="12" customHeight="1">
      <c r="K148" s="505"/>
    </row>
    <row r="149" spans="11:11" ht="12" customHeight="1">
      <c r="K149" s="505"/>
    </row>
    <row r="150" spans="11:11" ht="12" customHeight="1">
      <c r="K150" s="505"/>
    </row>
    <row r="151" spans="11:11" ht="12" customHeight="1">
      <c r="K151" s="505"/>
    </row>
    <row r="152" spans="11:11" ht="12" customHeight="1">
      <c r="K152" s="505"/>
    </row>
    <row r="153" spans="11:11" ht="12" customHeight="1">
      <c r="K153" s="505"/>
    </row>
    <row r="154" spans="11:11" ht="12" customHeight="1">
      <c r="K154" s="505"/>
    </row>
    <row r="155" spans="11:11" ht="12" customHeight="1">
      <c r="K155" s="505"/>
    </row>
    <row r="156" spans="11:11" ht="12" customHeight="1">
      <c r="K156" s="505"/>
    </row>
    <row r="157" spans="11:11" ht="12" customHeight="1">
      <c r="K157" s="505"/>
    </row>
    <row r="158" spans="11:11" ht="12" customHeight="1">
      <c r="K158" s="505"/>
    </row>
    <row r="159" spans="11:11" ht="12" customHeight="1">
      <c r="K159" s="505"/>
    </row>
    <row r="160" spans="11:11" ht="12" customHeight="1">
      <c r="K160" s="505"/>
    </row>
    <row r="161" spans="11:11" ht="12" customHeight="1">
      <c r="K161" s="505"/>
    </row>
    <row r="162" spans="11:11" ht="12" customHeight="1">
      <c r="K162" s="505"/>
    </row>
    <row r="163" spans="11:11" ht="12" customHeight="1">
      <c r="K163" s="505"/>
    </row>
    <row r="164" spans="11:11" ht="12" customHeight="1">
      <c r="K164" s="505"/>
    </row>
    <row r="165" spans="11:11" ht="12" customHeight="1">
      <c r="K165" s="505"/>
    </row>
    <row r="166" spans="11:11" ht="12" customHeight="1">
      <c r="K166" s="505"/>
    </row>
    <row r="167" spans="11:11" ht="12" customHeight="1">
      <c r="K167" s="505"/>
    </row>
    <row r="168" spans="11:11" ht="12" customHeight="1">
      <c r="K168" s="505"/>
    </row>
    <row r="169" spans="11:11" ht="12" customHeight="1">
      <c r="K169" s="505"/>
    </row>
    <row r="170" spans="11:11" ht="12" customHeight="1">
      <c r="K170" s="505"/>
    </row>
    <row r="171" spans="11:11" ht="12" customHeight="1">
      <c r="K171" s="505"/>
    </row>
    <row r="172" spans="11:11" ht="12" customHeight="1">
      <c r="K172" s="505"/>
    </row>
    <row r="173" spans="11:11" ht="12" customHeight="1">
      <c r="K173" s="505"/>
    </row>
    <row r="174" spans="11:11" ht="12" customHeight="1">
      <c r="K174" s="505"/>
    </row>
    <row r="175" spans="11:11" ht="12" customHeight="1">
      <c r="K175" s="505"/>
    </row>
    <row r="176" spans="11:11" ht="12" customHeight="1">
      <c r="K176" s="505"/>
    </row>
    <row r="177" spans="11:11" ht="12" customHeight="1">
      <c r="K177" s="505"/>
    </row>
  </sheetData>
  <mergeCells count="5">
    <mergeCell ref="B1:H1"/>
    <mergeCell ref="B3:H3"/>
    <mergeCell ref="B4:H4"/>
    <mergeCell ref="B5:H5"/>
    <mergeCell ref="B20:H20"/>
  </mergeCells>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zoomScaleNormal="100" workbookViewId="0">
      <selection activeCell="F14" sqref="F14"/>
    </sheetView>
  </sheetViews>
  <sheetFormatPr baseColWidth="10" defaultColWidth="10.90625" defaultRowHeight="12"/>
  <cols>
    <col min="1" max="6" width="10.26953125" style="1" customWidth="1"/>
    <col min="7" max="7" width="4.453125" style="1" customWidth="1"/>
    <col min="8" max="8" width="4.36328125" style="1" customWidth="1"/>
    <col min="9" max="9" width="7.08984375" style="1" customWidth="1"/>
    <col min="10" max="12" width="4.36328125" style="1" customWidth="1"/>
    <col min="13" max="13" width="6.90625" style="1" customWidth="1"/>
    <col min="14" max="16384" width="10.90625" style="1"/>
  </cols>
  <sheetData>
    <row r="1" spans="1:17" s="24" customFormat="1" ht="12.75">
      <c r="A1" s="959" t="s">
        <v>0</v>
      </c>
      <c r="B1" s="959"/>
      <c r="C1" s="959"/>
      <c r="D1" s="959"/>
      <c r="E1" s="959"/>
      <c r="F1" s="959"/>
    </row>
    <row r="2" spans="1:17" s="24" customFormat="1" ht="12.75">
      <c r="A2" s="29"/>
      <c r="B2" s="29"/>
      <c r="C2" s="29"/>
      <c r="D2" s="29"/>
      <c r="E2" s="29"/>
      <c r="F2" s="29"/>
    </row>
    <row r="3" spans="1:17" s="24" customFormat="1" ht="13.5" customHeight="1">
      <c r="A3" s="960" t="s">
        <v>436</v>
      </c>
      <c r="B3" s="960"/>
      <c r="C3" s="960"/>
      <c r="D3" s="960"/>
      <c r="E3" s="960"/>
      <c r="F3" s="960"/>
    </row>
    <row r="4" spans="1:17" s="24" customFormat="1" ht="12.75" customHeight="1">
      <c r="A4" s="961" t="s">
        <v>33</v>
      </c>
      <c r="B4" s="961"/>
      <c r="C4" s="961"/>
      <c r="D4" s="961"/>
      <c r="E4" s="961"/>
      <c r="F4" s="961"/>
      <c r="G4" s="41"/>
    </row>
    <row r="5" spans="1:17" s="22" customFormat="1" ht="30" customHeight="1">
      <c r="A5" s="75" t="s">
        <v>34</v>
      </c>
      <c r="B5" s="120" t="s">
        <v>141</v>
      </c>
      <c r="C5" s="121" t="s">
        <v>6</v>
      </c>
      <c r="D5" s="121" t="s">
        <v>13</v>
      </c>
      <c r="E5" s="120" t="s">
        <v>121</v>
      </c>
      <c r="F5" s="120" t="s">
        <v>142</v>
      </c>
      <c r="H5" s="24"/>
    </row>
    <row r="6" spans="1:17" s="22" customFormat="1" ht="15.75" customHeight="1">
      <c r="A6" s="46">
        <v>42856</v>
      </c>
      <c r="B6" s="224">
        <v>255.35</v>
      </c>
      <c r="C6" s="224">
        <v>737.83</v>
      </c>
      <c r="D6" s="224">
        <v>734.89</v>
      </c>
      <c r="E6" s="224">
        <v>178.35</v>
      </c>
      <c r="F6" s="224">
        <v>258.29000000000002</v>
      </c>
      <c r="G6" s="43"/>
      <c r="H6" s="48"/>
      <c r="J6" s="209"/>
      <c r="K6" s="209"/>
      <c r="L6" s="209"/>
      <c r="M6" s="209"/>
      <c r="N6" s="955"/>
      <c r="O6" s="956"/>
    </row>
    <row r="7" spans="1:17" s="22" customFormat="1" ht="15.75" customHeight="1">
      <c r="A7" s="46">
        <v>42887</v>
      </c>
      <c r="B7" s="224">
        <v>256.43</v>
      </c>
      <c r="C7" s="224">
        <v>739.53</v>
      </c>
      <c r="D7" s="224">
        <v>734.77</v>
      </c>
      <c r="E7" s="224">
        <v>178.55</v>
      </c>
      <c r="F7" s="224">
        <v>261.19</v>
      </c>
      <c r="G7" s="203"/>
      <c r="H7" s="48"/>
    </row>
    <row r="8" spans="1:17" s="22" customFormat="1" ht="15.75" customHeight="1">
      <c r="A8" s="46">
        <v>42917</v>
      </c>
      <c r="B8" s="224">
        <v>258.05</v>
      </c>
      <c r="C8" s="224">
        <v>737.83</v>
      </c>
      <c r="D8" s="224">
        <v>735.28</v>
      </c>
      <c r="E8" s="224">
        <v>178.42</v>
      </c>
      <c r="F8" s="224">
        <v>260.60000000000002</v>
      </c>
      <c r="G8" s="346"/>
      <c r="H8" s="48"/>
    </row>
    <row r="9" spans="1:17" s="22" customFormat="1" ht="15.75" customHeight="1">
      <c r="A9" s="46">
        <v>42948</v>
      </c>
      <c r="B9" s="224">
        <v>258.56</v>
      </c>
      <c r="C9" s="224">
        <v>743.18</v>
      </c>
      <c r="D9" s="224">
        <v>737.05</v>
      </c>
      <c r="E9" s="224">
        <v>179.92</v>
      </c>
      <c r="F9" s="224">
        <v>264.69</v>
      </c>
      <c r="G9" s="346"/>
      <c r="H9" s="286"/>
      <c r="J9" s="48"/>
      <c r="K9" s="48"/>
    </row>
    <row r="10" spans="1:17" s="22" customFormat="1" ht="15.75" customHeight="1">
      <c r="A10" s="46">
        <v>42979</v>
      </c>
      <c r="B10" s="224">
        <v>255.83</v>
      </c>
      <c r="C10" s="224">
        <v>744.85</v>
      </c>
      <c r="D10" s="224">
        <v>737.54</v>
      </c>
      <c r="E10" s="224">
        <v>180.03</v>
      </c>
      <c r="F10" s="224">
        <v>263.14</v>
      </c>
      <c r="G10" s="346"/>
      <c r="H10" s="48"/>
    </row>
    <row r="11" spans="1:17" s="22" customFormat="1" ht="15.75" customHeight="1">
      <c r="A11" s="46">
        <v>43009</v>
      </c>
      <c r="B11" s="224">
        <v>256.58</v>
      </c>
      <c r="C11" s="224">
        <v>751.19</v>
      </c>
      <c r="D11" s="224">
        <v>739.63</v>
      </c>
      <c r="E11" s="224">
        <v>180.04</v>
      </c>
      <c r="F11" s="224">
        <v>268.13</v>
      </c>
      <c r="G11" s="346"/>
      <c r="H11" s="48"/>
    </row>
    <row r="12" spans="1:17" s="22" customFormat="1" ht="15.75" customHeight="1">
      <c r="A12" s="46">
        <v>43040</v>
      </c>
      <c r="B12" s="224">
        <v>255.61</v>
      </c>
      <c r="C12" s="224">
        <v>751.98</v>
      </c>
      <c r="D12" s="224">
        <v>740.05</v>
      </c>
      <c r="E12" s="224">
        <v>180.68</v>
      </c>
      <c r="F12" s="224">
        <v>267.52999999999997</v>
      </c>
      <c r="G12" s="346"/>
      <c r="H12" s="48"/>
    </row>
    <row r="13" spans="1:17" s="22" customFormat="1" ht="15.75" customHeight="1">
      <c r="A13" s="46">
        <v>43070</v>
      </c>
      <c r="B13" s="224">
        <v>255.33</v>
      </c>
      <c r="C13" s="224">
        <v>755.21</v>
      </c>
      <c r="D13" s="224">
        <v>742.12</v>
      </c>
      <c r="E13" s="224">
        <v>182.15</v>
      </c>
      <c r="F13" s="224">
        <v>268.42</v>
      </c>
      <c r="G13" s="346"/>
      <c r="H13" s="342"/>
      <c r="I13" s="343"/>
      <c r="J13" s="343"/>
      <c r="K13" s="343"/>
      <c r="L13" s="343"/>
      <c r="M13" s="345"/>
      <c r="N13" s="345"/>
      <c r="O13" s="345"/>
      <c r="P13" s="345"/>
      <c r="Q13" s="345"/>
    </row>
    <row r="14" spans="1:17" s="22" customFormat="1" ht="15.75" customHeight="1">
      <c r="A14" s="46">
        <v>43101</v>
      </c>
      <c r="B14" s="224">
        <v>252.72</v>
      </c>
      <c r="C14" s="224">
        <v>757.01</v>
      </c>
      <c r="D14" s="224">
        <v>741.7</v>
      </c>
      <c r="E14" s="224">
        <v>180.85</v>
      </c>
      <c r="F14" s="224">
        <v>268.02</v>
      </c>
      <c r="G14" s="346"/>
      <c r="H14" s="342"/>
      <c r="I14" s="343"/>
      <c r="J14" s="343"/>
      <c r="K14" s="343"/>
      <c r="L14" s="343"/>
      <c r="M14" s="344"/>
      <c r="P14" s="335"/>
    </row>
    <row r="15" spans="1:17" s="22" customFormat="1" ht="15.75" customHeight="1">
      <c r="A15" s="46">
        <v>43132</v>
      </c>
      <c r="B15" s="224"/>
      <c r="C15" s="224"/>
      <c r="D15" s="224"/>
      <c r="E15" s="224"/>
      <c r="F15" s="224"/>
      <c r="G15" s="40"/>
      <c r="H15" s="48"/>
      <c r="M15" s="216"/>
    </row>
    <row r="16" spans="1:17" s="22" customFormat="1" ht="15.75" customHeight="1">
      <c r="A16" s="46">
        <v>43160</v>
      </c>
      <c r="B16" s="224"/>
      <c r="C16" s="224"/>
      <c r="D16" s="224"/>
      <c r="E16" s="224"/>
      <c r="F16" s="224"/>
      <c r="G16" s="741"/>
      <c r="H16" s="48"/>
    </row>
    <row r="17" spans="1:15" s="22" customFormat="1" ht="15.75" customHeight="1">
      <c r="A17" s="46">
        <v>43191</v>
      </c>
      <c r="B17" s="224"/>
      <c r="C17" s="224"/>
      <c r="D17" s="224"/>
      <c r="E17" s="224"/>
      <c r="F17" s="224"/>
      <c r="G17" s="741"/>
      <c r="H17" s="195"/>
    </row>
    <row r="18" spans="1:15" s="22" customFormat="1" ht="21" customHeight="1">
      <c r="A18" s="962" t="s">
        <v>497</v>
      </c>
      <c r="B18" s="962"/>
      <c r="C18" s="962"/>
      <c r="D18" s="962"/>
      <c r="E18" s="962"/>
      <c r="F18" s="962"/>
      <c r="G18" s="271"/>
      <c r="I18" s="92"/>
    </row>
    <row r="19" spans="1:15" ht="16.5" customHeight="1">
      <c r="I19" s="92"/>
      <c r="J19" s="22"/>
      <c r="K19" s="22"/>
      <c r="L19" s="22"/>
      <c r="M19" s="22"/>
      <c r="N19" s="22"/>
    </row>
    <row r="20" spans="1:15" ht="12.75">
      <c r="I20" s="92"/>
      <c r="J20" s="22"/>
      <c r="K20" s="22"/>
      <c r="L20" s="22"/>
      <c r="M20" s="22"/>
      <c r="N20" s="22"/>
    </row>
    <row r="21" spans="1:15" ht="15" customHeight="1">
      <c r="G21" s="9"/>
      <c r="H21" s="270"/>
      <c r="I21" s="92"/>
      <c r="J21" s="22"/>
      <c r="K21" s="22"/>
      <c r="L21" s="22"/>
      <c r="M21" s="22"/>
      <c r="N21" s="22"/>
    </row>
    <row r="22" spans="1:15" ht="9.75" customHeight="1">
      <c r="G22" s="9"/>
      <c r="I22" s="92"/>
      <c r="J22" s="22"/>
      <c r="K22" s="22"/>
      <c r="L22" s="22"/>
      <c r="M22" s="22"/>
      <c r="N22" s="22"/>
    </row>
    <row r="23" spans="1:15" ht="15" customHeight="1">
      <c r="G23" s="270"/>
      <c r="I23" s="92"/>
      <c r="J23" s="22"/>
      <c r="K23" s="22"/>
      <c r="L23" s="22"/>
      <c r="M23" s="22"/>
      <c r="N23" s="22"/>
    </row>
    <row r="24" spans="1:15" ht="15" customHeight="1">
      <c r="G24" s="8"/>
      <c r="I24" s="92"/>
      <c r="J24" s="22"/>
      <c r="K24" s="22"/>
      <c r="L24" s="22"/>
      <c r="M24" s="22"/>
      <c r="N24" s="22"/>
    </row>
    <row r="25" spans="1:15" ht="15" customHeight="1">
      <c r="G25" s="8"/>
      <c r="I25" s="92"/>
      <c r="J25" s="22"/>
      <c r="K25" s="22"/>
      <c r="L25" s="22"/>
      <c r="M25" s="22"/>
      <c r="N25" s="22"/>
    </row>
    <row r="26" spans="1:15" ht="15" customHeight="1">
      <c r="A26" s="16"/>
      <c r="B26" s="16"/>
      <c r="C26" s="16"/>
      <c r="D26" s="16"/>
      <c r="E26" s="16"/>
      <c r="G26" s="10"/>
      <c r="I26" s="92"/>
      <c r="J26" s="22"/>
      <c r="K26" s="48"/>
      <c r="L26" s="22"/>
      <c r="M26" s="22"/>
      <c r="N26" s="22"/>
    </row>
    <row r="27" spans="1:15" ht="15" customHeight="1">
      <c r="B27" s="16"/>
      <c r="C27" s="16"/>
      <c r="D27" s="16"/>
      <c r="E27" s="16"/>
      <c r="G27" s="10"/>
      <c r="I27" s="92"/>
      <c r="J27" s="22"/>
      <c r="K27" s="22"/>
      <c r="L27" s="22"/>
      <c r="M27" s="22"/>
      <c r="N27" s="22"/>
    </row>
    <row r="28" spans="1:15" ht="15" customHeight="1">
      <c r="G28" s="10"/>
      <c r="I28" s="92"/>
      <c r="J28" s="22"/>
      <c r="K28" s="43"/>
      <c r="L28" s="43"/>
      <c r="M28" s="43"/>
      <c r="N28" s="22"/>
    </row>
    <row r="29" spans="1:15" ht="15" customHeight="1">
      <c r="G29" s="10"/>
      <c r="I29" s="92"/>
      <c r="J29" s="22"/>
      <c r="K29" s="43"/>
      <c r="L29" s="43"/>
      <c r="M29" s="22"/>
      <c r="N29" s="22"/>
      <c r="O29" s="15"/>
    </row>
    <row r="30" spans="1:15" ht="15" customHeight="1">
      <c r="G30" s="10"/>
      <c r="M30" s="15"/>
    </row>
    <row r="31" spans="1:15" ht="15" customHeight="1">
      <c r="G31" s="10"/>
    </row>
    <row r="32" spans="1:15" ht="15" customHeight="1">
      <c r="G32" s="10"/>
      <c r="H32" s="14"/>
      <c r="I32" s="14"/>
      <c r="J32" s="14"/>
      <c r="K32" s="14"/>
      <c r="L32" s="14"/>
      <c r="M32" s="14"/>
    </row>
    <row r="33" spans="1:13" ht="15" customHeight="1">
      <c r="G33" s="10"/>
      <c r="H33" s="14"/>
      <c r="I33" s="14"/>
      <c r="J33" s="20"/>
      <c r="K33" s="14"/>
      <c r="L33" s="14"/>
      <c r="M33" s="14"/>
    </row>
    <row r="34" spans="1:13" ht="27.75" customHeight="1">
      <c r="G34" s="10"/>
      <c r="H34" s="14"/>
      <c r="I34" s="14"/>
      <c r="J34" s="14"/>
      <c r="K34" s="14"/>
      <c r="L34" s="14"/>
      <c r="M34" s="14"/>
    </row>
    <row r="35" spans="1:13">
      <c r="A35" s="45"/>
      <c r="B35" s="9"/>
      <c r="C35" s="9"/>
      <c r="D35" s="9"/>
      <c r="E35" s="9"/>
      <c r="F35" s="9"/>
    </row>
    <row r="36" spans="1:13" ht="14.1" customHeight="1">
      <c r="A36" s="958"/>
      <c r="B36" s="958"/>
      <c r="C36" s="958"/>
      <c r="D36" s="958"/>
      <c r="E36" s="958"/>
      <c r="F36" s="958"/>
    </row>
    <row r="38" spans="1:13" ht="15.6" customHeight="1">
      <c r="A38" s="957"/>
      <c r="B38" s="957"/>
      <c r="C38" s="957"/>
      <c r="D38" s="957"/>
      <c r="E38" s="957"/>
      <c r="F38" s="957"/>
    </row>
    <row r="39" spans="1:13" ht="18">
      <c r="A39"/>
    </row>
    <row r="40" spans="1:13" ht="18">
      <c r="A40"/>
    </row>
    <row r="41" spans="1:13" ht="18">
      <c r="A41"/>
    </row>
    <row r="42" spans="1:13" ht="18">
      <c r="A42"/>
    </row>
    <row r="43" spans="1:13" ht="18">
      <c r="A43"/>
      <c r="F43" s="16"/>
      <c r="G43" s="16"/>
      <c r="H43" s="16"/>
      <c r="I43" s="16"/>
      <c r="J43" s="16"/>
      <c r="K43" s="16"/>
      <c r="L43" s="16"/>
    </row>
    <row r="44" spans="1:13" ht="18">
      <c r="A44"/>
    </row>
    <row r="45" spans="1:13" ht="18">
      <c r="A45"/>
    </row>
    <row r="46" spans="1:13" ht="18">
      <c r="A46"/>
    </row>
    <row r="47" spans="1:13" ht="18">
      <c r="A47"/>
    </row>
    <row r="48" spans="1:13" ht="18">
      <c r="A48"/>
    </row>
    <row r="49" spans="1:8" ht="18">
      <c r="A49"/>
    </row>
    <row r="50" spans="1:8" ht="18">
      <c r="A50"/>
    </row>
    <row r="51" spans="1:8" ht="18">
      <c r="A51"/>
      <c r="H51"/>
    </row>
    <row r="52" spans="1:8" ht="30" customHeight="1">
      <c r="A52" s="335"/>
      <c r="H52" s="335"/>
    </row>
    <row r="53" spans="1:8" ht="18">
      <c r="A53"/>
    </row>
    <row r="54" spans="1:8" ht="18">
      <c r="A54"/>
    </row>
    <row r="55" spans="1:8" ht="18">
      <c r="A55"/>
    </row>
    <row r="56" spans="1:8" ht="18">
      <c r="A56"/>
    </row>
    <row r="57" spans="1:8" ht="18">
      <c r="A57"/>
    </row>
    <row r="58" spans="1:8" ht="18">
      <c r="A58"/>
    </row>
    <row r="59" spans="1:8" ht="18">
      <c r="A59"/>
    </row>
    <row r="60" spans="1:8" ht="18">
      <c r="A60"/>
    </row>
    <row r="61" spans="1:8" ht="18">
      <c r="A61"/>
    </row>
    <row r="62" spans="1:8" ht="18">
      <c r="A62"/>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7">
    <mergeCell ref="N6:O6"/>
    <mergeCell ref="A38:F38"/>
    <mergeCell ref="A36:F36"/>
    <mergeCell ref="A1:F1"/>
    <mergeCell ref="A3:F3"/>
    <mergeCell ref="A4:F4"/>
    <mergeCell ref="A18:F18"/>
  </mergeCells>
  <pageMargins left="0.70866141732283472" right="0.70866141732283472" top="0.74803149606299213" bottom="0.74803149606299213" header="0.31496062992125984" footer="0.31496062992125984"/>
  <pageSetup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A19" sqref="A19"/>
    </sheetView>
  </sheetViews>
  <sheetFormatPr baseColWidth="10" defaultRowHeight="18"/>
  <cols>
    <col min="1" max="1" width="10" customWidth="1"/>
    <col min="2" max="12" width="5" customWidth="1"/>
  </cols>
  <sheetData>
    <row r="1" spans="1:13">
      <c r="A1" s="963" t="s">
        <v>85</v>
      </c>
      <c r="B1" s="963"/>
      <c r="C1" s="963"/>
      <c r="D1" s="963"/>
      <c r="E1" s="963"/>
      <c r="F1" s="963"/>
      <c r="G1" s="963"/>
      <c r="H1" s="963"/>
      <c r="I1" s="963"/>
      <c r="J1" s="963"/>
      <c r="K1" s="963"/>
      <c r="L1" s="963"/>
    </row>
    <row r="2" spans="1:13">
      <c r="A2" s="660"/>
      <c r="B2" s="660"/>
      <c r="C2" s="660"/>
      <c r="D2" s="660"/>
      <c r="E2" s="660"/>
      <c r="F2" s="660"/>
      <c r="G2" s="660"/>
      <c r="H2" s="660"/>
      <c r="I2" s="660"/>
      <c r="J2" s="660"/>
      <c r="K2" s="660"/>
      <c r="L2" s="660"/>
    </row>
    <row r="3" spans="1:13">
      <c r="A3" s="963" t="s">
        <v>494</v>
      </c>
      <c r="B3" s="963"/>
      <c r="C3" s="963"/>
      <c r="D3" s="963"/>
      <c r="E3" s="963"/>
      <c r="F3" s="963"/>
      <c r="G3" s="963"/>
      <c r="H3" s="963"/>
      <c r="I3" s="963"/>
      <c r="J3" s="963"/>
      <c r="K3" s="963"/>
      <c r="L3" s="963"/>
    </row>
    <row r="4" spans="1:13">
      <c r="A4" s="963" t="s">
        <v>274</v>
      </c>
      <c r="B4" s="963"/>
      <c r="C4" s="963"/>
      <c r="D4" s="963"/>
      <c r="E4" s="963"/>
      <c r="F4" s="963"/>
      <c r="G4" s="963"/>
      <c r="H4" s="963"/>
      <c r="I4" s="963"/>
      <c r="J4" s="963"/>
      <c r="K4" s="963"/>
      <c r="L4" s="963"/>
    </row>
    <row r="5" spans="1:13" ht="27.75" customHeight="1">
      <c r="A5" s="1142" t="s">
        <v>259</v>
      </c>
      <c r="B5" s="1143" t="s">
        <v>495</v>
      </c>
      <c r="C5" s="1144"/>
      <c r="D5" s="1145" t="s">
        <v>275</v>
      </c>
      <c r="E5" s="1145"/>
      <c r="F5" s="1145" t="s">
        <v>276</v>
      </c>
      <c r="G5" s="1145"/>
      <c r="H5" s="1145" t="s">
        <v>277</v>
      </c>
      <c r="I5" s="1145"/>
      <c r="J5" s="1146" t="s">
        <v>7</v>
      </c>
      <c r="K5" s="1146"/>
      <c r="L5" s="1146"/>
    </row>
    <row r="6" spans="1:13" ht="15.75" customHeight="1">
      <c r="A6" s="1142"/>
      <c r="B6" s="663">
        <v>2016</v>
      </c>
      <c r="C6" s="663">
        <v>2017</v>
      </c>
      <c r="D6" s="663">
        <v>2016</v>
      </c>
      <c r="E6" s="663">
        <v>2017</v>
      </c>
      <c r="F6" s="663">
        <v>2016</v>
      </c>
      <c r="G6" s="663">
        <v>2017</v>
      </c>
      <c r="H6" s="663">
        <v>2016</v>
      </c>
      <c r="I6" s="663">
        <v>2017</v>
      </c>
      <c r="J6" s="663">
        <v>2016</v>
      </c>
      <c r="K6" s="663">
        <v>2017</v>
      </c>
      <c r="L6" s="485" t="s">
        <v>8</v>
      </c>
    </row>
    <row r="7" spans="1:13" ht="15.75" customHeight="1">
      <c r="A7" s="127" t="s">
        <v>48</v>
      </c>
      <c r="B7" s="523" t="s">
        <v>405</v>
      </c>
      <c r="C7" s="524"/>
      <c r="D7" s="523" t="s">
        <v>405</v>
      </c>
      <c r="E7" s="524">
        <v>140.33333333333334</v>
      </c>
      <c r="F7" s="525" t="s">
        <v>405</v>
      </c>
      <c r="G7" s="525">
        <v>148.85714285714286</v>
      </c>
      <c r="H7" s="523">
        <v>120</v>
      </c>
      <c r="I7" s="524">
        <v>142.77777777777777</v>
      </c>
      <c r="J7" s="523">
        <v>120</v>
      </c>
      <c r="K7" s="524">
        <v>146.27272727272728</v>
      </c>
      <c r="L7" s="526">
        <f t="shared" ref="L7:L18" si="0">K7/J7-1</f>
        <v>0.21893939393939399</v>
      </c>
    </row>
    <row r="8" spans="1:13" ht="15.75" customHeight="1">
      <c r="A8" s="127" t="s">
        <v>49</v>
      </c>
      <c r="B8" s="523" t="s">
        <v>405</v>
      </c>
      <c r="C8" t="s">
        <v>405</v>
      </c>
      <c r="D8" s="523" t="s">
        <v>405</v>
      </c>
      <c r="E8" s="524">
        <v>139.33333333333334</v>
      </c>
      <c r="F8" s="525" t="s">
        <v>405</v>
      </c>
      <c r="G8" s="525">
        <v>149.5</v>
      </c>
      <c r="H8" s="523">
        <v>120</v>
      </c>
      <c r="I8" s="524">
        <v>145</v>
      </c>
      <c r="J8" s="523">
        <v>120</v>
      </c>
      <c r="K8" s="524">
        <v>147.86666666666667</v>
      </c>
      <c r="L8" s="526">
        <f t="shared" si="0"/>
        <v>0.23222222222222233</v>
      </c>
    </row>
    <row r="9" spans="1:13" ht="15.75" customHeight="1">
      <c r="A9" s="127" t="s">
        <v>50</v>
      </c>
      <c r="B9" s="523"/>
      <c r="C9" s="524"/>
      <c r="D9" s="523">
        <v>127</v>
      </c>
      <c r="E9" s="524">
        <v>137.5</v>
      </c>
      <c r="F9" s="525">
        <v>117.5</v>
      </c>
      <c r="G9" s="525">
        <v>135.11111111111111</v>
      </c>
      <c r="H9" s="523">
        <v>117.5</v>
      </c>
      <c r="I9" s="524">
        <v>135.06666666666666</v>
      </c>
      <c r="J9" s="523">
        <v>121.3125</v>
      </c>
      <c r="K9" s="524">
        <v>138.78947368421052</v>
      </c>
      <c r="L9" s="526">
        <f t="shared" si="0"/>
        <v>0.14406572846335308</v>
      </c>
      <c r="M9" s="709"/>
    </row>
    <row r="10" spans="1:13" ht="15.75" customHeight="1">
      <c r="A10" s="857" t="s">
        <v>58</v>
      </c>
      <c r="B10" s="524">
        <v>128.96666666666667</v>
      </c>
      <c r="C10" s="524">
        <v>129</v>
      </c>
      <c r="D10" s="524">
        <v>125.3125</v>
      </c>
      <c r="E10" s="524">
        <v>127.73076923076924</v>
      </c>
      <c r="F10" s="524">
        <v>119.2</v>
      </c>
      <c r="G10" s="524">
        <v>126.76666666666667</v>
      </c>
      <c r="H10" s="524">
        <v>116.04545454545455</v>
      </c>
      <c r="I10" s="524">
        <v>127.55172413793103</v>
      </c>
      <c r="J10" s="524">
        <v>121.05200000000001</v>
      </c>
      <c r="K10" s="524">
        <v>127.95192307692308</v>
      </c>
      <c r="L10" s="526">
        <f t="shared" si="0"/>
        <v>5.6999661938035517E-2</v>
      </c>
    </row>
    <row r="11" spans="1:13" ht="15.75" customHeight="1">
      <c r="A11" s="857" t="s">
        <v>60</v>
      </c>
      <c r="B11" s="524">
        <v>132.30000000000001</v>
      </c>
      <c r="C11" s="524">
        <v>128.5</v>
      </c>
      <c r="D11" s="524">
        <v>128.06451612903226</v>
      </c>
      <c r="E11" s="524">
        <v>125.1</v>
      </c>
      <c r="F11" s="524">
        <v>123.81818181818181</v>
      </c>
      <c r="G11" s="524">
        <v>125.375</v>
      </c>
      <c r="H11" s="524">
        <v>118.765625</v>
      </c>
      <c r="I11" s="524">
        <v>126.8125</v>
      </c>
      <c r="J11" s="524">
        <v>124.68198198198199</v>
      </c>
      <c r="K11" s="524">
        <v>126.85576923076924</v>
      </c>
      <c r="L11" s="526">
        <f t="shared" si="0"/>
        <v>1.7434654263848604E-2</v>
      </c>
    </row>
    <row r="12" spans="1:13" ht="15.75" customHeight="1">
      <c r="A12" s="857" t="s">
        <v>51</v>
      </c>
      <c r="B12" s="524">
        <v>135.9</v>
      </c>
      <c r="C12" s="524">
        <v>132</v>
      </c>
      <c r="D12" s="524">
        <v>134.67500000000001</v>
      </c>
      <c r="E12" s="524">
        <v>126.125</v>
      </c>
      <c r="F12" s="527">
        <v>134.65116279069767</v>
      </c>
      <c r="G12" s="527">
        <v>127.3125</v>
      </c>
      <c r="H12" s="524">
        <v>126.54545454545455</v>
      </c>
      <c r="I12" s="524">
        <v>126.57692307692308</v>
      </c>
      <c r="J12" s="524">
        <v>132.82824427480918</v>
      </c>
      <c r="K12" s="524">
        <v>128.27173913043478</v>
      </c>
      <c r="L12" s="526">
        <f t="shared" si="0"/>
        <v>-3.4303736899114701E-2</v>
      </c>
    </row>
    <row r="13" spans="1:13" ht="15.75" customHeight="1">
      <c r="A13" s="127" t="s">
        <v>52</v>
      </c>
      <c r="B13" s="523">
        <v>138.30000000000001</v>
      </c>
      <c r="C13" s="524">
        <v>135</v>
      </c>
      <c r="D13" s="523">
        <v>135.86956521739131</v>
      </c>
      <c r="E13" s="524">
        <v>133.09090909090909</v>
      </c>
      <c r="F13" s="525">
        <v>135.66666666666666</v>
      </c>
      <c r="G13" s="525">
        <v>130.42857142857144</v>
      </c>
      <c r="H13" s="523">
        <v>125.77777777777777</v>
      </c>
      <c r="I13" s="524">
        <v>126</v>
      </c>
      <c r="J13" s="523">
        <v>133.22461538461539</v>
      </c>
      <c r="K13" s="524">
        <v>131.30000000000001</v>
      </c>
      <c r="L13" s="526">
        <f t="shared" si="0"/>
        <v>-1.444639475264442E-2</v>
      </c>
    </row>
    <row r="14" spans="1:13" ht="15.75" customHeight="1">
      <c r="A14" s="857" t="s">
        <v>53</v>
      </c>
      <c r="B14" s="524"/>
      <c r="C14" s="524">
        <v>135</v>
      </c>
      <c r="D14" s="524">
        <v>134.75</v>
      </c>
      <c r="E14" s="524">
        <v>135</v>
      </c>
      <c r="F14" s="527">
        <v>134</v>
      </c>
      <c r="G14" s="527">
        <v>128.75</v>
      </c>
      <c r="H14" s="524">
        <v>128.33333333333334</v>
      </c>
      <c r="I14" s="524">
        <v>126.5</v>
      </c>
      <c r="J14" s="524">
        <v>132.6</v>
      </c>
      <c r="K14" s="524">
        <v>131.04166666666666</v>
      </c>
      <c r="L14" s="526">
        <f t="shared" si="0"/>
        <v>-1.1752136752136821E-2</v>
      </c>
    </row>
    <row r="15" spans="1:13" ht="15.75" customHeight="1">
      <c r="A15" s="857" t="s">
        <v>54</v>
      </c>
      <c r="B15" s="524"/>
      <c r="C15" s="524">
        <v>127</v>
      </c>
      <c r="D15" s="524">
        <v>136.19999999999999</v>
      </c>
      <c r="E15" s="524">
        <v>135</v>
      </c>
      <c r="F15" s="527">
        <v>134</v>
      </c>
      <c r="G15" s="527">
        <v>125.5</v>
      </c>
      <c r="H15" s="524">
        <v>134.26666666666665</v>
      </c>
      <c r="I15" s="524">
        <v>125.3</v>
      </c>
      <c r="J15" s="524">
        <v>134.47619047619048</v>
      </c>
      <c r="K15" s="524">
        <v>126.7</v>
      </c>
      <c r="L15" s="526">
        <f t="shared" si="0"/>
        <v>-5.7825779036827174E-2</v>
      </c>
    </row>
    <row r="16" spans="1:13" ht="15.75" customHeight="1">
      <c r="A16" s="127" t="s">
        <v>55</v>
      </c>
      <c r="B16" s="523" t="s">
        <v>405</v>
      </c>
      <c r="C16" s="524">
        <v>127</v>
      </c>
      <c r="D16" s="523">
        <v>139</v>
      </c>
      <c r="E16" s="524">
        <v>135</v>
      </c>
      <c r="F16" s="525">
        <v>136</v>
      </c>
      <c r="G16" s="525">
        <v>124.2</v>
      </c>
      <c r="H16" s="523">
        <v>130</v>
      </c>
      <c r="I16" s="524">
        <v>124.5</v>
      </c>
      <c r="J16" s="523">
        <v>136</v>
      </c>
      <c r="K16" s="524">
        <v>125.9</v>
      </c>
      <c r="L16" s="526">
        <f t="shared" si="0"/>
        <v>-7.4264705882352899E-2</v>
      </c>
    </row>
    <row r="17" spans="1:12" ht="15.75" customHeight="1">
      <c r="A17" s="127" t="s">
        <v>56</v>
      </c>
      <c r="B17" s="523" t="s">
        <v>405</v>
      </c>
      <c r="C17" s="524">
        <v>132</v>
      </c>
      <c r="D17" s="523">
        <v>139</v>
      </c>
      <c r="E17" s="524"/>
      <c r="F17" s="525">
        <v>136</v>
      </c>
      <c r="G17" s="525">
        <v>124.2</v>
      </c>
      <c r="H17" s="523">
        <v>130</v>
      </c>
      <c r="I17" s="524">
        <v>123.8</v>
      </c>
      <c r="J17" s="523">
        <v>136</v>
      </c>
      <c r="K17" s="524">
        <v>125.6</v>
      </c>
      <c r="L17" s="528">
        <f t="shared" si="0"/>
        <v>-7.6470588235294179E-2</v>
      </c>
    </row>
    <row r="18" spans="1:12" ht="15.75" customHeight="1">
      <c r="A18" s="127" t="s">
        <v>57</v>
      </c>
      <c r="B18" s="523" t="s">
        <v>405</v>
      </c>
      <c r="C18" s="524">
        <v>132</v>
      </c>
      <c r="D18" s="523">
        <v>139</v>
      </c>
      <c r="E18" s="524"/>
      <c r="F18" s="525"/>
      <c r="G18" s="525">
        <v>124.1</v>
      </c>
      <c r="H18" s="524">
        <v>130</v>
      </c>
      <c r="I18" s="524">
        <v>122.9</v>
      </c>
      <c r="J18" s="523">
        <v>136</v>
      </c>
      <c r="K18" s="524">
        <v>125.4</v>
      </c>
      <c r="L18" s="528">
        <f t="shared" si="0"/>
        <v>-7.794117647058818E-2</v>
      </c>
    </row>
    <row r="19" spans="1:12" ht="15.75" customHeight="1">
      <c r="A19" s="899" t="s">
        <v>104</v>
      </c>
      <c r="B19" s="529">
        <f>AVERAGE(B7:B18)</f>
        <v>133.86666666666667</v>
      </c>
      <c r="C19" s="529">
        <f>AVERAGE(C7:C18)</f>
        <v>130.83333333333334</v>
      </c>
      <c r="D19" s="529">
        <f>AVERAGE(D7:D18)</f>
        <v>133.88715813464236</v>
      </c>
      <c r="E19" s="529">
        <f>AVERAGE(E7:E18)</f>
        <v>133.42133449883448</v>
      </c>
      <c r="F19" s="529">
        <f>AVERAGE(F7:F18)</f>
        <v>130.09289014172734</v>
      </c>
      <c r="G19" s="529">
        <f t="shared" ref="G19:J19" si="1">AVERAGE(G7:G18)</f>
        <v>130.84174933862434</v>
      </c>
      <c r="H19" s="529">
        <f t="shared" si="1"/>
        <v>124.76952598905723</v>
      </c>
      <c r="I19" s="529">
        <f t="shared" si="1"/>
        <v>129.39879930494155</v>
      </c>
      <c r="J19" s="529">
        <f t="shared" si="1"/>
        <v>129.0146276764664</v>
      </c>
      <c r="K19" s="529">
        <f>AVERAGE(K7:K18)</f>
        <v>131.82916381069987</v>
      </c>
      <c r="L19" s="530"/>
    </row>
    <row r="20" spans="1:12" ht="63" customHeight="1">
      <c r="A20" s="1141" t="s">
        <v>549</v>
      </c>
      <c r="B20" s="1141"/>
      <c r="C20" s="1141"/>
      <c r="D20" s="1141"/>
      <c r="E20" s="1141"/>
      <c r="F20" s="1141"/>
      <c r="G20" s="1141"/>
      <c r="H20" s="1141"/>
      <c r="I20" s="1141"/>
      <c r="J20" s="1141"/>
      <c r="K20" s="1141"/>
      <c r="L20" s="1141"/>
    </row>
    <row r="21" spans="1:12">
      <c r="A21" s="2"/>
      <c r="B21" s="531"/>
      <c r="C21" s="531"/>
      <c r="D21" s="531"/>
      <c r="E21" s="531"/>
      <c r="F21" s="531"/>
      <c r="G21" s="531"/>
      <c r="H21" s="531"/>
      <c r="I21" s="531"/>
      <c r="J21" s="531"/>
      <c r="K21" s="531"/>
      <c r="L21" s="532"/>
    </row>
    <row r="22" spans="1:12">
      <c r="A22" s="1"/>
      <c r="B22" s="662"/>
      <c r="C22" s="662"/>
      <c r="D22" s="662"/>
      <c r="E22" s="662"/>
      <c r="F22" s="662"/>
      <c r="G22" s="662"/>
      <c r="H22" s="662"/>
      <c r="I22" s="662"/>
      <c r="J22" s="662"/>
      <c r="K22" s="662"/>
      <c r="L22" s="662"/>
    </row>
    <row r="23" spans="1:12">
      <c r="B23" s="489"/>
      <c r="C23" s="533"/>
      <c r="D23" s="489"/>
      <c r="E23" s="533"/>
      <c r="F23" s="489"/>
      <c r="G23" s="533"/>
      <c r="H23" s="489"/>
      <c r="I23" s="533"/>
      <c r="J23" s="489"/>
      <c r="K23" s="533"/>
      <c r="L23" s="489"/>
    </row>
  </sheetData>
  <mergeCells count="10">
    <mergeCell ref="A20:L20"/>
    <mergeCell ref="A1:L1"/>
    <mergeCell ref="A3:L3"/>
    <mergeCell ref="A4:L4"/>
    <mergeCell ref="A5:A6"/>
    <mergeCell ref="B5:C5"/>
    <mergeCell ref="D5:E5"/>
    <mergeCell ref="F5:G5"/>
    <mergeCell ref="H5:I5"/>
    <mergeCell ref="J5:L5"/>
  </mergeCells>
  <pageMargins left="0.70866141732283472" right="0.70866141732283472" top="0.74803149606299213" bottom="0.74803149606299213" header="0.31496062992125984" footer="0.31496062992125984"/>
  <pageSetup orientation="portrait" r:id="rId1"/>
  <headerFooter>
    <oddFooter>&amp;A</oddFooter>
  </headerFooter>
  <ignoredErrors>
    <ignoredError sqref="E19:K19"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1:N132"/>
  <sheetViews>
    <sheetView topLeftCell="A13" zoomScaleNormal="100" zoomScaleSheetLayoutView="75" workbookViewId="0">
      <selection activeCell="H24" sqref="H24"/>
    </sheetView>
  </sheetViews>
  <sheetFormatPr baseColWidth="10" defaultRowHeight="12"/>
  <cols>
    <col min="1" max="1" width="0.453125" style="1" customWidth="1"/>
    <col min="2" max="2" width="10" style="9" customWidth="1"/>
    <col min="3" max="7" width="11.1796875" style="1" customWidth="1"/>
    <col min="8" max="16384" width="10.90625" style="1"/>
  </cols>
  <sheetData>
    <row r="1" spans="2:11" s="28" customFormat="1" ht="12.75">
      <c r="B1" s="963" t="s">
        <v>86</v>
      </c>
      <c r="C1" s="963"/>
      <c r="D1" s="963"/>
      <c r="E1" s="963"/>
      <c r="F1" s="963"/>
      <c r="G1" s="963"/>
    </row>
    <row r="2" spans="2:11" s="28" customFormat="1" ht="12.75">
      <c r="B2" s="367"/>
      <c r="C2" s="34"/>
      <c r="D2" s="24"/>
      <c r="E2" s="24"/>
      <c r="F2" s="24"/>
      <c r="G2" s="24"/>
    </row>
    <row r="3" spans="2:11" s="28" customFormat="1" ht="12.75">
      <c r="B3" s="963" t="s">
        <v>15</v>
      </c>
      <c r="C3" s="963"/>
      <c r="D3" s="963"/>
      <c r="E3" s="963"/>
      <c r="F3" s="963"/>
      <c r="G3" s="963"/>
    </row>
    <row r="4" spans="2:11" s="28" customFormat="1" ht="12.75">
      <c r="B4" s="961" t="s">
        <v>278</v>
      </c>
      <c r="C4" s="961"/>
      <c r="D4" s="961"/>
      <c r="E4" s="961"/>
      <c r="F4" s="961"/>
      <c r="G4" s="961"/>
    </row>
    <row r="5" spans="2:11" s="28" customFormat="1" ht="51">
      <c r="B5" s="534" t="s">
        <v>106</v>
      </c>
      <c r="C5" s="535" t="s">
        <v>279</v>
      </c>
      <c r="D5" s="535" t="s">
        <v>280</v>
      </c>
      <c r="E5" s="535" t="s">
        <v>281</v>
      </c>
      <c r="F5" s="535" t="s">
        <v>282</v>
      </c>
      <c r="G5" s="535" t="s">
        <v>283</v>
      </c>
    </row>
    <row r="6" spans="2:11" ht="15.75" customHeight="1">
      <c r="B6" s="900">
        <v>42705</v>
      </c>
      <c r="C6" s="536">
        <v>120586.97447999998</v>
      </c>
      <c r="D6" s="536">
        <v>107821.34369999998</v>
      </c>
      <c r="E6" s="536">
        <v>136000</v>
      </c>
      <c r="F6" s="536">
        <v>143707.90866559977</v>
      </c>
      <c r="G6" s="536">
        <v>133726.07046490654</v>
      </c>
      <c r="J6" s="537"/>
    </row>
    <row r="7" spans="2:11" ht="15.75" customHeight="1">
      <c r="B7" s="900">
        <v>42736</v>
      </c>
      <c r="C7" s="536">
        <v>121625.9005</v>
      </c>
      <c r="D7" s="536">
        <v>111668.37910000001</v>
      </c>
      <c r="E7" s="536">
        <v>146272.72727272729</v>
      </c>
      <c r="F7" s="536">
        <v>146212.49269081454</v>
      </c>
      <c r="G7" s="536">
        <v>136891.11622030698</v>
      </c>
      <c r="J7" s="537"/>
    </row>
    <row r="8" spans="2:11" ht="15.75" customHeight="1">
      <c r="B8" s="900">
        <v>42767</v>
      </c>
      <c r="C8" s="536">
        <v>117636.67689999999</v>
      </c>
      <c r="D8" s="536">
        <v>109937.4532</v>
      </c>
      <c r="E8" s="536">
        <v>147866.66666666669</v>
      </c>
      <c r="F8" s="538">
        <v>140965.45981211888</v>
      </c>
      <c r="G8" s="538">
        <v>136349.26482801617</v>
      </c>
      <c r="J8" s="537"/>
    </row>
    <row r="9" spans="2:11" ht="15.75" customHeight="1">
      <c r="B9" s="900">
        <v>42795</v>
      </c>
      <c r="C9" s="536">
        <v>108377.292</v>
      </c>
      <c r="D9" s="536">
        <v>108727.728</v>
      </c>
      <c r="E9" s="536">
        <v>138789.47368421053</v>
      </c>
      <c r="F9" s="536">
        <v>133296.46846533401</v>
      </c>
      <c r="G9" s="536">
        <v>136456.44680453709</v>
      </c>
      <c r="J9" s="537"/>
    </row>
    <row r="10" spans="2:11" ht="15.75" customHeight="1">
      <c r="B10" s="900">
        <v>42826</v>
      </c>
      <c r="C10" s="536">
        <v>106976.41499999999</v>
      </c>
      <c r="D10" s="536">
        <v>104764.9148</v>
      </c>
      <c r="E10" s="536">
        <v>127951.92307692308</v>
      </c>
      <c r="F10" s="536">
        <v>132480.55793098267</v>
      </c>
      <c r="G10" s="536">
        <v>132862.59389779883</v>
      </c>
      <c r="J10" s="537"/>
    </row>
    <row r="11" spans="2:11" ht="15.75" customHeight="1">
      <c r="B11" s="900">
        <v>42856</v>
      </c>
      <c r="C11" s="536">
        <v>108356.65890000001</v>
      </c>
      <c r="D11" s="536">
        <v>108967.47820000001</v>
      </c>
      <c r="E11" s="536">
        <v>126855.76923076923</v>
      </c>
      <c r="F11" s="536">
        <v>134595.05842157302</v>
      </c>
      <c r="G11" s="536">
        <v>137509.93217299334</v>
      </c>
      <c r="J11" s="537"/>
    </row>
    <row r="12" spans="2:11" ht="15.75" customHeight="1">
      <c r="B12" s="900">
        <v>42887</v>
      </c>
      <c r="C12" s="536">
        <v>103464.0825</v>
      </c>
      <c r="D12" s="536">
        <v>108013.70849999999</v>
      </c>
      <c r="E12" s="536">
        <v>128271.73913043478</v>
      </c>
      <c r="F12" s="536">
        <v>134319.53386580278</v>
      </c>
      <c r="G12" s="536">
        <v>138114.41615938145</v>
      </c>
      <c r="J12" s="537"/>
    </row>
    <row r="13" spans="2:11" ht="15.75" customHeight="1">
      <c r="B13" s="900">
        <v>42918</v>
      </c>
      <c r="C13" s="536">
        <v>99041.421599999987</v>
      </c>
      <c r="D13" s="536">
        <v>108328.2003</v>
      </c>
      <c r="E13" s="536">
        <v>131300</v>
      </c>
      <c r="F13" s="536">
        <v>129280.30578661227</v>
      </c>
      <c r="G13" s="536">
        <v>136475.33641093376</v>
      </c>
      <c r="H13" s="537"/>
      <c r="I13" s="537"/>
      <c r="J13" s="537"/>
      <c r="K13" s="537"/>
    </row>
    <row r="14" spans="2:11" ht="15.75" customHeight="1">
      <c r="B14" s="900">
        <v>42948</v>
      </c>
      <c r="C14" s="536">
        <v>96790.617600000012</v>
      </c>
      <c r="D14" s="536">
        <v>103909.4696</v>
      </c>
      <c r="E14" s="536">
        <v>131041.66666666666</v>
      </c>
      <c r="F14" s="536">
        <v>122737.45588216766</v>
      </c>
      <c r="G14" s="536">
        <v>136212.2604693459</v>
      </c>
      <c r="H14" s="537"/>
      <c r="I14" s="537"/>
      <c r="J14" s="537"/>
      <c r="K14" s="537"/>
    </row>
    <row r="15" spans="2:11" ht="15.75" customHeight="1">
      <c r="B15" s="900">
        <v>42979</v>
      </c>
      <c r="C15" s="536">
        <v>93918.575599999982</v>
      </c>
      <c r="D15" s="536">
        <v>98678.934999999998</v>
      </c>
      <c r="E15" s="536">
        <v>128030.30303030302</v>
      </c>
      <c r="F15" s="536">
        <v>120215.62831880427</v>
      </c>
      <c r="G15" s="536">
        <v>133401.37382605139</v>
      </c>
    </row>
    <row r="16" spans="2:11" ht="15.75" customHeight="1">
      <c r="B16" s="900">
        <v>43009</v>
      </c>
      <c r="C16" s="536">
        <v>93803</v>
      </c>
      <c r="D16" s="536">
        <v>99985</v>
      </c>
      <c r="E16" s="536">
        <v>125894</v>
      </c>
      <c r="F16" s="536">
        <v>116696</v>
      </c>
      <c r="G16" s="536">
        <v>125454</v>
      </c>
      <c r="H16" s="537"/>
      <c r="J16" s="537"/>
      <c r="K16" s="537"/>
    </row>
    <row r="17" spans="2:14" s="211" customFormat="1" ht="15.75" customHeight="1">
      <c r="B17" s="900">
        <v>43040</v>
      </c>
      <c r="C17" s="536">
        <v>94913</v>
      </c>
      <c r="D17" s="536">
        <v>99540</v>
      </c>
      <c r="E17" s="536">
        <v>125633</v>
      </c>
      <c r="F17" s="536">
        <v>117220</v>
      </c>
      <c r="G17" s="536">
        <v>126176</v>
      </c>
      <c r="H17" s="537"/>
      <c r="I17" s="537"/>
      <c r="J17" s="917"/>
      <c r="K17" s="537"/>
      <c r="L17" s="537"/>
    </row>
    <row r="18" spans="2:14" s="211" customFormat="1" ht="15.75" customHeight="1">
      <c r="B18" s="900">
        <v>43070</v>
      </c>
      <c r="C18" s="536">
        <v>101232</v>
      </c>
      <c r="D18" s="536">
        <v>101105</v>
      </c>
      <c r="E18" s="536">
        <v>125362</v>
      </c>
      <c r="F18" s="536">
        <v>119368</v>
      </c>
      <c r="G18" s="536">
        <v>127388</v>
      </c>
      <c r="H18" s="659"/>
      <c r="I18" s="659"/>
      <c r="J18" s="659"/>
      <c r="K18" s="659"/>
      <c r="L18" s="659"/>
    </row>
    <row r="19" spans="2:14" ht="27.75" customHeight="1">
      <c r="B19" s="1141" t="s">
        <v>496</v>
      </c>
      <c r="C19" s="1141"/>
      <c r="D19" s="1141"/>
      <c r="E19" s="1141"/>
      <c r="F19" s="1141"/>
      <c r="G19" s="1141"/>
    </row>
    <row r="20" spans="2:14" ht="15" customHeight="1">
      <c r="B20" s="2"/>
    </row>
    <row r="21" spans="2:14" ht="12" customHeight="1">
      <c r="C21" s="539"/>
      <c r="D21" s="539"/>
      <c r="E21" s="539"/>
      <c r="F21" s="539"/>
      <c r="G21" s="539"/>
    </row>
    <row r="22" spans="2:14" ht="15" customHeight="1">
      <c r="I22" s="537"/>
      <c r="J22" s="537"/>
      <c r="K22" s="537"/>
      <c r="L22" s="537"/>
      <c r="M22" s="537"/>
      <c r="N22" s="537"/>
    </row>
    <row r="23" spans="2:14" ht="15" customHeight="1">
      <c r="I23" s="537"/>
      <c r="J23" s="537"/>
      <c r="K23" s="537"/>
      <c r="L23" s="537"/>
      <c r="M23" s="537"/>
      <c r="N23" s="537"/>
    </row>
    <row r="24" spans="2:14" ht="15" customHeight="1">
      <c r="I24" s="537"/>
      <c r="J24" s="537"/>
      <c r="K24" s="537"/>
      <c r="L24" s="537"/>
      <c r="M24" s="537"/>
      <c r="N24" s="537"/>
    </row>
    <row r="25" spans="2:14" ht="15" customHeight="1">
      <c r="I25" s="537"/>
      <c r="J25" s="537"/>
      <c r="K25" s="537"/>
      <c r="L25" s="537"/>
      <c r="M25" s="537"/>
      <c r="N25" s="537"/>
    </row>
    <row r="26" spans="2:14" ht="15" customHeight="1">
      <c r="I26" s="537"/>
      <c r="J26" s="537"/>
      <c r="K26" s="537"/>
      <c r="L26" s="537"/>
      <c r="M26" s="537"/>
      <c r="N26" s="537"/>
    </row>
    <row r="27" spans="2:14" ht="15" customHeight="1">
      <c r="I27" s="537"/>
      <c r="J27" s="537"/>
      <c r="K27" s="537"/>
      <c r="L27" s="537"/>
      <c r="M27" s="537"/>
      <c r="N27" s="537"/>
    </row>
    <row r="28" spans="2:14" ht="15" customHeight="1">
      <c r="I28" s="537"/>
      <c r="J28" s="537"/>
      <c r="K28" s="537"/>
      <c r="L28" s="537"/>
      <c r="M28" s="537"/>
      <c r="N28" s="537"/>
    </row>
    <row r="29" spans="2:14" ht="15" customHeight="1">
      <c r="I29" s="537"/>
      <c r="J29" s="537"/>
      <c r="K29" s="537"/>
      <c r="L29" s="537"/>
      <c r="M29" s="537"/>
      <c r="N29" s="537"/>
    </row>
    <row r="30" spans="2:14" ht="15" customHeight="1">
      <c r="I30" s="537"/>
      <c r="J30" s="537"/>
      <c r="K30" s="537"/>
      <c r="L30" s="537"/>
      <c r="M30" s="537"/>
      <c r="N30" s="537"/>
    </row>
    <row r="31" spans="2:14" ht="15" customHeight="1">
      <c r="I31" s="537"/>
      <c r="J31" s="537"/>
      <c r="K31" s="537"/>
      <c r="L31" s="537"/>
      <c r="M31" s="537"/>
      <c r="N31" s="537"/>
    </row>
    <row r="32" spans="2:14" ht="13.5" customHeight="1">
      <c r="I32" s="537"/>
      <c r="J32" s="537"/>
      <c r="K32" s="537"/>
      <c r="L32" s="537"/>
      <c r="M32" s="537"/>
      <c r="N32" s="537"/>
    </row>
    <row r="33" spans="2:14" ht="13.5" customHeight="1">
      <c r="I33" s="537"/>
      <c r="J33" s="537"/>
      <c r="K33" s="537"/>
      <c r="L33" s="537"/>
      <c r="M33" s="537"/>
      <c r="N33" s="537"/>
    </row>
    <row r="34" spans="2:14" ht="13.5" customHeight="1">
      <c r="I34" s="537"/>
      <c r="J34" s="537"/>
      <c r="K34" s="537"/>
      <c r="L34" s="537"/>
      <c r="M34" s="537"/>
      <c r="N34" s="537"/>
    </row>
    <row r="35" spans="2:14" ht="13.5" customHeight="1">
      <c r="I35" s="537"/>
      <c r="J35" s="537"/>
      <c r="K35" s="537"/>
      <c r="L35" s="537"/>
      <c r="M35" s="537"/>
      <c r="N35" s="537"/>
    </row>
    <row r="36" spans="2:14" ht="13.5" customHeight="1">
      <c r="I36" s="537"/>
      <c r="J36" s="537"/>
      <c r="K36" s="537"/>
      <c r="L36" s="537"/>
      <c r="M36" s="537"/>
      <c r="N36" s="537"/>
    </row>
    <row r="37" spans="2:14" ht="13.5" customHeight="1">
      <c r="I37" s="537"/>
      <c r="J37" s="537"/>
      <c r="K37" s="537"/>
      <c r="L37" s="537"/>
      <c r="M37" s="537"/>
      <c r="N37" s="537"/>
    </row>
    <row r="38" spans="2:14" ht="15.75" customHeight="1"/>
    <row r="39" spans="2:14" ht="9.9499999999999993" customHeight="1"/>
    <row r="40" spans="2:14" ht="13.5" customHeight="1">
      <c r="B40" s="16"/>
      <c r="C40" s="16"/>
      <c r="D40" s="16"/>
      <c r="E40" s="16"/>
      <c r="F40" s="16"/>
      <c r="G40" s="16"/>
    </row>
    <row r="41" spans="2:14" ht="13.5" customHeight="1"/>
    <row r="42" spans="2:14" ht="13.5" customHeight="1"/>
    <row r="43" spans="2:14" ht="13.5" customHeight="1"/>
    <row r="44" spans="2:14" ht="13.5" customHeight="1" thickBot="1"/>
    <row r="45" spans="2:14" ht="13.5" customHeight="1" thickBot="1">
      <c r="C45" s="540"/>
      <c r="D45" s="541"/>
      <c r="E45" s="541"/>
      <c r="F45" s="541"/>
      <c r="G45" s="542"/>
      <c r="H45" s="542"/>
      <c r="I45" s="542"/>
      <c r="J45" s="542"/>
      <c r="K45" s="542"/>
      <c r="L45" s="542"/>
      <c r="M45" s="542"/>
    </row>
    <row r="46" spans="2:14" ht="13.5" customHeight="1" thickBot="1">
      <c r="C46" s="543"/>
      <c r="D46" s="544"/>
      <c r="E46" s="544"/>
      <c r="F46" s="544"/>
      <c r="G46" s="542"/>
    </row>
    <row r="47" spans="2:14" ht="13.5" customHeight="1" thickBot="1">
      <c r="C47" s="543"/>
      <c r="D47" s="544"/>
      <c r="E47" s="544"/>
      <c r="F47" s="544"/>
      <c r="G47" s="542"/>
    </row>
    <row r="48" spans="2:14" ht="13.5" customHeight="1" thickBot="1">
      <c r="C48" s="543"/>
      <c r="D48" s="544"/>
      <c r="E48" s="544"/>
      <c r="F48" s="544"/>
      <c r="G48" s="542"/>
    </row>
    <row r="49" spans="3:7" ht="13.5" customHeight="1" thickBot="1">
      <c r="C49" s="543"/>
      <c r="D49" s="544"/>
      <c r="E49" s="544"/>
      <c r="F49" s="544"/>
      <c r="G49" s="542"/>
    </row>
    <row r="50" spans="3:7" ht="13.5" customHeight="1" thickBot="1">
      <c r="C50" s="543"/>
      <c r="D50" s="544"/>
      <c r="E50" s="544"/>
      <c r="F50" s="544"/>
      <c r="G50" s="542"/>
    </row>
    <row r="51" spans="3:7" ht="13.5" customHeight="1"/>
    <row r="52" spans="3:7" ht="13.5" customHeight="1"/>
    <row r="53" spans="3:7" ht="13.5" customHeight="1"/>
    <row r="54" spans="3:7" ht="13.5" customHeight="1"/>
    <row r="55" spans="3:7" ht="13.5" customHeight="1"/>
    <row r="56" spans="3:7" ht="13.5" customHeight="1"/>
    <row r="57" spans="3:7" ht="13.5" customHeight="1"/>
    <row r="58" spans="3:7" ht="13.5" customHeight="1"/>
    <row r="59" spans="3:7" ht="13.5" customHeight="1"/>
    <row r="60" spans="3:7" ht="13.5" customHeight="1"/>
    <row r="61" spans="3:7" ht="13.5" customHeight="1"/>
    <row r="62" spans="3:7" ht="13.5" customHeight="1"/>
    <row r="63" spans="3:7" ht="13.5" customHeight="1"/>
    <row r="64" spans="3:7"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sheetData>
  <mergeCells count="4">
    <mergeCell ref="B1:G1"/>
    <mergeCell ref="B3:G3"/>
    <mergeCell ref="B4:G4"/>
    <mergeCell ref="B19:G19"/>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&amp;C&amp;10&amp;A</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J77"/>
  <sheetViews>
    <sheetView workbookViewId="0">
      <selection activeCell="F31" sqref="F31"/>
    </sheetView>
  </sheetViews>
  <sheetFormatPr baseColWidth="10" defaultRowHeight="12.75"/>
  <cols>
    <col min="1" max="1" width="9" style="872" customWidth="1"/>
    <col min="2" max="4" width="10.90625" style="872"/>
    <col min="5" max="5" width="18.26953125" style="872" customWidth="1"/>
    <col min="6" max="6" width="10.90625" style="872"/>
    <col min="7" max="7" width="17.54296875" style="872" customWidth="1"/>
    <col min="8" max="9" width="10.90625" style="874"/>
    <col min="10" max="16384" width="10.90625" style="872"/>
  </cols>
  <sheetData>
    <row r="1" spans="7:10">
      <c r="G1" s="869"/>
      <c r="H1" s="870">
        <v>43160</v>
      </c>
      <c r="I1" s="870">
        <v>43282</v>
      </c>
      <c r="J1" s="871"/>
    </row>
    <row r="2" spans="7:10">
      <c r="G2" s="869" t="s">
        <v>452</v>
      </c>
      <c r="H2" s="873">
        <v>160.22775999999999</v>
      </c>
      <c r="I2" s="873">
        <v>164.16455999999999</v>
      </c>
    </row>
    <row r="3" spans="7:10">
      <c r="G3" s="869" t="s">
        <v>453</v>
      </c>
      <c r="H3" s="873">
        <v>158.25935999999999</v>
      </c>
      <c r="I3" s="873">
        <v>162.19615999999999</v>
      </c>
    </row>
    <row r="4" spans="7:10">
      <c r="G4" s="869" t="s">
        <v>454</v>
      </c>
      <c r="H4" s="873">
        <v>155.9957</v>
      </c>
      <c r="I4" s="873">
        <v>160.22775999999999</v>
      </c>
    </row>
    <row r="5" spans="7:10">
      <c r="G5" s="869" t="s">
        <v>455</v>
      </c>
      <c r="H5" s="873">
        <v>156.88147999999998</v>
      </c>
      <c r="I5" s="873">
        <v>161.11354</v>
      </c>
    </row>
    <row r="6" spans="7:10">
      <c r="G6" s="869" t="s">
        <v>456</v>
      </c>
      <c r="H6" s="873">
        <v>152.84626</v>
      </c>
      <c r="I6" s="873">
        <v>157.66883999999999</v>
      </c>
    </row>
    <row r="7" spans="7:10">
      <c r="G7" s="869" t="s">
        <v>499</v>
      </c>
      <c r="H7" s="873">
        <v>147.72842</v>
      </c>
      <c r="I7" s="873">
        <v>152.55099999999999</v>
      </c>
    </row>
    <row r="8" spans="7:10">
      <c r="G8" s="869" t="s">
        <v>500</v>
      </c>
      <c r="H8" s="873">
        <v>143.29952</v>
      </c>
      <c r="I8" s="873">
        <v>148.81103999999999</v>
      </c>
    </row>
    <row r="9" spans="7:10">
      <c r="G9" s="869" t="s">
        <v>501</v>
      </c>
      <c r="H9" s="873">
        <v>144.77581999999998</v>
      </c>
      <c r="I9" s="873">
        <v>150.28734</v>
      </c>
    </row>
    <row r="10" spans="7:10">
      <c r="G10" s="869" t="s">
        <v>502</v>
      </c>
      <c r="H10" s="873">
        <v>145.56317999999999</v>
      </c>
      <c r="I10" s="873">
        <v>151.17311999999998</v>
      </c>
    </row>
    <row r="11" spans="7:10">
      <c r="G11" s="869" t="s">
        <v>519</v>
      </c>
      <c r="H11" s="873">
        <v>143.29952</v>
      </c>
      <c r="I11" s="873">
        <v>149.30313999999998</v>
      </c>
    </row>
    <row r="12" spans="7:10">
      <c r="G12" s="869" t="s">
        <v>521</v>
      </c>
      <c r="H12" s="873">
        <v>144.28371999999999</v>
      </c>
      <c r="I12" s="873">
        <v>150.28734</v>
      </c>
    </row>
    <row r="13" spans="7:10">
      <c r="G13" s="869" t="s">
        <v>522</v>
      </c>
      <c r="H13" s="873">
        <v>143.39793999999998</v>
      </c>
      <c r="I13" s="873">
        <v>149.89365999999998</v>
      </c>
    </row>
    <row r="14" spans="7:10">
      <c r="G14" s="869" t="s">
        <v>526</v>
      </c>
      <c r="H14" s="873">
        <v>142.80741999999998</v>
      </c>
      <c r="I14" s="873">
        <v>149.49997999999999</v>
      </c>
    </row>
    <row r="15" spans="7:10">
      <c r="G15" s="869" t="s">
        <v>527</v>
      </c>
      <c r="H15" s="873">
        <v>143.39793999999998</v>
      </c>
      <c r="I15" s="873">
        <v>149.49997999999999</v>
      </c>
    </row>
    <row r="16" spans="7:10">
      <c r="G16" s="869" t="s">
        <v>551</v>
      </c>
      <c r="H16" s="873">
        <v>143.79161999999999</v>
      </c>
      <c r="I16" s="873">
        <v>149.99207999999999</v>
      </c>
    </row>
    <row r="17" spans="7:9">
      <c r="G17" s="869" t="s">
        <v>552</v>
      </c>
      <c r="H17" s="873">
        <v>142.80741999999998</v>
      </c>
      <c r="I17" s="873">
        <v>149.20471999999998</v>
      </c>
    </row>
    <row r="18" spans="7:9">
      <c r="G18" s="869" t="s">
        <v>553</v>
      </c>
      <c r="H18" s="873">
        <v>142.31531999999999</v>
      </c>
      <c r="I18" s="873">
        <v>148.61419999999998</v>
      </c>
    </row>
    <row r="19" spans="7:9">
      <c r="G19" s="869" t="s">
        <v>554</v>
      </c>
      <c r="H19" s="873">
        <v>139.75639999999999</v>
      </c>
      <c r="I19" s="873">
        <v>146.15369999999999</v>
      </c>
    </row>
    <row r="20" spans="7:9">
      <c r="G20" s="869" t="s">
        <v>556</v>
      </c>
      <c r="H20" s="873">
        <v>140.34691999999998</v>
      </c>
      <c r="I20" s="873">
        <v>146.64579999999998</v>
      </c>
    </row>
    <row r="21" spans="7:9">
      <c r="G21" s="869" t="s">
        <v>557</v>
      </c>
      <c r="H21" s="873">
        <v>138.47693999999998</v>
      </c>
      <c r="I21" s="873">
        <v>144.97265999999999</v>
      </c>
    </row>
    <row r="22" spans="7:9">
      <c r="G22" s="869" t="s">
        <v>558</v>
      </c>
      <c r="H22" s="873">
        <v>139.16587999999999</v>
      </c>
      <c r="I22" s="873">
        <v>145.66</v>
      </c>
    </row>
    <row r="23" spans="7:9">
      <c r="G23" s="869" t="s">
        <v>559</v>
      </c>
      <c r="H23" s="873">
        <v>137.39431999999999</v>
      </c>
      <c r="I23" s="873">
        <v>143.98846</v>
      </c>
    </row>
    <row r="24" spans="7:9">
      <c r="G24" s="869" t="s">
        <v>560</v>
      </c>
      <c r="H24" s="873">
        <v>136.60695999999999</v>
      </c>
      <c r="I24" s="873">
        <v>143.2011</v>
      </c>
    </row>
    <row r="25" spans="7:9">
      <c r="G25" s="869" t="s">
        <v>579</v>
      </c>
      <c r="H25" s="873">
        <v>138.87062</v>
      </c>
      <c r="I25" s="873">
        <v>145.46475999999998</v>
      </c>
    </row>
    <row r="26" spans="7:9">
      <c r="G26" s="869" t="s">
        <v>580</v>
      </c>
      <c r="H26" s="873">
        <v>139.06745999999998</v>
      </c>
      <c r="I26" s="873">
        <v>145.56317999999999</v>
      </c>
    </row>
    <row r="27" spans="7:9">
      <c r="G27" s="869" t="s">
        <v>581</v>
      </c>
      <c r="H27" s="873">
        <v>136.70537999999999</v>
      </c>
      <c r="I27" s="873">
        <v>143.2011</v>
      </c>
    </row>
    <row r="28" spans="7:9">
      <c r="G28" s="869"/>
      <c r="H28" s="873"/>
      <c r="I28" s="873"/>
    </row>
    <row r="29" spans="7:9">
      <c r="G29" s="869"/>
      <c r="H29" s="873"/>
      <c r="I29" s="873"/>
    </row>
    <row r="30" spans="7:9">
      <c r="G30" s="869"/>
      <c r="H30" s="873"/>
      <c r="I30" s="873"/>
    </row>
    <row r="31" spans="7:9">
      <c r="G31" s="869"/>
      <c r="H31" s="873"/>
      <c r="I31" s="873"/>
    </row>
    <row r="32" spans="7:9">
      <c r="G32" s="869"/>
      <c r="H32" s="873"/>
      <c r="I32" s="873"/>
    </row>
    <row r="33" spans="7:9">
      <c r="G33" s="869"/>
      <c r="H33" s="873"/>
      <c r="I33" s="873"/>
    </row>
    <row r="34" spans="7:9">
      <c r="G34" s="869"/>
      <c r="H34" s="873"/>
      <c r="I34" s="873"/>
    </row>
    <row r="35" spans="7:9">
      <c r="G35" s="869"/>
      <c r="H35" s="873"/>
      <c r="I35" s="873"/>
    </row>
    <row r="36" spans="7:9">
      <c r="G36" s="869"/>
      <c r="H36" s="873"/>
    </row>
    <row r="37" spans="7:9">
      <c r="G37" s="869"/>
      <c r="H37" s="873"/>
    </row>
    <row r="38" spans="7:9">
      <c r="G38" s="869"/>
      <c r="H38" s="873"/>
    </row>
    <row r="39" spans="7:9">
      <c r="G39" s="869"/>
      <c r="H39" s="873"/>
    </row>
    <row r="40" spans="7:9">
      <c r="G40" s="869"/>
      <c r="H40" s="873"/>
    </row>
    <row r="41" spans="7:9">
      <c r="G41" s="869"/>
      <c r="H41" s="873"/>
    </row>
    <row r="42" spans="7:9">
      <c r="G42" s="869"/>
      <c r="H42" s="873"/>
    </row>
    <row r="43" spans="7:9">
      <c r="G43" s="869"/>
      <c r="H43" s="873"/>
    </row>
    <row r="44" spans="7:9">
      <c r="G44" s="869"/>
      <c r="H44" s="873"/>
    </row>
    <row r="45" spans="7:9">
      <c r="G45" s="869"/>
    </row>
    <row r="46" spans="7:9">
      <c r="G46" s="869"/>
      <c r="H46" s="873"/>
    </row>
    <row r="47" spans="7:9">
      <c r="G47" s="869"/>
      <c r="H47" s="873"/>
    </row>
    <row r="48" spans="7:9">
      <c r="G48" s="869"/>
      <c r="H48" s="873"/>
    </row>
    <row r="49" spans="7:9">
      <c r="G49" s="869"/>
      <c r="H49" s="873"/>
      <c r="I49" s="873"/>
    </row>
    <row r="50" spans="7:9">
      <c r="G50" s="869"/>
      <c r="H50" s="873"/>
      <c r="I50" s="873"/>
    </row>
    <row r="51" spans="7:9">
      <c r="G51" s="869"/>
      <c r="H51" s="873"/>
      <c r="I51" s="873"/>
    </row>
    <row r="52" spans="7:9">
      <c r="G52" s="869"/>
      <c r="H52" s="873"/>
      <c r="I52" s="873"/>
    </row>
    <row r="53" spans="7:9">
      <c r="G53" s="869"/>
      <c r="H53" s="873"/>
      <c r="I53" s="873"/>
    </row>
    <row r="54" spans="7:9">
      <c r="G54" s="906"/>
      <c r="H54" s="873"/>
      <c r="I54" s="873"/>
    </row>
    <row r="55" spans="7:9">
      <c r="G55" s="906"/>
      <c r="H55" s="873"/>
      <c r="I55" s="873"/>
    </row>
    <row r="56" spans="7:9">
      <c r="G56" s="906"/>
      <c r="H56" s="873"/>
      <c r="I56" s="873"/>
    </row>
    <row r="57" spans="7:9">
      <c r="G57" s="906"/>
      <c r="H57" s="873"/>
      <c r="I57" s="873"/>
    </row>
    <row r="58" spans="7:9">
      <c r="G58" s="906"/>
      <c r="H58" s="915"/>
      <c r="I58" s="915"/>
    </row>
    <row r="59" spans="7:9">
      <c r="G59" s="906"/>
      <c r="H59" s="915"/>
      <c r="I59" s="915"/>
    </row>
    <row r="60" spans="7:9">
      <c r="G60" s="869"/>
      <c r="H60" s="873"/>
      <c r="I60" s="872"/>
    </row>
    <row r="61" spans="7:9">
      <c r="G61" s="869"/>
      <c r="H61" s="873"/>
      <c r="I61" s="872"/>
    </row>
    <row r="62" spans="7:9">
      <c r="G62" s="869"/>
      <c r="H62" s="873"/>
      <c r="I62" s="872"/>
    </row>
    <row r="63" spans="7:9">
      <c r="G63" s="869"/>
      <c r="H63" s="873"/>
      <c r="I63" s="873"/>
    </row>
    <row r="64" spans="7:9">
      <c r="G64" s="869"/>
      <c r="H64" s="873"/>
      <c r="I64" s="873"/>
    </row>
    <row r="65" spans="7:9">
      <c r="G65" s="869"/>
      <c r="H65" s="873"/>
      <c r="I65" s="873"/>
    </row>
    <row r="66" spans="7:9">
      <c r="G66" s="869"/>
      <c r="H66" s="873"/>
      <c r="I66" s="873"/>
    </row>
    <row r="67" spans="7:9">
      <c r="G67" s="869"/>
      <c r="H67" s="873"/>
      <c r="I67" s="873"/>
    </row>
    <row r="68" spans="7:9">
      <c r="G68" s="869"/>
      <c r="H68" s="873"/>
      <c r="I68" s="873"/>
    </row>
    <row r="69" spans="7:9">
      <c r="G69" s="869"/>
      <c r="H69" s="873"/>
      <c r="I69" s="873"/>
    </row>
    <row r="70" spans="7:9">
      <c r="G70" s="869"/>
      <c r="H70" s="873"/>
      <c r="I70" s="873"/>
    </row>
    <row r="71" spans="7:9">
      <c r="G71" s="869"/>
      <c r="H71" s="873"/>
      <c r="I71" s="873"/>
    </row>
    <row r="72" spans="7:9">
      <c r="G72" s="869"/>
      <c r="H72" s="873"/>
      <c r="I72" s="873"/>
    </row>
    <row r="73" spans="7:9">
      <c r="G73" s="869"/>
      <c r="H73" s="873"/>
      <c r="I73" s="873"/>
    </row>
    <row r="74" spans="7:9">
      <c r="G74" s="869"/>
      <c r="H74" s="873"/>
      <c r="I74" s="873"/>
    </row>
    <row r="75" spans="7:9">
      <c r="G75" s="869"/>
      <c r="H75" s="873"/>
      <c r="I75" s="873"/>
    </row>
    <row r="76" spans="7:9">
      <c r="G76" s="869"/>
      <c r="H76" s="873"/>
      <c r="I76" s="873"/>
    </row>
    <row r="77" spans="7:9">
      <c r="G77" s="869"/>
      <c r="H77" s="873"/>
      <c r="I77" s="873"/>
    </row>
  </sheetData>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activeCell="H3" sqref="H3"/>
    </sheetView>
  </sheetViews>
  <sheetFormatPr baseColWidth="10" defaultColWidth="11.08984375" defaultRowHeight="15" customHeight="1"/>
  <cols>
    <col min="1" max="1" width="6" style="803" customWidth="1"/>
    <col min="2" max="5" width="10.26953125" style="803" customWidth="1"/>
    <col min="6" max="6" width="12.08984375" style="803" customWidth="1"/>
    <col min="7" max="7" width="6.26953125" style="803" customWidth="1"/>
    <col min="8" max="8" width="6.36328125" style="803" customWidth="1"/>
    <col min="9" max="16384" width="11.08984375" style="803"/>
  </cols>
  <sheetData>
    <row r="1" spans="1:8" s="804" customFormat="1" ht="15" customHeight="1">
      <c r="A1" s="952"/>
      <c r="B1" s="952"/>
      <c r="C1" s="952"/>
      <c r="D1" s="952"/>
      <c r="E1" s="952"/>
      <c r="F1" s="952"/>
      <c r="G1" s="952"/>
    </row>
    <row r="2" spans="1:8" s="804" customFormat="1" ht="15" customHeight="1">
      <c r="A2" s="1151" t="s">
        <v>513</v>
      </c>
      <c r="B2" s="1151"/>
      <c r="C2" s="1151"/>
      <c r="D2" s="1151"/>
      <c r="E2" s="1151"/>
      <c r="F2" s="1151"/>
      <c r="G2" s="1151"/>
    </row>
    <row r="3" spans="1:8" s="804" customFormat="1" ht="15" customHeight="1">
      <c r="A3" s="952" t="s">
        <v>421</v>
      </c>
      <c r="B3" s="952"/>
      <c r="C3" s="952"/>
      <c r="D3" s="952"/>
      <c r="E3" s="952"/>
      <c r="F3" s="952"/>
      <c r="G3" s="952"/>
    </row>
    <row r="4" spans="1:8" s="804" customFormat="1" ht="15" customHeight="1">
      <c r="A4" s="819"/>
      <c r="B4" s="819"/>
      <c r="C4" s="819"/>
      <c r="D4" s="819"/>
      <c r="E4" s="819"/>
      <c r="F4" s="819"/>
      <c r="G4" s="819"/>
    </row>
    <row r="5" spans="1:8" s="804" customFormat="1" ht="15" customHeight="1">
      <c r="A5" s="805"/>
      <c r="B5" s="806" t="s">
        <v>18</v>
      </c>
      <c r="C5" s="806"/>
      <c r="D5" s="806"/>
      <c r="E5" s="806"/>
      <c r="F5" s="806"/>
      <c r="G5" s="807" t="s">
        <v>19</v>
      </c>
      <c r="H5" s="377"/>
    </row>
    <row r="6" spans="1:8" s="804" customFormat="1" ht="9.75" customHeight="1">
      <c r="A6" s="808"/>
      <c r="B6" s="808"/>
      <c r="C6" s="808"/>
      <c r="D6" s="808"/>
      <c r="E6" s="808"/>
      <c r="F6" s="808"/>
      <c r="G6" s="799"/>
    </row>
    <row r="7" spans="1:8" s="804" customFormat="1" ht="27" customHeight="1">
      <c r="A7" s="820" t="s">
        <v>20</v>
      </c>
      <c r="B7" s="1148" t="s">
        <v>284</v>
      </c>
      <c r="C7" s="1148"/>
      <c r="D7" s="1148"/>
      <c r="E7" s="1148"/>
      <c r="F7" s="1148"/>
      <c r="G7" s="821">
        <v>43</v>
      </c>
    </row>
    <row r="8" spans="1:8" s="804" customFormat="1" ht="15" customHeight="1">
      <c r="A8" s="820" t="s">
        <v>21</v>
      </c>
      <c r="B8" s="1147" t="s">
        <v>285</v>
      </c>
      <c r="C8" s="1147"/>
      <c r="D8" s="1147"/>
      <c r="E8" s="1147"/>
      <c r="F8" s="1147"/>
      <c r="G8" s="800">
        <v>44</v>
      </c>
    </row>
    <row r="9" spans="1:8" s="804" customFormat="1" ht="15" customHeight="1">
      <c r="A9" s="820" t="s">
        <v>22</v>
      </c>
      <c r="B9" s="1149" t="s">
        <v>286</v>
      </c>
      <c r="C9" s="1149"/>
      <c r="D9" s="1149"/>
      <c r="E9" s="1149"/>
      <c r="F9" s="1149"/>
      <c r="G9" s="800">
        <v>45</v>
      </c>
    </row>
    <row r="10" spans="1:8" s="804" customFormat="1" ht="12.75">
      <c r="A10" s="820" t="s">
        <v>47</v>
      </c>
      <c r="B10" s="1147" t="s">
        <v>287</v>
      </c>
      <c r="C10" s="1147"/>
      <c r="D10" s="1147"/>
      <c r="E10" s="1147"/>
      <c r="F10" s="1147"/>
      <c r="G10" s="800">
        <v>46</v>
      </c>
    </row>
    <row r="11" spans="1:8" s="804" customFormat="1" ht="27" customHeight="1">
      <c r="A11" s="820" t="s">
        <v>23</v>
      </c>
      <c r="B11" s="1147" t="s">
        <v>288</v>
      </c>
      <c r="C11" s="1147"/>
      <c r="D11" s="1147"/>
      <c r="E11" s="1147"/>
      <c r="F11" s="1147"/>
      <c r="G11" s="800">
        <v>47</v>
      </c>
    </row>
    <row r="12" spans="1:8" s="804" customFormat="1" ht="15" customHeight="1">
      <c r="A12" s="820" t="s">
        <v>24</v>
      </c>
      <c r="B12" s="1147" t="s">
        <v>289</v>
      </c>
      <c r="C12" s="1147"/>
      <c r="D12" s="1147"/>
      <c r="E12" s="1147"/>
      <c r="F12" s="1147"/>
      <c r="G12" s="800">
        <v>48</v>
      </c>
    </row>
    <row r="13" spans="1:8" s="804" customFormat="1" ht="15" customHeight="1">
      <c r="A13" s="820" t="s">
        <v>25</v>
      </c>
      <c r="B13" s="1149" t="s">
        <v>290</v>
      </c>
      <c r="C13" s="1149"/>
      <c r="D13" s="1149"/>
      <c r="E13" s="1149"/>
      <c r="F13" s="1149"/>
      <c r="G13" s="800">
        <v>49</v>
      </c>
    </row>
    <row r="14" spans="1:8" s="804" customFormat="1" ht="15" customHeight="1">
      <c r="A14" s="820" t="s">
        <v>26</v>
      </c>
      <c r="B14" s="1150" t="s">
        <v>291</v>
      </c>
      <c r="C14" s="1150"/>
      <c r="D14" s="1150"/>
      <c r="E14" s="1150"/>
      <c r="F14" s="1150"/>
      <c r="G14" s="800">
        <v>50</v>
      </c>
    </row>
    <row r="15" spans="1:8" s="804" customFormat="1" ht="15" customHeight="1">
      <c r="A15" s="820" t="s">
        <v>27</v>
      </c>
      <c r="B15" s="1150" t="s">
        <v>292</v>
      </c>
      <c r="C15" s="1150"/>
      <c r="D15" s="1150"/>
      <c r="E15" s="1150"/>
      <c r="F15" s="1150"/>
      <c r="G15" s="800">
        <v>51</v>
      </c>
    </row>
    <row r="16" spans="1:8" s="804" customFormat="1" ht="15" customHeight="1">
      <c r="A16" s="820" t="s">
        <v>39</v>
      </c>
      <c r="B16" s="1150" t="s">
        <v>293</v>
      </c>
      <c r="C16" s="1150"/>
      <c r="D16" s="1150"/>
      <c r="E16" s="1150"/>
      <c r="F16" s="1150"/>
      <c r="G16" s="800">
        <v>52</v>
      </c>
    </row>
    <row r="17" spans="1:8" s="804" customFormat="1" ht="15" customHeight="1">
      <c r="A17" s="820" t="s">
        <v>40</v>
      </c>
      <c r="B17" s="1147" t="s">
        <v>294</v>
      </c>
      <c r="C17" s="1147"/>
      <c r="D17" s="1147"/>
      <c r="E17" s="1147"/>
      <c r="F17" s="1147"/>
      <c r="G17" s="800">
        <v>53</v>
      </c>
    </row>
    <row r="18" spans="1:8" s="804" customFormat="1" ht="15" customHeight="1">
      <c r="A18" s="820" t="s">
        <v>62</v>
      </c>
      <c r="B18" s="1147" t="s">
        <v>89</v>
      </c>
      <c r="C18" s="1147"/>
      <c r="D18" s="1147"/>
      <c r="E18" s="1147"/>
      <c r="F18" s="1147"/>
      <c r="G18" s="800">
        <v>54</v>
      </c>
    </row>
    <row r="19" spans="1:8" s="804" customFormat="1" ht="15" customHeight="1">
      <c r="A19" s="820" t="s">
        <v>87</v>
      </c>
      <c r="B19" s="1147" t="s">
        <v>113</v>
      </c>
      <c r="C19" s="1147"/>
      <c r="D19" s="1147"/>
      <c r="E19" s="1147"/>
      <c r="F19" s="1147"/>
      <c r="G19" s="800">
        <v>55</v>
      </c>
    </row>
    <row r="20" spans="1:8" s="804" customFormat="1" ht="15" customHeight="1">
      <c r="A20" s="820" t="s">
        <v>88</v>
      </c>
      <c r="B20" s="1147" t="s">
        <v>295</v>
      </c>
      <c r="C20" s="1147"/>
      <c r="D20" s="1147"/>
      <c r="E20" s="1147"/>
      <c r="F20" s="1147"/>
      <c r="G20" s="821">
        <v>56</v>
      </c>
    </row>
    <row r="21" spans="1:8" s="804" customFormat="1" ht="30.75" customHeight="1">
      <c r="A21" s="817" t="s">
        <v>401</v>
      </c>
      <c r="B21" s="1147" t="s">
        <v>296</v>
      </c>
      <c r="C21" s="1147"/>
      <c r="D21" s="1147"/>
      <c r="E21" s="1147"/>
      <c r="F21" s="1147"/>
      <c r="G21" s="822">
        <v>58</v>
      </c>
      <c r="H21" s="823"/>
    </row>
    <row r="22" spans="1:8" s="804" customFormat="1" ht="15" customHeight="1">
      <c r="B22" s="808"/>
      <c r="C22" s="808"/>
      <c r="D22" s="808"/>
      <c r="E22" s="808"/>
      <c r="F22" s="808"/>
      <c r="G22" s="824"/>
    </row>
    <row r="23" spans="1:8" s="804" customFormat="1" ht="15" customHeight="1">
      <c r="A23" s="805" t="s">
        <v>28</v>
      </c>
      <c r="B23" s="806" t="s">
        <v>18</v>
      </c>
      <c r="C23" s="806"/>
      <c r="D23" s="806"/>
      <c r="E23" s="806"/>
      <c r="F23" s="806"/>
      <c r="G23" s="807" t="s">
        <v>19</v>
      </c>
    </row>
    <row r="24" spans="1:8" s="804" customFormat="1" ht="12" customHeight="1">
      <c r="B24" s="808"/>
      <c r="C24" s="808"/>
      <c r="D24" s="808"/>
      <c r="E24" s="808"/>
      <c r="F24" s="808"/>
      <c r="G24" s="799"/>
    </row>
    <row r="25" spans="1:8" s="804" customFormat="1" ht="15.75" customHeight="1">
      <c r="A25" s="820" t="s">
        <v>20</v>
      </c>
      <c r="B25" s="1098" t="s">
        <v>297</v>
      </c>
      <c r="C25" s="1098"/>
      <c r="D25" s="1098"/>
      <c r="E25" s="1098"/>
      <c r="F25" s="1098"/>
      <c r="G25" s="800">
        <v>43</v>
      </c>
    </row>
    <row r="26" spans="1:8" s="804" customFormat="1" ht="15.75" customHeight="1">
      <c r="A26" s="820" t="s">
        <v>21</v>
      </c>
      <c r="B26" s="1152" t="s">
        <v>298</v>
      </c>
      <c r="C26" s="1152"/>
      <c r="D26" s="1152"/>
      <c r="E26" s="1152"/>
      <c r="F26" s="1152"/>
      <c r="G26" s="800">
        <v>44</v>
      </c>
    </row>
    <row r="27" spans="1:8" s="804" customFormat="1" ht="30.75" customHeight="1">
      <c r="A27" s="820" t="s">
        <v>22</v>
      </c>
      <c r="B27" s="1147" t="s">
        <v>299</v>
      </c>
      <c r="C27" s="1147"/>
      <c r="D27" s="1147"/>
      <c r="E27" s="1147"/>
      <c r="F27" s="1147"/>
      <c r="G27" s="800">
        <v>46</v>
      </c>
    </row>
    <row r="28" spans="1:8" s="804" customFormat="1" ht="18" customHeight="1">
      <c r="A28" s="811" t="s">
        <v>47</v>
      </c>
      <c r="B28" s="1153" t="s">
        <v>300</v>
      </c>
      <c r="C28" s="1153"/>
      <c r="D28" s="1153"/>
      <c r="E28" s="1153"/>
      <c r="F28" s="1153"/>
      <c r="G28" s="800">
        <v>49</v>
      </c>
    </row>
    <row r="29" spans="1:8" s="804" customFormat="1" ht="18.75" customHeight="1">
      <c r="A29" s="811" t="s">
        <v>23</v>
      </c>
      <c r="B29" s="1098" t="s">
        <v>301</v>
      </c>
      <c r="C29" s="1101"/>
      <c r="D29" s="1101"/>
      <c r="E29" s="1101"/>
      <c r="F29" s="1101"/>
      <c r="G29" s="800">
        <v>50</v>
      </c>
    </row>
    <row r="30" spans="1:8" s="804" customFormat="1" ht="17.25" customHeight="1">
      <c r="A30" s="811" t="s">
        <v>24</v>
      </c>
      <c r="B30" s="1098" t="s">
        <v>302</v>
      </c>
      <c r="C30" s="1101"/>
      <c r="D30" s="1101"/>
      <c r="E30" s="1101"/>
      <c r="F30" s="1101"/>
      <c r="G30" s="800">
        <v>51</v>
      </c>
    </row>
    <row r="31" spans="1:8" s="804" customFormat="1" ht="15" customHeight="1">
      <c r="A31" s="811" t="s">
        <v>25</v>
      </c>
      <c r="B31" s="1154" t="s">
        <v>303</v>
      </c>
      <c r="C31" s="1155"/>
      <c r="D31" s="1155"/>
      <c r="E31" s="1155"/>
      <c r="F31" s="1155"/>
      <c r="G31" s="800">
        <v>52</v>
      </c>
    </row>
    <row r="32" spans="1:8" s="804" customFormat="1" ht="15" customHeight="1">
      <c r="A32" s="811" t="s">
        <v>26</v>
      </c>
      <c r="B32" s="1152" t="s">
        <v>304</v>
      </c>
      <c r="C32" s="1152"/>
      <c r="D32" s="1152"/>
      <c r="E32" s="1152"/>
      <c r="F32" s="1152"/>
      <c r="G32" s="800">
        <v>53</v>
      </c>
    </row>
    <row r="33" spans="1:8" s="804" customFormat="1" ht="15" customHeight="1">
      <c r="A33" s="811" t="s">
        <v>27</v>
      </c>
      <c r="B33" s="1152" t="s">
        <v>305</v>
      </c>
      <c r="C33" s="1152"/>
      <c r="D33" s="1152"/>
      <c r="E33" s="1152"/>
      <c r="F33" s="1152"/>
      <c r="G33" s="800">
        <v>54</v>
      </c>
    </row>
    <row r="34" spans="1:8" s="804" customFormat="1" ht="19.5" customHeight="1">
      <c r="A34" s="811" t="s">
        <v>39</v>
      </c>
      <c r="B34" s="1152" t="s">
        <v>306</v>
      </c>
      <c r="C34" s="1152"/>
      <c r="D34" s="1152"/>
      <c r="E34" s="1152"/>
      <c r="F34" s="1152"/>
      <c r="G34" s="800">
        <v>56</v>
      </c>
    </row>
    <row r="35" spans="1:8" s="804" customFormat="1" ht="16.5" customHeight="1">
      <c r="A35" s="804" t="s">
        <v>40</v>
      </c>
      <c r="B35" s="1154" t="s">
        <v>307</v>
      </c>
      <c r="C35" s="1155"/>
      <c r="D35" s="1155"/>
      <c r="E35" s="1155"/>
      <c r="F35" s="1155"/>
      <c r="G35" s="800">
        <v>57</v>
      </c>
    </row>
    <row r="36" spans="1:8" s="804" customFormat="1" ht="30.75" customHeight="1">
      <c r="A36" s="804" t="s">
        <v>62</v>
      </c>
      <c r="B36" s="1154" t="s">
        <v>308</v>
      </c>
      <c r="C36" s="1154"/>
      <c r="D36" s="1154"/>
      <c r="E36" s="1154"/>
      <c r="F36" s="1154"/>
      <c r="G36" s="800">
        <v>59</v>
      </c>
    </row>
    <row r="37" spans="1:8" s="804" customFormat="1" ht="19.350000000000001" customHeight="1">
      <c r="G37" s="825"/>
    </row>
    <row r="38" spans="1:8" s="804" customFormat="1" ht="12" customHeight="1">
      <c r="A38" s="812" t="s">
        <v>16</v>
      </c>
      <c r="B38" s="826"/>
      <c r="C38" s="826"/>
      <c r="D38" s="826"/>
      <c r="E38" s="826"/>
      <c r="F38" s="826"/>
      <c r="G38" s="799"/>
    </row>
    <row r="39" spans="1:8" s="804" customFormat="1" ht="12" customHeight="1">
      <c r="A39" s="812" t="s">
        <v>63</v>
      </c>
      <c r="C39" s="814"/>
      <c r="D39" s="814"/>
      <c r="E39" s="814"/>
      <c r="F39" s="814"/>
      <c r="G39" s="814"/>
    </row>
    <row r="40" spans="1:8" s="804" customFormat="1" ht="12" customHeight="1">
      <c r="A40" s="812" t="s">
        <v>64</v>
      </c>
      <c r="C40" s="814"/>
      <c r="D40" s="814"/>
      <c r="E40" s="814"/>
      <c r="F40" s="814"/>
      <c r="G40" s="814"/>
    </row>
    <row r="41" spans="1:8" s="804" customFormat="1" ht="12" customHeight="1">
      <c r="A41" s="816" t="s">
        <v>17</v>
      </c>
      <c r="C41" s="814"/>
      <c r="D41" s="814"/>
      <c r="E41" s="814"/>
      <c r="F41" s="814"/>
      <c r="G41" s="814"/>
    </row>
    <row r="42" spans="1:8" s="804" customFormat="1" ht="12" customHeight="1">
      <c r="B42" s="378"/>
      <c r="C42" s="814"/>
      <c r="D42" s="814"/>
      <c r="E42" s="814"/>
      <c r="F42" s="814"/>
      <c r="G42" s="814"/>
    </row>
    <row r="43" spans="1:8" ht="15" customHeight="1">
      <c r="B43" s="804"/>
      <c r="C43" s="804"/>
      <c r="D43" s="804"/>
      <c r="E43" s="804"/>
      <c r="F43" s="804"/>
      <c r="G43" s="804"/>
      <c r="H43" s="804"/>
    </row>
    <row r="44" spans="1:8" ht="15" customHeight="1">
      <c r="A44" s="817"/>
    </row>
    <row r="45" spans="1:8" ht="15" customHeight="1">
      <c r="B45" s="1099"/>
      <c r="C45" s="1099"/>
      <c r="D45" s="1099"/>
      <c r="E45" s="1099"/>
      <c r="F45" s="1099"/>
    </row>
  </sheetData>
  <mergeCells count="31">
    <mergeCell ref="B19:F19"/>
    <mergeCell ref="B20:F20"/>
    <mergeCell ref="B45:F45"/>
    <mergeCell ref="B26:F26"/>
    <mergeCell ref="B27:F27"/>
    <mergeCell ref="B28:F28"/>
    <mergeCell ref="B29:F29"/>
    <mergeCell ref="B30:F30"/>
    <mergeCell ref="B31:F31"/>
    <mergeCell ref="B32:F32"/>
    <mergeCell ref="B33:F33"/>
    <mergeCell ref="B34:F34"/>
    <mergeCell ref="B35:F35"/>
    <mergeCell ref="B36:F36"/>
    <mergeCell ref="B21:F21"/>
    <mergeCell ref="B25:F25"/>
    <mergeCell ref="B18:F18"/>
    <mergeCell ref="B17:F17"/>
    <mergeCell ref="A1:G1"/>
    <mergeCell ref="B7:F7"/>
    <mergeCell ref="B8:F8"/>
    <mergeCell ref="B9:F9"/>
    <mergeCell ref="B10:F10"/>
    <mergeCell ref="B11:F11"/>
    <mergeCell ref="B12:F12"/>
    <mergeCell ref="B13:F13"/>
    <mergeCell ref="B14:F14"/>
    <mergeCell ref="B15:F15"/>
    <mergeCell ref="B16:F16"/>
    <mergeCell ref="A2:G2"/>
    <mergeCell ref="A3:G3"/>
  </mergeCells>
  <hyperlinks>
    <hyperlink ref="G7" location="'43'!A1" display="'43'!A1"/>
    <hyperlink ref="G8" location="'44'!A1" display="'44'!A1"/>
    <hyperlink ref="G9" location="'45'!A1" display="'45'!A1"/>
    <hyperlink ref="G10" location="'46'!A1" display="'46'!A1"/>
    <hyperlink ref="G11" location="'47'!A1" display="'47'!A1"/>
    <hyperlink ref="G12" location="'48'!A1" display="'48'!A1"/>
    <hyperlink ref="G13" location="'49'!A1" display="'49'!A1"/>
    <hyperlink ref="G14" location="'50'!A1" display="'50'!A1"/>
    <hyperlink ref="G15" location="'51'!A1" display="'51'!A1"/>
    <hyperlink ref="G16" location="'52'!A1" display="'52'!A1"/>
    <hyperlink ref="G17" location="'53'!A1" display="'53'!A1"/>
    <hyperlink ref="G18" location="'54'!A1" display="'54'!A1"/>
    <hyperlink ref="G19" location="'55'!A1" display="'55'!A1"/>
    <hyperlink ref="G20" location="'56'!A1" display="'56'!A1"/>
    <hyperlink ref="G21" location="'58'!A1" display="'58'!A1"/>
    <hyperlink ref="G35" location="'57'!A1" display="'57'!A1"/>
    <hyperlink ref="G36" location="'59'!A1" display="'59'!A1"/>
    <hyperlink ref="G34" location="'56'!A1" display="'56'!A1"/>
    <hyperlink ref="G33" location="'54'!A1" display="'54'!A1"/>
    <hyperlink ref="G32" location="'53'!A1" display="'53'!A1"/>
    <hyperlink ref="G31" location="'52'!A1" display="'52'!A1"/>
    <hyperlink ref="G30" location="'51'!A1" display="'51'!A1"/>
    <hyperlink ref="G29" location="'50'!A1" display="'50'!A1"/>
    <hyperlink ref="G28" location="'49'!A1" display="'49'!A1"/>
    <hyperlink ref="G27" location="'46'!A1" display="'46'!A1"/>
    <hyperlink ref="G26" location="'44'!A1" display="'44'!A1"/>
    <hyperlink ref="G25" location="'43'!A1" display="'43'!A1"/>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56"/>
  <sheetViews>
    <sheetView topLeftCell="B4" zoomScaleNormal="100" workbookViewId="0">
      <selection activeCell="G15" sqref="G15"/>
    </sheetView>
  </sheetViews>
  <sheetFormatPr baseColWidth="10" defaultRowHeight="12"/>
  <cols>
    <col min="1" max="1" width="0.6328125" style="1" customWidth="1"/>
    <col min="2" max="2" width="10.08984375" style="1" customWidth="1"/>
    <col min="3" max="7" width="10.7265625" style="1" customWidth="1"/>
    <col min="8" max="8" width="1.36328125" style="1" customWidth="1"/>
    <col min="9" max="9" width="4.36328125" style="1" customWidth="1"/>
    <col min="10" max="10" width="7.90625" style="1" hidden="1" customWidth="1"/>
    <col min="11" max="11" width="5.54296875" style="1" hidden="1" customWidth="1"/>
    <col min="12" max="16" width="7.90625" style="1" hidden="1" customWidth="1"/>
    <col min="17" max="17" width="5.54296875" style="1" hidden="1" customWidth="1"/>
    <col min="18" max="18" width="6.6328125" style="1" hidden="1" customWidth="1"/>
    <col min="19" max="20" width="7.90625" style="1" hidden="1" customWidth="1"/>
    <col min="21" max="16384" width="10.90625" style="1"/>
  </cols>
  <sheetData>
    <row r="1" spans="2:27" s="24" customFormat="1" ht="12.75">
      <c r="B1" s="959" t="s">
        <v>0</v>
      </c>
      <c r="C1" s="959"/>
      <c r="D1" s="959"/>
      <c r="E1" s="959"/>
      <c r="F1" s="959"/>
      <c r="G1" s="959"/>
      <c r="J1" s="1158" t="s">
        <v>309</v>
      </c>
      <c r="K1" s="1157"/>
      <c r="L1" s="1157"/>
      <c r="M1" s="1157"/>
      <c r="N1" s="1157"/>
      <c r="O1" s="1157"/>
      <c r="P1" s="1157"/>
      <c r="Q1" s="1157"/>
      <c r="R1" s="1157"/>
      <c r="S1" s="1157"/>
      <c r="T1" s="1157"/>
    </row>
    <row r="2" spans="2:27" s="24" customFormat="1" ht="12.75">
      <c r="B2" s="29"/>
      <c r="C2" s="29"/>
      <c r="D2" s="29"/>
      <c r="E2" s="29"/>
      <c r="F2" s="29"/>
      <c r="G2" s="29"/>
    </row>
    <row r="3" spans="2:27" s="24" customFormat="1" ht="13.5" customHeight="1">
      <c r="B3" s="1043" t="s">
        <v>443</v>
      </c>
      <c r="C3" s="1043"/>
      <c r="D3" s="1043"/>
      <c r="E3" s="1043"/>
      <c r="F3" s="1043"/>
      <c r="G3" s="1043"/>
      <c r="J3" s="1156" t="s">
        <v>310</v>
      </c>
      <c r="K3" s="1157"/>
      <c r="L3" s="1157"/>
      <c r="M3" s="1157"/>
      <c r="N3" s="1157"/>
      <c r="O3" s="1157"/>
      <c r="P3" s="1157"/>
      <c r="Q3" s="1157"/>
      <c r="R3" s="1157"/>
      <c r="S3" s="1157"/>
      <c r="T3" s="1157"/>
    </row>
    <row r="4" spans="2:27" s="24" customFormat="1" ht="12.75">
      <c r="B4" s="963" t="s">
        <v>33</v>
      </c>
      <c r="C4" s="963"/>
      <c r="D4" s="963"/>
      <c r="E4" s="963"/>
      <c r="F4" s="963"/>
      <c r="G4" s="963"/>
      <c r="H4" s="41"/>
    </row>
    <row r="5" spans="2:27" s="38" customFormat="1" ht="30" customHeight="1">
      <c r="B5" s="545" t="s">
        <v>34</v>
      </c>
      <c r="C5" s="380" t="s">
        <v>225</v>
      </c>
      <c r="D5" s="380" t="s">
        <v>6</v>
      </c>
      <c r="E5" s="380" t="s">
        <v>13</v>
      </c>
      <c r="F5" s="380" t="s">
        <v>121</v>
      </c>
      <c r="G5" s="380" t="s">
        <v>226</v>
      </c>
      <c r="I5" s="24"/>
      <c r="J5" s="1156" t="s">
        <v>311</v>
      </c>
      <c r="K5" s="1157"/>
      <c r="L5" s="1157"/>
      <c r="M5" s="1157"/>
      <c r="N5" s="1157"/>
      <c r="O5" s="1157"/>
      <c r="P5" s="1157"/>
      <c r="Q5" s="1157"/>
      <c r="R5" s="1157"/>
      <c r="S5" s="1157"/>
      <c r="T5" s="1157"/>
    </row>
    <row r="6" spans="2:27" s="38" customFormat="1" ht="15.75" customHeight="1">
      <c r="B6" s="46">
        <v>42856</v>
      </c>
      <c r="C6" s="70">
        <v>118.56</v>
      </c>
      <c r="D6" s="70">
        <v>481.3</v>
      </c>
      <c r="E6" s="70">
        <v>480.09</v>
      </c>
      <c r="F6" s="70">
        <v>42.17</v>
      </c>
      <c r="G6" s="70">
        <v>119.77</v>
      </c>
      <c r="H6" s="298"/>
      <c r="I6" s="546"/>
      <c r="J6" s="191"/>
    </row>
    <row r="7" spans="2:27" s="38" customFormat="1" ht="15.75" customHeight="1">
      <c r="B7" s="46">
        <v>42887</v>
      </c>
      <c r="C7" s="581">
        <v>119.22</v>
      </c>
      <c r="D7" s="581">
        <v>481.04</v>
      </c>
      <c r="E7" s="581">
        <v>479.72</v>
      </c>
      <c r="F7" s="581">
        <v>42.68</v>
      </c>
      <c r="G7" s="581">
        <v>120.55</v>
      </c>
      <c r="H7" s="298"/>
      <c r="I7" s="546"/>
      <c r="J7" s="1156" t="s">
        <v>312</v>
      </c>
      <c r="K7" s="1157"/>
      <c r="L7" s="1157"/>
      <c r="M7" s="1157"/>
      <c r="N7" s="1157"/>
      <c r="O7" s="1157"/>
      <c r="P7" s="1157"/>
      <c r="Q7" s="1157"/>
      <c r="R7" s="1157"/>
      <c r="S7" s="1157"/>
      <c r="T7" s="1157"/>
    </row>
    <row r="8" spans="2:27" s="38" customFormat="1" ht="15.75" customHeight="1" thickBot="1">
      <c r="B8" s="46">
        <v>42917</v>
      </c>
      <c r="C8" s="70">
        <v>118.5</v>
      </c>
      <c r="D8" s="70">
        <v>483.66</v>
      </c>
      <c r="E8" s="70">
        <v>479.64</v>
      </c>
      <c r="F8" s="70">
        <v>43.21</v>
      </c>
      <c r="G8" s="70">
        <v>122.52</v>
      </c>
      <c r="H8" s="298"/>
      <c r="I8" s="546"/>
      <c r="J8" s="547"/>
      <c r="K8" s="547"/>
      <c r="L8" s="547"/>
      <c r="M8" s="547"/>
      <c r="N8" s="547"/>
      <c r="O8" s="547"/>
      <c r="P8" s="547"/>
      <c r="Q8" s="547"/>
      <c r="R8" s="547"/>
      <c r="S8" s="547"/>
      <c r="T8" s="547"/>
    </row>
    <row r="9" spans="2:27" s="38" customFormat="1" ht="15.75" customHeight="1" thickTop="1" thickBot="1">
      <c r="B9" s="46">
        <v>42948</v>
      </c>
      <c r="C9" s="70">
        <v>119.39</v>
      </c>
      <c r="D9" s="70">
        <v>482.59</v>
      </c>
      <c r="E9" s="70">
        <v>479.07</v>
      </c>
      <c r="F9" s="70">
        <v>43.71</v>
      </c>
      <c r="G9" s="70">
        <v>122.92</v>
      </c>
      <c r="H9" s="48"/>
      <c r="I9" s="546"/>
      <c r="J9" s="1159" t="s">
        <v>313</v>
      </c>
      <c r="K9" s="1160"/>
      <c r="L9" s="548" t="s">
        <v>314</v>
      </c>
      <c r="M9" s="548" t="s">
        <v>315</v>
      </c>
      <c r="N9" s="548" t="s">
        <v>316</v>
      </c>
      <c r="O9" s="548" t="s">
        <v>317</v>
      </c>
      <c r="P9" s="548" t="s">
        <v>318</v>
      </c>
      <c r="Q9" s="1161" t="s">
        <v>319</v>
      </c>
      <c r="R9" s="1162"/>
      <c r="S9" s="547"/>
      <c r="T9" s="547"/>
    </row>
    <row r="10" spans="2:27" s="38" customFormat="1" ht="15.75" customHeight="1" thickTop="1">
      <c r="B10" s="46">
        <v>42979</v>
      </c>
      <c r="C10" s="70">
        <v>120.33</v>
      </c>
      <c r="D10" s="70">
        <v>483.36</v>
      </c>
      <c r="E10" s="70">
        <v>480.17</v>
      </c>
      <c r="F10" s="70">
        <v>44.22</v>
      </c>
      <c r="G10" s="70">
        <v>123.52</v>
      </c>
      <c r="H10" s="48"/>
      <c r="I10" s="546"/>
      <c r="J10" s="549"/>
      <c r="K10" s="550"/>
      <c r="L10" s="551"/>
      <c r="M10" s="551"/>
      <c r="N10" s="551"/>
      <c r="O10" s="551"/>
      <c r="P10" s="551"/>
      <c r="Q10" s="1163"/>
      <c r="R10" s="1164"/>
      <c r="S10" s="547"/>
      <c r="T10" s="547"/>
      <c r="U10" s="552"/>
      <c r="V10" s="552"/>
      <c r="W10" s="552"/>
      <c r="X10" s="552"/>
      <c r="Y10" s="552"/>
      <c r="Z10" s="553"/>
      <c r="AA10" s="335"/>
    </row>
    <row r="11" spans="2:27" s="38" customFormat="1" ht="15.75" customHeight="1">
      <c r="B11" s="46">
        <v>43009</v>
      </c>
      <c r="C11" s="70">
        <v>138.21</v>
      </c>
      <c r="D11" s="70">
        <v>483.8</v>
      </c>
      <c r="E11" s="70">
        <v>480.48</v>
      </c>
      <c r="F11" s="70">
        <v>44.19</v>
      </c>
      <c r="G11" s="70">
        <v>141.52000000000001</v>
      </c>
      <c r="H11" s="48"/>
      <c r="I11" s="546"/>
      <c r="J11" s="1165" t="s">
        <v>320</v>
      </c>
      <c r="K11" s="554" t="s">
        <v>321</v>
      </c>
      <c r="L11" s="555">
        <v>103.46</v>
      </c>
      <c r="M11" s="555">
        <v>469.5</v>
      </c>
      <c r="N11" s="555">
        <v>39.659999999999997</v>
      </c>
      <c r="O11" s="555">
        <v>483.68</v>
      </c>
      <c r="P11" s="555">
        <v>41.62</v>
      </c>
      <c r="Q11" s="1166">
        <v>89.28</v>
      </c>
      <c r="R11" s="1157"/>
      <c r="S11" s="547"/>
      <c r="T11" s="547"/>
      <c r="U11" s="556"/>
      <c r="V11" s="556"/>
      <c r="W11" s="556"/>
      <c r="X11" s="556"/>
      <c r="Y11" s="556"/>
      <c r="Z11" s="557"/>
      <c r="AA11" s="558"/>
    </row>
    <row r="12" spans="2:27" s="38" customFormat="1" ht="15.75" customHeight="1">
      <c r="B12" s="46">
        <v>43040</v>
      </c>
      <c r="C12" s="70">
        <v>138.11000000000001</v>
      </c>
      <c r="D12" s="70">
        <v>481.2</v>
      </c>
      <c r="E12" s="70">
        <v>480.36</v>
      </c>
      <c r="F12" s="70">
        <v>44.91</v>
      </c>
      <c r="G12" s="70">
        <v>138.94</v>
      </c>
      <c r="H12" s="48"/>
      <c r="I12" s="546"/>
      <c r="J12" s="1157"/>
      <c r="K12" s="554" t="s">
        <v>322</v>
      </c>
      <c r="L12" s="555">
        <v>103.65</v>
      </c>
      <c r="M12" s="555">
        <v>471.09</v>
      </c>
      <c r="N12" s="555">
        <v>40.020000000000003</v>
      </c>
      <c r="O12" s="555">
        <v>484.23</v>
      </c>
      <c r="P12" s="555">
        <v>41.66</v>
      </c>
      <c r="Q12" s="1166">
        <v>90.51</v>
      </c>
      <c r="R12" s="1157"/>
      <c r="S12" s="547"/>
      <c r="T12" s="547"/>
      <c r="U12" s="556"/>
      <c r="V12" s="556"/>
      <c r="W12" s="556"/>
      <c r="X12" s="556"/>
      <c r="Y12" s="556"/>
      <c r="Z12" s="557"/>
      <c r="AA12" s="558"/>
    </row>
    <row r="13" spans="2:27" s="38" customFormat="1" ht="15.75" customHeight="1">
      <c r="B13" s="46">
        <v>43070</v>
      </c>
      <c r="C13" s="70">
        <v>138.01</v>
      </c>
      <c r="D13" s="70">
        <v>483.47</v>
      </c>
      <c r="E13" s="70">
        <v>480.76</v>
      </c>
      <c r="F13" s="70">
        <v>45.32</v>
      </c>
      <c r="G13" s="70">
        <v>140.72999999999999</v>
      </c>
      <c r="H13" s="48"/>
      <c r="I13" s="546"/>
      <c r="J13" s="1165" t="s">
        <v>323</v>
      </c>
      <c r="K13" s="554" t="s">
        <v>321</v>
      </c>
      <c r="L13" s="555">
        <v>1.55</v>
      </c>
      <c r="M13" s="555">
        <v>6.11</v>
      </c>
      <c r="N13" s="555">
        <v>0.76</v>
      </c>
      <c r="O13" s="555">
        <v>3.85</v>
      </c>
      <c r="P13" s="555">
        <v>3.24</v>
      </c>
      <c r="Q13" s="1166">
        <v>1.33</v>
      </c>
      <c r="R13" s="1157"/>
      <c r="S13" s="547"/>
      <c r="T13" s="547"/>
      <c r="U13" s="191"/>
      <c r="V13" s="191"/>
      <c r="W13" s="191"/>
      <c r="X13" s="191"/>
      <c r="Y13" s="191"/>
      <c r="Z13" s="191"/>
      <c r="AA13" s="191"/>
    </row>
    <row r="14" spans="2:27" s="38" customFormat="1" ht="15.75" customHeight="1">
      <c r="B14" s="46">
        <v>43101</v>
      </c>
      <c r="C14" s="99">
        <v>138.11000000000001</v>
      </c>
      <c r="D14" s="559">
        <v>484.71</v>
      </c>
      <c r="E14" s="559">
        <v>481.75</v>
      </c>
      <c r="F14" s="559">
        <v>45.82</v>
      </c>
      <c r="G14" s="559">
        <v>141.08000000000001</v>
      </c>
      <c r="H14" s="48"/>
      <c r="I14" s="546"/>
      <c r="J14" s="1157"/>
      <c r="K14" s="554" t="s">
        <v>322</v>
      </c>
      <c r="L14" s="555">
        <v>1.55</v>
      </c>
      <c r="M14" s="555">
        <v>6.11</v>
      </c>
      <c r="N14" s="555">
        <v>0.76</v>
      </c>
      <c r="O14" s="555">
        <v>3.85</v>
      </c>
      <c r="P14" s="555">
        <v>3.18</v>
      </c>
      <c r="Q14" s="1166">
        <v>1.39</v>
      </c>
      <c r="R14" s="1157"/>
      <c r="S14" s="547"/>
      <c r="T14" s="547"/>
      <c r="U14" s="191"/>
      <c r="V14" s="191"/>
      <c r="W14" s="191"/>
      <c r="X14" s="191"/>
      <c r="Y14" s="191"/>
      <c r="AA14" s="191"/>
    </row>
    <row r="15" spans="2:27" s="562" customFormat="1" ht="15.75" customHeight="1">
      <c r="B15" s="46">
        <v>43132</v>
      </c>
      <c r="C15" s="560"/>
      <c r="D15" s="560"/>
      <c r="E15" s="560"/>
      <c r="F15" s="560"/>
      <c r="G15" s="560"/>
      <c r="H15" s="561"/>
      <c r="I15" s="546"/>
      <c r="J15" s="1165" t="s">
        <v>324</v>
      </c>
      <c r="K15" s="554" t="s">
        <v>321</v>
      </c>
      <c r="L15" s="555">
        <v>101.91</v>
      </c>
      <c r="M15" s="555">
        <v>463.39</v>
      </c>
      <c r="N15" s="555">
        <v>38.9</v>
      </c>
      <c r="O15" s="555">
        <v>479.82</v>
      </c>
      <c r="P15" s="555">
        <v>38.380000000000003</v>
      </c>
      <c r="Q15" s="1166">
        <v>87.96</v>
      </c>
      <c r="R15" s="1157"/>
      <c r="S15" s="547"/>
      <c r="T15" s="547"/>
      <c r="U15" s="191"/>
      <c r="V15" s="191"/>
      <c r="W15" s="191"/>
      <c r="X15" s="191"/>
      <c r="Y15" s="191"/>
      <c r="AA15" s="191"/>
    </row>
    <row r="16" spans="2:27" s="562" customFormat="1" ht="15.75" customHeight="1">
      <c r="B16" s="46">
        <v>43160</v>
      </c>
      <c r="C16" s="559"/>
      <c r="D16" s="559"/>
      <c r="E16" s="559"/>
      <c r="F16" s="559"/>
      <c r="G16" s="559"/>
      <c r="H16" s="561"/>
      <c r="I16" s="546"/>
      <c r="J16" s="1165"/>
      <c r="K16" s="554"/>
      <c r="L16" s="555"/>
      <c r="M16" s="555"/>
      <c r="N16" s="555"/>
      <c r="O16" s="555"/>
      <c r="P16" s="555"/>
      <c r="Q16" s="555"/>
      <c r="R16" s="563"/>
      <c r="S16" s="547"/>
      <c r="T16" s="547"/>
      <c r="U16" s="191"/>
      <c r="V16" s="191"/>
      <c r="W16" s="191"/>
      <c r="X16" s="191"/>
      <c r="Y16" s="191"/>
      <c r="Z16" s="191"/>
      <c r="AA16" s="191"/>
    </row>
    <row r="17" spans="2:27" s="562" customFormat="1" ht="15.75" customHeight="1">
      <c r="B17" s="46">
        <v>43191</v>
      </c>
      <c r="C17" s="560"/>
      <c r="D17" s="560"/>
      <c r="E17" s="560"/>
      <c r="F17" s="560"/>
      <c r="G17" s="560"/>
      <c r="H17" s="561"/>
      <c r="I17" s="546"/>
      <c r="J17" s="1157"/>
      <c r="K17" s="554" t="s">
        <v>322</v>
      </c>
      <c r="L17" s="555">
        <v>102.1</v>
      </c>
      <c r="M17" s="555">
        <v>464.98</v>
      </c>
      <c r="N17" s="555">
        <v>39.26</v>
      </c>
      <c r="O17" s="555">
        <v>480.38</v>
      </c>
      <c r="P17" s="555">
        <v>38.479999999999997</v>
      </c>
      <c r="Q17" s="1166">
        <v>89.12</v>
      </c>
      <c r="R17" s="1157"/>
      <c r="S17" s="547"/>
      <c r="T17" s="547"/>
      <c r="U17" s="191"/>
      <c r="V17" s="191"/>
      <c r="W17" s="191"/>
      <c r="X17" s="191"/>
      <c r="Y17" s="191"/>
      <c r="Z17" s="191"/>
      <c r="AA17" s="191"/>
    </row>
    <row r="18" spans="2:27" s="38" customFormat="1" ht="18.75" customHeight="1">
      <c r="B18" s="1167" t="s">
        <v>194</v>
      </c>
      <c r="C18" s="1167"/>
      <c r="D18" s="1167"/>
      <c r="E18" s="1167"/>
      <c r="F18" s="1167"/>
      <c r="G18" s="1167"/>
      <c r="I18" s="191"/>
      <c r="J18" s="563"/>
      <c r="K18" s="554" t="s">
        <v>322</v>
      </c>
      <c r="L18" s="555">
        <v>30.25</v>
      </c>
      <c r="M18" s="555">
        <v>154</v>
      </c>
      <c r="N18" s="555">
        <v>0.72</v>
      </c>
      <c r="O18" s="555">
        <v>134.80000000000001</v>
      </c>
      <c r="P18" s="555">
        <v>30.2</v>
      </c>
      <c r="Q18" s="1166">
        <v>19.97</v>
      </c>
      <c r="R18" s="1157"/>
      <c r="S18" s="191"/>
      <c r="T18" s="191"/>
      <c r="U18" s="191"/>
      <c r="V18" s="191"/>
      <c r="W18" s="191"/>
      <c r="X18" s="191"/>
      <c r="Y18" s="191"/>
      <c r="Z18" s="191"/>
      <c r="AA18" s="191"/>
    </row>
    <row r="19" spans="2:27" ht="7.5" customHeight="1">
      <c r="B19" s="14"/>
      <c r="C19" s="564"/>
      <c r="D19" s="564"/>
      <c r="E19" s="564"/>
      <c r="F19" s="564"/>
      <c r="G19" s="564"/>
      <c r="J19" s="1165" t="s">
        <v>325</v>
      </c>
      <c r="K19" s="554" t="s">
        <v>321</v>
      </c>
      <c r="L19" s="555">
        <v>17.690000000000001</v>
      </c>
      <c r="M19" s="555">
        <v>100</v>
      </c>
      <c r="N19" s="555">
        <v>0</v>
      </c>
      <c r="O19" s="555">
        <v>98</v>
      </c>
      <c r="P19" s="555">
        <v>8.5</v>
      </c>
      <c r="Q19" s="1166">
        <v>11.19</v>
      </c>
      <c r="R19" s="1157"/>
      <c r="S19" s="211"/>
      <c r="T19" s="211"/>
      <c r="U19" s="211"/>
      <c r="V19" s="211"/>
      <c r="W19" s="211"/>
      <c r="X19" s="211"/>
      <c r="Y19" s="211"/>
      <c r="Z19" s="211"/>
      <c r="AA19" s="211"/>
    </row>
    <row r="20" spans="2:27" ht="12.75">
      <c r="J20" s="1157"/>
      <c r="K20" s="554" t="s">
        <v>322</v>
      </c>
      <c r="L20" s="555">
        <v>17.77</v>
      </c>
      <c r="M20" s="555">
        <v>103</v>
      </c>
      <c r="N20" s="555">
        <v>0</v>
      </c>
      <c r="O20" s="555">
        <v>98.9</v>
      </c>
      <c r="P20" s="555">
        <v>8.6</v>
      </c>
      <c r="Q20" s="1166">
        <v>13.27</v>
      </c>
      <c r="R20" s="1157"/>
    </row>
    <row r="21" spans="2:27" ht="12.75">
      <c r="J21" s="1165" t="s">
        <v>326</v>
      </c>
      <c r="K21" s="554" t="s">
        <v>321</v>
      </c>
      <c r="L21" s="555">
        <v>1.56</v>
      </c>
      <c r="M21" s="555">
        <v>6.9</v>
      </c>
      <c r="N21" s="555">
        <v>0.02</v>
      </c>
      <c r="O21" s="555">
        <v>2.8</v>
      </c>
      <c r="P21" s="555">
        <v>4.5999999999999996</v>
      </c>
      <c r="Q21" s="1166">
        <v>1.08</v>
      </c>
      <c r="R21" s="1157"/>
    </row>
    <row r="22" spans="2:27" ht="15" customHeight="1">
      <c r="H22" s="9"/>
      <c r="J22" s="1157"/>
      <c r="K22" s="554" t="s">
        <v>322</v>
      </c>
      <c r="L22" s="555">
        <v>1.56</v>
      </c>
      <c r="M22" s="555">
        <v>6.9</v>
      </c>
      <c r="N22" s="555">
        <v>0.02</v>
      </c>
      <c r="O22" s="555">
        <v>2.8</v>
      </c>
      <c r="P22" s="555">
        <v>4.5999999999999996</v>
      </c>
      <c r="Q22" s="1166">
        <v>1.08</v>
      </c>
      <c r="R22" s="1157"/>
    </row>
    <row r="23" spans="2:27" ht="9.75" customHeight="1">
      <c r="H23" s="9"/>
      <c r="J23" s="1165" t="s">
        <v>327</v>
      </c>
      <c r="K23" s="554" t="s">
        <v>321</v>
      </c>
      <c r="L23" s="555">
        <v>10</v>
      </c>
      <c r="M23" s="555">
        <v>15.9</v>
      </c>
      <c r="N23" s="555">
        <v>0.3</v>
      </c>
      <c r="O23" s="555">
        <v>11.2</v>
      </c>
      <c r="P23" s="555">
        <v>10</v>
      </c>
      <c r="Q23" s="1166">
        <v>5</v>
      </c>
      <c r="R23" s="1157"/>
    </row>
    <row r="24" spans="2:27" ht="15" customHeight="1">
      <c r="H24" s="8"/>
      <c r="J24" s="1157"/>
      <c r="K24" s="554" t="s">
        <v>322</v>
      </c>
      <c r="L24" s="555">
        <v>10</v>
      </c>
      <c r="M24" s="555">
        <v>15.9</v>
      </c>
      <c r="N24" s="555">
        <v>0.3</v>
      </c>
      <c r="O24" s="555">
        <v>11.2</v>
      </c>
      <c r="P24" s="555">
        <v>10</v>
      </c>
      <c r="Q24" s="1166">
        <v>5</v>
      </c>
      <c r="R24" s="1157"/>
    </row>
    <row r="25" spans="2:27" ht="15" customHeight="1">
      <c r="H25" s="8"/>
      <c r="J25" s="1165" t="s">
        <v>328</v>
      </c>
      <c r="K25" s="554" t="s">
        <v>321</v>
      </c>
      <c r="L25" s="555">
        <v>0.93</v>
      </c>
      <c r="M25" s="555">
        <v>28.2</v>
      </c>
      <c r="N25" s="555">
        <v>0.4</v>
      </c>
      <c r="O25" s="555">
        <v>21.9</v>
      </c>
      <c r="P25" s="555">
        <v>7</v>
      </c>
      <c r="Q25" s="1166">
        <v>0.63</v>
      </c>
      <c r="R25" s="1157"/>
    </row>
    <row r="26" spans="2:27" ht="15" customHeight="1">
      <c r="H26" s="8"/>
      <c r="J26" s="1157"/>
      <c r="K26" s="554" t="s">
        <v>322</v>
      </c>
      <c r="L26" s="555">
        <v>0.93</v>
      </c>
      <c r="M26" s="555">
        <v>28.2</v>
      </c>
      <c r="N26" s="555">
        <v>0.4</v>
      </c>
      <c r="O26" s="555">
        <v>21.9</v>
      </c>
      <c r="P26" s="555">
        <v>7</v>
      </c>
      <c r="Q26" s="1166">
        <v>0.63</v>
      </c>
      <c r="R26" s="1157"/>
    </row>
    <row r="27" spans="2:27" ht="15" customHeight="1">
      <c r="H27" s="10"/>
      <c r="J27" s="1165" t="s">
        <v>329</v>
      </c>
      <c r="K27" s="554" t="s">
        <v>321</v>
      </c>
      <c r="L27" s="555">
        <v>10.77</v>
      </c>
      <c r="M27" s="555">
        <v>63.71</v>
      </c>
      <c r="N27" s="555">
        <v>13.84</v>
      </c>
      <c r="O27" s="555">
        <v>77.349999999999994</v>
      </c>
      <c r="P27" s="555">
        <v>1.1599999999999999</v>
      </c>
      <c r="Q27" s="1166">
        <v>9.81</v>
      </c>
      <c r="R27" s="1157"/>
    </row>
    <row r="28" spans="2:27" ht="15" customHeight="1">
      <c r="H28" s="10"/>
      <c r="J28" s="1157"/>
      <c r="K28" s="554" t="s">
        <v>322</v>
      </c>
      <c r="L28" s="555">
        <v>10.83</v>
      </c>
      <c r="M28" s="555">
        <v>62.71</v>
      </c>
      <c r="N28" s="555">
        <v>13.94</v>
      </c>
      <c r="O28" s="555">
        <v>77.19</v>
      </c>
      <c r="P28" s="555">
        <v>1.1599999999999999</v>
      </c>
      <c r="Q28" s="1166">
        <v>9.1300000000000008</v>
      </c>
      <c r="R28" s="1157"/>
    </row>
    <row r="29" spans="2:27" ht="15" customHeight="1">
      <c r="H29" s="10"/>
      <c r="J29" s="1165" t="s">
        <v>330</v>
      </c>
      <c r="K29" s="554" t="s">
        <v>321</v>
      </c>
      <c r="L29" s="555">
        <v>0.65</v>
      </c>
      <c r="M29" s="555">
        <v>7.91</v>
      </c>
      <c r="N29" s="555">
        <v>0.7</v>
      </c>
      <c r="O29" s="555">
        <v>7.9</v>
      </c>
      <c r="P29" s="555">
        <v>0.83</v>
      </c>
      <c r="Q29" s="1166">
        <v>0.53</v>
      </c>
      <c r="R29" s="1157"/>
    </row>
    <row r="30" spans="2:27" ht="15" customHeight="1">
      <c r="H30" s="10"/>
      <c r="J30" s="1157"/>
      <c r="K30" s="554" t="s">
        <v>322</v>
      </c>
      <c r="L30" s="555">
        <v>0.69</v>
      </c>
      <c r="M30" s="555">
        <v>7.91</v>
      </c>
      <c r="N30" s="555">
        <v>0.7</v>
      </c>
      <c r="O30" s="555">
        <v>7.94</v>
      </c>
      <c r="P30" s="555">
        <v>0.83</v>
      </c>
      <c r="Q30" s="1166">
        <v>0.53</v>
      </c>
      <c r="R30" s="1157"/>
    </row>
    <row r="31" spans="2:27" ht="15" customHeight="1">
      <c r="H31" s="10"/>
      <c r="J31" s="1165" t="s">
        <v>331</v>
      </c>
      <c r="K31" s="554" t="s">
        <v>321</v>
      </c>
      <c r="L31" s="555">
        <v>1.23</v>
      </c>
      <c r="M31" s="555">
        <v>2.0099999999999998</v>
      </c>
      <c r="N31" s="555">
        <v>1.5</v>
      </c>
      <c r="O31" s="555">
        <v>3.28</v>
      </c>
      <c r="P31" s="555">
        <v>0.28000000000000003</v>
      </c>
      <c r="Q31" s="1166">
        <v>1.18</v>
      </c>
      <c r="R31" s="1157"/>
    </row>
    <row r="32" spans="2:27" ht="15" customHeight="1">
      <c r="H32" s="10"/>
      <c r="J32" s="1157"/>
      <c r="K32" s="554" t="s">
        <v>322</v>
      </c>
      <c r="L32" s="555">
        <v>1.23</v>
      </c>
      <c r="M32" s="555">
        <v>2.0099999999999998</v>
      </c>
      <c r="N32" s="555">
        <v>1.5</v>
      </c>
      <c r="O32" s="555">
        <v>3.28</v>
      </c>
      <c r="P32" s="555">
        <v>0.28000000000000003</v>
      </c>
      <c r="Q32" s="1166">
        <v>1.18</v>
      </c>
      <c r="R32" s="1157"/>
    </row>
    <row r="33" spans="8:18" ht="15" customHeight="1">
      <c r="H33" s="10"/>
      <c r="I33" s="14"/>
      <c r="J33" s="1165" t="s">
        <v>332</v>
      </c>
      <c r="K33" s="554" t="s">
        <v>321</v>
      </c>
      <c r="L33" s="555">
        <v>3.95</v>
      </c>
      <c r="M33" s="555">
        <v>36.299999999999997</v>
      </c>
      <c r="N33" s="555">
        <v>1.9</v>
      </c>
      <c r="O33" s="555">
        <v>38.299999999999997</v>
      </c>
      <c r="P33" s="555">
        <v>0</v>
      </c>
      <c r="Q33" s="1166">
        <v>3.85</v>
      </c>
      <c r="R33" s="1157"/>
    </row>
    <row r="34" spans="8:18" ht="15" customHeight="1">
      <c r="H34" s="10"/>
      <c r="I34" s="14"/>
      <c r="J34" s="1157"/>
      <c r="K34" s="554" t="s">
        <v>322</v>
      </c>
      <c r="L34" s="555">
        <v>3.96</v>
      </c>
      <c r="M34" s="555">
        <v>35.299999999999997</v>
      </c>
      <c r="N34" s="555">
        <v>2</v>
      </c>
      <c r="O34" s="555">
        <v>38.1</v>
      </c>
      <c r="P34" s="555">
        <v>0</v>
      </c>
      <c r="Q34" s="1166">
        <v>3.16</v>
      </c>
      <c r="R34" s="1157"/>
    </row>
    <row r="35" spans="8:18" ht="27.75" customHeight="1">
      <c r="H35" s="10"/>
      <c r="I35" s="14"/>
      <c r="J35" s="1165" t="s">
        <v>333</v>
      </c>
      <c r="K35" s="554" t="s">
        <v>321</v>
      </c>
      <c r="L35" s="555">
        <v>1.19</v>
      </c>
      <c r="M35" s="555">
        <v>2.71</v>
      </c>
      <c r="N35" s="555">
        <v>2.5</v>
      </c>
      <c r="O35" s="555">
        <v>5.85</v>
      </c>
      <c r="P35" s="555">
        <v>0</v>
      </c>
      <c r="Q35" s="1166">
        <v>0.55000000000000004</v>
      </c>
      <c r="R35" s="1157"/>
    </row>
    <row r="36" spans="8:18" ht="12.75">
      <c r="J36" s="1157"/>
      <c r="K36" s="554" t="s">
        <v>322</v>
      </c>
      <c r="L36" s="555">
        <v>1.19</v>
      </c>
      <c r="M36" s="555">
        <v>2.71</v>
      </c>
      <c r="N36" s="555">
        <v>2.5</v>
      </c>
      <c r="O36" s="555">
        <v>5.85</v>
      </c>
      <c r="P36" s="555">
        <v>0</v>
      </c>
      <c r="Q36" s="1166">
        <v>0.55000000000000004</v>
      </c>
      <c r="R36" s="1157"/>
    </row>
    <row r="37" spans="8:18" ht="12.75">
      <c r="J37" s="1165" t="s">
        <v>334</v>
      </c>
      <c r="K37" s="554" t="s">
        <v>321</v>
      </c>
      <c r="L37" s="555">
        <v>2.21</v>
      </c>
      <c r="M37" s="555">
        <v>11.5</v>
      </c>
      <c r="N37" s="555">
        <v>2</v>
      </c>
      <c r="O37" s="555">
        <v>13.25</v>
      </c>
      <c r="P37" s="555">
        <v>0</v>
      </c>
      <c r="Q37" s="1166">
        <v>2.46</v>
      </c>
      <c r="R37" s="1157"/>
    </row>
    <row r="38" spans="8:18" ht="12.75">
      <c r="J38" s="1157"/>
      <c r="K38" s="554" t="s">
        <v>322</v>
      </c>
      <c r="L38" s="555">
        <v>2.21</v>
      </c>
      <c r="M38" s="555">
        <v>11.5</v>
      </c>
      <c r="N38" s="555">
        <v>2</v>
      </c>
      <c r="O38" s="555">
        <v>13.25</v>
      </c>
      <c r="P38" s="555">
        <v>0</v>
      </c>
      <c r="Q38" s="1166">
        <v>2.46</v>
      </c>
      <c r="R38" s="1157"/>
    </row>
    <row r="39" spans="8:18" ht="12.75">
      <c r="J39" s="1165" t="s">
        <v>335</v>
      </c>
      <c r="K39" s="554" t="s">
        <v>321</v>
      </c>
      <c r="L39" s="555">
        <v>1.06</v>
      </c>
      <c r="M39" s="555">
        <v>1.89</v>
      </c>
      <c r="N39" s="555">
        <v>4.0999999999999996</v>
      </c>
      <c r="O39" s="555">
        <v>6.13</v>
      </c>
      <c r="P39" s="555">
        <v>0</v>
      </c>
      <c r="Q39" s="1166">
        <v>0.93</v>
      </c>
      <c r="R39" s="1157"/>
    </row>
    <row r="40" spans="8:18" ht="12.75">
      <c r="J40" s="1157"/>
      <c r="K40" s="554" t="s">
        <v>322</v>
      </c>
      <c r="L40" s="555">
        <v>1.06</v>
      </c>
      <c r="M40" s="555">
        <v>1.89</v>
      </c>
      <c r="N40" s="555">
        <v>4.0999999999999996</v>
      </c>
      <c r="O40" s="555">
        <v>6.13</v>
      </c>
      <c r="P40" s="555">
        <v>0</v>
      </c>
      <c r="Q40" s="1166">
        <v>0.93</v>
      </c>
      <c r="R40" s="1157"/>
    </row>
    <row r="41" spans="8:18" ht="25.5">
      <c r="J41" s="565" t="s">
        <v>336</v>
      </c>
      <c r="K41" s="554"/>
      <c r="L41" s="555"/>
      <c r="M41" s="555"/>
      <c r="N41" s="555"/>
      <c r="O41" s="555"/>
      <c r="P41" s="555"/>
      <c r="Q41" s="1166"/>
      <c r="R41" s="1157"/>
    </row>
    <row r="42" spans="8:18" ht="12.75">
      <c r="J42" s="1165" t="s">
        <v>337</v>
      </c>
      <c r="K42" s="554" t="s">
        <v>321</v>
      </c>
      <c r="L42" s="555">
        <v>0.56999999999999995</v>
      </c>
      <c r="M42" s="555">
        <v>12.2</v>
      </c>
      <c r="N42" s="555">
        <v>0</v>
      </c>
      <c r="O42" s="555">
        <v>10.65</v>
      </c>
      <c r="P42" s="555">
        <v>1.8</v>
      </c>
      <c r="Q42" s="1166">
        <v>0.32</v>
      </c>
      <c r="R42" s="1157"/>
    </row>
    <row r="43" spans="8:18" ht="12.75">
      <c r="J43" s="1157"/>
      <c r="K43" s="554" t="s">
        <v>322</v>
      </c>
      <c r="L43" s="555">
        <v>0.56999999999999995</v>
      </c>
      <c r="M43" s="555">
        <v>12.2</v>
      </c>
      <c r="N43" s="555">
        <v>0</v>
      </c>
      <c r="O43" s="555">
        <v>10.65</v>
      </c>
      <c r="P43" s="555">
        <v>1.8</v>
      </c>
      <c r="Q43" s="1166">
        <v>0.32</v>
      </c>
      <c r="R43" s="1157"/>
    </row>
    <row r="44" spans="8:18" ht="12.75">
      <c r="J44" s="1165" t="s">
        <v>338</v>
      </c>
      <c r="K44" s="554" t="s">
        <v>321</v>
      </c>
      <c r="L44" s="555">
        <v>0.47</v>
      </c>
      <c r="M44" s="555">
        <v>1.61</v>
      </c>
      <c r="N44" s="555">
        <v>1.69</v>
      </c>
      <c r="O44" s="555">
        <v>3.33</v>
      </c>
      <c r="P44" s="555">
        <v>0.01</v>
      </c>
      <c r="Q44" s="1166">
        <v>0.43</v>
      </c>
      <c r="R44" s="1157"/>
    </row>
    <row r="45" spans="8:18" ht="12.75">
      <c r="J45" s="1157"/>
      <c r="K45" s="554" t="s">
        <v>322</v>
      </c>
      <c r="L45" s="555">
        <v>0.47</v>
      </c>
      <c r="M45" s="555">
        <v>1.61</v>
      </c>
      <c r="N45" s="555">
        <v>1.69</v>
      </c>
      <c r="O45" s="555">
        <v>3.33</v>
      </c>
      <c r="P45" s="555">
        <v>0.01</v>
      </c>
      <c r="Q45" s="1166">
        <v>0.43</v>
      </c>
      <c r="R45" s="1157"/>
    </row>
    <row r="46" spans="8:18" ht="12.75">
      <c r="J46" s="1165" t="s">
        <v>339</v>
      </c>
      <c r="K46" s="554" t="s">
        <v>321</v>
      </c>
      <c r="L46" s="555">
        <v>47.66</v>
      </c>
      <c r="M46" s="555">
        <v>145.77000000000001</v>
      </c>
      <c r="N46" s="555">
        <v>4.7</v>
      </c>
      <c r="O46" s="555">
        <v>150</v>
      </c>
      <c r="P46" s="555">
        <v>0.45</v>
      </c>
      <c r="Q46" s="1166">
        <v>47.68</v>
      </c>
      <c r="R46" s="1157"/>
    </row>
    <row r="47" spans="8:18" ht="12.75">
      <c r="J47" s="1157"/>
      <c r="K47" s="554" t="s">
        <v>322</v>
      </c>
      <c r="L47" s="555">
        <v>47.64</v>
      </c>
      <c r="M47" s="555">
        <v>145.77000000000001</v>
      </c>
      <c r="N47" s="555">
        <v>5</v>
      </c>
      <c r="O47" s="555">
        <v>150.30000000000001</v>
      </c>
      <c r="P47" s="555">
        <v>0.35</v>
      </c>
      <c r="Q47" s="1166">
        <v>47.76</v>
      </c>
      <c r="R47" s="1157"/>
    </row>
    <row r="48" spans="8:18" ht="12.75">
      <c r="J48" s="1165" t="s">
        <v>340</v>
      </c>
      <c r="K48" s="554" t="s">
        <v>321</v>
      </c>
      <c r="L48" s="555">
        <v>0.92</v>
      </c>
      <c r="M48" s="555">
        <v>4</v>
      </c>
      <c r="N48" s="555">
        <v>0.03</v>
      </c>
      <c r="O48" s="555">
        <v>4</v>
      </c>
      <c r="P48" s="555">
        <v>0.4</v>
      </c>
      <c r="Q48" s="1166">
        <v>0.54</v>
      </c>
      <c r="R48" s="1157"/>
    </row>
    <row r="49" spans="10:20" ht="12.75">
      <c r="J49" s="1157"/>
      <c r="K49" s="554" t="s">
        <v>322</v>
      </c>
      <c r="L49" s="555">
        <v>0.92</v>
      </c>
      <c r="M49" s="555">
        <v>4</v>
      </c>
      <c r="N49" s="555">
        <v>0.03</v>
      </c>
      <c r="O49" s="555">
        <v>4</v>
      </c>
      <c r="P49" s="555">
        <v>0.4</v>
      </c>
      <c r="Q49" s="1166">
        <v>0.54</v>
      </c>
      <c r="R49" s="1157"/>
      <c r="S49" s="547"/>
      <c r="T49" s="547"/>
    </row>
    <row r="50" spans="10:20" ht="12.75">
      <c r="J50" s="1165" t="s">
        <v>341</v>
      </c>
      <c r="K50" s="554" t="s">
        <v>321</v>
      </c>
      <c r="L50" s="555">
        <v>3.2</v>
      </c>
      <c r="M50" s="555">
        <v>7.9</v>
      </c>
      <c r="N50" s="555">
        <v>0.7</v>
      </c>
      <c r="O50" s="555">
        <v>8.3800000000000008</v>
      </c>
      <c r="P50" s="555">
        <v>0.08</v>
      </c>
      <c r="Q50" s="1166">
        <v>3.35</v>
      </c>
      <c r="R50" s="1157"/>
      <c r="S50" s="547"/>
      <c r="T50" s="547"/>
    </row>
    <row r="51" spans="10:20" ht="12.75">
      <c r="J51" s="1157"/>
      <c r="K51" s="554" t="s">
        <v>322</v>
      </c>
      <c r="L51" s="555">
        <v>3.2</v>
      </c>
      <c r="M51" s="555">
        <v>7.65</v>
      </c>
      <c r="N51" s="555">
        <v>0.7</v>
      </c>
      <c r="O51" s="555">
        <v>8.3000000000000007</v>
      </c>
      <c r="P51" s="555">
        <v>0.08</v>
      </c>
      <c r="Q51" s="1166">
        <v>3.18</v>
      </c>
      <c r="R51" s="1157"/>
      <c r="S51" s="547"/>
      <c r="T51" s="547"/>
    </row>
    <row r="52" spans="10:20" ht="12.75">
      <c r="J52" s="1165" t="s">
        <v>342</v>
      </c>
      <c r="K52" s="554" t="s">
        <v>321</v>
      </c>
      <c r="L52" s="555">
        <v>0.15</v>
      </c>
      <c r="M52" s="555">
        <v>0.13</v>
      </c>
      <c r="N52" s="555">
        <v>0.7</v>
      </c>
      <c r="O52" s="555">
        <v>0.87</v>
      </c>
      <c r="P52" s="555">
        <v>0</v>
      </c>
      <c r="Q52" s="1166">
        <v>0.11</v>
      </c>
      <c r="R52" s="1157"/>
      <c r="S52" s="547"/>
      <c r="T52" s="547"/>
    </row>
    <row r="53" spans="10:20" ht="12.75">
      <c r="J53" s="1157"/>
      <c r="K53" s="554" t="s">
        <v>322</v>
      </c>
      <c r="L53" s="555">
        <v>0.15</v>
      </c>
      <c r="M53" s="555">
        <v>0.13</v>
      </c>
      <c r="N53" s="555">
        <v>0.7</v>
      </c>
      <c r="O53" s="555">
        <v>0.87</v>
      </c>
      <c r="P53" s="555">
        <v>0</v>
      </c>
      <c r="Q53" s="1166">
        <v>0.11</v>
      </c>
      <c r="R53" s="1157"/>
      <c r="S53" s="547"/>
      <c r="T53" s="547"/>
    </row>
    <row r="54" spans="10:20" ht="12.75">
      <c r="J54" s="1165" t="s">
        <v>343</v>
      </c>
      <c r="K54" s="554" t="s">
        <v>321</v>
      </c>
      <c r="L54" s="555">
        <v>1.19</v>
      </c>
      <c r="M54" s="555">
        <v>4.33</v>
      </c>
      <c r="N54" s="555">
        <v>0.47</v>
      </c>
      <c r="O54" s="555">
        <v>4.3899999999999997</v>
      </c>
      <c r="P54" s="555">
        <v>0</v>
      </c>
      <c r="Q54" s="1166">
        <v>1.59</v>
      </c>
      <c r="R54" s="1157"/>
      <c r="S54" s="547"/>
      <c r="T54" s="547"/>
    </row>
    <row r="55" spans="10:20" ht="12.75">
      <c r="J55" s="1157"/>
      <c r="K55" s="554" t="s">
        <v>322</v>
      </c>
      <c r="L55" s="555">
        <v>1.19</v>
      </c>
      <c r="M55" s="555">
        <v>4.33</v>
      </c>
      <c r="N55" s="555">
        <v>0.47</v>
      </c>
      <c r="O55" s="555">
        <v>4.3899999999999997</v>
      </c>
      <c r="P55" s="555">
        <v>0</v>
      </c>
      <c r="Q55" s="1166">
        <v>1.59</v>
      </c>
      <c r="R55" s="1157"/>
      <c r="S55" s="547"/>
      <c r="T55" s="547"/>
    </row>
    <row r="56" spans="10:20" ht="13.5" thickBot="1">
      <c r="J56" s="566"/>
      <c r="K56" s="567"/>
      <c r="L56" s="568"/>
      <c r="M56" s="568"/>
      <c r="N56" s="568"/>
      <c r="O56" s="568"/>
      <c r="P56" s="568"/>
      <c r="Q56" s="1168"/>
      <c r="R56" s="1169"/>
      <c r="S56" s="547"/>
      <c r="T56" s="547"/>
    </row>
  </sheetData>
  <mergeCells count="77">
    <mergeCell ref="Q56:R56"/>
    <mergeCell ref="J52:J53"/>
    <mergeCell ref="Q52:R52"/>
    <mergeCell ref="Q53:R53"/>
    <mergeCell ref="J54:J55"/>
    <mergeCell ref="Q54:R54"/>
    <mergeCell ref="Q55:R55"/>
    <mergeCell ref="J48:J49"/>
    <mergeCell ref="Q48:R48"/>
    <mergeCell ref="Q49:R49"/>
    <mergeCell ref="J50:J51"/>
    <mergeCell ref="Q50:R50"/>
    <mergeCell ref="Q51:R51"/>
    <mergeCell ref="J44:J45"/>
    <mergeCell ref="Q44:R44"/>
    <mergeCell ref="Q45:R45"/>
    <mergeCell ref="J46:J47"/>
    <mergeCell ref="Q46:R46"/>
    <mergeCell ref="Q47:R47"/>
    <mergeCell ref="J39:J40"/>
    <mergeCell ref="Q39:R39"/>
    <mergeCell ref="Q40:R40"/>
    <mergeCell ref="Q41:R41"/>
    <mergeCell ref="J42:J43"/>
    <mergeCell ref="Q42:R42"/>
    <mergeCell ref="Q43:R43"/>
    <mergeCell ref="J35:J36"/>
    <mergeCell ref="Q35:R35"/>
    <mergeCell ref="Q36:R36"/>
    <mergeCell ref="J37:J38"/>
    <mergeCell ref="Q37:R37"/>
    <mergeCell ref="Q38:R38"/>
    <mergeCell ref="J31:J32"/>
    <mergeCell ref="Q31:R31"/>
    <mergeCell ref="Q32:R32"/>
    <mergeCell ref="J33:J34"/>
    <mergeCell ref="Q33:R33"/>
    <mergeCell ref="Q34:R34"/>
    <mergeCell ref="J27:J28"/>
    <mergeCell ref="Q27:R27"/>
    <mergeCell ref="Q28:R28"/>
    <mergeCell ref="J29:J30"/>
    <mergeCell ref="Q29:R29"/>
    <mergeCell ref="Q30:R30"/>
    <mergeCell ref="J23:J24"/>
    <mergeCell ref="Q23:R23"/>
    <mergeCell ref="Q24:R24"/>
    <mergeCell ref="J25:J26"/>
    <mergeCell ref="Q25:R25"/>
    <mergeCell ref="Q26:R26"/>
    <mergeCell ref="B18:G18"/>
    <mergeCell ref="Q18:R18"/>
    <mergeCell ref="J19:J20"/>
    <mergeCell ref="Q19:R19"/>
    <mergeCell ref="Q20:R20"/>
    <mergeCell ref="J21:J22"/>
    <mergeCell ref="Q21:R21"/>
    <mergeCell ref="Q22:R22"/>
    <mergeCell ref="J13:J14"/>
    <mergeCell ref="Q13:R13"/>
    <mergeCell ref="Q14:R14"/>
    <mergeCell ref="J15:J17"/>
    <mergeCell ref="Q15:R15"/>
    <mergeCell ref="Q17:R17"/>
    <mergeCell ref="J7:T7"/>
    <mergeCell ref="J9:K9"/>
    <mergeCell ref="Q9:R9"/>
    <mergeCell ref="Q10:R10"/>
    <mergeCell ref="J11:J12"/>
    <mergeCell ref="Q11:R11"/>
    <mergeCell ref="Q12:R12"/>
    <mergeCell ref="J5:T5"/>
    <mergeCell ref="B1:G1"/>
    <mergeCell ref="J1:T1"/>
    <mergeCell ref="B3:G3"/>
    <mergeCell ref="J3:T3"/>
    <mergeCell ref="B4:G4"/>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6"/>
  <sheetViews>
    <sheetView zoomScaleNormal="100" workbookViewId="0">
      <selection activeCell="T20" sqref="T20"/>
    </sheetView>
  </sheetViews>
  <sheetFormatPr baseColWidth="10" defaultRowHeight="12"/>
  <cols>
    <col min="1" max="1" width="0.6328125" style="1" customWidth="1"/>
    <col min="2" max="2" width="14.90625" style="1" customWidth="1"/>
    <col min="3" max="7" width="9.6328125" style="1" customWidth="1"/>
    <col min="8" max="8" width="2" style="1" customWidth="1"/>
    <col min="9" max="9" width="6.453125" style="1" customWidth="1"/>
    <col min="10" max="13" width="5.36328125" style="1" hidden="1" customWidth="1"/>
    <col min="14" max="14" width="6.90625" style="1" hidden="1" customWidth="1"/>
    <col min="15" max="17" width="5.7265625" style="1" hidden="1" customWidth="1"/>
    <col min="18" max="16384" width="10.90625" style="1"/>
  </cols>
  <sheetData>
    <row r="1" spans="2:24" s="24" customFormat="1" ht="12.75">
      <c r="B1" s="963" t="s">
        <v>1</v>
      </c>
      <c r="C1" s="963"/>
      <c r="D1" s="963"/>
      <c r="E1" s="963"/>
      <c r="F1" s="963"/>
      <c r="G1" s="963"/>
    </row>
    <row r="2" spans="2:24" s="24" customFormat="1" ht="12.75">
      <c r="B2" s="29"/>
      <c r="C2" s="29"/>
      <c r="D2" s="29"/>
      <c r="E2" s="29"/>
      <c r="F2" s="29"/>
      <c r="G2" s="29"/>
    </row>
    <row r="3" spans="2:24" s="24" customFormat="1" ht="13.5" thickBot="1">
      <c r="B3" s="963" t="s">
        <v>285</v>
      </c>
      <c r="C3" s="963"/>
      <c r="D3" s="963"/>
      <c r="E3" s="963"/>
      <c r="F3" s="963"/>
      <c r="G3" s="963"/>
    </row>
    <row r="4" spans="2:24" s="24" customFormat="1" ht="15.75" customHeight="1" thickTop="1" thickBot="1">
      <c r="B4" s="1172" t="s">
        <v>588</v>
      </c>
      <c r="C4" s="1172"/>
      <c r="D4" s="1172"/>
      <c r="E4" s="1172"/>
      <c r="F4" s="1172"/>
      <c r="G4" s="1172"/>
      <c r="H4" s="41"/>
      <c r="J4" s="569" t="s">
        <v>74</v>
      </c>
      <c r="K4" s="548" t="s">
        <v>314</v>
      </c>
      <c r="L4" s="548" t="s">
        <v>315</v>
      </c>
      <c r="M4" s="548" t="s">
        <v>316</v>
      </c>
      <c r="N4" s="548" t="s">
        <v>317</v>
      </c>
      <c r="O4" s="548" t="s">
        <v>318</v>
      </c>
      <c r="P4" s="1161" t="s">
        <v>319</v>
      </c>
      <c r="Q4" s="1162"/>
    </row>
    <row r="5" spans="2:24" s="38" customFormat="1" ht="15.75" customHeight="1" thickTop="1">
      <c r="B5" s="545" t="s">
        <v>5</v>
      </c>
      <c r="C5" s="545" t="s">
        <v>225</v>
      </c>
      <c r="D5" s="545" t="s">
        <v>6</v>
      </c>
      <c r="E5" s="545" t="s">
        <v>13</v>
      </c>
      <c r="F5" s="545" t="s">
        <v>143</v>
      </c>
      <c r="G5" s="545" t="s">
        <v>227</v>
      </c>
      <c r="I5" s="570"/>
      <c r="J5" s="554" t="s">
        <v>320</v>
      </c>
      <c r="K5" s="555">
        <v>110.62</v>
      </c>
      <c r="L5" s="555">
        <v>478.42</v>
      </c>
      <c r="M5" s="555">
        <v>38.35</v>
      </c>
      <c r="N5" s="555">
        <v>481.56</v>
      </c>
      <c r="O5" s="555">
        <v>41.76</v>
      </c>
      <c r="P5" s="1170">
        <v>107.48</v>
      </c>
      <c r="Q5" s="1164"/>
    </row>
    <row r="6" spans="2:24" s="38" customFormat="1" ht="15.75" customHeight="1">
      <c r="B6" s="75" t="s">
        <v>73</v>
      </c>
      <c r="C6" s="571">
        <v>94.617999999999995</v>
      </c>
      <c r="D6" s="571">
        <v>449.96</v>
      </c>
      <c r="E6" s="571">
        <v>444.96699999999998</v>
      </c>
      <c r="F6" s="571">
        <v>99.611000000000004</v>
      </c>
      <c r="G6" s="711">
        <v>0.22386154478871467</v>
      </c>
      <c r="I6" s="572"/>
    </row>
    <row r="7" spans="2:24" s="38" customFormat="1" ht="15.75" customHeight="1" thickBot="1">
      <c r="B7" s="75" t="s">
        <v>65</v>
      </c>
      <c r="C7" s="571">
        <v>99.611000000000004</v>
      </c>
      <c r="D7" s="571">
        <v>466.97399999999999</v>
      </c>
      <c r="E7" s="571">
        <v>459.7</v>
      </c>
      <c r="F7" s="571">
        <v>104.84</v>
      </c>
      <c r="G7" s="711">
        <v>0.22806177942136177</v>
      </c>
      <c r="I7" s="572"/>
      <c r="J7" s="573" t="s">
        <v>344</v>
      </c>
      <c r="K7" s="574" t="s">
        <v>314</v>
      </c>
      <c r="L7" s="574" t="s">
        <v>315</v>
      </c>
      <c r="M7" s="574" t="s">
        <v>316</v>
      </c>
      <c r="N7" s="574" t="s">
        <v>317</v>
      </c>
      <c r="O7" s="574" t="s">
        <v>318</v>
      </c>
      <c r="P7" s="1173" t="s">
        <v>319</v>
      </c>
      <c r="Q7" s="1174"/>
    </row>
    <row r="8" spans="2:24" s="38" customFormat="1" ht="15.75" customHeight="1" thickTop="1">
      <c r="B8" s="75" t="s">
        <v>67</v>
      </c>
      <c r="C8" s="571">
        <v>106.76</v>
      </c>
      <c r="D8" s="571">
        <v>471.97</v>
      </c>
      <c r="E8" s="571">
        <v>468.72</v>
      </c>
      <c r="F8" s="571">
        <v>110.01</v>
      </c>
      <c r="G8" s="711">
        <v>0.23470302099334356</v>
      </c>
      <c r="I8" s="572"/>
      <c r="J8" s="554" t="s">
        <v>320</v>
      </c>
      <c r="K8" s="555">
        <v>107.48</v>
      </c>
      <c r="L8" s="555">
        <v>478.76</v>
      </c>
      <c r="M8" s="555">
        <v>40.99</v>
      </c>
      <c r="N8" s="555">
        <v>482.59</v>
      </c>
      <c r="O8" s="555">
        <v>43.57</v>
      </c>
      <c r="P8" s="1170">
        <v>103.65</v>
      </c>
      <c r="Q8" s="1164"/>
    </row>
    <row r="9" spans="2:24" s="38" customFormat="1" ht="15.75" customHeight="1">
      <c r="B9" s="75" t="s">
        <v>74</v>
      </c>
      <c r="C9" s="571">
        <v>110.62</v>
      </c>
      <c r="D9" s="571">
        <v>478.42</v>
      </c>
      <c r="E9" s="571">
        <v>481.56</v>
      </c>
      <c r="F9" s="571">
        <v>107.48</v>
      </c>
      <c r="G9" s="711">
        <v>0.22319129495805301</v>
      </c>
      <c r="I9" s="572"/>
    </row>
    <row r="10" spans="2:24" s="38" customFormat="1" ht="15.75" customHeight="1">
      <c r="B10" s="370" t="s">
        <v>155</v>
      </c>
      <c r="C10" s="575">
        <v>113.76</v>
      </c>
      <c r="D10" s="575">
        <v>478.7</v>
      </c>
      <c r="E10" s="575">
        <v>478.09</v>
      </c>
      <c r="F10" s="575">
        <v>114.37</v>
      </c>
      <c r="G10" s="711">
        <v>0.23922274048819261</v>
      </c>
      <c r="I10" s="572"/>
      <c r="R10" s="191"/>
      <c r="W10" s="54"/>
      <c r="X10" s="54"/>
    </row>
    <row r="11" spans="2:24" s="191" customFormat="1" ht="15.75" customHeight="1">
      <c r="B11" s="758" t="s">
        <v>429</v>
      </c>
      <c r="C11" s="575">
        <v>127.78</v>
      </c>
      <c r="D11" s="575">
        <v>472.96</v>
      </c>
      <c r="E11" s="575">
        <v>468.11</v>
      </c>
      <c r="F11" s="575">
        <v>132.63</v>
      </c>
      <c r="G11" s="711">
        <v>0.24656080163043478</v>
      </c>
      <c r="H11" s="546"/>
      <c r="I11" s="572"/>
      <c r="U11" s="204"/>
      <c r="X11" s="204"/>
    </row>
    <row r="12" spans="2:24" s="191" customFormat="1" ht="15.75" customHeight="1">
      <c r="B12" s="370" t="s">
        <v>437</v>
      </c>
      <c r="C12" s="581">
        <f>'45'!B8</f>
        <v>132.63</v>
      </c>
      <c r="D12" s="581">
        <f>'45'!B9</f>
        <v>487.08</v>
      </c>
      <c r="E12" s="581">
        <f>'45'!B11</f>
        <v>481.6</v>
      </c>
      <c r="F12" s="581">
        <f>'45'!B13</f>
        <v>138.11000000000001</v>
      </c>
      <c r="G12" s="711">
        <f>F12/E12</f>
        <v>0.28677325581395352</v>
      </c>
      <c r="H12" s="546"/>
      <c r="I12" s="710"/>
      <c r="J12" s="546"/>
      <c r="R12" s="1"/>
      <c r="S12" s="38"/>
      <c r="V12" s="1"/>
      <c r="X12" s="338"/>
    </row>
    <row r="13" spans="2:24" s="191" customFormat="1" ht="15.75" customHeight="1">
      <c r="B13" s="370" t="s">
        <v>438</v>
      </c>
      <c r="C13" s="581">
        <f>'43'!C14</f>
        <v>138.11000000000001</v>
      </c>
      <c r="D13" s="581">
        <f>'43'!D14</f>
        <v>484.71</v>
      </c>
      <c r="E13" s="581">
        <f>'43'!E14</f>
        <v>481.75</v>
      </c>
      <c r="F13" s="581">
        <f>'43'!G14</f>
        <v>141.08000000000001</v>
      </c>
      <c r="G13" s="711">
        <f>F13/E13</f>
        <v>0.29284898806434878</v>
      </c>
      <c r="H13" s="546"/>
      <c r="I13" s="572"/>
      <c r="J13" s="546"/>
      <c r="R13" s="1"/>
      <c r="W13" s="204"/>
      <c r="X13" s="204"/>
    </row>
    <row r="14" spans="2:24" s="38" customFormat="1" ht="18.75" customHeight="1">
      <c r="B14" s="1171" t="s">
        <v>193</v>
      </c>
      <c r="C14" s="1171"/>
      <c r="D14" s="1171"/>
      <c r="E14" s="1171"/>
      <c r="F14" s="1171"/>
      <c r="G14" s="1171"/>
      <c r="H14" s="48"/>
      <c r="R14" s="1"/>
      <c r="W14" s="54"/>
      <c r="X14" s="54"/>
    </row>
    <row r="15" spans="2:24" ht="15" customHeight="1">
      <c r="H15" s="9"/>
      <c r="W15" s="2"/>
      <c r="X15" s="2"/>
    </row>
    <row r="16" spans="2:24" ht="9.75" customHeight="1">
      <c r="H16" s="9"/>
      <c r="W16" s="2"/>
      <c r="X16" s="2"/>
    </row>
    <row r="17" spans="8:14" ht="15" customHeight="1">
      <c r="H17" s="8"/>
    </row>
    <row r="18" spans="8:14" ht="15" customHeight="1">
      <c r="H18" s="8"/>
    </row>
    <row r="19" spans="8:14" ht="15" customHeight="1">
      <c r="H19" s="8"/>
    </row>
    <row r="20" spans="8:14" ht="15" customHeight="1">
      <c r="H20" s="10"/>
      <c r="I20" s="15"/>
    </row>
    <row r="21" spans="8:14" ht="15" customHeight="1">
      <c r="H21" s="10"/>
    </row>
    <row r="22" spans="8:14" ht="15" customHeight="1">
      <c r="H22" s="10"/>
    </row>
    <row r="23" spans="8:14" ht="15" customHeight="1">
      <c r="H23" s="10"/>
    </row>
    <row r="24" spans="8:14" ht="15" customHeight="1">
      <c r="H24" s="10"/>
    </row>
    <row r="25" spans="8:14" ht="15" customHeight="1">
      <c r="H25" s="10"/>
    </row>
    <row r="26" spans="8:14" ht="15" customHeight="1">
      <c r="H26" s="10"/>
      <c r="I26" s="14"/>
      <c r="J26" s="14"/>
      <c r="K26" s="14"/>
      <c r="L26" s="14"/>
      <c r="M26" s="14"/>
      <c r="N26" s="14"/>
    </row>
    <row r="27" spans="8:14" ht="15" customHeight="1">
      <c r="H27" s="10"/>
      <c r="I27" s="14"/>
      <c r="J27" s="14"/>
      <c r="K27" s="20"/>
      <c r="L27" s="14"/>
      <c r="M27" s="14"/>
      <c r="N27" s="14"/>
    </row>
    <row r="28" spans="8:14" ht="15" customHeight="1">
      <c r="H28" s="10"/>
      <c r="I28" s="14"/>
      <c r="J28" s="14"/>
      <c r="K28" s="14"/>
      <c r="L28" s="14"/>
      <c r="M28" s="14"/>
      <c r="N28" s="14"/>
    </row>
    <row r="29" spans="8:14" ht="15" customHeight="1">
      <c r="I29" s="576"/>
      <c r="J29" s="577"/>
      <c r="K29" s="577"/>
      <c r="L29" s="577"/>
      <c r="M29" s="577"/>
      <c r="N29" s="578"/>
    </row>
    <row r="31" spans="8:14" ht="14.25" customHeight="1"/>
    <row r="32" spans="8:14" ht="14.25" customHeight="1"/>
    <row r="33" spans="2:13" ht="14.25" customHeight="1"/>
    <row r="34" spans="2:13" ht="14.25" customHeight="1"/>
    <row r="36" spans="2:13">
      <c r="B36" s="16"/>
      <c r="C36" s="16"/>
      <c r="D36" s="16"/>
      <c r="E36" s="16"/>
      <c r="F36" s="16"/>
      <c r="G36" s="16"/>
      <c r="H36" s="16"/>
      <c r="I36" s="16"/>
      <c r="J36" s="16"/>
      <c r="K36" s="16"/>
      <c r="L36" s="16"/>
      <c r="M36" s="16"/>
    </row>
  </sheetData>
  <mergeCells count="8">
    <mergeCell ref="P8:Q8"/>
    <mergeCell ref="B14:G14"/>
    <mergeCell ref="B1:G1"/>
    <mergeCell ref="B3:G3"/>
    <mergeCell ref="B4:G4"/>
    <mergeCell ref="P4:Q4"/>
    <mergeCell ref="P5:Q5"/>
    <mergeCell ref="P7:Q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3"/>
  <sheetViews>
    <sheetView workbookViewId="0">
      <selection activeCell="N6" sqref="N6"/>
    </sheetView>
  </sheetViews>
  <sheetFormatPr baseColWidth="10" defaultRowHeight="18"/>
  <cols>
    <col min="1" max="1" width="11.6328125" customWidth="1"/>
    <col min="2" max="12" width="4.6328125" customWidth="1"/>
  </cols>
  <sheetData>
    <row r="2" spans="1:23">
      <c r="A2" s="969" t="s">
        <v>2</v>
      </c>
      <c r="B2" s="969"/>
      <c r="C2" s="969"/>
      <c r="D2" s="969"/>
      <c r="E2" s="969"/>
      <c r="F2" s="969"/>
      <c r="G2" s="969"/>
      <c r="H2" s="969"/>
      <c r="I2" s="969"/>
      <c r="J2" s="969"/>
      <c r="K2" s="969"/>
      <c r="L2" s="969"/>
    </row>
    <row r="3" spans="1:23" ht="18" customHeight="1">
      <c r="A3" s="968" t="s">
        <v>610</v>
      </c>
      <c r="B3" s="968"/>
      <c r="C3" s="968"/>
      <c r="D3" s="968"/>
      <c r="E3" s="968"/>
      <c r="F3" s="968"/>
      <c r="G3" s="968"/>
      <c r="H3" s="968"/>
      <c r="I3" s="968"/>
      <c r="J3" s="968"/>
      <c r="K3" s="968"/>
      <c r="L3" s="968"/>
    </row>
    <row r="4" spans="1:23" ht="18" customHeight="1">
      <c r="A4" s="967" t="s">
        <v>588</v>
      </c>
      <c r="B4" s="967"/>
      <c r="C4" s="967"/>
      <c r="D4" s="967"/>
      <c r="E4" s="967"/>
      <c r="F4" s="967"/>
      <c r="G4" s="967"/>
      <c r="H4" s="967"/>
      <c r="I4" s="967"/>
      <c r="J4" s="967"/>
      <c r="K4" s="967"/>
      <c r="L4" s="967"/>
    </row>
    <row r="5" spans="1:23">
      <c r="A5" s="971"/>
      <c r="B5" s="971"/>
      <c r="C5" s="971"/>
      <c r="D5" s="971"/>
      <c r="E5" s="971"/>
      <c r="F5" s="971"/>
      <c r="G5" s="971"/>
      <c r="H5" s="971"/>
    </row>
    <row r="6" spans="1:23" ht="58.5" customHeight="1">
      <c r="A6" s="160" t="s">
        <v>5</v>
      </c>
      <c r="B6" s="579" t="s">
        <v>76</v>
      </c>
      <c r="C6" s="580" t="s">
        <v>9</v>
      </c>
      <c r="D6" s="579" t="s">
        <v>345</v>
      </c>
      <c r="E6" s="580" t="s">
        <v>346</v>
      </c>
      <c r="F6" s="580" t="s">
        <v>347</v>
      </c>
      <c r="G6" s="580" t="s">
        <v>348</v>
      </c>
      <c r="H6" s="580" t="s">
        <v>349</v>
      </c>
      <c r="I6" s="580" t="s">
        <v>350</v>
      </c>
      <c r="J6" s="580" t="s">
        <v>95</v>
      </c>
      <c r="K6" s="580" t="s">
        <v>351</v>
      </c>
      <c r="L6" s="580" t="s">
        <v>352</v>
      </c>
    </row>
    <row r="7" spans="1:23">
      <c r="A7" s="1175" t="s">
        <v>444</v>
      </c>
      <c r="B7" s="1176"/>
      <c r="C7" s="1176"/>
      <c r="D7" s="1176"/>
      <c r="E7" s="1176"/>
      <c r="F7" s="1176"/>
      <c r="G7" s="1176"/>
      <c r="H7" s="1176"/>
    </row>
    <row r="8" spans="1:23">
      <c r="A8" s="161" t="s">
        <v>141</v>
      </c>
      <c r="B8" s="712">
        <v>132.63</v>
      </c>
      <c r="C8" s="712">
        <v>0.40899999999999997</v>
      </c>
      <c r="D8" s="712">
        <v>0.31</v>
      </c>
      <c r="E8" s="712">
        <v>1.24</v>
      </c>
      <c r="F8" s="712">
        <v>0.28699999999999998</v>
      </c>
      <c r="G8" s="712">
        <v>18.399999999999999</v>
      </c>
      <c r="H8" s="712">
        <v>1.02</v>
      </c>
      <c r="I8" s="713">
        <v>8.4</v>
      </c>
      <c r="J8" s="712">
        <v>1.48</v>
      </c>
      <c r="K8" s="712">
        <v>7.9000000000000001E-2</v>
      </c>
      <c r="L8" s="712">
        <v>1.56</v>
      </c>
    </row>
    <row r="9" spans="1:23">
      <c r="A9" s="82" t="s">
        <v>6</v>
      </c>
      <c r="B9" s="712">
        <v>487.08</v>
      </c>
      <c r="C9" s="712">
        <v>0.86299999999999999</v>
      </c>
      <c r="D9" s="712">
        <v>8.3800000000000008</v>
      </c>
      <c r="E9" s="712">
        <v>12.65</v>
      </c>
      <c r="F9" s="712">
        <v>4.95</v>
      </c>
      <c r="G9" s="712">
        <v>110.15</v>
      </c>
      <c r="H9" s="712">
        <v>6.85</v>
      </c>
      <c r="I9" s="714">
        <v>19.2</v>
      </c>
      <c r="J9" s="712">
        <v>7.12</v>
      </c>
      <c r="K9" s="712">
        <v>0.98699999999999999</v>
      </c>
      <c r="L9" s="712">
        <v>27.4</v>
      </c>
    </row>
    <row r="10" spans="1:23">
      <c r="A10" s="82" t="s">
        <v>137</v>
      </c>
      <c r="B10" s="712">
        <v>41.31</v>
      </c>
      <c r="C10" s="712">
        <v>8.9999999999999993E-3</v>
      </c>
      <c r="D10" s="712">
        <v>0.7</v>
      </c>
      <c r="E10" s="712">
        <v>0.01</v>
      </c>
      <c r="F10" s="712">
        <v>0.02</v>
      </c>
      <c r="G10" s="712">
        <v>0</v>
      </c>
      <c r="H10" s="712">
        <v>0.01</v>
      </c>
      <c r="I10" s="714">
        <v>0.25</v>
      </c>
      <c r="J10" s="712">
        <v>0.75</v>
      </c>
      <c r="K10" s="712">
        <v>0</v>
      </c>
      <c r="L10" s="712">
        <v>0.5</v>
      </c>
    </row>
    <row r="11" spans="1:23">
      <c r="A11" s="82" t="s">
        <v>13</v>
      </c>
      <c r="B11" s="712">
        <v>481.6</v>
      </c>
      <c r="C11" s="712">
        <v>0.52</v>
      </c>
      <c r="D11" s="712">
        <v>8.1</v>
      </c>
      <c r="E11" s="712">
        <v>10.199999999999999</v>
      </c>
      <c r="F11" s="712">
        <v>3.75</v>
      </c>
      <c r="G11" s="712">
        <v>96.78</v>
      </c>
      <c r="H11" s="712">
        <v>3.1</v>
      </c>
      <c r="I11" s="714">
        <v>11.75</v>
      </c>
      <c r="J11" s="712">
        <v>4.17</v>
      </c>
      <c r="K11" s="712">
        <v>5.5E-2</v>
      </c>
      <c r="L11" s="712">
        <v>22.1</v>
      </c>
    </row>
    <row r="12" spans="1:23">
      <c r="A12" s="82" t="s">
        <v>121</v>
      </c>
      <c r="B12" s="712">
        <v>46.01</v>
      </c>
      <c r="C12" s="712">
        <v>0.47499999999999998</v>
      </c>
      <c r="D12" s="712">
        <v>0.65</v>
      </c>
      <c r="E12" s="712">
        <v>3.1</v>
      </c>
      <c r="F12" s="712">
        <v>1.1499999999999999</v>
      </c>
      <c r="G12" s="712">
        <v>11.22</v>
      </c>
      <c r="H12" s="712">
        <v>3.6</v>
      </c>
      <c r="I12" s="714">
        <v>11.25</v>
      </c>
      <c r="J12" s="712">
        <v>3.7</v>
      </c>
      <c r="K12" s="712">
        <v>0.97499999999999998</v>
      </c>
      <c r="L12" s="712">
        <v>6.4</v>
      </c>
    </row>
    <row r="13" spans="1:23">
      <c r="A13" s="162" t="s">
        <v>143</v>
      </c>
      <c r="B13" s="712">
        <v>138.11000000000001</v>
      </c>
      <c r="C13" s="712">
        <v>0.28599999999999998</v>
      </c>
      <c r="D13" s="712">
        <v>0.64</v>
      </c>
      <c r="E13" s="712">
        <v>0.6</v>
      </c>
      <c r="F13" s="712">
        <v>0.35699999999999998</v>
      </c>
      <c r="G13" s="712">
        <v>20.55</v>
      </c>
      <c r="H13" s="712">
        <v>1.18</v>
      </c>
      <c r="I13" s="715">
        <v>4.8499999999999996</v>
      </c>
      <c r="J13" s="712">
        <v>1.46</v>
      </c>
      <c r="K13" s="712">
        <v>3.5999999999999997E-2</v>
      </c>
      <c r="L13" s="712">
        <v>0.96</v>
      </c>
      <c r="M13" s="695"/>
      <c r="N13" s="418"/>
      <c r="O13" s="418"/>
      <c r="P13" s="418"/>
      <c r="Q13" s="418"/>
      <c r="R13" s="418"/>
      <c r="S13" s="418"/>
      <c r="T13" s="418"/>
      <c r="U13" s="418"/>
      <c r="V13" s="418"/>
      <c r="W13" s="418"/>
    </row>
    <row r="14" spans="1:23">
      <c r="A14" s="1175" t="s">
        <v>445</v>
      </c>
      <c r="B14" s="1176"/>
      <c r="C14" s="1176"/>
      <c r="D14" s="1176"/>
      <c r="E14" s="1176"/>
      <c r="F14" s="1176"/>
      <c r="G14" s="1176"/>
      <c r="H14" s="1177"/>
      <c r="I14" s="1175"/>
      <c r="J14" s="1176"/>
      <c r="K14" s="1176"/>
      <c r="L14" s="1176"/>
    </row>
    <row r="15" spans="1:23">
      <c r="A15" s="161" t="s">
        <v>141</v>
      </c>
      <c r="B15" s="712">
        <v>138.11000000000001</v>
      </c>
      <c r="C15" s="712">
        <v>0.28599999999999998</v>
      </c>
      <c r="D15" s="712">
        <v>0.64</v>
      </c>
      <c r="E15" s="712">
        <v>0.6</v>
      </c>
      <c r="F15" s="712">
        <v>0.35699999999999998</v>
      </c>
      <c r="G15" s="712">
        <v>20.55</v>
      </c>
      <c r="H15" s="712">
        <v>1.18</v>
      </c>
      <c r="I15" s="713">
        <v>4.8499999999999996</v>
      </c>
      <c r="J15" s="712">
        <v>1.46</v>
      </c>
      <c r="K15" s="712">
        <v>3.5999999999999997E-2</v>
      </c>
      <c r="L15" s="712">
        <v>0.96</v>
      </c>
    </row>
    <row r="16" spans="1:23">
      <c r="A16" s="163" t="s">
        <v>6</v>
      </c>
      <c r="B16" s="712">
        <v>484.71</v>
      </c>
      <c r="C16" s="712">
        <v>0.81200000000000006</v>
      </c>
      <c r="D16" s="712">
        <v>7.82</v>
      </c>
      <c r="E16" s="712">
        <v>12.95</v>
      </c>
      <c r="F16" s="712">
        <v>5</v>
      </c>
      <c r="G16" s="712">
        <v>107.5</v>
      </c>
      <c r="H16" s="712">
        <v>7.2</v>
      </c>
      <c r="I16" s="913">
        <v>20.399999999999999</v>
      </c>
      <c r="J16" s="712">
        <v>5.66</v>
      </c>
      <c r="K16" s="712">
        <v>0.872</v>
      </c>
      <c r="L16" s="712">
        <v>28.45</v>
      </c>
    </row>
    <row r="17" spans="1:23">
      <c r="A17" s="163" t="s">
        <v>137</v>
      </c>
      <c r="B17" s="712">
        <v>44.57</v>
      </c>
      <c r="C17" s="712">
        <v>0.01</v>
      </c>
      <c r="D17" s="712">
        <v>0.63</v>
      </c>
      <c r="E17" s="712">
        <v>0.01</v>
      </c>
      <c r="F17" s="712">
        <v>0.02</v>
      </c>
      <c r="G17" s="712">
        <v>0</v>
      </c>
      <c r="H17" s="712">
        <v>0</v>
      </c>
      <c r="I17" s="913">
        <v>0.25</v>
      </c>
      <c r="J17" s="712">
        <v>0.79</v>
      </c>
      <c r="K17" s="712">
        <v>0</v>
      </c>
      <c r="L17" s="712">
        <v>0.4</v>
      </c>
    </row>
    <row r="18" spans="1:23">
      <c r="A18" s="163" t="s">
        <v>13</v>
      </c>
      <c r="B18" s="712">
        <v>481.75</v>
      </c>
      <c r="C18" s="712">
        <v>0.51800000000000002</v>
      </c>
      <c r="D18" s="712">
        <v>7.95</v>
      </c>
      <c r="E18" s="712">
        <v>10.199999999999999</v>
      </c>
      <c r="F18" s="712">
        <v>3.75</v>
      </c>
      <c r="G18" s="712">
        <v>97.75</v>
      </c>
      <c r="H18" s="712">
        <v>3.3</v>
      </c>
      <c r="I18" s="913">
        <v>11.5</v>
      </c>
      <c r="J18" s="712">
        <v>3.81</v>
      </c>
      <c r="K18" s="712">
        <v>5.5E-2</v>
      </c>
      <c r="L18" s="712">
        <v>22.3</v>
      </c>
    </row>
    <row r="19" spans="1:23">
      <c r="A19" s="163" t="s">
        <v>121</v>
      </c>
      <c r="B19" s="712">
        <v>45.82</v>
      </c>
      <c r="C19" s="712">
        <v>0.43</v>
      </c>
      <c r="D19" s="712">
        <v>0.6</v>
      </c>
      <c r="E19" s="712">
        <v>3</v>
      </c>
      <c r="F19" s="712">
        <v>1.25</v>
      </c>
      <c r="G19" s="712">
        <v>12</v>
      </c>
      <c r="H19" s="712">
        <v>3.8</v>
      </c>
      <c r="I19" s="913">
        <v>10.199999999999999</v>
      </c>
      <c r="J19" s="712">
        <v>3.18</v>
      </c>
      <c r="K19" s="712">
        <v>0.81</v>
      </c>
      <c r="L19" s="712">
        <v>6.5</v>
      </c>
      <c r="M19" s="695"/>
    </row>
    <row r="20" spans="1:23">
      <c r="A20" s="163" t="s">
        <v>143</v>
      </c>
      <c r="B20" s="712">
        <v>141.08000000000001</v>
      </c>
      <c r="C20" s="712">
        <v>0.16</v>
      </c>
      <c r="D20" s="712">
        <v>0.54</v>
      </c>
      <c r="E20" s="712">
        <v>0.36</v>
      </c>
      <c r="F20" s="712">
        <v>0.377</v>
      </c>
      <c r="G20" s="712">
        <v>18.3</v>
      </c>
      <c r="H20" s="712">
        <v>1.28</v>
      </c>
      <c r="I20" s="913">
        <v>3.8</v>
      </c>
      <c r="J20" s="712">
        <v>0.93</v>
      </c>
      <c r="K20" s="712">
        <v>4.2999999999999997E-2</v>
      </c>
      <c r="L20" s="712">
        <v>1.01</v>
      </c>
      <c r="M20" s="695"/>
      <c r="N20" s="418"/>
      <c r="O20" s="418"/>
      <c r="P20" s="418"/>
      <c r="Q20" s="418"/>
      <c r="R20" s="418"/>
      <c r="S20" s="418"/>
      <c r="T20" s="418"/>
      <c r="U20" s="418"/>
      <c r="V20" s="418"/>
      <c r="W20" s="418"/>
    </row>
    <row r="21" spans="1:23">
      <c r="A21" s="1" t="s">
        <v>415</v>
      </c>
      <c r="B21" s="89"/>
      <c r="C21" s="89"/>
      <c r="D21" s="89"/>
      <c r="E21" s="89"/>
      <c r="F21" s="89"/>
      <c r="G21" s="89"/>
      <c r="H21" s="89"/>
    </row>
    <row r="22" spans="1:23">
      <c r="B22" s="671"/>
      <c r="C22" s="671"/>
      <c r="D22" s="671"/>
      <c r="E22" s="671"/>
      <c r="F22" s="671"/>
      <c r="G22" s="671"/>
      <c r="H22" s="671"/>
      <c r="I22" s="671"/>
      <c r="J22" s="671"/>
      <c r="K22" s="671"/>
      <c r="L22" s="671"/>
    </row>
    <row r="23" spans="1:23">
      <c r="B23" s="672"/>
      <c r="C23" s="672"/>
      <c r="D23" s="672"/>
      <c r="E23" s="672"/>
      <c r="F23" s="672"/>
      <c r="G23" s="672"/>
      <c r="H23" s="672"/>
      <c r="I23" s="672"/>
      <c r="J23" s="672"/>
      <c r="K23" s="672"/>
      <c r="L23" s="672"/>
    </row>
  </sheetData>
  <mergeCells count="7">
    <mergeCell ref="A14:H14"/>
    <mergeCell ref="I14:L14"/>
    <mergeCell ref="A2:L2"/>
    <mergeCell ref="A3:L3"/>
    <mergeCell ref="A4:L4"/>
    <mergeCell ref="A5:H5"/>
    <mergeCell ref="A7:H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zoomScaleNormal="100" workbookViewId="0">
      <selection activeCell="C17" sqref="C17"/>
    </sheetView>
  </sheetViews>
  <sheetFormatPr baseColWidth="10" defaultRowHeight="12.75"/>
  <cols>
    <col min="1" max="4" width="15.6328125" style="90" customWidth="1"/>
    <col min="5" max="5" width="2.6328125" style="90" customWidth="1"/>
    <col min="6" max="6" width="6.7265625" style="90" customWidth="1"/>
    <col min="7" max="7" width="7" style="90" customWidth="1"/>
    <col min="8" max="16384" width="10.90625" style="90"/>
  </cols>
  <sheetData>
    <row r="1" spans="1:14" s="30" customFormat="1" ht="15" customHeight="1">
      <c r="A1" s="969" t="s">
        <v>46</v>
      </c>
      <c r="B1" s="969"/>
      <c r="C1" s="969"/>
      <c r="D1" s="969"/>
    </row>
    <row r="2" spans="1:14" s="30" customFormat="1" ht="15" customHeight="1">
      <c r="A2" s="31"/>
      <c r="B2" s="31"/>
      <c r="C2" s="31"/>
      <c r="D2" s="31"/>
    </row>
    <row r="3" spans="1:14" s="30" customFormat="1" ht="18.600000000000001" customHeight="1">
      <c r="A3" s="968" t="s">
        <v>611</v>
      </c>
      <c r="B3" s="968"/>
      <c r="C3" s="968"/>
      <c r="D3" s="968"/>
    </row>
    <row r="4" spans="1:14" s="30" customFormat="1" ht="15" customHeight="1">
      <c r="A4" s="969" t="s">
        <v>612</v>
      </c>
      <c r="B4" s="969"/>
      <c r="C4" s="969"/>
      <c r="D4" s="969"/>
    </row>
    <row r="5" spans="1:14" s="30" customFormat="1" ht="27.75" customHeight="1">
      <c r="A5" s="419" t="s">
        <v>11</v>
      </c>
      <c r="B5" s="420" t="s">
        <v>117</v>
      </c>
      <c r="C5" s="420" t="s">
        <v>120</v>
      </c>
      <c r="D5" s="420" t="s">
        <v>353</v>
      </c>
      <c r="F5" s="583"/>
    </row>
    <row r="6" spans="1:14" s="30" customFormat="1" ht="18" customHeight="1">
      <c r="A6" s="375" t="s">
        <v>354</v>
      </c>
      <c r="B6" s="584">
        <v>27.98</v>
      </c>
      <c r="C6" s="585">
        <v>160.31460000000001</v>
      </c>
      <c r="D6" s="586">
        <f t="shared" ref="D6:D14" si="0">C6/B6*10</f>
        <v>57.296140100071483</v>
      </c>
      <c r="F6" s="587"/>
      <c r="G6" s="587"/>
    </row>
    <row r="7" spans="1:14" s="30" customFormat="1" ht="18" customHeight="1">
      <c r="A7" s="375" t="s">
        <v>355</v>
      </c>
      <c r="B7" s="584">
        <v>21.764900000000001</v>
      </c>
      <c r="C7" s="585">
        <v>110.2677</v>
      </c>
      <c r="D7" s="586">
        <f t="shared" si="0"/>
        <v>50.663085977881821</v>
      </c>
      <c r="F7" s="587"/>
      <c r="G7" s="587"/>
      <c r="J7" s="588"/>
    </row>
    <row r="8" spans="1:14" s="30" customFormat="1" ht="18" customHeight="1">
      <c r="A8" s="375" t="s">
        <v>70</v>
      </c>
      <c r="B8" s="584">
        <v>20.96</v>
      </c>
      <c r="C8" s="585">
        <v>121.4002</v>
      </c>
      <c r="D8" s="586">
        <f t="shared" si="0"/>
        <v>57.9199427480916</v>
      </c>
      <c r="F8" s="587"/>
      <c r="G8" s="587"/>
      <c r="J8" s="588"/>
    </row>
    <row r="9" spans="1:14" s="30" customFormat="1" ht="18" customHeight="1">
      <c r="A9" s="375" t="s">
        <v>71</v>
      </c>
      <c r="B9" s="584">
        <v>23.68</v>
      </c>
      <c r="C9" s="585">
        <v>127.3112</v>
      </c>
      <c r="D9" s="586">
        <f t="shared" si="0"/>
        <v>53.763175675675676</v>
      </c>
      <c r="F9" s="587"/>
      <c r="G9" s="587"/>
    </row>
    <row r="10" spans="1:14" s="30" customFormat="1" ht="18" customHeight="1">
      <c r="A10" s="375" t="s">
        <v>72</v>
      </c>
      <c r="B10" s="584">
        <v>24.527000000000001</v>
      </c>
      <c r="C10" s="585">
        <v>94.672499999999999</v>
      </c>
      <c r="D10" s="586">
        <f t="shared" si="0"/>
        <v>38.599298732009622</v>
      </c>
      <c r="F10" s="587"/>
      <c r="G10" s="587"/>
    </row>
    <row r="11" spans="1:14" s="30" customFormat="1" ht="18" customHeight="1">
      <c r="A11" s="375" t="s">
        <v>73</v>
      </c>
      <c r="B11" s="584">
        <v>25.120999999999999</v>
      </c>
      <c r="C11" s="585">
        <v>130.375</v>
      </c>
      <c r="D11" s="586">
        <f t="shared" si="0"/>
        <v>51.898809760757928</v>
      </c>
      <c r="F11" s="587"/>
      <c r="G11" s="587"/>
    </row>
    <row r="12" spans="1:14" s="30" customFormat="1" ht="18" customHeight="1">
      <c r="A12" s="375" t="s">
        <v>65</v>
      </c>
      <c r="B12" s="584">
        <v>23.991</v>
      </c>
      <c r="C12" s="585">
        <v>149.78790000000001</v>
      </c>
      <c r="D12" s="586">
        <f t="shared" si="0"/>
        <v>62.435038139302243</v>
      </c>
      <c r="F12" s="587"/>
      <c r="G12" s="587"/>
      <c r="H12" s="31"/>
    </row>
    <row r="13" spans="1:14" s="30" customFormat="1" ht="18" customHeight="1">
      <c r="A13" s="375" t="s">
        <v>67</v>
      </c>
      <c r="B13" s="584">
        <v>21</v>
      </c>
      <c r="C13" s="585">
        <v>130.3073</v>
      </c>
      <c r="D13" s="586">
        <f t="shared" si="0"/>
        <v>62.051095238095243</v>
      </c>
      <c r="F13" s="589"/>
      <c r="G13" s="589"/>
      <c r="H13" s="267"/>
      <c r="I13" s="448"/>
      <c r="J13" s="448"/>
      <c r="K13" s="448"/>
      <c r="L13" s="448"/>
      <c r="M13" s="448"/>
      <c r="N13" s="448"/>
    </row>
    <row r="14" spans="1:14" ht="18" customHeight="1">
      <c r="A14" s="375" t="s">
        <v>74</v>
      </c>
      <c r="B14" s="584">
        <v>22.398</v>
      </c>
      <c r="C14" s="585">
        <v>134.88432</v>
      </c>
      <c r="D14" s="586">
        <f t="shared" si="0"/>
        <v>60.221591213501206</v>
      </c>
      <c r="E14" s="55"/>
      <c r="F14" s="589"/>
      <c r="G14" s="589"/>
      <c r="H14" s="57"/>
      <c r="I14" s="422"/>
      <c r="J14" s="422"/>
      <c r="K14" s="590"/>
      <c r="L14" s="57"/>
      <c r="M14" s="447"/>
      <c r="N14" s="447"/>
    </row>
    <row r="15" spans="1:14" ht="18" customHeight="1">
      <c r="A15" s="375" t="s">
        <v>119</v>
      </c>
      <c r="B15" s="584">
        <v>23.713999999999999</v>
      </c>
      <c r="C15" s="585">
        <f>B15*D15/10</f>
        <v>163.6266</v>
      </c>
      <c r="D15" s="586">
        <v>69</v>
      </c>
      <c r="E15" s="55"/>
      <c r="F15" s="589"/>
      <c r="G15" s="591"/>
      <c r="H15" s="592"/>
      <c r="I15" s="593"/>
      <c r="J15" s="593"/>
      <c r="K15" s="590"/>
      <c r="L15" s="57"/>
      <c r="M15" s="447"/>
      <c r="N15" s="447"/>
    </row>
    <row r="16" spans="1:14" ht="18" customHeight="1">
      <c r="A16" s="375" t="s">
        <v>175</v>
      </c>
      <c r="B16" s="584">
        <v>26.54</v>
      </c>
      <c r="C16" s="585">
        <v>174.083</v>
      </c>
      <c r="D16" s="586">
        <f>C16/B16*10</f>
        <v>65.592690278824421</v>
      </c>
      <c r="E16" s="55"/>
      <c r="F16" s="589"/>
      <c r="G16" s="589"/>
      <c r="H16" s="57"/>
      <c r="I16" s="422"/>
      <c r="J16" s="422"/>
      <c r="K16" s="590"/>
      <c r="L16" s="57"/>
      <c r="M16" s="447"/>
      <c r="N16" s="447"/>
    </row>
    <row r="17" spans="1:14" ht="18" customHeight="1">
      <c r="A17" s="795" t="s">
        <v>449</v>
      </c>
      <c r="B17" s="584">
        <v>20.937000000000001</v>
      </c>
      <c r="C17" s="585">
        <v>131.27499</v>
      </c>
      <c r="D17" s="586">
        <v>62.7</v>
      </c>
      <c r="E17" s="55"/>
      <c r="F17" s="589"/>
      <c r="G17" s="589"/>
      <c r="H17" s="57"/>
      <c r="I17" s="422"/>
      <c r="J17" s="422"/>
      <c r="K17" s="590"/>
      <c r="L17" s="57"/>
      <c r="M17" s="447"/>
      <c r="N17" s="447"/>
    </row>
    <row r="18" spans="1:14" ht="18" customHeight="1">
      <c r="A18" s="795" t="s">
        <v>448</v>
      </c>
      <c r="B18" s="584">
        <v>27.204999999999998</v>
      </c>
      <c r="C18" s="585">
        <f>B18*D18/10</f>
        <v>170.57535000000001</v>
      </c>
      <c r="D18" s="586">
        <v>62.7</v>
      </c>
      <c r="E18" s="55"/>
      <c r="F18" s="595"/>
      <c r="G18" s="447"/>
      <c r="H18" s="782"/>
      <c r="I18" s="422"/>
      <c r="J18" s="422"/>
      <c r="K18" s="590"/>
      <c r="L18" s="57"/>
      <c r="M18" s="447"/>
      <c r="N18" s="447"/>
    </row>
    <row r="19" spans="1:14" ht="45" customHeight="1">
      <c r="A19" s="1178" t="s">
        <v>555</v>
      </c>
      <c r="B19" s="1178"/>
      <c r="C19" s="1178"/>
      <c r="D19" s="1178"/>
      <c r="E19" s="68"/>
      <c r="F19" s="68"/>
      <c r="G19" s="68"/>
      <c r="H19" s="596"/>
      <c r="I19" s="596"/>
      <c r="J19" s="596"/>
      <c r="K19" s="596"/>
      <c r="L19" s="447"/>
      <c r="M19" s="447"/>
      <c r="N19" s="447"/>
    </row>
  </sheetData>
  <mergeCells count="4">
    <mergeCell ref="A1:D1"/>
    <mergeCell ref="A3:D3"/>
    <mergeCell ref="A4:D4"/>
    <mergeCell ref="A19:D19"/>
  </mergeCells>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6"/>
  <sheetViews>
    <sheetView zoomScaleNormal="100" zoomScaleSheetLayoutView="50" workbookViewId="0">
      <selection activeCell="E14" sqref="E14"/>
    </sheetView>
  </sheetViews>
  <sheetFormatPr baseColWidth="10" defaultRowHeight="12.75"/>
  <cols>
    <col min="1" max="1" width="0.90625" style="90" customWidth="1"/>
    <col min="2" max="2" width="12.54296875" style="90" customWidth="1"/>
    <col min="3" max="3" width="13.6328125" style="90" customWidth="1"/>
    <col min="4" max="5" width="11.453125" style="90" customWidth="1"/>
    <col min="6" max="6" width="13.08984375" style="90" customWidth="1"/>
    <col min="7" max="7" width="1.54296875" style="90" customWidth="1"/>
    <col min="8" max="8" width="6.7265625" style="90" customWidth="1"/>
    <col min="9" max="9" width="7" style="90" customWidth="1"/>
    <col min="10" max="16384" width="10.90625" style="90"/>
  </cols>
  <sheetData>
    <row r="1" spans="2:14" s="30" customFormat="1" ht="15" customHeight="1">
      <c r="B1" s="969" t="s">
        <v>3</v>
      </c>
      <c r="C1" s="969"/>
      <c r="D1" s="969"/>
      <c r="E1" s="969"/>
      <c r="F1" s="969"/>
    </row>
    <row r="2" spans="2:14" s="30" customFormat="1" ht="28.5" customHeight="1">
      <c r="B2" s="968" t="s">
        <v>288</v>
      </c>
      <c r="C2" s="969"/>
      <c r="D2" s="969"/>
      <c r="E2" s="969"/>
      <c r="F2" s="969"/>
    </row>
    <row r="3" spans="2:14" s="30" customFormat="1" ht="15" customHeight="1">
      <c r="B3" s="969" t="s">
        <v>428</v>
      </c>
      <c r="C3" s="969"/>
      <c r="D3" s="969"/>
      <c r="E3" s="969"/>
      <c r="F3" s="969"/>
    </row>
    <row r="4" spans="2:14" s="30" customFormat="1" ht="15" customHeight="1">
      <c r="B4" s="368"/>
      <c r="C4" s="368"/>
      <c r="D4" s="368"/>
      <c r="E4" s="368"/>
      <c r="F4" s="368"/>
    </row>
    <row r="5" spans="2:14" s="30" customFormat="1" ht="27.75" customHeight="1">
      <c r="B5" s="419" t="s">
        <v>11</v>
      </c>
      <c r="C5" s="419" t="s">
        <v>12</v>
      </c>
      <c r="D5" s="420" t="s">
        <v>32</v>
      </c>
      <c r="E5" s="420" t="s">
        <v>30</v>
      </c>
      <c r="F5" s="420" t="s">
        <v>31</v>
      </c>
      <c r="I5" s="31"/>
      <c r="J5" s="31"/>
      <c r="K5" s="31"/>
    </row>
    <row r="6" spans="2:14" ht="16.5" customHeight="1">
      <c r="B6" s="1111" t="s">
        <v>119</v>
      </c>
      <c r="C6" s="425" t="s">
        <v>203</v>
      </c>
      <c r="D6" s="597">
        <v>19641</v>
      </c>
      <c r="E6" s="494">
        <v>143968.5</v>
      </c>
      <c r="F6" s="601">
        <f>E6/D6*10</f>
        <v>73.299984725828622</v>
      </c>
      <c r="G6" s="55"/>
      <c r="H6" s="445"/>
      <c r="I6" s="599"/>
      <c r="J6" s="57"/>
      <c r="K6" s="422"/>
      <c r="L6" s="422"/>
      <c r="M6" s="423"/>
      <c r="N6" s="57"/>
    </row>
    <row r="7" spans="2:14" ht="16.5" customHeight="1">
      <c r="B7" s="1111"/>
      <c r="C7" s="425" t="s">
        <v>204</v>
      </c>
      <c r="D7" s="597">
        <v>4073</v>
      </c>
      <c r="E7" s="602">
        <v>19591</v>
      </c>
      <c r="F7" s="432">
        <v>48.1</v>
      </c>
      <c r="G7" s="55"/>
      <c r="H7" s="445"/>
      <c r="I7" s="599"/>
      <c r="J7" s="57"/>
      <c r="K7" s="422"/>
      <c r="L7" s="422"/>
      <c r="M7" s="423"/>
      <c r="N7" s="57"/>
    </row>
    <row r="8" spans="2:14" ht="16.5" customHeight="1">
      <c r="B8" s="1111"/>
      <c r="C8" s="425" t="s">
        <v>7</v>
      </c>
      <c r="D8" s="597">
        <f>SUM(D6:D7)</f>
        <v>23714</v>
      </c>
      <c r="E8" s="597">
        <f>SUM(E6:E7)</f>
        <v>163559.5</v>
      </c>
      <c r="F8" s="598">
        <v>69</v>
      </c>
      <c r="G8" s="55"/>
      <c r="H8" s="445"/>
      <c r="I8" s="600"/>
      <c r="J8" s="57"/>
      <c r="K8" s="422"/>
      <c r="L8" s="422"/>
      <c r="M8" s="423"/>
      <c r="N8" s="57"/>
    </row>
    <row r="9" spans="2:14" ht="16.5" customHeight="1">
      <c r="B9" s="1111" t="s">
        <v>429</v>
      </c>
      <c r="C9" s="432" t="s">
        <v>203</v>
      </c>
      <c r="D9" s="597">
        <v>22332</v>
      </c>
      <c r="E9" s="597">
        <v>148507.79999999999</v>
      </c>
      <c r="F9" s="601">
        <f>E9/D9*10</f>
        <v>66.5</v>
      </c>
      <c r="G9" s="55"/>
      <c r="H9" s="445"/>
      <c r="I9" s="600"/>
      <c r="J9" s="57"/>
      <c r="K9" s="422"/>
      <c r="L9" s="422"/>
      <c r="M9" s="423"/>
      <c r="N9" s="57"/>
    </row>
    <row r="10" spans="2:14" ht="16.5" customHeight="1">
      <c r="B10" s="1111"/>
      <c r="C10" s="432" t="s">
        <v>204</v>
      </c>
      <c r="D10" s="597">
        <v>4208</v>
      </c>
      <c r="E10" s="597">
        <v>25500.5</v>
      </c>
      <c r="F10" s="601">
        <f>E10/D10*10</f>
        <v>60.600047528517109</v>
      </c>
      <c r="G10" s="55"/>
      <c r="H10" s="445"/>
      <c r="I10" s="600"/>
      <c r="J10" s="599"/>
      <c r="K10" s="599"/>
      <c r="L10" s="422"/>
      <c r="M10" s="423"/>
      <c r="N10" s="57"/>
    </row>
    <row r="11" spans="2:14" ht="16.5" customHeight="1">
      <c r="B11" s="1111"/>
      <c r="C11" s="432" t="s">
        <v>7</v>
      </c>
      <c r="D11" s="494">
        <f>SUM(D9:D10)</f>
        <v>26540</v>
      </c>
      <c r="E11" s="494">
        <f>SUM(E9:E10)</f>
        <v>174008.3</v>
      </c>
      <c r="F11" s="603">
        <f>E11/D11*10</f>
        <v>65.564544084400907</v>
      </c>
      <c r="G11" s="55"/>
      <c r="H11" s="445"/>
      <c r="I11" s="439"/>
      <c r="J11" s="57"/>
      <c r="K11" s="422"/>
      <c r="L11" s="422"/>
      <c r="M11" s="423"/>
      <c r="N11" s="57"/>
    </row>
    <row r="12" spans="2:14" ht="16.5" customHeight="1">
      <c r="B12" s="1045" t="s">
        <v>449</v>
      </c>
      <c r="C12" s="432" t="s">
        <v>203</v>
      </c>
      <c r="D12" s="494">
        <v>17395</v>
      </c>
      <c r="E12" s="597">
        <v>111502</v>
      </c>
      <c r="F12" s="603">
        <f t="shared" ref="F12" si="0">E12/D12*10</f>
        <v>64.100028743891926</v>
      </c>
      <c r="G12" s="55"/>
      <c r="H12" s="445"/>
      <c r="I12" s="600"/>
      <c r="J12" s="57"/>
      <c r="K12" s="422"/>
      <c r="L12" s="422"/>
      <c r="M12" s="423"/>
      <c r="N12" s="57"/>
    </row>
    <row r="13" spans="2:14" ht="16.5" customHeight="1">
      <c r="B13" s="1045"/>
      <c r="C13" s="432" t="s">
        <v>204</v>
      </c>
      <c r="D13" s="494">
        <v>3542</v>
      </c>
      <c r="E13" s="597">
        <v>16364</v>
      </c>
      <c r="F13" s="603">
        <f>E13/D13*10</f>
        <v>46.199887069452288</v>
      </c>
      <c r="G13" s="55"/>
      <c r="H13" s="445"/>
      <c r="I13" s="600"/>
      <c r="J13" s="57"/>
      <c r="K13" s="422"/>
      <c r="L13" s="422"/>
      <c r="M13" s="423"/>
      <c r="N13" s="57"/>
    </row>
    <row r="14" spans="2:14" ht="16.5" customHeight="1">
      <c r="B14" s="1045"/>
      <c r="C14" s="432" t="s">
        <v>7</v>
      </c>
      <c r="D14" s="494">
        <f>SUM(D12:D13)</f>
        <v>20937</v>
      </c>
      <c r="E14" s="494">
        <f>D14*F14/10</f>
        <v>131274.99000000002</v>
      </c>
      <c r="F14" s="432">
        <v>62.7</v>
      </c>
      <c r="G14" s="55"/>
      <c r="H14" s="775"/>
      <c r="I14" s="423"/>
      <c r="J14" s="57"/>
      <c r="K14" s="422"/>
      <c r="L14" s="422"/>
      <c r="M14" s="423"/>
      <c r="N14" s="57"/>
    </row>
    <row r="15" spans="2:14" ht="16.5" customHeight="1">
      <c r="B15" s="1179" t="s">
        <v>416</v>
      </c>
      <c r="C15" s="1180"/>
      <c r="D15" s="1180"/>
      <c r="E15" s="1180"/>
      <c r="F15" s="1181"/>
      <c r="G15" s="55"/>
      <c r="H15" s="445"/>
      <c r="I15" s="439"/>
      <c r="J15" s="57"/>
      <c r="K15" s="422"/>
      <c r="L15" s="422"/>
      <c r="M15" s="423"/>
      <c r="N15" s="57"/>
    </row>
    <row r="16" spans="2:14">
      <c r="K16" s="594"/>
    </row>
  </sheetData>
  <mergeCells count="7">
    <mergeCell ref="B15:F15"/>
    <mergeCell ref="B1:F1"/>
    <mergeCell ref="B2:F2"/>
    <mergeCell ref="B3:F3"/>
    <mergeCell ref="B6:B8"/>
    <mergeCell ref="B9:B11"/>
    <mergeCell ref="B12:B1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7"/>
  <sheetViews>
    <sheetView zoomScaleNormal="100" workbookViewId="0">
      <selection activeCell="E22" sqref="E22"/>
    </sheetView>
  </sheetViews>
  <sheetFormatPr baseColWidth="10" defaultRowHeight="18"/>
  <cols>
    <col min="1" max="1" width="0.7265625" customWidth="1"/>
    <col min="2" max="2" width="23" customWidth="1"/>
    <col min="3" max="5" width="10.26953125" customWidth="1"/>
    <col min="6" max="6" width="2" customWidth="1"/>
  </cols>
  <sheetData>
    <row r="1" spans="2:6">
      <c r="B1" s="969" t="s">
        <v>37</v>
      </c>
      <c r="C1" s="969"/>
      <c r="D1" s="969"/>
      <c r="E1" s="969"/>
      <c r="F1" s="31"/>
    </row>
    <row r="2" spans="2:6">
      <c r="B2" s="1010" t="s">
        <v>356</v>
      </c>
      <c r="C2" s="1011"/>
      <c r="D2" s="1011"/>
      <c r="E2" s="1011"/>
    </row>
    <row r="3" spans="2:6">
      <c r="B3" s="1014" t="s">
        <v>357</v>
      </c>
      <c r="C3" s="1014"/>
      <c r="D3" s="1014"/>
      <c r="E3" s="1014"/>
    </row>
    <row r="4" spans="2:6">
      <c r="B4" s="1113" t="s">
        <v>358</v>
      </c>
      <c r="C4" s="1113"/>
      <c r="D4" s="1113"/>
      <c r="E4" s="1113"/>
    </row>
    <row r="5" spans="2:6" ht="17.45" customHeight="1"/>
    <row r="6" spans="2:6">
      <c r="B6" s="604" t="s">
        <v>12</v>
      </c>
      <c r="C6" s="604"/>
      <c r="D6" s="985" t="s">
        <v>203</v>
      </c>
      <c r="E6" s="985"/>
    </row>
    <row r="7" spans="2:6" ht="18.600000000000001" customHeight="1">
      <c r="B7" s="604" t="s">
        <v>241</v>
      </c>
      <c r="C7" s="604"/>
      <c r="D7" s="985">
        <v>70</v>
      </c>
      <c r="E7" s="985"/>
    </row>
    <row r="8" spans="2:6" ht="21" customHeight="1">
      <c r="B8" s="604" t="s">
        <v>359</v>
      </c>
      <c r="C8" s="604"/>
      <c r="D8" s="985" t="s">
        <v>243</v>
      </c>
      <c r="E8" s="985"/>
    </row>
    <row r="9" spans="2:6">
      <c r="B9" s="1112" t="s">
        <v>107</v>
      </c>
      <c r="C9" s="1112"/>
      <c r="D9" s="1182">
        <v>100000</v>
      </c>
      <c r="E9" s="1182"/>
    </row>
    <row r="10" spans="2:6">
      <c r="B10" s="1112" t="s">
        <v>108</v>
      </c>
      <c r="C10" s="1112"/>
      <c r="D10" s="1182">
        <v>248400</v>
      </c>
      <c r="E10" s="1182"/>
    </row>
    <row r="11" spans="2:6">
      <c r="B11" s="1112" t="s">
        <v>77</v>
      </c>
      <c r="C11" s="1112"/>
      <c r="D11" s="1182">
        <v>476831</v>
      </c>
      <c r="E11" s="1182"/>
    </row>
    <row r="12" spans="2:6">
      <c r="B12" s="1118" t="s">
        <v>360</v>
      </c>
      <c r="C12" s="1118"/>
      <c r="D12" s="1182">
        <f>41262+417135</f>
        <v>458397</v>
      </c>
      <c r="E12" s="1182"/>
    </row>
    <row r="13" spans="2:6">
      <c r="B13" s="1112" t="s">
        <v>109</v>
      </c>
      <c r="C13" s="1112"/>
      <c r="D13" s="1182">
        <f>SUM(D9:D12)</f>
        <v>1283628</v>
      </c>
      <c r="E13" s="1182"/>
    </row>
    <row r="14" spans="2:6" ht="25.5" customHeight="1">
      <c r="B14" s="1012" t="s">
        <v>195</v>
      </c>
      <c r="C14" s="1012"/>
      <c r="D14" s="1012"/>
      <c r="E14" s="1012"/>
    </row>
    <row r="15" spans="2:6" ht="22.5" customHeight="1">
      <c r="B15" s="1184" t="s">
        <v>79</v>
      </c>
      <c r="C15" s="1184"/>
      <c r="D15" s="1184"/>
      <c r="E15" s="1184"/>
    </row>
    <row r="16" spans="2:6" ht="14.25" customHeight="1">
      <c r="B16" s="1183" t="s">
        <v>361</v>
      </c>
      <c r="C16" s="1183"/>
      <c r="D16" s="1183"/>
      <c r="E16" s="1183"/>
    </row>
    <row r="17" spans="2:5" ht="13.35" customHeight="1">
      <c r="B17" s="1183" t="s">
        <v>362</v>
      </c>
      <c r="C17" s="1183"/>
      <c r="D17" s="1183"/>
      <c r="E17" s="1183"/>
    </row>
  </sheetData>
  <mergeCells count="21">
    <mergeCell ref="B16:E16"/>
    <mergeCell ref="B17:E17"/>
    <mergeCell ref="B12:C12"/>
    <mergeCell ref="D12:E12"/>
    <mergeCell ref="B13:C13"/>
    <mergeCell ref="D13:E13"/>
    <mergeCell ref="B14:E14"/>
    <mergeCell ref="B15:E15"/>
    <mergeCell ref="B11:C11"/>
    <mergeCell ref="D11:E11"/>
    <mergeCell ref="B1:E1"/>
    <mergeCell ref="B2:E2"/>
    <mergeCell ref="B3:E3"/>
    <mergeCell ref="B4:E4"/>
    <mergeCell ref="D6:E6"/>
    <mergeCell ref="D7:E7"/>
    <mergeCell ref="D8:E8"/>
    <mergeCell ref="B9:C9"/>
    <mergeCell ref="D9:E9"/>
    <mergeCell ref="B10:C10"/>
    <mergeCell ref="D10:E10"/>
  </mergeCells>
  <pageMargins left="1.5748031496062993" right="0.98425196850393704" top="0.98425196850393704" bottom="0.98425196850393704" header="0.51181102362204722" footer="0.51181102362204722"/>
  <pageSetup orientation="portrait"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zoomScaleNormal="100" workbookViewId="0">
      <selection activeCell="A4" sqref="A4:G4"/>
    </sheetView>
  </sheetViews>
  <sheetFormatPr baseColWidth="10" defaultColWidth="10.90625" defaultRowHeight="12"/>
  <cols>
    <col min="1" max="1" width="11.81640625" style="1" customWidth="1"/>
    <col min="2" max="6" width="9" style="1" customWidth="1"/>
    <col min="7" max="7" width="9.36328125" style="1" customWidth="1"/>
    <col min="8" max="8" width="6.90625" style="37" customWidth="1"/>
    <col min="9" max="14" width="10.90625" style="37"/>
    <col min="15" max="18" width="10.90625" style="157"/>
    <col min="19" max="16384" width="10.90625" style="1"/>
  </cols>
  <sheetData>
    <row r="1" spans="1:18" s="24" customFormat="1" ht="12.75">
      <c r="A1" s="963" t="s">
        <v>1</v>
      </c>
      <c r="B1" s="963"/>
      <c r="C1" s="963"/>
      <c r="D1" s="963"/>
      <c r="E1" s="963"/>
      <c r="F1" s="963"/>
      <c r="G1" s="963"/>
      <c r="H1" s="271"/>
      <c r="I1" s="271"/>
      <c r="J1" s="271"/>
      <c r="K1" s="271"/>
      <c r="L1" s="271"/>
      <c r="M1" s="271"/>
      <c r="N1" s="271"/>
      <c r="O1" s="145"/>
      <c r="P1" s="145"/>
      <c r="Q1" s="145"/>
      <c r="R1" s="145"/>
    </row>
    <row r="2" spans="1:18" s="24" customFormat="1" ht="12.75">
      <c r="A2" s="29"/>
      <c r="B2" s="29"/>
      <c r="C2" s="29"/>
      <c r="D2" s="29"/>
      <c r="E2" s="29"/>
      <c r="F2" s="29"/>
      <c r="G2" s="29"/>
      <c r="H2" s="271"/>
      <c r="I2" s="271"/>
      <c r="J2" s="271"/>
      <c r="K2" s="271"/>
      <c r="L2" s="271"/>
      <c r="M2" s="271"/>
      <c r="N2" s="271"/>
      <c r="O2" s="145"/>
      <c r="P2" s="145"/>
      <c r="Q2" s="145"/>
      <c r="R2" s="145"/>
    </row>
    <row r="3" spans="1:18" s="24" customFormat="1" ht="12.75">
      <c r="A3" s="963" t="s">
        <v>587</v>
      </c>
      <c r="B3" s="963"/>
      <c r="C3" s="963"/>
      <c r="D3" s="963"/>
      <c r="E3" s="963"/>
      <c r="F3" s="963"/>
      <c r="G3" s="963"/>
      <c r="H3" s="271"/>
      <c r="I3" s="271"/>
      <c r="J3" s="271"/>
      <c r="K3" s="271"/>
      <c r="L3" s="271"/>
      <c r="M3" s="271"/>
      <c r="N3" s="271"/>
      <c r="O3" s="145"/>
      <c r="P3" s="145"/>
      <c r="Q3" s="145"/>
      <c r="R3" s="145"/>
    </row>
    <row r="4" spans="1:18" s="24" customFormat="1" ht="12.75">
      <c r="A4" s="964" t="s">
        <v>588</v>
      </c>
      <c r="B4" s="964"/>
      <c r="C4" s="964"/>
      <c r="D4" s="964"/>
      <c r="E4" s="964"/>
      <c r="F4" s="964"/>
      <c r="G4" s="964"/>
      <c r="H4" s="271"/>
      <c r="I4" s="271"/>
      <c r="J4" s="271"/>
      <c r="K4" s="271"/>
      <c r="L4" s="271"/>
      <c r="M4" s="271"/>
      <c r="N4" s="271"/>
      <c r="O4" s="145"/>
      <c r="P4" s="145"/>
      <c r="Q4" s="145"/>
      <c r="R4" s="145"/>
    </row>
    <row r="5" spans="1:18" s="22" customFormat="1" ht="49.5" customHeight="1">
      <c r="A5" s="120" t="s">
        <v>435</v>
      </c>
      <c r="B5" s="120" t="s">
        <v>141</v>
      </c>
      <c r="C5" s="120" t="s">
        <v>6</v>
      </c>
      <c r="D5" s="120" t="s">
        <v>13</v>
      </c>
      <c r="E5" s="120" t="s">
        <v>121</v>
      </c>
      <c r="F5" s="120" t="s">
        <v>143</v>
      </c>
      <c r="G5" s="120" t="s">
        <v>144</v>
      </c>
      <c r="H5" s="271"/>
      <c r="I5" s="36"/>
      <c r="J5" s="36"/>
      <c r="K5" s="36"/>
      <c r="L5" s="36"/>
      <c r="M5" s="36"/>
      <c r="N5" s="36"/>
      <c r="O5" s="159"/>
      <c r="P5" s="159"/>
      <c r="Q5" s="159"/>
      <c r="R5" s="159"/>
    </row>
    <row r="6" spans="1:18" s="22" customFormat="1" ht="15.75" customHeight="1">
      <c r="A6" s="139" t="s">
        <v>72</v>
      </c>
      <c r="B6" s="222">
        <v>169.09</v>
      </c>
      <c r="C6" s="223">
        <v>686.81</v>
      </c>
      <c r="D6" s="223">
        <v>652.72</v>
      </c>
      <c r="E6" s="223">
        <v>136.97999999999999</v>
      </c>
      <c r="F6" s="222">
        <v>203.18</v>
      </c>
      <c r="G6" s="91">
        <f t="shared" ref="G6:G13" si="0">F6/D6</f>
        <v>0.3112820198553744</v>
      </c>
      <c r="H6" s="281"/>
      <c r="I6" s="283"/>
      <c r="J6" s="282"/>
      <c r="K6" s="36"/>
      <c r="L6" s="36"/>
      <c r="M6" s="36"/>
      <c r="N6" s="36"/>
      <c r="O6" s="159"/>
      <c r="P6" s="159"/>
      <c r="Q6" s="159"/>
      <c r="R6" s="159"/>
    </row>
    <row r="7" spans="1:18" s="22" customFormat="1" ht="15.75" customHeight="1">
      <c r="A7" s="139" t="s">
        <v>73</v>
      </c>
      <c r="B7" s="222">
        <v>203.18</v>
      </c>
      <c r="C7" s="223">
        <v>649.70899999999995</v>
      </c>
      <c r="D7" s="223">
        <v>653.76199999999994</v>
      </c>
      <c r="E7" s="223">
        <v>132.72300000000001</v>
      </c>
      <c r="F7" s="222">
        <v>199.12700000000001</v>
      </c>
      <c r="G7" s="91">
        <f t="shared" si="0"/>
        <v>0.30458637852918957</v>
      </c>
      <c r="H7" s="281"/>
      <c r="I7" s="735"/>
      <c r="J7" s="282"/>
      <c r="K7" s="252"/>
      <c r="L7" s="252">
        <v>131.06</v>
      </c>
      <c r="M7" s="252">
        <v>712.56</v>
      </c>
      <c r="N7" s="252">
        <v>163.92</v>
      </c>
      <c r="O7" s="965">
        <v>257.33999999999997</v>
      </c>
      <c r="P7" s="966"/>
      <c r="Q7" s="159"/>
      <c r="R7" s="159"/>
    </row>
    <row r="8" spans="1:18" s="22" customFormat="1" ht="15.75" customHeight="1">
      <c r="A8" s="139" t="s">
        <v>65</v>
      </c>
      <c r="B8" s="222">
        <v>199.12700000000001</v>
      </c>
      <c r="C8" s="223">
        <v>695.95</v>
      </c>
      <c r="D8" s="223">
        <v>697.43299999999999</v>
      </c>
      <c r="E8" s="223">
        <v>158.19800000000001</v>
      </c>
      <c r="F8" s="222">
        <v>197.64400000000001</v>
      </c>
      <c r="G8" s="91">
        <f t="shared" si="0"/>
        <v>0.28338779495664818</v>
      </c>
      <c r="H8" s="281"/>
      <c r="I8" s="203"/>
      <c r="J8" s="282"/>
      <c r="K8" s="159"/>
      <c r="L8" s="159"/>
      <c r="M8" s="159"/>
      <c r="N8" s="159"/>
      <c r="O8" s="159"/>
      <c r="P8" s="159"/>
      <c r="Q8" s="159"/>
      <c r="R8" s="159"/>
    </row>
    <row r="9" spans="1:18" s="22" customFormat="1" ht="15.75" customHeight="1">
      <c r="A9" s="139" t="s">
        <v>67</v>
      </c>
      <c r="B9" s="222">
        <v>197.64400000000001</v>
      </c>
      <c r="C9" s="223">
        <v>658.649</v>
      </c>
      <c r="D9" s="223">
        <v>679.38300000000004</v>
      </c>
      <c r="E9" s="223">
        <v>137.33000000000001</v>
      </c>
      <c r="F9" s="222">
        <v>176.91</v>
      </c>
      <c r="G9" s="91">
        <f t="shared" si="0"/>
        <v>0.26039803763120356</v>
      </c>
      <c r="H9" s="281"/>
      <c r="I9" s="736"/>
      <c r="J9" s="282"/>
      <c r="K9" s="159"/>
      <c r="L9" s="159"/>
      <c r="M9" s="159"/>
      <c r="N9" s="159"/>
      <c r="O9" s="159"/>
      <c r="P9" s="159"/>
      <c r="Q9" s="159"/>
      <c r="R9" s="159"/>
    </row>
    <row r="10" spans="1:18" s="22" customFormat="1" ht="15.75" customHeight="1">
      <c r="A10" s="139" t="s">
        <v>74</v>
      </c>
      <c r="B10" s="222">
        <v>177.06</v>
      </c>
      <c r="C10" s="223">
        <v>715.36</v>
      </c>
      <c r="D10" s="223">
        <v>698.33</v>
      </c>
      <c r="E10" s="223">
        <v>165.91</v>
      </c>
      <c r="F10" s="222">
        <v>194.09</v>
      </c>
      <c r="G10" s="91">
        <f t="shared" si="0"/>
        <v>0.27793450088067245</v>
      </c>
      <c r="H10" s="281"/>
      <c r="I10" s="203"/>
      <c r="J10" s="282"/>
      <c r="K10" s="159"/>
      <c r="L10" s="159"/>
      <c r="M10" s="159"/>
      <c r="N10" s="159"/>
      <c r="O10" s="159"/>
      <c r="P10" s="159"/>
      <c r="Q10" s="159"/>
      <c r="R10" s="159"/>
    </row>
    <row r="11" spans="1:18" s="22" customFormat="1" ht="15.75" customHeight="1" thickBot="1">
      <c r="A11" s="42" t="s">
        <v>155</v>
      </c>
      <c r="B11" s="224">
        <v>194.69</v>
      </c>
      <c r="C11" s="224">
        <v>728.26</v>
      </c>
      <c r="D11" s="224">
        <v>705.74</v>
      </c>
      <c r="E11" s="224">
        <v>164.42</v>
      </c>
      <c r="F11" s="224">
        <v>217.2</v>
      </c>
      <c r="G11" s="91">
        <f t="shared" si="0"/>
        <v>0.30776206534984551</v>
      </c>
      <c r="H11" s="283"/>
      <c r="I11" s="737"/>
      <c r="J11" s="282"/>
      <c r="K11" s="159"/>
      <c r="L11" s="159"/>
      <c r="M11" s="301"/>
      <c r="N11" s="301"/>
      <c r="O11" s="301"/>
      <c r="P11" s="301"/>
      <c r="Q11" s="159"/>
      <c r="R11" s="159"/>
    </row>
    <row r="12" spans="1:18" s="142" customFormat="1" ht="15.75" customHeight="1" thickTop="1">
      <c r="A12" s="750" t="s">
        <v>429</v>
      </c>
      <c r="B12" s="224">
        <v>217.95</v>
      </c>
      <c r="C12" s="224">
        <v>735.31</v>
      </c>
      <c r="D12" s="224">
        <v>711.58</v>
      </c>
      <c r="E12" s="224">
        <v>172.84</v>
      </c>
      <c r="F12" s="224">
        <v>241.67</v>
      </c>
      <c r="G12" s="91">
        <f t="shared" si="0"/>
        <v>0.339624497596897</v>
      </c>
      <c r="H12" s="734"/>
      <c r="I12" s="734"/>
      <c r="J12" s="751"/>
      <c r="K12" s="751"/>
      <c r="L12" s="751"/>
      <c r="M12" s="751"/>
      <c r="N12" s="753"/>
      <c r="Q12" s="752"/>
      <c r="R12" s="193"/>
    </row>
    <row r="13" spans="1:18" s="22" customFormat="1" ht="15.75" customHeight="1">
      <c r="A13" s="749" t="s">
        <v>437</v>
      </c>
      <c r="B13" s="224">
        <v>241.67</v>
      </c>
      <c r="C13" s="224">
        <v>750.44</v>
      </c>
      <c r="D13" s="224">
        <v>739.4</v>
      </c>
      <c r="E13" s="224">
        <v>183.36</v>
      </c>
      <c r="F13" s="224">
        <v>252.72</v>
      </c>
      <c r="G13" s="91">
        <f t="shared" si="0"/>
        <v>0.3417906410603192</v>
      </c>
      <c r="H13" s="283"/>
      <c r="I13" s="738"/>
      <c r="J13" s="336"/>
      <c r="K13" s="336"/>
      <c r="L13" s="336"/>
      <c r="M13" s="337"/>
      <c r="N13" s="47"/>
      <c r="O13" s="47"/>
      <c r="P13" s="338"/>
      <c r="Q13" s="159"/>
      <c r="R13" s="159"/>
    </row>
    <row r="14" spans="1:18" s="22" customFormat="1" ht="15.75" customHeight="1">
      <c r="A14" s="191" t="s">
        <v>438</v>
      </c>
      <c r="B14" s="224">
        <f>'4'!B14</f>
        <v>252.72</v>
      </c>
      <c r="C14" s="224">
        <f>'4'!C14</f>
        <v>757.01</v>
      </c>
      <c r="D14" s="224">
        <f>'4'!D14</f>
        <v>741.7</v>
      </c>
      <c r="E14" s="224">
        <f>'4'!E14</f>
        <v>180.85</v>
      </c>
      <c r="F14" s="224">
        <f>'4'!F14</f>
        <v>268.02</v>
      </c>
      <c r="G14" s="91">
        <f>F14/D14</f>
        <v>0.36135904004314406</v>
      </c>
      <c r="H14" s="283"/>
      <c r="I14" s="738"/>
      <c r="J14" s="282"/>
      <c r="K14" s="36"/>
      <c r="L14" s="36"/>
      <c r="M14" s="36"/>
      <c r="N14" s="36"/>
      <c r="O14" s="159"/>
      <c r="P14" s="159"/>
      <c r="Q14" s="159"/>
      <c r="R14" s="159"/>
    </row>
    <row r="15" spans="1:18" s="22" customFormat="1" ht="15" customHeight="1">
      <c r="A15" s="962" t="s">
        <v>194</v>
      </c>
      <c r="B15" s="962"/>
      <c r="C15" s="962"/>
      <c r="D15" s="962"/>
      <c r="E15" s="962"/>
      <c r="F15" s="962"/>
      <c r="G15" s="962"/>
      <c r="J15" s="36"/>
      <c r="K15" s="36"/>
      <c r="L15" s="36"/>
      <c r="M15" s="36"/>
      <c r="N15" s="36"/>
      <c r="O15" s="159"/>
      <c r="P15" s="159"/>
      <c r="Q15" s="159"/>
      <c r="R15" s="159"/>
    </row>
    <row r="17" spans="1:8" ht="15" customHeight="1">
      <c r="H17" s="270"/>
    </row>
    <row r="18" spans="1:8" ht="9.75" customHeight="1"/>
    <row r="19" spans="1:8" ht="15" customHeight="1"/>
    <row r="20" spans="1:8" ht="15" customHeight="1"/>
    <row r="21" spans="1:8" ht="15" customHeight="1"/>
    <row r="22" spans="1:8" ht="15" customHeight="1"/>
    <row r="23" spans="1:8" ht="15" customHeight="1"/>
    <row r="24" spans="1:8" ht="15" customHeight="1"/>
    <row r="25" spans="1:8" ht="15" customHeight="1">
      <c r="A25" s="16"/>
      <c r="B25" s="16"/>
      <c r="C25" s="16"/>
      <c r="D25" s="16"/>
      <c r="E25" s="16"/>
    </row>
    <row r="26" spans="1:8" ht="15" customHeight="1">
      <c r="B26" s="16"/>
      <c r="C26" s="16"/>
      <c r="D26" s="16"/>
      <c r="E26" s="16"/>
    </row>
    <row r="27" spans="1:8" ht="15" customHeight="1"/>
    <row r="28" spans="1:8" ht="15" customHeight="1">
      <c r="H28" s="272"/>
    </row>
    <row r="29" spans="1:8" ht="15" customHeight="1">
      <c r="H29" s="272"/>
    </row>
    <row r="30" spans="1:8" ht="15" customHeight="1">
      <c r="H30" s="272"/>
    </row>
    <row r="31" spans="1:8" ht="15" customHeight="1">
      <c r="H31" s="273"/>
    </row>
    <row r="32" spans="1:8" ht="14.25" customHeight="1"/>
    <row r="33" spans="1:7" ht="14.25" customHeight="1"/>
    <row r="34" spans="1:7" ht="14.25" customHeight="1"/>
    <row r="35" spans="1:7" ht="14.25" customHeight="1"/>
    <row r="36" spans="1:7" ht="14.25" customHeight="1"/>
    <row r="37" spans="1:7" ht="14.25" customHeight="1"/>
    <row r="38" spans="1:7" ht="14.25" customHeight="1"/>
    <row r="39" spans="1:7" ht="14.25" customHeight="1"/>
    <row r="41" spans="1:7">
      <c r="A41" s="16"/>
      <c r="B41" s="16"/>
      <c r="C41" s="16"/>
      <c r="D41" s="16"/>
      <c r="E41" s="16"/>
      <c r="F41" s="16"/>
      <c r="G41" s="16"/>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A15:G15"/>
    <mergeCell ref="A1:G1"/>
    <mergeCell ref="A3:G3"/>
    <mergeCell ref="A4:G4"/>
    <mergeCell ref="O7:P7"/>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Normal="100" workbookViewId="0">
      <selection activeCell="I14" sqref="I14"/>
    </sheetView>
  </sheetViews>
  <sheetFormatPr baseColWidth="10" defaultColWidth="9.6328125" defaultRowHeight="12"/>
  <cols>
    <col min="1" max="1" width="10.81640625" style="1" customWidth="1"/>
    <col min="2" max="2" width="10.08984375" style="1" customWidth="1"/>
    <col min="3" max="3" width="10.36328125" style="1" customWidth="1"/>
    <col min="4" max="4" width="10.08984375" style="1" customWidth="1"/>
    <col min="5" max="5" width="8.54296875" style="1" customWidth="1"/>
    <col min="6" max="6" width="7.08984375" style="1" customWidth="1"/>
    <col min="7" max="7" width="2.08984375" style="1" customWidth="1"/>
    <col min="8" max="8" width="6.08984375" style="1" customWidth="1"/>
    <col min="9" max="9" width="8.26953125" style="1" customWidth="1"/>
    <col min="10" max="10" width="7.54296875" style="1" customWidth="1"/>
    <col min="11" max="14" width="9.6328125" style="2"/>
    <col min="15" max="16384" width="9.6328125" style="1"/>
  </cols>
  <sheetData>
    <row r="1" spans="1:14" s="24" customFormat="1" ht="18" customHeight="1">
      <c r="A1" s="1126" t="s">
        <v>80</v>
      </c>
      <c r="B1" s="1126"/>
      <c r="C1" s="1126"/>
      <c r="D1" s="1126"/>
      <c r="E1" s="1126"/>
      <c r="F1" s="1126"/>
      <c r="K1" s="33"/>
      <c r="L1" s="33"/>
      <c r="M1" s="33"/>
      <c r="N1" s="33"/>
    </row>
    <row r="2" spans="1:14" s="24" customFormat="1" ht="12.75">
      <c r="K2" s="33"/>
      <c r="L2" s="33"/>
      <c r="M2" s="33"/>
      <c r="N2" s="33"/>
    </row>
    <row r="3" spans="1:14" s="24" customFormat="1" ht="12.75">
      <c r="A3" s="1025" t="s">
        <v>290</v>
      </c>
      <c r="B3" s="1025"/>
      <c r="C3" s="1025"/>
      <c r="D3" s="1025"/>
      <c r="E3" s="1025"/>
      <c r="F3" s="1025"/>
      <c r="K3" s="33"/>
      <c r="L3" s="33"/>
      <c r="M3" s="33"/>
      <c r="N3" s="33"/>
    </row>
    <row r="4" spans="1:14" s="24" customFormat="1" ht="12.75">
      <c r="A4" s="1025" t="s">
        <v>403</v>
      </c>
      <c r="B4" s="1025"/>
      <c r="C4" s="1025"/>
      <c r="D4" s="1025"/>
      <c r="E4" s="1025"/>
      <c r="F4" s="1025"/>
      <c r="K4" s="33"/>
      <c r="L4" s="33"/>
      <c r="M4" s="33"/>
      <c r="N4" s="33"/>
    </row>
    <row r="5" spans="1:14" s="24" customFormat="1" ht="18">
      <c r="A5" s="1186" t="s">
        <v>255</v>
      </c>
      <c r="B5" s="1186"/>
      <c r="C5" s="1186"/>
      <c r="D5" s="1186"/>
      <c r="E5" s="1186"/>
      <c r="F5" s="1186"/>
      <c r="K5" s="33"/>
      <c r="L5" s="605"/>
      <c r="M5" s="605"/>
      <c r="N5" s="33"/>
    </row>
    <row r="6" spans="1:14" s="38" customFormat="1" ht="28.5" customHeight="1">
      <c r="A6" s="1187" t="s">
        <v>5</v>
      </c>
      <c r="B6" s="1189" t="s">
        <v>363</v>
      </c>
      <c r="C6" s="1191" t="s">
        <v>364</v>
      </c>
      <c r="D6" s="1187" t="s">
        <v>365</v>
      </c>
      <c r="E6" s="1189" t="s">
        <v>59</v>
      </c>
      <c r="F6" s="606" t="s">
        <v>35</v>
      </c>
      <c r="K6" s="54"/>
      <c r="L6" s="605"/>
      <c r="M6" s="605"/>
      <c r="N6" s="54"/>
    </row>
    <row r="7" spans="1:14" s="38" customFormat="1" ht="18">
      <c r="A7" s="1188"/>
      <c r="B7" s="1190"/>
      <c r="C7" s="1191"/>
      <c r="D7" s="1187"/>
      <c r="E7" s="1192"/>
      <c r="F7" s="607" t="s">
        <v>36</v>
      </c>
      <c r="H7" s="36"/>
      <c r="K7" s="54"/>
      <c r="L7" s="605"/>
      <c r="M7" s="291"/>
      <c r="N7" s="54"/>
    </row>
    <row r="8" spans="1:14" s="38" customFormat="1" ht="15.75" customHeight="1">
      <c r="A8" s="125">
        <v>2011</v>
      </c>
      <c r="B8" s="608">
        <v>70402.445999999996</v>
      </c>
      <c r="C8" s="608">
        <v>83594.012600000002</v>
      </c>
      <c r="D8" s="609">
        <v>346.1</v>
      </c>
      <c r="E8" s="608">
        <f>B8+C8-D8</f>
        <v>153650.35860000001</v>
      </c>
      <c r="F8" s="610"/>
      <c r="H8" s="36"/>
      <c r="I8" s="611"/>
      <c r="J8" s="611"/>
      <c r="K8" s="54"/>
      <c r="L8" s="605"/>
      <c r="M8" s="291"/>
      <c r="N8" s="54"/>
    </row>
    <row r="9" spans="1:14" s="38" customFormat="1" ht="15.75" customHeight="1">
      <c r="A9" s="125">
        <v>2012</v>
      </c>
      <c r="B9" s="608">
        <v>80885.466</v>
      </c>
      <c r="C9" s="608">
        <v>93846.020999999993</v>
      </c>
      <c r="D9" s="609">
        <v>62.3</v>
      </c>
      <c r="E9" s="608">
        <f t="shared" ref="E9:E12" si="0">B9+C9-D9</f>
        <v>174669.18700000001</v>
      </c>
      <c r="F9" s="612">
        <f t="shared" ref="F9:F12" si="1">E9/E8*100-100</f>
        <v>13.679648125468162</v>
      </c>
      <c r="H9" s="36"/>
      <c r="I9" s="611"/>
      <c r="J9" s="611"/>
      <c r="K9" s="54"/>
      <c r="L9" s="605"/>
      <c r="M9" s="291"/>
      <c r="N9" s="54"/>
    </row>
    <row r="10" spans="1:14" s="38" customFormat="1" ht="15.75" customHeight="1">
      <c r="A10" s="125">
        <v>2013</v>
      </c>
      <c r="B10" s="608">
        <v>70365.941999999995</v>
      </c>
      <c r="C10" s="608">
        <v>90685.751000000004</v>
      </c>
      <c r="D10" s="609">
        <v>2</v>
      </c>
      <c r="E10" s="608">
        <f t="shared" si="0"/>
        <v>161049.693</v>
      </c>
      <c r="F10" s="612">
        <f t="shared" si="1"/>
        <v>-7.797307718618967</v>
      </c>
      <c r="I10" s="611"/>
      <c r="J10" s="611"/>
      <c r="K10" s="54"/>
      <c r="L10" s="605"/>
      <c r="M10" s="291"/>
      <c r="N10" s="54"/>
    </row>
    <row r="11" spans="1:14" s="38" customFormat="1" ht="15.75" customHeight="1">
      <c r="A11" s="125">
        <v>2014</v>
      </c>
      <c r="B11" s="608">
        <v>72837.521999999997</v>
      </c>
      <c r="C11" s="608">
        <v>90177</v>
      </c>
      <c r="D11" s="609">
        <v>7217.1</v>
      </c>
      <c r="E11" s="608">
        <f t="shared" si="0"/>
        <v>155797.42199999999</v>
      </c>
      <c r="F11" s="612">
        <f t="shared" si="1"/>
        <v>-3.2612735250603748</v>
      </c>
      <c r="I11" s="611"/>
      <c r="J11" s="611"/>
      <c r="K11" s="54"/>
      <c r="L11" s="605"/>
      <c r="M11" s="291"/>
      <c r="N11" s="54"/>
    </row>
    <row r="12" spans="1:14" s="38" customFormat="1" ht="15.75" customHeight="1">
      <c r="A12" s="125">
        <v>2015</v>
      </c>
      <c r="B12" s="608">
        <v>88322.4</v>
      </c>
      <c r="C12" s="608">
        <v>118644</v>
      </c>
      <c r="D12" s="609">
        <v>3019</v>
      </c>
      <c r="E12" s="608">
        <f t="shared" si="0"/>
        <v>203947.4</v>
      </c>
      <c r="F12" s="612">
        <f t="shared" si="1"/>
        <v>30.905503686704151</v>
      </c>
      <c r="I12" s="611"/>
      <c r="J12" s="611"/>
      <c r="K12" s="54"/>
      <c r="L12" s="605"/>
      <c r="M12" s="291"/>
      <c r="N12" s="54"/>
    </row>
    <row r="13" spans="1:14" s="38" customFormat="1" ht="15.75" customHeight="1">
      <c r="A13" s="125">
        <v>2016</v>
      </c>
      <c r="B13" s="608">
        <v>93964</v>
      </c>
      <c r="C13" s="608">
        <v>103903.446</v>
      </c>
      <c r="D13" s="609">
        <v>1218.712</v>
      </c>
      <c r="E13" s="608">
        <f>B13+C13-D13</f>
        <v>196648.734</v>
      </c>
      <c r="F13" s="612">
        <f>E13/E12*100-100</f>
        <v>-3.5787001942657781</v>
      </c>
      <c r="I13" s="611"/>
      <c r="J13" s="611"/>
      <c r="K13" s="54"/>
      <c r="L13" s="605"/>
      <c r="M13" s="291"/>
      <c r="N13" s="54"/>
    </row>
    <row r="14" spans="1:14" s="38" customFormat="1" ht="15.75" customHeight="1">
      <c r="A14" s="125">
        <v>2017</v>
      </c>
      <c r="B14" s="608">
        <f>'47'!E14*0.54</f>
        <v>70888.49460000002</v>
      </c>
      <c r="C14" s="608">
        <f>'50'!F18</f>
        <v>131211.84100000001</v>
      </c>
      <c r="D14" s="609">
        <v>1483</v>
      </c>
      <c r="E14" s="608">
        <f>B14+C14-D14</f>
        <v>200617.33560000005</v>
      </c>
      <c r="F14" s="612">
        <f>E14/E13*100-100</f>
        <v>2.0181170350173971</v>
      </c>
      <c r="I14" s="611"/>
      <c r="J14" s="611"/>
      <c r="K14" s="54"/>
      <c r="L14" s="605"/>
      <c r="M14" s="291"/>
      <c r="N14" s="54"/>
    </row>
    <row r="15" spans="1:14" s="38" customFormat="1" ht="21.75" customHeight="1">
      <c r="A15" s="1128" t="s">
        <v>523</v>
      </c>
      <c r="B15" s="1185"/>
      <c r="C15" s="1185"/>
      <c r="D15" s="1185"/>
      <c r="E15" s="1185"/>
      <c r="F15" s="1185"/>
      <c r="K15" s="54"/>
      <c r="L15" s="605"/>
      <c r="M15" s="291"/>
      <c r="N15" s="54"/>
    </row>
    <row r="16" spans="1:14" ht="24.75" customHeight="1"/>
    <row r="17" spans="6:11" ht="15.75" customHeight="1"/>
    <row r="18" spans="6:11" ht="15" customHeight="1"/>
    <row r="19" spans="6:11" ht="15" customHeight="1"/>
    <row r="20" spans="6:11" ht="15" customHeight="1"/>
    <row r="21" spans="6:11" ht="15" customHeight="1"/>
    <row r="22" spans="6:11" ht="15" customHeight="1"/>
    <row r="23" spans="6:11" ht="15" customHeight="1">
      <c r="F23" s="18"/>
    </row>
    <row r="24" spans="6:11" ht="15" customHeight="1">
      <c r="F24" s="19"/>
      <c r="K24" s="613"/>
    </row>
    <row r="25" spans="6:11" ht="15" customHeight="1">
      <c r="K25" s="613"/>
    </row>
    <row r="26" spans="6:11" ht="15" customHeight="1">
      <c r="K26" s="613"/>
    </row>
    <row r="27" spans="6:11" ht="15" customHeight="1"/>
    <row r="28" spans="6:11" ht="15" customHeight="1"/>
    <row r="29" spans="6:11" ht="15" customHeight="1"/>
    <row r="30" spans="6:11" ht="15" customHeight="1">
      <c r="H30" s="37"/>
    </row>
    <row r="31" spans="6:11" ht="7.5" customHeight="1"/>
    <row r="44" spans="1:10">
      <c r="A44" s="16"/>
      <c r="B44" s="16"/>
      <c r="C44" s="16"/>
      <c r="D44" s="16"/>
      <c r="E44" s="16"/>
      <c r="F44" s="16"/>
      <c r="G44" s="16"/>
      <c r="H44" s="16"/>
      <c r="I44" s="16"/>
      <c r="J44" s="16"/>
    </row>
  </sheetData>
  <mergeCells count="10">
    <mergeCell ref="A15:F15"/>
    <mergeCell ref="A1:F1"/>
    <mergeCell ref="A3:F3"/>
    <mergeCell ref="A4:F4"/>
    <mergeCell ref="A5:F5"/>
    <mergeCell ref="A6:A7"/>
    <mergeCell ref="B6:B7"/>
    <mergeCell ref="C6:C7"/>
    <mergeCell ref="D6:D7"/>
    <mergeCell ref="E6:E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&amp;A</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13" zoomScaleNormal="100" workbookViewId="0">
      <selection activeCell="H22" sqref="H22"/>
    </sheetView>
  </sheetViews>
  <sheetFormatPr baseColWidth="10" defaultRowHeight="18"/>
  <cols>
    <col min="1" max="1" width="1.36328125" style="1" customWidth="1"/>
    <col min="2" max="6" width="12.08984375" customWidth="1"/>
    <col min="7" max="7" width="2.26953125" style="1" customWidth="1"/>
    <col min="8" max="8" width="7.90625" style="1" customWidth="1"/>
    <col min="9" max="16384" width="10.90625" style="1"/>
  </cols>
  <sheetData>
    <row r="1" spans="1:8" s="24" customFormat="1" ht="16.5" customHeight="1">
      <c r="B1" s="963" t="s">
        <v>81</v>
      </c>
      <c r="C1" s="963"/>
      <c r="D1" s="963"/>
      <c r="E1" s="963"/>
      <c r="F1" s="963"/>
    </row>
    <row r="2" spans="1:8" s="24" customFormat="1" ht="11.25" customHeight="1">
      <c r="A2" s="367"/>
      <c r="B2" s="367"/>
      <c r="C2" s="367"/>
      <c r="D2" s="367"/>
      <c r="E2" s="25"/>
      <c r="F2" s="25"/>
    </row>
    <row r="3" spans="1:8" s="24" customFormat="1" ht="15.75" customHeight="1">
      <c r="B3" s="963" t="s">
        <v>550</v>
      </c>
      <c r="C3" s="963"/>
      <c r="D3" s="963"/>
      <c r="E3" s="963"/>
      <c r="F3" s="963"/>
    </row>
    <row r="4" spans="1:8" s="24" customFormat="1" ht="15.75" customHeight="1">
      <c r="B4" s="1029" t="s">
        <v>595</v>
      </c>
      <c r="C4" s="1029"/>
      <c r="D4" s="1029"/>
      <c r="E4" s="1029"/>
      <c r="F4" s="1029"/>
    </row>
    <row r="5" spans="1:8" s="38" customFormat="1" ht="15.75" customHeight="1">
      <c r="B5" s="419" t="s">
        <v>258</v>
      </c>
      <c r="C5" s="507">
        <v>2014</v>
      </c>
      <c r="D5" s="507">
        <v>2015</v>
      </c>
      <c r="E5" s="507">
        <v>2016</v>
      </c>
      <c r="F5" s="507">
        <v>2017</v>
      </c>
    </row>
    <row r="6" spans="1:8" s="38" customFormat="1" ht="15.75" customHeight="1">
      <c r="B6" s="42" t="str">
        <f>'51'!A7</f>
        <v>Enero</v>
      </c>
      <c r="C6" s="218">
        <v>6817.942</v>
      </c>
      <c r="D6" s="218">
        <v>7111.1970000000001</v>
      </c>
      <c r="E6" s="218">
        <v>8372.5529999999999</v>
      </c>
      <c r="F6" s="117">
        <v>9235.1319999999996</v>
      </c>
      <c r="G6" s="44"/>
    </row>
    <row r="7" spans="1:8" s="38" customFormat="1" ht="15.75" customHeight="1">
      <c r="B7" s="42" t="str">
        <f>'51'!A8</f>
        <v>Febrero</v>
      </c>
      <c r="C7" s="218">
        <v>6657.8270000000011</v>
      </c>
      <c r="D7" s="218">
        <v>8475.1540000000005</v>
      </c>
      <c r="E7" s="218">
        <v>7155.8149999999996</v>
      </c>
      <c r="F7" s="117">
        <v>11195.016</v>
      </c>
      <c r="G7" s="496"/>
      <c r="H7" s="44"/>
    </row>
    <row r="8" spans="1:8" s="38" customFormat="1" ht="15.75" customHeight="1">
      <c r="B8" s="42" t="str">
        <f>'51'!A9</f>
        <v>Marzo</v>
      </c>
      <c r="C8" s="218">
        <v>4614.0269999999991</v>
      </c>
      <c r="D8" s="218">
        <v>11316.828</v>
      </c>
      <c r="E8" s="218">
        <v>7005.0770000000002</v>
      </c>
      <c r="F8" s="117">
        <v>10120.942999999999</v>
      </c>
      <c r="G8" s="614"/>
      <c r="H8" s="614"/>
    </row>
    <row r="9" spans="1:8" s="38" customFormat="1" ht="15.75" customHeight="1">
      <c r="B9" s="42" t="str">
        <f>'51'!A10</f>
        <v>Abril</v>
      </c>
      <c r="C9" s="218">
        <v>6985.2980000000016</v>
      </c>
      <c r="D9" s="218">
        <v>11861.607</v>
      </c>
      <c r="E9" s="218">
        <v>11008.575000000001</v>
      </c>
      <c r="F9" s="117">
        <v>8924.0339999999997</v>
      </c>
      <c r="G9" s="32"/>
      <c r="H9" s="195"/>
    </row>
    <row r="10" spans="1:8" s="38" customFormat="1" ht="15.75" customHeight="1">
      <c r="B10" s="42" t="str">
        <f>'51'!A11</f>
        <v>Mayo</v>
      </c>
      <c r="C10" s="218">
        <v>9665.6369999999988</v>
      </c>
      <c r="D10" s="218">
        <v>10002.312</v>
      </c>
      <c r="E10" s="218">
        <v>7025.6450000000004</v>
      </c>
      <c r="F10" s="117">
        <v>13123.982</v>
      </c>
    </row>
    <row r="11" spans="1:8" s="38" customFormat="1" ht="15.75" customHeight="1">
      <c r="B11" s="42" t="str">
        <f>'51'!A12</f>
        <v>Junio</v>
      </c>
      <c r="C11" s="218">
        <v>9693.909999999998</v>
      </c>
      <c r="D11" s="218">
        <v>9914.5349999999999</v>
      </c>
      <c r="E11" s="218">
        <v>5377.027</v>
      </c>
      <c r="F11" s="117">
        <v>12962.114</v>
      </c>
      <c r="G11" s="298"/>
      <c r="H11" s="407"/>
    </row>
    <row r="12" spans="1:8" s="38" customFormat="1" ht="15.75" customHeight="1">
      <c r="B12" s="42" t="str">
        <f>'51'!A13</f>
        <v>Julio</v>
      </c>
      <c r="C12" s="218">
        <v>9772.2710000000006</v>
      </c>
      <c r="D12" s="218">
        <v>11461.75</v>
      </c>
      <c r="E12" s="218">
        <v>6140.1329999999998</v>
      </c>
      <c r="F12" s="117">
        <v>12560.826999999999</v>
      </c>
      <c r="G12" s="298"/>
    </row>
    <row r="13" spans="1:8" s="38" customFormat="1" ht="15.75" customHeight="1">
      <c r="B13" s="42" t="str">
        <f>'51'!A14</f>
        <v>Agosto</v>
      </c>
      <c r="C13" s="218">
        <v>7072.0239999999994</v>
      </c>
      <c r="D13" s="218">
        <v>6972.6270000000004</v>
      </c>
      <c r="E13" s="218">
        <v>10830.814</v>
      </c>
      <c r="F13" s="218">
        <v>14281.903</v>
      </c>
    </row>
    <row r="14" spans="1:8" s="38" customFormat="1" ht="15.75" customHeight="1">
      <c r="B14" s="42" t="str">
        <f>'51'!A15</f>
        <v>Septiembre</v>
      </c>
      <c r="C14" s="218">
        <v>7336.5359999999991</v>
      </c>
      <c r="D14" s="218">
        <v>11721.583000000001</v>
      </c>
      <c r="E14" s="218">
        <v>9555.6730000000007</v>
      </c>
      <c r="F14" s="218">
        <v>9888.2260000000006</v>
      </c>
      <c r="G14" s="298"/>
      <c r="H14" s="298"/>
    </row>
    <row r="15" spans="1:8" s="38" customFormat="1" ht="15.75" customHeight="1">
      <c r="B15" s="42" t="str">
        <f>'51'!A16</f>
        <v>Octubre</v>
      </c>
      <c r="C15" s="218">
        <v>6387.8790000000017</v>
      </c>
      <c r="D15" s="218">
        <v>10945.627999999999</v>
      </c>
      <c r="E15" s="218">
        <v>11965.173000000001</v>
      </c>
      <c r="F15" s="218">
        <v>8391.1949999999997</v>
      </c>
    </row>
    <row r="16" spans="1:8" s="38" customFormat="1" ht="15.75" customHeight="1">
      <c r="B16" s="42" t="str">
        <f>'51'!A17</f>
        <v>Noviembre</v>
      </c>
      <c r="C16" s="218">
        <v>9121.1</v>
      </c>
      <c r="D16" s="218">
        <v>10521.833000000001</v>
      </c>
      <c r="E16" s="218">
        <v>9517.1360000000004</v>
      </c>
      <c r="F16" s="218">
        <v>13242.468999999999</v>
      </c>
    </row>
    <row r="17" spans="2:12" s="38" customFormat="1" ht="15.75" customHeight="1">
      <c r="B17" s="42" t="str">
        <f>'51'!A18</f>
        <v>Diciembre</v>
      </c>
      <c r="C17" s="218">
        <v>6052.3320000000022</v>
      </c>
      <c r="D17" s="218">
        <v>8366.982</v>
      </c>
      <c r="E17" s="218">
        <v>9949.8250000000007</v>
      </c>
      <c r="F17" s="218">
        <v>7286</v>
      </c>
    </row>
    <row r="18" spans="2:12" s="38" customFormat="1" ht="15.75" customHeight="1">
      <c r="B18" s="42" t="s">
        <v>66</v>
      </c>
      <c r="C18" s="117">
        <f>SUM(C6:C17)</f>
        <v>90176.782999999996</v>
      </c>
      <c r="D18" s="117">
        <f t="shared" ref="D18" si="0">SUM(D6:D17)</f>
        <v>118672.03600000001</v>
      </c>
      <c r="E18" s="117">
        <f>SUM(E6:E17)</f>
        <v>103903.446</v>
      </c>
      <c r="F18" s="117">
        <f>SUM(F6:F17)</f>
        <v>131211.84100000001</v>
      </c>
      <c r="I18" s="298"/>
      <c r="J18" s="298"/>
      <c r="K18" s="776"/>
      <c r="L18" s="298"/>
    </row>
    <row r="19" spans="2:12" ht="28.5" customHeight="1">
      <c r="B19" s="1037" t="s">
        <v>136</v>
      </c>
      <c r="C19" s="1037"/>
      <c r="D19" s="1037"/>
      <c r="E19" s="1037"/>
      <c r="F19" s="1037"/>
      <c r="G19" s="499"/>
      <c r="H19" s="499"/>
    </row>
    <row r="20" spans="2:12" ht="15" customHeight="1">
      <c r="B20" s="1"/>
      <c r="C20" s="1"/>
      <c r="D20" s="1"/>
      <c r="E20" s="1"/>
      <c r="F20" s="1"/>
    </row>
    <row r="21" spans="2:12" ht="15" customHeight="1">
      <c r="B21" s="1"/>
      <c r="C21" s="1"/>
      <c r="D21" s="1"/>
      <c r="E21" s="1"/>
      <c r="F21" s="1"/>
    </row>
    <row r="22" spans="2:12" ht="15" customHeight="1">
      <c r="B22" s="1"/>
      <c r="C22" s="1"/>
      <c r="D22" s="1"/>
      <c r="E22" s="1"/>
      <c r="F22" s="1"/>
    </row>
    <row r="23" spans="2:12" ht="15" customHeight="1">
      <c r="B23" s="1"/>
      <c r="C23" s="1"/>
      <c r="D23" s="1"/>
      <c r="E23" s="1"/>
      <c r="F23" s="1"/>
    </row>
    <row r="24" spans="2:12" ht="15" customHeight="1">
      <c r="B24" s="1"/>
      <c r="C24" s="1"/>
      <c r="D24" s="1"/>
      <c r="E24" s="1"/>
      <c r="F24" s="1"/>
    </row>
    <row r="25" spans="2:12" ht="15" customHeight="1">
      <c r="B25" s="1"/>
      <c r="C25" s="1"/>
      <c r="D25" s="1"/>
      <c r="E25" s="1"/>
      <c r="F25" s="1"/>
    </row>
    <row r="26" spans="2:12" ht="15" customHeight="1">
      <c r="B26" s="1"/>
      <c r="C26" s="1"/>
      <c r="D26" s="1"/>
      <c r="E26" s="1"/>
      <c r="F26" s="1"/>
    </row>
    <row r="27" spans="2:12" ht="15" customHeight="1">
      <c r="B27" s="1"/>
      <c r="C27" s="1"/>
      <c r="D27" s="1"/>
      <c r="E27" s="1"/>
      <c r="F27" s="1"/>
    </row>
    <row r="28" spans="2:12" ht="15" customHeight="1">
      <c r="B28" s="1"/>
      <c r="C28" s="1"/>
      <c r="D28" s="1"/>
      <c r="E28" s="1"/>
      <c r="F28" s="1"/>
    </row>
    <row r="29" spans="2:12" ht="15" customHeight="1">
      <c r="B29" s="1"/>
      <c r="C29" s="1"/>
      <c r="D29" s="1"/>
      <c r="E29" s="1"/>
      <c r="F29" s="1"/>
    </row>
    <row r="30" spans="2:12" ht="15" customHeight="1">
      <c r="B30" s="1"/>
      <c r="C30" s="1"/>
      <c r="D30" s="1"/>
      <c r="E30" s="1"/>
      <c r="F30" s="1"/>
    </row>
    <row r="31" spans="2:12" ht="15" customHeight="1">
      <c r="B31" s="1"/>
      <c r="C31" s="1"/>
      <c r="D31" s="1"/>
      <c r="E31" s="1"/>
      <c r="F31" s="1"/>
    </row>
    <row r="32" spans="2:12" ht="15" customHeight="1">
      <c r="B32" s="1"/>
      <c r="C32" s="1"/>
      <c r="D32" s="1"/>
      <c r="E32" s="1"/>
      <c r="F32" s="1"/>
    </row>
    <row r="33" spans="2:6" ht="15" customHeight="1">
      <c r="B33" s="1"/>
      <c r="C33" s="1"/>
      <c r="D33" s="1"/>
      <c r="E33" s="1"/>
      <c r="F33" s="1"/>
    </row>
    <row r="34" spans="2:6" ht="15" customHeight="1">
      <c r="B34" s="1"/>
      <c r="C34" s="1"/>
      <c r="D34" s="1"/>
      <c r="E34" s="1"/>
      <c r="F34" s="1"/>
    </row>
    <row r="35" spans="2:6" ht="15" customHeight="1">
      <c r="B35" s="1"/>
      <c r="C35" s="1"/>
      <c r="D35" s="1"/>
      <c r="E35" s="1"/>
      <c r="F35" s="1"/>
    </row>
    <row r="36" spans="2:6" ht="15" customHeight="1">
      <c r="B36" s="1"/>
      <c r="C36" s="1"/>
      <c r="D36" s="1"/>
      <c r="E36" s="1"/>
      <c r="F36" s="1"/>
    </row>
  </sheetData>
  <mergeCells count="4">
    <mergeCell ref="B1:F1"/>
    <mergeCell ref="B3:F3"/>
    <mergeCell ref="B4:F4"/>
    <mergeCell ref="B19:F19"/>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ignoredErrors>
    <ignoredError sqref="C18:D18" formulaRange="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topLeftCell="A13" zoomScaleNormal="100" workbookViewId="0">
      <selection activeCell="R21" sqref="R21"/>
    </sheetView>
  </sheetViews>
  <sheetFormatPr baseColWidth="10" defaultRowHeight="12"/>
  <cols>
    <col min="1" max="1" width="11.26953125" style="1" customWidth="1"/>
    <col min="2" max="3" width="4.90625" style="1" customWidth="1"/>
    <col min="4" max="9" width="4.90625" style="211" customWidth="1"/>
    <col min="10" max="10" width="5.453125" style="1" customWidth="1"/>
    <col min="11" max="12" width="4.90625" style="1" customWidth="1"/>
    <col min="13" max="13" width="1.453125" style="16" customWidth="1"/>
    <col min="14" max="14" width="5.54296875" style="16" customWidth="1"/>
    <col min="15" max="15" width="5.90625" style="16" customWidth="1"/>
    <col min="16" max="16" width="5.90625" style="156" customWidth="1"/>
    <col min="17" max="17" width="7.6328125" style="156" customWidth="1"/>
    <col min="18" max="18" width="5.90625" style="156" customWidth="1"/>
    <col min="19" max="19" width="6.26953125" style="156" bestFit="1" customWidth="1"/>
    <col min="20" max="20" width="5.26953125" style="156" customWidth="1"/>
    <col min="21" max="21" width="10.90625" style="156"/>
    <col min="22" max="26" width="10.90625" style="1"/>
    <col min="27" max="27" width="4.7265625" style="1" customWidth="1"/>
    <col min="28" max="16384" width="10.90625" style="1"/>
  </cols>
  <sheetData>
    <row r="1" spans="1:22" s="24" customFormat="1" ht="12.75">
      <c r="A1" s="959" t="s">
        <v>4</v>
      </c>
      <c r="B1" s="959"/>
      <c r="C1" s="959"/>
      <c r="D1" s="959"/>
      <c r="E1" s="959"/>
      <c r="F1" s="959"/>
      <c r="G1" s="959"/>
      <c r="H1" s="959"/>
      <c r="I1" s="959"/>
      <c r="J1" s="959"/>
      <c r="K1" s="959"/>
      <c r="L1" s="959"/>
      <c r="M1" s="27"/>
      <c r="N1" s="27"/>
      <c r="O1" s="27"/>
      <c r="P1" s="159"/>
      <c r="Q1" s="159" t="str">
        <f>B5</f>
        <v>Argentina</v>
      </c>
      <c r="R1" s="159" t="str">
        <f>D5</f>
        <v>Uruguay</v>
      </c>
      <c r="S1" s="159" t="str">
        <f>F5</f>
        <v>Pakistán</v>
      </c>
      <c r="T1" s="616" t="s">
        <v>233</v>
      </c>
      <c r="U1" s="616" t="s">
        <v>61</v>
      </c>
      <c r="V1" s="38"/>
    </row>
    <row r="2" spans="1:22" s="24" customFormat="1" ht="12.75">
      <c r="A2" s="963" t="s">
        <v>292</v>
      </c>
      <c r="B2" s="963"/>
      <c r="C2" s="963"/>
      <c r="D2" s="963"/>
      <c r="E2" s="963"/>
      <c r="F2" s="963"/>
      <c r="G2" s="963"/>
      <c r="H2" s="963"/>
      <c r="I2" s="963"/>
      <c r="J2" s="963"/>
      <c r="K2" s="963"/>
      <c r="L2" s="963"/>
      <c r="M2" s="27"/>
      <c r="O2" s="27"/>
      <c r="P2" s="159">
        <v>2017</v>
      </c>
      <c r="Q2" s="637">
        <f>C19</f>
        <v>81327.824999999997</v>
      </c>
      <c r="R2" s="637">
        <f>E19</f>
        <v>9755.2999999999993</v>
      </c>
      <c r="S2" s="637">
        <f>G19</f>
        <v>5830.9709999999995</v>
      </c>
      <c r="T2" s="796">
        <f>I19</f>
        <v>18495.13</v>
      </c>
      <c r="U2" s="796">
        <f>K19-(SUM(T2+S2+R2+Q2))</f>
        <v>15801.540999999997</v>
      </c>
      <c r="V2" s="38"/>
    </row>
    <row r="3" spans="1:22" s="24" customFormat="1" ht="12.75">
      <c r="A3" s="1029" t="s">
        <v>402</v>
      </c>
      <c r="B3" s="1029"/>
      <c r="C3" s="1029"/>
      <c r="D3" s="1029"/>
      <c r="E3" s="1029"/>
      <c r="F3" s="1029"/>
      <c r="G3" s="1029"/>
      <c r="H3" s="1029"/>
      <c r="I3" s="1029"/>
      <c r="J3" s="1029"/>
      <c r="K3" s="1029"/>
      <c r="L3" s="1029"/>
      <c r="M3" s="27"/>
      <c r="O3" s="27"/>
      <c r="P3" s="616">
        <v>2016</v>
      </c>
      <c r="Q3" s="796">
        <f>B19</f>
        <v>66055.747000000003</v>
      </c>
      <c r="R3" s="796">
        <f>D19</f>
        <v>10401.502</v>
      </c>
      <c r="S3" s="796">
        <f>F19</f>
        <v>4472.3600000000006</v>
      </c>
      <c r="T3" s="796">
        <f>H19</f>
        <v>11825.802</v>
      </c>
      <c r="U3" s="796">
        <f>J19-(Q3+R3+S3+T3)</f>
        <v>11148.034999999989</v>
      </c>
      <c r="V3" s="38"/>
    </row>
    <row r="4" spans="1:22" s="24" customFormat="1" ht="12.75">
      <c r="A4" s="902"/>
      <c r="B4" s="902"/>
      <c r="C4" s="902"/>
      <c r="D4" s="902"/>
      <c r="E4" s="902"/>
      <c r="F4" s="902"/>
      <c r="G4" s="902"/>
      <c r="H4" s="902"/>
      <c r="I4" s="902"/>
      <c r="J4" s="902"/>
      <c r="K4" s="902"/>
      <c r="L4" s="902"/>
      <c r="M4" s="27"/>
      <c r="O4" s="27"/>
      <c r="P4" s="616"/>
      <c r="Q4" s="616"/>
      <c r="R4" s="616"/>
      <c r="S4" s="616"/>
      <c r="T4" s="616"/>
      <c r="U4" s="616"/>
      <c r="V4" s="38"/>
    </row>
    <row r="5" spans="1:22" s="38" customFormat="1" ht="15.75" customHeight="1">
      <c r="A5" s="904" t="s">
        <v>259</v>
      </c>
      <c r="B5" s="1195" t="s">
        <v>9</v>
      </c>
      <c r="C5" s="1195"/>
      <c r="D5" s="1132" t="s">
        <v>351</v>
      </c>
      <c r="E5" s="1132"/>
      <c r="F5" s="1132" t="s">
        <v>349</v>
      </c>
      <c r="G5" s="1132"/>
      <c r="H5" s="1132" t="s">
        <v>233</v>
      </c>
      <c r="I5" s="1196"/>
      <c r="J5" s="1197" t="s">
        <v>66</v>
      </c>
      <c r="K5" s="1197"/>
      <c r="L5" s="1197"/>
      <c r="M5" s="39"/>
      <c r="O5" s="39"/>
      <c r="P5" s="616"/>
      <c r="Q5" s="616"/>
      <c r="R5" s="616"/>
      <c r="S5" s="616"/>
      <c r="T5" s="616"/>
      <c r="U5" s="616"/>
    </row>
    <row r="6" spans="1:22" s="38" customFormat="1" ht="15.75" customHeight="1">
      <c r="A6" s="42"/>
      <c r="B6" s="617">
        <v>2016</v>
      </c>
      <c r="C6" s="617">
        <v>2017</v>
      </c>
      <c r="D6" s="617">
        <v>2016</v>
      </c>
      <c r="E6" s="617">
        <v>2017</v>
      </c>
      <c r="F6" s="617">
        <v>2016</v>
      </c>
      <c r="G6" s="617">
        <v>2017</v>
      </c>
      <c r="H6" s="617">
        <v>2016</v>
      </c>
      <c r="I6" s="617">
        <v>2017</v>
      </c>
      <c r="J6" s="617">
        <v>2016</v>
      </c>
      <c r="K6" s="617">
        <v>2017</v>
      </c>
      <c r="L6" s="618" t="s">
        <v>8</v>
      </c>
      <c r="M6" s="39"/>
      <c r="O6" s="39"/>
      <c r="P6" s="616"/>
      <c r="Q6" s="616"/>
      <c r="R6" s="616"/>
      <c r="S6" s="616"/>
      <c r="T6" s="616"/>
      <c r="U6" s="616"/>
    </row>
    <row r="7" spans="1:22" s="38" customFormat="1" ht="15.75" customHeight="1">
      <c r="A7" s="42" t="s">
        <v>48</v>
      </c>
      <c r="B7" s="469">
        <v>3301.0050000000001</v>
      </c>
      <c r="C7" s="469">
        <v>5724.8019999999997</v>
      </c>
      <c r="D7" s="469">
        <v>2195.5</v>
      </c>
      <c r="E7" s="469">
        <v>340</v>
      </c>
      <c r="F7" s="469">
        <v>773</v>
      </c>
      <c r="G7" s="469">
        <v>1900.1010000000001</v>
      </c>
      <c r="H7" s="469">
        <v>1287</v>
      </c>
      <c r="I7" s="469">
        <v>868</v>
      </c>
      <c r="J7" s="469">
        <v>8372.5529999999999</v>
      </c>
      <c r="K7" s="469">
        <v>9235.1319999999996</v>
      </c>
      <c r="L7" s="845">
        <f>K7/J7*100-100</f>
        <v>10.302460910071275</v>
      </c>
      <c r="M7" s="39"/>
      <c r="N7" s="619"/>
      <c r="O7" s="619"/>
      <c r="P7" s="616"/>
      <c r="Q7" s="616"/>
      <c r="R7" s="616"/>
      <c r="S7" s="616"/>
      <c r="T7" s="616"/>
      <c r="U7" s="616"/>
    </row>
    <row r="8" spans="1:22" s="38" customFormat="1" ht="15.75" customHeight="1">
      <c r="A8" s="42" t="s">
        <v>49</v>
      </c>
      <c r="B8" s="469">
        <v>3239.0520000000001</v>
      </c>
      <c r="C8" s="469">
        <v>6960.7</v>
      </c>
      <c r="D8" s="469">
        <v>1273</v>
      </c>
      <c r="E8" s="469">
        <v>700</v>
      </c>
      <c r="F8" s="469">
        <v>659</v>
      </c>
      <c r="G8" s="469">
        <v>1389</v>
      </c>
      <c r="H8" s="469">
        <v>1117</v>
      </c>
      <c r="I8" s="469">
        <v>651.50199999999995</v>
      </c>
      <c r="J8" s="469">
        <v>7155.8149999999996</v>
      </c>
      <c r="K8" s="469">
        <v>11195.016</v>
      </c>
      <c r="L8" s="845">
        <f t="shared" ref="L8:L17" si="0">K8/J8*100-100</f>
        <v>56.446414559347886</v>
      </c>
      <c r="M8" s="39"/>
      <c r="N8" s="619"/>
      <c r="O8" s="39"/>
      <c r="P8" s="616"/>
      <c r="Q8" s="616"/>
      <c r="R8" s="616"/>
      <c r="S8" s="616"/>
      <c r="T8" s="616"/>
      <c r="U8" s="616"/>
    </row>
    <row r="9" spans="1:22" s="38" customFormat="1" ht="15.75" customHeight="1">
      <c r="A9" s="42" t="s">
        <v>50</v>
      </c>
      <c r="B9" s="469">
        <v>5122.0069999999996</v>
      </c>
      <c r="C9" s="469">
        <v>6463.5020000000004</v>
      </c>
      <c r="D9" s="469">
        <v>112.001</v>
      </c>
      <c r="E9" s="469">
        <v>495.3</v>
      </c>
      <c r="F9" s="469">
        <v>665.36</v>
      </c>
      <c r="G9" s="469">
        <v>338.12</v>
      </c>
      <c r="H9" s="469">
        <v>624</v>
      </c>
      <c r="I9" s="469">
        <v>1525.5</v>
      </c>
      <c r="J9" s="469">
        <v>7005.0770000000002</v>
      </c>
      <c r="K9" s="469">
        <v>10120.942999999999</v>
      </c>
      <c r="L9" s="845">
        <f t="shared" si="0"/>
        <v>44.480110639754542</v>
      </c>
      <c r="M9" s="39"/>
      <c r="N9" s="619"/>
      <c r="O9" s="39"/>
      <c r="P9" s="797"/>
      <c r="Q9" s="797"/>
      <c r="R9" s="797"/>
      <c r="S9" s="797"/>
      <c r="T9" s="616"/>
      <c r="U9" s="616"/>
    </row>
    <row r="10" spans="1:22" s="38" customFormat="1" ht="15.75" customHeight="1">
      <c r="A10" s="42" t="s">
        <v>58</v>
      </c>
      <c r="B10" s="469">
        <v>7216.4530000000004</v>
      </c>
      <c r="C10" s="469">
        <v>6033.7870000000003</v>
      </c>
      <c r="D10" s="469">
        <v>334</v>
      </c>
      <c r="E10" s="903">
        <v>57</v>
      </c>
      <c r="F10" s="469">
        <v>533</v>
      </c>
      <c r="G10" s="846">
        <v>129</v>
      </c>
      <c r="H10" s="469">
        <v>1810</v>
      </c>
      <c r="I10" s="469">
        <v>1384</v>
      </c>
      <c r="J10" s="469">
        <v>11008.575000000001</v>
      </c>
      <c r="K10" s="469">
        <v>8924.0339999999997</v>
      </c>
      <c r="L10" s="845">
        <f t="shared" si="0"/>
        <v>-18.935611557354164</v>
      </c>
      <c r="M10" s="39"/>
      <c r="N10" s="619"/>
      <c r="O10" s="39"/>
      <c r="P10" s="300"/>
      <c r="Q10" s="616"/>
      <c r="R10" s="616"/>
      <c r="S10" s="616"/>
      <c r="T10" s="616"/>
      <c r="U10" s="616"/>
    </row>
    <row r="11" spans="1:22" s="38" customFormat="1" ht="15.75" customHeight="1">
      <c r="A11" s="42" t="s">
        <v>60</v>
      </c>
      <c r="B11" s="469">
        <v>5256.3</v>
      </c>
      <c r="C11" s="469">
        <v>9723.65</v>
      </c>
      <c r="D11" s="469">
        <v>112</v>
      </c>
      <c r="E11" s="469">
        <v>162</v>
      </c>
      <c r="F11" s="469">
        <v>0</v>
      </c>
      <c r="G11" s="469">
        <v>233</v>
      </c>
      <c r="H11" s="469">
        <v>835</v>
      </c>
      <c r="I11" s="469">
        <v>1561.3009999999999</v>
      </c>
      <c r="J11" s="469">
        <v>7025.6450000000004</v>
      </c>
      <c r="K11" s="469">
        <v>13123.982</v>
      </c>
      <c r="L11" s="845">
        <f t="shared" si="0"/>
        <v>86.801097977481049</v>
      </c>
      <c r="M11" s="39"/>
      <c r="N11" s="619"/>
      <c r="O11" s="39"/>
      <c r="P11" s="300"/>
      <c r="Q11" s="616"/>
      <c r="R11" s="616"/>
      <c r="S11" s="616"/>
      <c r="T11" s="616"/>
      <c r="U11" s="616"/>
    </row>
    <row r="12" spans="1:22" s="38" customFormat="1" ht="15.75" customHeight="1">
      <c r="A12" s="42" t="s">
        <v>51</v>
      </c>
      <c r="B12" s="469">
        <v>3606.5</v>
      </c>
      <c r="C12" s="469">
        <v>8994</v>
      </c>
      <c r="D12" s="469">
        <v>555</v>
      </c>
      <c r="E12" s="469">
        <v>454</v>
      </c>
      <c r="F12" s="469">
        <v>0</v>
      </c>
      <c r="G12" s="469">
        <v>208</v>
      </c>
      <c r="H12" s="469">
        <v>806</v>
      </c>
      <c r="I12" s="469">
        <v>1407</v>
      </c>
      <c r="J12" s="469">
        <v>5377.027</v>
      </c>
      <c r="K12" s="469">
        <v>12962</v>
      </c>
      <c r="L12" s="845">
        <f t="shared" si="0"/>
        <v>141.06257974899515</v>
      </c>
      <c r="M12" s="39"/>
      <c r="N12" s="619"/>
      <c r="O12" s="39"/>
      <c r="P12" s="300"/>
      <c r="Q12" s="616"/>
      <c r="R12" s="616"/>
      <c r="S12" s="616"/>
      <c r="T12" s="616"/>
      <c r="U12" s="616"/>
    </row>
    <row r="13" spans="1:22" s="38" customFormat="1" ht="15.75" customHeight="1">
      <c r="A13" s="42" t="s">
        <v>52</v>
      </c>
      <c r="B13" s="469">
        <v>4022.9430000000002</v>
      </c>
      <c r="C13" s="469">
        <v>6991</v>
      </c>
      <c r="D13" s="469">
        <v>278</v>
      </c>
      <c r="E13" s="469">
        <v>862</v>
      </c>
      <c r="F13" s="469">
        <v>25</v>
      </c>
      <c r="G13" s="469">
        <v>104</v>
      </c>
      <c r="H13" s="469">
        <v>923.80200000000002</v>
      </c>
      <c r="I13" s="469">
        <v>2713</v>
      </c>
      <c r="J13" s="469">
        <v>6140.1329999999998</v>
      </c>
      <c r="K13" s="469">
        <v>12561</v>
      </c>
      <c r="L13" s="845">
        <f t="shared" si="0"/>
        <v>104.57211594602268</v>
      </c>
      <c r="M13" s="39"/>
      <c r="N13" s="619"/>
      <c r="O13" s="39"/>
      <c r="P13" s="300"/>
      <c r="Q13" s="616"/>
      <c r="R13" s="616"/>
      <c r="S13" s="616"/>
      <c r="T13" s="616"/>
      <c r="U13" s="616"/>
    </row>
    <row r="14" spans="1:22" s="38" customFormat="1" ht="15.75" customHeight="1">
      <c r="A14" s="42" t="s">
        <v>53</v>
      </c>
      <c r="B14" s="469">
        <v>7273.38</v>
      </c>
      <c r="C14" s="469">
        <v>6992</v>
      </c>
      <c r="D14" s="469">
        <v>280</v>
      </c>
      <c r="E14" s="469">
        <v>1081</v>
      </c>
      <c r="F14" s="469">
        <v>0</v>
      </c>
      <c r="G14" s="469">
        <v>555</v>
      </c>
      <c r="H14" s="469">
        <v>1384</v>
      </c>
      <c r="I14" s="469">
        <v>3023</v>
      </c>
      <c r="J14" s="469">
        <v>10830.814</v>
      </c>
      <c r="K14" s="469">
        <v>14282</v>
      </c>
      <c r="L14" s="845">
        <f t="shared" si="0"/>
        <v>31.864511753225543</v>
      </c>
      <c r="M14" s="39"/>
      <c r="N14" s="619"/>
      <c r="O14" s="39"/>
      <c r="P14" s="300"/>
      <c r="Q14" s="616"/>
      <c r="R14" s="616"/>
      <c r="S14" s="616"/>
      <c r="T14" s="616"/>
      <c r="U14" s="616"/>
    </row>
    <row r="15" spans="1:22" s="38" customFormat="1" ht="15.75" customHeight="1">
      <c r="A15" s="42" t="s">
        <v>54</v>
      </c>
      <c r="B15" s="469">
        <v>7283.8</v>
      </c>
      <c r="C15" s="469">
        <v>6010</v>
      </c>
      <c r="D15" s="469">
        <v>440</v>
      </c>
      <c r="E15" s="469">
        <v>1769</v>
      </c>
      <c r="F15" s="469">
        <v>350</v>
      </c>
      <c r="G15" s="469">
        <v>259</v>
      </c>
      <c r="H15" s="469">
        <v>891</v>
      </c>
      <c r="I15" s="469">
        <v>1129</v>
      </c>
      <c r="J15" s="469">
        <v>9555.6730000000007</v>
      </c>
      <c r="K15" s="469">
        <v>9888</v>
      </c>
      <c r="L15" s="845">
        <f t="shared" si="0"/>
        <v>3.4777979531112067</v>
      </c>
      <c r="M15" s="39"/>
      <c r="N15" s="619"/>
      <c r="O15" s="39"/>
      <c r="P15" s="300"/>
      <c r="Q15" s="616"/>
      <c r="R15" s="616"/>
      <c r="S15" s="616"/>
      <c r="T15" s="616"/>
      <c r="U15" s="616"/>
    </row>
    <row r="16" spans="1:22" s="38" customFormat="1" ht="15.75" customHeight="1">
      <c r="A16" s="42" t="s">
        <v>55</v>
      </c>
      <c r="B16" s="469">
        <v>7060.45</v>
      </c>
      <c r="C16" s="469">
        <v>4905</v>
      </c>
      <c r="D16" s="469">
        <v>3032</v>
      </c>
      <c r="E16" s="469">
        <v>1025</v>
      </c>
      <c r="F16" s="469">
        <v>25</v>
      </c>
      <c r="G16" s="469">
        <v>155</v>
      </c>
      <c r="H16" s="469">
        <v>909</v>
      </c>
      <c r="I16" s="469">
        <v>1449</v>
      </c>
      <c r="J16" s="469">
        <v>11965.173000000001</v>
      </c>
      <c r="K16" s="469">
        <v>8391</v>
      </c>
      <c r="L16" s="845">
        <f t="shared" si="0"/>
        <v>-29.871469472275919</v>
      </c>
      <c r="M16" s="39"/>
      <c r="N16" s="619"/>
      <c r="O16" s="39"/>
      <c r="P16" s="300"/>
      <c r="Q16" s="616"/>
      <c r="R16" s="616"/>
      <c r="S16" s="616"/>
      <c r="T16" s="616"/>
      <c r="U16" s="616"/>
    </row>
    <row r="17" spans="1:26" s="38" customFormat="1" ht="15.75" customHeight="1">
      <c r="A17" s="42" t="s">
        <v>56</v>
      </c>
      <c r="B17" s="469">
        <v>6052.5</v>
      </c>
      <c r="C17" s="469">
        <v>7769</v>
      </c>
      <c r="D17" s="469">
        <v>765</v>
      </c>
      <c r="E17" s="469">
        <v>2093</v>
      </c>
      <c r="F17" s="469">
        <v>500</v>
      </c>
      <c r="G17" s="469">
        <v>129</v>
      </c>
      <c r="H17" s="469">
        <v>912</v>
      </c>
      <c r="I17" s="469">
        <v>2168</v>
      </c>
      <c r="J17" s="469">
        <v>9517.1360000000004</v>
      </c>
      <c r="K17" s="469">
        <v>13242</v>
      </c>
      <c r="L17" s="845">
        <f t="shared" si="0"/>
        <v>39.138497127707325</v>
      </c>
      <c r="M17" s="39"/>
      <c r="N17" s="620"/>
      <c r="O17" s="911"/>
      <c r="P17" s="300"/>
      <c r="Q17" s="616"/>
      <c r="R17" s="616"/>
      <c r="S17" s="616"/>
      <c r="T17" s="616"/>
      <c r="U17" s="616"/>
    </row>
    <row r="18" spans="1:26" s="38" customFormat="1" ht="15.75" customHeight="1">
      <c r="A18" s="42" t="s">
        <v>57</v>
      </c>
      <c r="B18" s="469">
        <v>6621.357</v>
      </c>
      <c r="C18" s="469">
        <v>4760.384</v>
      </c>
      <c r="D18" s="469">
        <v>1025.001</v>
      </c>
      <c r="E18" s="469">
        <v>717</v>
      </c>
      <c r="F18" s="469">
        <v>942</v>
      </c>
      <c r="G18" s="469">
        <v>431.75</v>
      </c>
      <c r="H18" s="469">
        <v>327</v>
      </c>
      <c r="I18" s="469">
        <v>615.827</v>
      </c>
      <c r="J18" s="469">
        <v>9949.8250000000007</v>
      </c>
      <c r="K18" s="469">
        <v>7285.66</v>
      </c>
      <c r="L18" s="845">
        <f>K18/J18*100-100</f>
        <v>-26.775998572839228</v>
      </c>
      <c r="M18" s="39"/>
      <c r="N18" s="620"/>
      <c r="O18" s="911"/>
      <c r="P18" s="300"/>
      <c r="Q18" s="616"/>
      <c r="R18" s="616"/>
      <c r="S18" s="616"/>
      <c r="T18" s="616"/>
      <c r="U18" s="616"/>
    </row>
    <row r="19" spans="1:26" s="38" customFormat="1" ht="15.75" customHeight="1">
      <c r="A19" s="638" t="s">
        <v>66</v>
      </c>
      <c r="B19" s="170">
        <f>SUM(B7:B18)</f>
        <v>66055.747000000003</v>
      </c>
      <c r="C19" s="170">
        <f t="shared" ref="C19:K19" si="1">SUM(C7:C18)</f>
        <v>81327.824999999997</v>
      </c>
      <c r="D19" s="170">
        <f t="shared" si="1"/>
        <v>10401.502</v>
      </c>
      <c r="E19" s="170">
        <f t="shared" si="1"/>
        <v>9755.2999999999993</v>
      </c>
      <c r="F19" s="170">
        <f t="shared" si="1"/>
        <v>4472.3600000000006</v>
      </c>
      <c r="G19" s="170">
        <f t="shared" si="1"/>
        <v>5830.9709999999995</v>
      </c>
      <c r="H19" s="170">
        <f t="shared" si="1"/>
        <v>11825.802</v>
      </c>
      <c r="I19" s="170">
        <f t="shared" si="1"/>
        <v>18495.13</v>
      </c>
      <c r="J19" s="170">
        <f t="shared" si="1"/>
        <v>103903.446</v>
      </c>
      <c r="K19" s="170">
        <f t="shared" si="1"/>
        <v>131210.76699999999</v>
      </c>
      <c r="L19" s="845">
        <f>K19/J19*100-100</f>
        <v>26.281439212324102</v>
      </c>
      <c r="M19" s="39"/>
      <c r="N19" s="621"/>
      <c r="O19" s="911"/>
      <c r="P19" s="300"/>
      <c r="Q19" s="616"/>
      <c r="R19" s="616"/>
      <c r="S19" s="616"/>
      <c r="T19" s="616"/>
      <c r="U19" s="616"/>
    </row>
    <row r="20" spans="1:26" s="38" customFormat="1" ht="15.75" customHeight="1">
      <c r="A20" s="744" t="s">
        <v>563</v>
      </c>
      <c r="B20" s="192">
        <f>B19/$J19</f>
        <v>0.63574163844382992</v>
      </c>
      <c r="C20" s="192">
        <f>C19/K19</f>
        <v>0.61982584859061152</v>
      </c>
      <c r="D20" s="504">
        <f>D19/$J19</f>
        <v>0.10010738238652836</v>
      </c>
      <c r="E20" s="504">
        <f>E19/K19</f>
        <v>7.4348319296083376E-2</v>
      </c>
      <c r="F20" s="504">
        <f>F19/J19</f>
        <v>4.3043423218128887E-2</v>
      </c>
      <c r="G20" s="504">
        <f>G19/K19</f>
        <v>4.443972955359677E-2</v>
      </c>
      <c r="H20" s="504">
        <f>H19/$J19</f>
        <v>0.11381530117875012</v>
      </c>
      <c r="I20" s="504">
        <f>I19/K19</f>
        <v>0.14095741091125549</v>
      </c>
      <c r="J20" s="192"/>
      <c r="K20" s="901"/>
      <c r="L20" s="901"/>
      <c r="M20" s="39"/>
      <c r="N20" s="16"/>
      <c r="O20" s="911"/>
      <c r="P20" s="300"/>
      <c r="Q20" s="616"/>
      <c r="R20" s="616"/>
      <c r="S20" s="616"/>
      <c r="T20" s="616"/>
      <c r="U20" s="616"/>
    </row>
    <row r="21" spans="1:26" s="38" customFormat="1" ht="28.5" customHeight="1">
      <c r="A21" s="1037" t="s">
        <v>547</v>
      </c>
      <c r="B21" s="1037"/>
      <c r="C21" s="1037"/>
      <c r="D21" s="1037"/>
      <c r="E21" s="1037"/>
      <c r="F21" s="1037"/>
      <c r="G21" s="1037"/>
      <c r="H21" s="1037"/>
      <c r="I21" s="1037"/>
      <c r="J21" s="1037"/>
      <c r="K21" s="1037"/>
      <c r="L21" s="1037"/>
      <c r="M21" s="39"/>
      <c r="N21" s="16"/>
      <c r="O21" s="911"/>
      <c r="P21" s="300"/>
      <c r="Q21" s="616"/>
      <c r="R21" s="616"/>
      <c r="S21" s="616"/>
      <c r="T21" s="616"/>
      <c r="U21" s="616"/>
    </row>
    <row r="22" spans="1:26" ht="17.25" customHeight="1">
      <c r="A22" s="1193"/>
      <c r="B22" s="1194"/>
      <c r="C22" s="1194"/>
      <c r="D22" s="1194"/>
      <c r="E22" s="1194"/>
      <c r="F22" s="1194"/>
      <c r="G22" s="1194"/>
      <c r="H22" s="1194"/>
      <c r="I22" s="1194"/>
      <c r="J22" s="1194"/>
      <c r="K22" s="1194"/>
      <c r="L22" s="1194"/>
      <c r="O22" s="911"/>
      <c r="P22" s="303"/>
    </row>
    <row r="23" spans="1:26" ht="15" customHeight="1">
      <c r="M23" s="1"/>
      <c r="N23" s="1"/>
      <c r="O23" s="911"/>
      <c r="P23" s="304"/>
      <c r="Q23" s="157"/>
      <c r="R23" s="157"/>
      <c r="S23" s="157"/>
    </row>
    <row r="24" spans="1:26" ht="15" customHeight="1">
      <c r="M24" s="1"/>
      <c r="N24" s="1"/>
      <c r="O24" s="911"/>
      <c r="P24" s="304"/>
      <c r="Q24" s="157"/>
      <c r="R24" s="157"/>
      <c r="S24" s="157"/>
    </row>
    <row r="25" spans="1:26" ht="15" customHeight="1">
      <c r="M25" s="1"/>
      <c r="N25" s="1"/>
      <c r="O25" s="911"/>
      <c r="P25" s="304"/>
      <c r="Q25" s="157"/>
      <c r="R25" s="157"/>
      <c r="S25" s="157"/>
      <c r="W25" s="16"/>
      <c r="X25" s="16"/>
      <c r="Y25" s="16"/>
      <c r="Z25" s="16"/>
    </row>
    <row r="26" spans="1:26" ht="15" customHeight="1">
      <c r="M26" s="1"/>
      <c r="N26" s="1"/>
      <c r="O26" s="911"/>
      <c r="P26" s="304"/>
      <c r="Q26" s="157"/>
      <c r="R26" s="157"/>
      <c r="S26" s="157"/>
    </row>
    <row r="27" spans="1:26" ht="15" customHeight="1">
      <c r="M27" s="1"/>
      <c r="N27" s="1"/>
      <c r="O27" s="911"/>
      <c r="P27" s="304"/>
      <c r="Q27" s="157"/>
      <c r="R27" s="157"/>
      <c r="S27" s="157"/>
    </row>
    <row r="28" spans="1:26" ht="15" customHeight="1">
      <c r="M28" s="1"/>
      <c r="N28" s="1"/>
      <c r="O28" s="2"/>
      <c r="P28" s="304"/>
      <c r="Q28" s="157"/>
      <c r="R28" s="157"/>
      <c r="S28" s="157"/>
    </row>
    <row r="29" spans="1:26" ht="15" customHeight="1">
      <c r="M29" s="1"/>
      <c r="N29" s="1"/>
      <c r="O29" s="1"/>
      <c r="P29" s="157"/>
      <c r="Q29" s="157"/>
      <c r="R29" s="157"/>
      <c r="S29" s="157"/>
    </row>
    <row r="30" spans="1:26" ht="15" customHeight="1">
      <c r="M30" s="1"/>
      <c r="N30" s="1"/>
      <c r="O30" s="1"/>
      <c r="P30" s="157"/>
      <c r="Q30" s="157"/>
      <c r="R30" s="157"/>
      <c r="S30" s="157"/>
    </row>
    <row r="32" spans="1:26" ht="15" customHeight="1">
      <c r="M32" s="1"/>
      <c r="N32" s="1"/>
      <c r="O32" s="1"/>
      <c r="P32" s="157"/>
      <c r="Q32" s="157"/>
      <c r="R32" s="157"/>
      <c r="S32" s="157"/>
    </row>
    <row r="33" spans="13:27" ht="15" customHeight="1">
      <c r="M33" s="1"/>
      <c r="N33" s="1"/>
      <c r="O33" s="1"/>
      <c r="P33" s="157"/>
      <c r="Q33" s="157"/>
      <c r="R33" s="157"/>
      <c r="S33" s="157"/>
      <c r="AA33" s="15" t="e">
        <f>#REF!</f>
        <v>#REF!</v>
      </c>
    </row>
    <row r="34" spans="13:27" ht="15" customHeight="1">
      <c r="M34" s="1"/>
      <c r="N34" s="1"/>
      <c r="O34" s="1"/>
      <c r="P34" s="157"/>
      <c r="Q34" s="157"/>
      <c r="R34" s="157"/>
      <c r="S34" s="157"/>
    </row>
    <row r="35" spans="13:27" ht="15" customHeight="1">
      <c r="M35" s="1"/>
      <c r="N35" s="1"/>
      <c r="O35" s="1"/>
      <c r="P35" s="157"/>
      <c r="Q35" s="157"/>
      <c r="R35" s="157"/>
      <c r="S35" s="157"/>
    </row>
    <row r="36" spans="13:27" ht="15" customHeight="1">
      <c r="M36" s="1"/>
      <c r="N36" s="1"/>
      <c r="O36" s="1"/>
      <c r="P36" s="157"/>
      <c r="Q36" s="157"/>
      <c r="R36" s="157"/>
      <c r="S36" s="157"/>
    </row>
    <row r="37" spans="13:27" ht="15" customHeight="1">
      <c r="M37" s="1"/>
      <c r="N37" s="1"/>
      <c r="O37" s="1"/>
      <c r="P37" s="157"/>
      <c r="Q37" s="157"/>
      <c r="R37" s="157"/>
      <c r="S37" s="157"/>
    </row>
    <row r="39" spans="13:27" ht="15.75" customHeight="1"/>
  </sheetData>
  <mergeCells count="10">
    <mergeCell ref="A22:L22"/>
    <mergeCell ref="A1:L1"/>
    <mergeCell ref="A2:L2"/>
    <mergeCell ref="A3:L3"/>
    <mergeCell ref="B5:C5"/>
    <mergeCell ref="D5:E5"/>
    <mergeCell ref="F5:G5"/>
    <mergeCell ref="H5:I5"/>
    <mergeCell ref="J5:L5"/>
    <mergeCell ref="A21:L21"/>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B20 D20:H20 L19 J20:L20 B19:K19" formulaRange="1"/>
    <ignoredError sqref="C20" formula="1"/>
  </ignoredError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opLeftCell="A16" zoomScaleNormal="100" workbookViewId="0">
      <selection activeCell="A12" sqref="A12"/>
    </sheetView>
  </sheetViews>
  <sheetFormatPr baseColWidth="10" defaultRowHeight="12"/>
  <cols>
    <col min="1" max="1" width="7.7265625" style="1" customWidth="1"/>
    <col min="2" max="3" width="6.7265625" style="1" customWidth="1"/>
    <col min="4" max="4" width="9.08984375" style="1" customWidth="1"/>
    <col min="5" max="5" width="9.90625" style="1" customWidth="1"/>
    <col min="6" max="6" width="9.08984375" style="1" customWidth="1"/>
    <col min="7" max="7" width="7.7265625" style="1" customWidth="1"/>
    <col min="8" max="8" width="6.7265625" style="1" customWidth="1"/>
    <col min="9" max="9" width="1.90625" style="1" customWidth="1"/>
    <col min="10" max="11" width="2.90625" style="1" customWidth="1"/>
    <col min="12" max="12" width="3.54296875" style="1" customWidth="1"/>
    <col min="13" max="13" width="11.36328125" style="1" customWidth="1"/>
    <col min="14" max="15" width="3.54296875" style="1" customWidth="1"/>
    <col min="16" max="16" width="7.90625" style="1" customWidth="1"/>
    <col min="17" max="17" width="2" style="1" customWidth="1"/>
    <col min="18" max="23" width="3" style="4" customWidth="1"/>
    <col min="24" max="16384" width="10.90625" style="1"/>
  </cols>
  <sheetData>
    <row r="1" spans="1:14" s="38" customFormat="1" ht="12.75" customHeight="1">
      <c r="A1" s="1043" t="s">
        <v>38</v>
      </c>
      <c r="B1" s="1043"/>
      <c r="C1" s="1043"/>
      <c r="D1" s="1043"/>
      <c r="E1" s="1043"/>
      <c r="F1" s="1043"/>
      <c r="G1" s="1043"/>
      <c r="H1" s="1043"/>
    </row>
    <row r="2" spans="1:14" s="38" customFormat="1" ht="6" customHeight="1">
      <c r="A2" s="54"/>
      <c r="B2" s="54"/>
      <c r="C2" s="54"/>
      <c r="D2" s="54"/>
      <c r="E2" s="54"/>
      <c r="F2" s="54"/>
      <c r="G2" s="54"/>
    </row>
    <row r="3" spans="1:14" s="38" customFormat="1" ht="12.75">
      <c r="A3" s="963" t="s">
        <v>366</v>
      </c>
      <c r="B3" s="963"/>
      <c r="C3" s="963"/>
      <c r="D3" s="963"/>
      <c r="E3" s="963"/>
      <c r="F3" s="963"/>
      <c r="G3" s="963"/>
      <c r="H3" s="963"/>
    </row>
    <row r="4" spans="1:14" s="38" customFormat="1" ht="12.75">
      <c r="A4" s="1029" t="s">
        <v>434</v>
      </c>
      <c r="B4" s="1029"/>
      <c r="C4" s="1029"/>
      <c r="D4" s="1029"/>
      <c r="E4" s="1029"/>
      <c r="F4" s="1029"/>
      <c r="G4" s="1029"/>
      <c r="H4" s="1029"/>
    </row>
    <row r="5" spans="1:14" s="38" customFormat="1" ht="15" customHeight="1">
      <c r="A5" s="961" t="s">
        <v>367</v>
      </c>
      <c r="B5" s="961"/>
      <c r="C5" s="961"/>
      <c r="D5" s="961"/>
      <c r="E5" s="961"/>
      <c r="F5" s="961"/>
      <c r="G5" s="961"/>
      <c r="H5" s="961"/>
    </row>
    <row r="6" spans="1:14" s="38" customFormat="1" ht="50.25" customHeight="1">
      <c r="A6" s="371" t="s">
        <v>264</v>
      </c>
      <c r="B6" s="371" t="s">
        <v>368</v>
      </c>
      <c r="C6" s="371" t="s">
        <v>369</v>
      </c>
      <c r="D6" s="371" t="s">
        <v>370</v>
      </c>
      <c r="E6" s="371" t="s">
        <v>371</v>
      </c>
      <c r="F6" s="371" t="s">
        <v>372</v>
      </c>
      <c r="G6" s="371" t="s">
        <v>373</v>
      </c>
      <c r="H6" s="371" t="s">
        <v>374</v>
      </c>
      <c r="L6" s="605"/>
      <c r="M6" s="605"/>
      <c r="N6" s="54"/>
    </row>
    <row r="7" spans="1:14" s="38" customFormat="1" ht="78.75" customHeight="1">
      <c r="A7" s="501" t="s">
        <v>178</v>
      </c>
      <c r="B7" s="515" t="s">
        <v>375</v>
      </c>
      <c r="C7" s="515" t="s">
        <v>376</v>
      </c>
      <c r="D7" s="515" t="s">
        <v>377</v>
      </c>
      <c r="E7" s="515" t="s">
        <v>378</v>
      </c>
      <c r="F7" s="515" t="s">
        <v>379</v>
      </c>
      <c r="G7" s="515" t="s">
        <v>380</v>
      </c>
      <c r="H7" s="515" t="s">
        <v>381</v>
      </c>
      <c r="L7" s="605"/>
      <c r="M7" s="605"/>
      <c r="N7" s="54"/>
    </row>
    <row r="8" spans="1:14" s="38" customFormat="1" ht="15.75" customHeight="1">
      <c r="A8" s="370">
        <v>2012</v>
      </c>
      <c r="B8" s="117">
        <v>2.0449999999999999</v>
      </c>
      <c r="C8" s="117">
        <v>27.093</v>
      </c>
      <c r="D8" s="117">
        <v>23135.638999999999</v>
      </c>
      <c r="E8" s="117">
        <v>63363.300999999999</v>
      </c>
      <c r="F8" s="117">
        <v>7347.0810000000001</v>
      </c>
      <c r="G8" s="117">
        <v>93846.021000000008</v>
      </c>
      <c r="H8" s="117">
        <v>29895.466</v>
      </c>
      <c r="L8" s="605"/>
      <c r="M8" s="291"/>
      <c r="N8" s="54"/>
    </row>
    <row r="9" spans="1:14" s="38" customFormat="1" ht="15.75" customHeight="1">
      <c r="A9" s="370">
        <v>2013</v>
      </c>
      <c r="B9" s="117">
        <v>0</v>
      </c>
      <c r="C9" s="117">
        <v>94.319000000000003</v>
      </c>
      <c r="D9" s="117">
        <v>43420.267</v>
      </c>
      <c r="E9" s="117">
        <v>39843.879000000001</v>
      </c>
      <c r="F9" s="117">
        <v>7421.6049999999996</v>
      </c>
      <c r="G9" s="117">
        <v>90685.751000000004</v>
      </c>
      <c r="H9" s="117">
        <v>22605.805</v>
      </c>
      <c r="I9" s="298"/>
      <c r="L9" s="605"/>
      <c r="M9" s="291"/>
      <c r="N9" s="54"/>
    </row>
    <row r="10" spans="1:14" s="38" customFormat="1" ht="15.75" customHeight="1">
      <c r="A10" s="370">
        <v>2014</v>
      </c>
      <c r="B10" s="117">
        <v>1E-3</v>
      </c>
      <c r="C10" s="117">
        <v>82.86</v>
      </c>
      <c r="D10" s="117">
        <v>37927.044999999998</v>
      </c>
      <c r="E10" s="117">
        <v>50009.249000000003</v>
      </c>
      <c r="F10" s="117">
        <v>2240.489</v>
      </c>
      <c r="G10" s="117">
        <v>90176.782999999996</v>
      </c>
      <c r="H10" s="117">
        <v>19488.277999999998</v>
      </c>
      <c r="I10" s="298"/>
      <c r="L10" s="605"/>
      <c r="M10" s="291"/>
      <c r="N10" s="54"/>
    </row>
    <row r="11" spans="1:14" s="38" customFormat="1" ht="15.75" customHeight="1">
      <c r="A11" s="370">
        <v>2015</v>
      </c>
      <c r="B11" s="117">
        <v>0.184</v>
      </c>
      <c r="C11" s="117">
        <v>165.41900000000001</v>
      </c>
      <c r="D11" s="117">
        <v>33427.444000000003</v>
      </c>
      <c r="E11" s="117">
        <v>79329.955000000002</v>
      </c>
      <c r="F11" s="117">
        <v>5746.4930000000004</v>
      </c>
      <c r="G11" s="117">
        <v>118503.89200000001</v>
      </c>
      <c r="H11" s="117">
        <v>23403.947</v>
      </c>
      <c r="I11" s="298"/>
      <c r="L11" s="605"/>
      <c r="M11" s="291"/>
      <c r="N11" s="54"/>
    </row>
    <row r="12" spans="1:14" s="38" customFormat="1" ht="15.75" customHeight="1">
      <c r="A12" s="370">
        <v>2016</v>
      </c>
      <c r="B12" s="117">
        <v>2.65</v>
      </c>
      <c r="C12" s="117">
        <v>245.19800000000001</v>
      </c>
      <c r="D12" s="117">
        <v>32468.589</v>
      </c>
      <c r="E12" s="117">
        <v>63325.135999999999</v>
      </c>
      <c r="F12" s="117">
        <v>8109.7209999999995</v>
      </c>
      <c r="G12" s="117">
        <v>103903.44600000001</v>
      </c>
      <c r="H12" s="117">
        <v>25158.268</v>
      </c>
      <c r="I12" s="298"/>
      <c r="L12" s="605"/>
      <c r="M12" s="291"/>
      <c r="N12" s="54"/>
    </row>
    <row r="13" spans="1:14" s="191" customFormat="1" ht="15.75" customHeight="1">
      <c r="A13" s="661">
        <v>2017</v>
      </c>
      <c r="B13" s="117">
        <v>0</v>
      </c>
      <c r="C13" s="117">
        <v>251</v>
      </c>
      <c r="D13" s="117">
        <v>51251.331999999995</v>
      </c>
      <c r="E13" s="117">
        <v>71736.990999999995</v>
      </c>
      <c r="F13" s="117">
        <v>8223.1779999999999</v>
      </c>
      <c r="G13" s="117">
        <v>131211.50099999999</v>
      </c>
      <c r="H13" s="117">
        <v>23480.124</v>
      </c>
      <c r="I13" s="654"/>
      <c r="L13" s="665"/>
      <c r="M13" s="918"/>
      <c r="N13" s="204"/>
    </row>
    <row r="14" spans="1:14" s="38" customFormat="1" ht="18.75" customHeight="1">
      <c r="A14" s="1037"/>
      <c r="B14" s="1037"/>
      <c r="C14" s="1037"/>
      <c r="D14" s="1037"/>
      <c r="E14" s="1037"/>
      <c r="F14" s="1037"/>
      <c r="G14" s="1037"/>
      <c r="I14" s="298"/>
      <c r="L14" s="54"/>
      <c r="M14" s="54"/>
      <c r="N14" s="54"/>
    </row>
    <row r="15" spans="1:14" ht="19.5" customHeight="1">
      <c r="B15" s="499"/>
      <c r="C15" s="499"/>
      <c r="D15" s="499"/>
      <c r="E15" s="499"/>
      <c r="F15" s="499"/>
      <c r="G15" s="499"/>
      <c r="J15" s="38"/>
      <c r="K15" s="38"/>
      <c r="L15" s="54"/>
      <c r="M15" s="54"/>
      <c r="N15" s="54"/>
    </row>
    <row r="16" spans="1:14" ht="12.75">
      <c r="B16" s="499"/>
      <c r="C16" s="499"/>
      <c r="D16" s="499"/>
      <c r="E16" s="499"/>
      <c r="F16" s="499"/>
      <c r="G16" s="499"/>
      <c r="I16" s="499"/>
      <c r="J16" s="38"/>
      <c r="K16" s="38"/>
      <c r="L16" s="54"/>
      <c r="M16" s="54"/>
      <c r="N16" s="54"/>
    </row>
    <row r="17" spans="1:23">
      <c r="B17" s="499"/>
      <c r="C17" s="499"/>
      <c r="D17" s="499"/>
      <c r="E17" s="499"/>
      <c r="F17" s="499"/>
      <c r="G17" s="499"/>
    </row>
    <row r="19" spans="1:23" ht="15" customHeight="1">
      <c r="B19" s="14"/>
      <c r="D19" s="14"/>
      <c r="E19" s="14"/>
      <c r="F19" s="14"/>
      <c r="G19" s="14"/>
    </row>
    <row r="20" spans="1:23" ht="15" customHeight="1">
      <c r="A20" s="8"/>
      <c r="B20" s="8"/>
      <c r="C20" s="8"/>
      <c r="D20" s="8"/>
      <c r="E20" s="8"/>
      <c r="F20" s="8"/>
      <c r="G20" s="8"/>
    </row>
    <row r="21" spans="1:23" ht="15" customHeight="1"/>
    <row r="22" spans="1:23" ht="15" customHeight="1"/>
    <row r="23" spans="1:23" ht="27" customHeight="1"/>
    <row r="24" spans="1:23" ht="15" customHeight="1"/>
    <row r="25" spans="1:23" ht="15" customHeight="1"/>
    <row r="26" spans="1:23" ht="15" customHeight="1"/>
    <row r="27" spans="1:23" ht="15" customHeight="1">
      <c r="R27" s="1"/>
      <c r="S27" s="1"/>
      <c r="T27" s="1"/>
      <c r="U27" s="1"/>
      <c r="V27" s="1"/>
      <c r="W27" s="1"/>
    </row>
    <row r="28" spans="1:23" ht="15" customHeight="1"/>
    <row r="29" spans="1:23" ht="56.25" customHeight="1"/>
    <row r="30" spans="1:23" ht="14.1" customHeight="1">
      <c r="R30" s="6"/>
      <c r="S30" s="7"/>
      <c r="T30" s="7"/>
      <c r="U30" s="7"/>
    </row>
  </sheetData>
  <mergeCells count="5">
    <mergeCell ref="A1:H1"/>
    <mergeCell ref="A3:H3"/>
    <mergeCell ref="A4:H4"/>
    <mergeCell ref="A5:H5"/>
    <mergeCell ref="A14:G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topLeftCell="A7" zoomScaleNormal="100" workbookViewId="0">
      <selection activeCell="B16" sqref="B16:G16"/>
    </sheetView>
  </sheetViews>
  <sheetFormatPr baseColWidth="10" defaultRowHeight="12"/>
  <cols>
    <col min="1" max="1" width="1" style="1" customWidth="1"/>
    <col min="2" max="7" width="10.90625" style="1" customWidth="1"/>
    <col min="8" max="8" width="1.54296875" style="1" customWidth="1"/>
    <col min="9" max="9" width="4.453125" style="1" customWidth="1"/>
    <col min="10" max="10" width="4" style="1" customWidth="1"/>
    <col min="11" max="11" width="7.36328125" style="1" bestFit="1" customWidth="1"/>
    <col min="12" max="12" width="4.26953125" style="2" customWidth="1"/>
    <col min="13" max="13" width="4.7265625" style="1" customWidth="1"/>
    <col min="14" max="25" width="3.54296875" style="1" customWidth="1"/>
    <col min="26" max="26" width="7.90625" style="1" customWidth="1"/>
    <col min="27" max="27" width="2" style="1" customWidth="1"/>
    <col min="28" max="33" width="3" style="4" customWidth="1"/>
    <col min="34" max="16384" width="10.90625" style="1"/>
  </cols>
  <sheetData>
    <row r="1" spans="2:20" s="38" customFormat="1" ht="12.75" customHeight="1">
      <c r="B1" s="1198" t="s">
        <v>82</v>
      </c>
      <c r="C1" s="1198"/>
      <c r="D1" s="1198"/>
      <c r="E1" s="1198"/>
      <c r="F1" s="1198"/>
      <c r="G1" s="1198"/>
      <c r="L1" s="54"/>
    </row>
    <row r="2" spans="2:20" s="38" customFormat="1" ht="6" customHeight="1">
      <c r="L2" s="54"/>
    </row>
    <row r="3" spans="2:20" s="38" customFormat="1" ht="12.75">
      <c r="B3" s="963" t="s">
        <v>366</v>
      </c>
      <c r="C3" s="963"/>
      <c r="D3" s="963"/>
      <c r="E3" s="963"/>
      <c r="F3" s="963"/>
      <c r="G3" s="963"/>
      <c r="L3" s="54"/>
    </row>
    <row r="4" spans="2:20" s="38" customFormat="1" ht="15" customHeight="1">
      <c r="B4" s="963" t="s">
        <v>525</v>
      </c>
      <c r="C4" s="963"/>
      <c r="D4" s="963"/>
      <c r="E4" s="963"/>
      <c r="F4" s="963"/>
      <c r="G4" s="963"/>
      <c r="L4" s="54"/>
    </row>
    <row r="5" spans="2:20" s="38" customFormat="1" ht="12.75">
      <c r="B5" s="1029" t="s">
        <v>403</v>
      </c>
      <c r="C5" s="1029"/>
      <c r="D5" s="1029"/>
      <c r="E5" s="1029"/>
      <c r="F5" s="1029"/>
      <c r="G5" s="1029"/>
      <c r="L5" s="54"/>
    </row>
    <row r="6" spans="2:20" s="38" customFormat="1" ht="12.75">
      <c r="B6" s="1044" t="s">
        <v>272</v>
      </c>
      <c r="C6" s="1044"/>
      <c r="D6" s="1044"/>
      <c r="E6" s="1044"/>
      <c r="F6" s="1044"/>
      <c r="G6" s="1044"/>
      <c r="L6" s="54"/>
    </row>
    <row r="7" spans="2:20" s="38" customFormat="1" ht="43.5" customHeight="1">
      <c r="B7" s="376" t="str">
        <f>'52'!A6</f>
        <v>Código aduanas</v>
      </c>
      <c r="C7" s="376" t="str">
        <f>'52'!D6</f>
        <v>10063010</v>
      </c>
      <c r="D7" s="376" t="str">
        <f>'52'!E6</f>
        <v>10063020</v>
      </c>
      <c r="E7" s="376" t="str">
        <f>'52'!F6</f>
        <v>10063090</v>
      </c>
      <c r="F7" s="371" t="s">
        <v>514</v>
      </c>
      <c r="G7" s="376" t="str">
        <f>'52'!H6</f>
        <v>10064000</v>
      </c>
      <c r="L7" s="54"/>
    </row>
    <row r="8" spans="2:20" s="38" customFormat="1" ht="81" customHeight="1">
      <c r="B8" s="419" t="s">
        <v>178</v>
      </c>
      <c r="C8" s="380" t="s">
        <v>377</v>
      </c>
      <c r="D8" s="380" t="s">
        <v>382</v>
      </c>
      <c r="E8" s="380" t="s">
        <v>379</v>
      </c>
      <c r="F8" s="515" t="str">
        <f>'52'!G7</f>
        <v>Arroz semi o blanqueado (total)</v>
      </c>
      <c r="G8" s="380" t="str">
        <f>'52'!H7</f>
        <v>Arroz partido</v>
      </c>
      <c r="K8" s="159"/>
      <c r="L8" s="301"/>
    </row>
    <row r="9" spans="2:20" s="38" customFormat="1" ht="15.75" customHeight="1">
      <c r="B9" s="582">
        <v>2011</v>
      </c>
      <c r="C9" s="218">
        <v>613.06270783039804</v>
      </c>
      <c r="D9" s="218">
        <v>538.21152983603702</v>
      </c>
      <c r="E9" s="218">
        <v>573.84099031843448</v>
      </c>
      <c r="F9" s="117">
        <v>557.6018957442468</v>
      </c>
      <c r="G9" s="218">
        <v>441.27236483449775</v>
      </c>
      <c r="J9" s="622"/>
      <c r="K9" s="287">
        <v>526.41497379845566</v>
      </c>
      <c r="L9" s="623">
        <v>9</v>
      </c>
    </row>
    <row r="10" spans="2:20" s="38" customFormat="1" ht="15.75" customHeight="1">
      <c r="B10" s="582">
        <v>2012</v>
      </c>
      <c r="C10" s="218">
        <v>626.86221893417337</v>
      </c>
      <c r="D10" s="218">
        <v>584.0639836614572</v>
      </c>
      <c r="E10" s="218">
        <v>640.03840436766666</v>
      </c>
      <c r="F10" s="117">
        <v>598.99709507566536</v>
      </c>
      <c r="G10" s="218">
        <v>428.29581582705549</v>
      </c>
      <c r="J10" s="622"/>
      <c r="K10" s="287"/>
      <c r="L10" s="623"/>
    </row>
    <row r="11" spans="2:20" s="38" customFormat="1" ht="15.75" customHeight="1">
      <c r="B11" s="582">
        <v>2013</v>
      </c>
      <c r="C11" s="218">
        <v>569.93039678913055</v>
      </c>
      <c r="D11" s="218">
        <v>583.11245247984016</v>
      </c>
      <c r="E11" s="218">
        <v>636.7739862199619</v>
      </c>
      <c r="F11" s="117">
        <v>581.19235837680458</v>
      </c>
      <c r="G11" s="218">
        <v>398.06961088092203</v>
      </c>
      <c r="J11" s="624"/>
      <c r="K11" s="625"/>
      <c r="L11" s="299"/>
      <c r="M11" s="626"/>
      <c r="P11" s="298"/>
      <c r="Q11" s="298"/>
      <c r="R11" s="298"/>
      <c r="S11" s="298"/>
      <c r="T11" s="298"/>
    </row>
    <row r="12" spans="2:20" s="38" customFormat="1" ht="15.75" customHeight="1">
      <c r="B12" s="582">
        <v>2014</v>
      </c>
      <c r="C12" s="218">
        <v>582.45726076044014</v>
      </c>
      <c r="D12" s="218">
        <v>548.50757282839425</v>
      </c>
      <c r="E12" s="218">
        <v>875.35253475216177</v>
      </c>
      <c r="F12" s="117">
        <v>567.93874023715057</v>
      </c>
      <c r="G12" s="218">
        <v>398.79743531568829</v>
      </c>
      <c r="J12" s="624"/>
      <c r="K12" s="625"/>
      <c r="L12" s="299"/>
      <c r="M12" s="626"/>
      <c r="P12" s="298"/>
      <c r="Q12" s="298"/>
      <c r="R12" s="298"/>
      <c r="S12" s="298"/>
      <c r="T12" s="298"/>
    </row>
    <row r="13" spans="2:20" s="38" customFormat="1" ht="15.75" customHeight="1">
      <c r="B13" s="582">
        <v>2015</v>
      </c>
      <c r="C13" s="117">
        <v>531.85660859980794</v>
      </c>
      <c r="D13" s="117">
        <v>516.63461789193218</v>
      </c>
      <c r="E13" s="117">
        <v>560.80778311223924</v>
      </c>
      <c r="F13" s="117">
        <v>523.061346988266</v>
      </c>
      <c r="G13" s="117">
        <v>408.69529400318663</v>
      </c>
      <c r="J13" s="624"/>
      <c r="K13" s="625"/>
      <c r="L13" s="299"/>
      <c r="M13" s="626"/>
      <c r="P13" s="298"/>
      <c r="Q13" s="298"/>
      <c r="R13" s="298"/>
      <c r="S13" s="298"/>
      <c r="T13" s="298"/>
    </row>
    <row r="14" spans="2:20" s="38" customFormat="1" ht="15.75" customHeight="1">
      <c r="B14" s="582">
        <v>2016</v>
      </c>
      <c r="C14" s="117">
        <v>511.09590872581498</v>
      </c>
      <c r="D14" s="117">
        <v>447.0824981726056</v>
      </c>
      <c r="E14" s="117">
        <v>551.24066536937585</v>
      </c>
      <c r="F14" s="117">
        <v>475.21552846283851</v>
      </c>
      <c r="G14" s="117">
        <v>381.70725995316155</v>
      </c>
      <c r="J14" s="624"/>
      <c r="K14" s="625"/>
      <c r="L14" s="299"/>
      <c r="M14" s="626"/>
      <c r="P14" s="298"/>
      <c r="Q14" s="298"/>
      <c r="R14" s="298"/>
      <c r="S14" s="298"/>
      <c r="T14" s="298"/>
    </row>
    <row r="15" spans="2:20" s="191" customFormat="1" ht="15.75" customHeight="1">
      <c r="B15" s="582">
        <v>2017</v>
      </c>
      <c r="C15" s="117">
        <v>551.25531870124894</v>
      </c>
      <c r="D15" s="117">
        <v>487.66462544018469</v>
      </c>
      <c r="E15" s="117">
        <v>495.68600085569534</v>
      </c>
      <c r="F15" s="117">
        <v>505.36931451646109</v>
      </c>
      <c r="G15" s="117">
        <v>376.39754441447309</v>
      </c>
      <c r="I15" s="669"/>
      <c r="J15" s="666"/>
      <c r="K15" s="667"/>
      <c r="L15" s="670"/>
      <c r="M15" s="668"/>
      <c r="P15" s="654"/>
      <c r="Q15" s="654"/>
      <c r="R15" s="654"/>
      <c r="S15" s="654"/>
      <c r="T15" s="654"/>
    </row>
    <row r="16" spans="2:20" s="38" customFormat="1" ht="17.25" customHeight="1">
      <c r="B16" s="1037" t="s">
        <v>136</v>
      </c>
      <c r="C16" s="1037"/>
      <c r="D16" s="1037"/>
      <c r="E16" s="1037"/>
      <c r="F16" s="1037"/>
      <c r="G16" s="1037"/>
      <c r="L16" s="54"/>
    </row>
    <row r="17" spans="3:33">
      <c r="C17" s="627"/>
      <c r="D17" s="627"/>
      <c r="E17" s="627"/>
      <c r="F17" s="627"/>
      <c r="G17" s="627"/>
      <c r="I17" s="21"/>
      <c r="J17" s="21"/>
      <c r="K17" s="21"/>
    </row>
    <row r="18" spans="3:33">
      <c r="I18" s="21"/>
      <c r="J18" s="21"/>
      <c r="K18" s="21"/>
    </row>
    <row r="19" spans="3:33">
      <c r="I19" s="21"/>
      <c r="J19" s="21"/>
      <c r="K19" s="21"/>
    </row>
    <row r="20" spans="3:33">
      <c r="I20" s="21"/>
      <c r="J20" s="21"/>
      <c r="K20" s="21"/>
    </row>
    <row r="22" spans="3:33" ht="15" customHeight="1"/>
    <row r="23" spans="3:33" ht="15" customHeight="1"/>
    <row r="24" spans="3:33" ht="15" customHeight="1"/>
    <row r="25" spans="3:33" ht="15" customHeight="1"/>
    <row r="26" spans="3:33" ht="27" customHeight="1"/>
    <row r="27" spans="3:33" ht="15" customHeight="1"/>
    <row r="28" spans="3:33" ht="15" customHeight="1"/>
    <row r="29" spans="3:33" ht="15" customHeight="1"/>
    <row r="30" spans="3:33" ht="15" customHeight="1">
      <c r="AB30" s="1"/>
      <c r="AC30" s="1"/>
      <c r="AD30" s="1"/>
      <c r="AE30" s="1"/>
      <c r="AF30" s="1"/>
      <c r="AG30" s="1"/>
    </row>
    <row r="31" spans="3:33" ht="15" customHeight="1"/>
    <row r="32" spans="3:33" ht="78.599999999999994" customHeight="1"/>
    <row r="33" spans="1:33" ht="15" customHeight="1">
      <c r="B33" s="1102"/>
      <c r="C33" s="1102"/>
      <c r="D33" s="1102"/>
      <c r="E33" s="1102"/>
      <c r="F33" s="1102"/>
      <c r="G33" s="1102"/>
      <c r="AB33" s="6"/>
      <c r="AC33" s="7"/>
      <c r="AD33" s="7"/>
      <c r="AE33" s="7"/>
    </row>
    <row r="34" spans="1:33" ht="15" customHeight="1">
      <c r="B34" s="1102"/>
      <c r="C34" s="1102"/>
      <c r="D34" s="1102"/>
      <c r="E34" s="1102"/>
      <c r="F34" s="1102"/>
      <c r="G34" s="1102"/>
      <c r="AB34" s="6"/>
      <c r="AC34" s="7"/>
      <c r="AD34" s="7"/>
      <c r="AE34" s="7"/>
    </row>
    <row r="35" spans="1:33" ht="15" customHeight="1">
      <c r="AB35" s="6"/>
      <c r="AC35" s="7"/>
      <c r="AD35" s="7"/>
      <c r="AE35" s="7"/>
    </row>
    <row r="36" spans="1:33" ht="15" customHeight="1">
      <c r="AB36" s="6"/>
      <c r="AC36" s="7"/>
      <c r="AD36" s="7"/>
      <c r="AE36" s="7"/>
    </row>
    <row r="37" spans="1:33" ht="15" customHeight="1">
      <c r="AB37" s="628"/>
      <c r="AC37" s="628"/>
      <c r="AD37" s="628"/>
      <c r="AE37" s="628"/>
    </row>
    <row r="38" spans="1:33" ht="15" customHeight="1">
      <c r="AA38" s="2"/>
      <c r="AB38" s="6"/>
      <c r="AC38" s="6"/>
      <c r="AD38" s="6"/>
      <c r="AE38" s="6"/>
      <c r="AF38" s="5"/>
      <c r="AG38" s="5"/>
    </row>
    <row r="39" spans="1:33" ht="15" customHeight="1">
      <c r="AA39" s="2"/>
      <c r="AB39" s="6"/>
      <c r="AC39" s="6"/>
      <c r="AD39" s="6"/>
      <c r="AE39" s="6"/>
      <c r="AF39" s="5"/>
      <c r="AG39" s="5"/>
    </row>
    <row r="40" spans="1:33" ht="15" customHeight="1">
      <c r="AA40" s="2"/>
      <c r="AB40" s="6"/>
      <c r="AC40" s="6"/>
      <c r="AD40" s="6"/>
      <c r="AE40" s="6"/>
      <c r="AF40" s="5"/>
      <c r="AG40" s="5"/>
    </row>
    <row r="41" spans="1:33" ht="15" customHeight="1">
      <c r="AA41" s="2"/>
      <c r="AB41" s="6"/>
      <c r="AC41" s="6"/>
      <c r="AD41" s="6"/>
      <c r="AE41" s="6"/>
      <c r="AF41" s="5"/>
      <c r="AG41" s="5"/>
    </row>
    <row r="42" spans="1:33" ht="15" customHeight="1">
      <c r="AA42" s="2"/>
      <c r="AB42" s="6"/>
      <c r="AC42" s="6"/>
      <c r="AD42" s="6"/>
      <c r="AE42" s="6"/>
      <c r="AF42" s="5"/>
      <c r="AG42" s="5"/>
    </row>
    <row r="43" spans="1:33" ht="15" customHeight="1">
      <c r="AA43" s="2"/>
      <c r="AB43" s="6"/>
      <c r="AC43" s="6"/>
      <c r="AD43" s="6"/>
      <c r="AE43" s="6"/>
      <c r="AF43" s="5"/>
      <c r="AG43" s="5"/>
    </row>
    <row r="44" spans="1:33" ht="15" customHeight="1">
      <c r="AA44" s="2"/>
      <c r="AB44" s="6"/>
      <c r="AC44" s="6"/>
      <c r="AD44" s="6"/>
      <c r="AE44" s="6"/>
      <c r="AF44" s="5"/>
      <c r="AG44" s="5"/>
    </row>
    <row r="45" spans="1:33" ht="15" customHeight="1">
      <c r="A45" s="16"/>
      <c r="B45" s="16"/>
      <c r="C45" s="16"/>
      <c r="D45" s="16"/>
      <c r="E45" s="16"/>
      <c r="F45" s="16"/>
      <c r="G45" s="16"/>
      <c r="H45" s="16"/>
      <c r="AA45" s="2"/>
      <c r="AB45" s="6"/>
      <c r="AC45" s="6"/>
      <c r="AD45" s="6"/>
      <c r="AE45" s="6"/>
      <c r="AF45" s="5"/>
      <c r="AG45" s="5"/>
    </row>
    <row r="46" spans="1:33" ht="15" customHeight="1">
      <c r="AA46" s="2"/>
      <c r="AB46" s="6"/>
      <c r="AC46" s="6"/>
      <c r="AD46" s="6"/>
      <c r="AE46" s="6"/>
      <c r="AF46" s="5"/>
      <c r="AG46" s="5"/>
    </row>
    <row r="47" spans="1:33" ht="15" customHeight="1">
      <c r="AA47" s="2"/>
      <c r="AB47" s="6"/>
      <c r="AC47" s="6"/>
      <c r="AD47" s="6"/>
      <c r="AE47" s="6"/>
      <c r="AF47" s="5"/>
      <c r="AG47" s="5"/>
    </row>
    <row r="48" spans="1:33" ht="15" customHeight="1">
      <c r="AA48" s="2"/>
      <c r="AB48" s="6"/>
      <c r="AC48" s="6"/>
      <c r="AD48" s="6"/>
      <c r="AE48" s="6"/>
      <c r="AF48" s="5"/>
      <c r="AG48" s="5"/>
    </row>
    <row r="49" spans="27:33" ht="15" customHeight="1">
      <c r="AA49" s="2"/>
      <c r="AB49" s="6"/>
      <c r="AC49" s="6"/>
      <c r="AD49" s="6"/>
      <c r="AE49" s="6"/>
      <c r="AF49" s="5"/>
      <c r="AG49" s="5"/>
    </row>
    <row r="50" spans="27:33" ht="15" customHeight="1">
      <c r="AB50" s="6"/>
      <c r="AC50" s="7"/>
      <c r="AD50" s="7"/>
      <c r="AE50" s="7"/>
    </row>
    <row r="51" spans="27:33" ht="15" customHeight="1"/>
    <row r="52" spans="27:33" ht="15" customHeight="1"/>
    <row r="53" spans="27:33" ht="15" customHeight="1"/>
    <row r="54" spans="27:33" ht="15" customHeight="1"/>
    <row r="55" spans="27:33" ht="15" customHeight="1"/>
    <row r="56" spans="27:33" ht="15" customHeight="1"/>
  </sheetData>
  <mergeCells count="7">
    <mergeCell ref="B33:G34"/>
    <mergeCell ref="B1:G1"/>
    <mergeCell ref="B3:G3"/>
    <mergeCell ref="B4:G4"/>
    <mergeCell ref="B5:G5"/>
    <mergeCell ref="B6:G6"/>
    <mergeCell ref="B16:G16"/>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zoomScaleNormal="100" zoomScaleSheetLayoutView="75" workbookViewId="0">
      <selection activeCell="A4" sqref="A4:F4"/>
    </sheetView>
  </sheetViews>
  <sheetFormatPr baseColWidth="10" defaultRowHeight="12"/>
  <cols>
    <col min="1" max="6" width="10.6328125" style="1" customWidth="1"/>
    <col min="7" max="7" width="1.7265625" style="1" customWidth="1"/>
    <col min="8" max="8" width="6.08984375" style="1" customWidth="1"/>
    <col min="9" max="9" width="9.36328125" style="1" customWidth="1"/>
    <col min="10" max="10" width="5.54296875" style="1" customWidth="1"/>
    <col min="11" max="12" width="6.08984375" style="1" customWidth="1"/>
    <col min="13" max="13" width="4.90625" style="1" customWidth="1"/>
    <col min="14" max="14" width="5.36328125" style="1" customWidth="1"/>
    <col min="15" max="15" width="4.6328125" style="1" customWidth="1"/>
    <col min="16" max="16384" width="10.90625" style="1"/>
  </cols>
  <sheetData>
    <row r="1" spans="1:21" s="24" customFormat="1" ht="12.75">
      <c r="A1" s="963" t="s">
        <v>83</v>
      </c>
      <c r="B1" s="963"/>
      <c r="C1" s="963"/>
      <c r="D1" s="963"/>
      <c r="E1" s="963"/>
      <c r="F1" s="963"/>
    </row>
    <row r="2" spans="1:21" s="24" customFormat="1" ht="12.75">
      <c r="A2" s="33"/>
      <c r="F2" s="34"/>
    </row>
    <row r="3" spans="1:21" s="24" customFormat="1" ht="12.75">
      <c r="A3" s="963" t="s">
        <v>89</v>
      </c>
      <c r="B3" s="963"/>
      <c r="C3" s="963"/>
      <c r="D3" s="963"/>
      <c r="E3" s="963"/>
      <c r="F3" s="963"/>
    </row>
    <row r="4" spans="1:21" s="24" customFormat="1" ht="12.75">
      <c r="A4" s="963" t="s">
        <v>410</v>
      </c>
      <c r="B4" s="963"/>
      <c r="C4" s="963"/>
      <c r="D4" s="963"/>
      <c r="E4" s="963"/>
      <c r="F4" s="963"/>
    </row>
    <row r="5" spans="1:21" s="24" customFormat="1" ht="12.75">
      <c r="A5" s="961" t="s">
        <v>383</v>
      </c>
      <c r="B5" s="961"/>
      <c r="C5" s="961"/>
      <c r="D5" s="961"/>
      <c r="E5" s="961"/>
      <c r="F5" s="961"/>
    </row>
    <row r="6" spans="1:21" s="38" customFormat="1" ht="15.75" customHeight="1">
      <c r="A6" s="629"/>
      <c r="B6" s="617">
        <v>2013</v>
      </c>
      <c r="C6" s="617">
        <v>2014</v>
      </c>
      <c r="D6" s="617">
        <v>2015</v>
      </c>
      <c r="E6" s="617">
        <v>2016</v>
      </c>
      <c r="F6" s="617">
        <v>2017</v>
      </c>
    </row>
    <row r="7" spans="1:21" s="38" customFormat="1" ht="15.75" customHeight="1">
      <c r="A7" s="42" t="s">
        <v>48</v>
      </c>
      <c r="B7" s="694"/>
      <c r="C7" s="218">
        <v>172306.45161290324</v>
      </c>
      <c r="D7" s="218">
        <v>205000</v>
      </c>
      <c r="E7" s="694"/>
      <c r="F7" s="716"/>
      <c r="I7" s="630"/>
      <c r="P7" s="630"/>
    </row>
    <row r="8" spans="1:21" s="38" customFormat="1" ht="15.75" customHeight="1">
      <c r="A8" s="42" t="s">
        <v>49</v>
      </c>
      <c r="B8" s="694"/>
      <c r="C8" s="218">
        <v>172000</v>
      </c>
      <c r="D8" s="218">
        <v>205000</v>
      </c>
      <c r="E8" s="694"/>
      <c r="F8" s="716"/>
    </row>
    <row r="9" spans="1:21" s="191" customFormat="1" ht="15.75" customHeight="1">
      <c r="A9" s="415" t="s">
        <v>50</v>
      </c>
      <c r="B9" s="218">
        <v>164035</v>
      </c>
      <c r="C9" s="218">
        <v>190133.33333333331</v>
      </c>
      <c r="D9" s="218">
        <v>205303.54838709679</v>
      </c>
      <c r="E9" s="694"/>
      <c r="F9" s="218">
        <v>190868.42105263201</v>
      </c>
      <c r="Q9" s="38"/>
      <c r="R9" s="38"/>
      <c r="S9" s="38"/>
      <c r="T9" s="38"/>
      <c r="U9" s="38"/>
    </row>
    <row r="10" spans="1:21" s="38" customFormat="1" ht="15.75" customHeight="1">
      <c r="A10" s="415" t="s">
        <v>58</v>
      </c>
      <c r="B10" s="218">
        <v>163835.33333333334</v>
      </c>
      <c r="C10" s="218">
        <v>185550</v>
      </c>
      <c r="D10" s="218">
        <v>195422.33333333334</v>
      </c>
      <c r="E10" s="218">
        <v>175615.38461538462</v>
      </c>
      <c r="F10" s="218">
        <v>204799.444444444</v>
      </c>
      <c r="H10" s="631"/>
      <c r="I10" s="631"/>
      <c r="P10" s="631"/>
    </row>
    <row r="11" spans="1:21" s="38" customFormat="1" ht="15.75" customHeight="1">
      <c r="A11" s="415" t="s">
        <v>60</v>
      </c>
      <c r="B11" s="218">
        <v>166187.88172043004</v>
      </c>
      <c r="C11" s="218">
        <v>192198.92473118281</v>
      </c>
      <c r="D11" s="218">
        <v>189697.74193548388</v>
      </c>
      <c r="E11" s="218">
        <v>183100</v>
      </c>
      <c r="F11" s="218">
        <v>203591.11111111101</v>
      </c>
    </row>
    <row r="12" spans="1:21" s="38" customFormat="1" ht="15.75" customHeight="1">
      <c r="A12" s="372" t="s">
        <v>51</v>
      </c>
      <c r="B12" s="218">
        <v>174123.94444444444</v>
      </c>
      <c r="C12" s="218">
        <v>195233.33333333331</v>
      </c>
      <c r="D12" s="218">
        <v>200000</v>
      </c>
      <c r="E12" s="218">
        <v>188500</v>
      </c>
      <c r="F12" s="218">
        <v>191201.61290322599</v>
      </c>
      <c r="I12" s="632"/>
      <c r="J12" s="630"/>
      <c r="P12" s="632"/>
    </row>
    <row r="13" spans="1:21" s="38" customFormat="1" ht="15.75" customHeight="1">
      <c r="A13" s="42" t="s">
        <v>52</v>
      </c>
      <c r="B13" s="218">
        <v>178958.064516129</v>
      </c>
      <c r="C13" s="218">
        <v>203064.51612903224</v>
      </c>
      <c r="D13" s="218">
        <v>200000</v>
      </c>
      <c r="E13" s="218">
        <v>193333.33333333331</v>
      </c>
      <c r="F13" s="218">
        <v>194322.58064516101</v>
      </c>
    </row>
    <row r="14" spans="1:21" s="38" customFormat="1" ht="15.75" customHeight="1">
      <c r="A14" s="42" t="s">
        <v>53</v>
      </c>
      <c r="B14" s="218">
        <v>178848.38709677415</v>
      </c>
      <c r="C14" s="218">
        <v>205000</v>
      </c>
      <c r="D14" s="218">
        <v>200000</v>
      </c>
      <c r="E14" s="694"/>
      <c r="F14" s="218">
        <v>190612.90322580643</v>
      </c>
    </row>
    <row r="15" spans="1:21" s="38" customFormat="1" ht="15.75" customHeight="1">
      <c r="A15" s="42" t="s">
        <v>54</v>
      </c>
      <c r="B15" s="218">
        <v>177945.00000000003</v>
      </c>
      <c r="C15" s="218">
        <v>205000</v>
      </c>
      <c r="D15" s="218">
        <v>200000</v>
      </c>
      <c r="E15" s="694"/>
      <c r="F15" s="218">
        <v>189000</v>
      </c>
    </row>
    <row r="16" spans="1:21" s="38" customFormat="1" ht="15.75" customHeight="1">
      <c r="A16" s="42" t="s">
        <v>55</v>
      </c>
      <c r="B16" s="218">
        <v>176472.5806451613</v>
      </c>
      <c r="C16" s="218">
        <v>205000</v>
      </c>
      <c r="D16" s="218">
        <v>200000</v>
      </c>
      <c r="E16" s="694"/>
      <c r="F16" s="218"/>
    </row>
    <row r="17" spans="1:6" s="38" customFormat="1" ht="15.75" customHeight="1">
      <c r="A17" s="42" t="s">
        <v>56</v>
      </c>
      <c r="B17" s="218">
        <v>173878.33333333331</v>
      </c>
      <c r="C17" s="218">
        <v>205000</v>
      </c>
      <c r="D17" s="694"/>
      <c r="E17" s="694"/>
      <c r="F17" s="218"/>
    </row>
    <row r="18" spans="1:6" s="38" customFormat="1" ht="15.75" customHeight="1">
      <c r="A18" s="42" t="s">
        <v>57</v>
      </c>
      <c r="B18" s="218">
        <v>173899.99999999997</v>
      </c>
      <c r="C18" s="218">
        <v>205000</v>
      </c>
      <c r="D18" s="694"/>
      <c r="E18" s="694"/>
      <c r="F18" s="218"/>
    </row>
    <row r="19" spans="1:6" s="38" customFormat="1" ht="12.75">
      <c r="A19" s="93" t="s">
        <v>197</v>
      </c>
      <c r="B19" s="50"/>
      <c r="C19" s="50"/>
      <c r="D19" s="50"/>
      <c r="E19" s="50"/>
      <c r="F19" s="50"/>
    </row>
    <row r="20" spans="1:6" s="38" customFormat="1" ht="12.75">
      <c r="A20" s="2" t="s">
        <v>446</v>
      </c>
      <c r="B20" s="54"/>
      <c r="C20" s="54"/>
      <c r="D20" s="54"/>
      <c r="E20" s="54"/>
      <c r="F20" s="54"/>
    </row>
    <row r="21" spans="1:6" s="38" customFormat="1" ht="12.75">
      <c r="B21" s="54"/>
      <c r="C21" s="54"/>
      <c r="D21" s="54"/>
      <c r="E21" s="54"/>
      <c r="F21" s="633"/>
    </row>
    <row r="22" spans="1:6" s="38" customFormat="1" ht="23.25" customHeight="1">
      <c r="A22" s="54"/>
      <c r="B22" s="54"/>
      <c r="C22" s="54"/>
      <c r="D22" s="54"/>
      <c r="E22" s="54"/>
      <c r="F22" s="54"/>
    </row>
    <row r="23" spans="1:6" s="38" customFormat="1" ht="30.75" customHeight="1">
      <c r="A23" s="54"/>
      <c r="B23" s="54"/>
      <c r="C23" s="54"/>
      <c r="D23" s="54"/>
      <c r="E23" s="54"/>
      <c r="F23" s="54"/>
    </row>
    <row r="24" spans="1:6" s="38" customFormat="1" ht="44.25" customHeight="1">
      <c r="A24" s="54"/>
      <c r="B24" s="54"/>
      <c r="C24" s="54"/>
      <c r="D24" s="54"/>
      <c r="E24" s="54"/>
      <c r="F24" s="54"/>
    </row>
    <row r="25" spans="1:6" s="38" customFormat="1" ht="30" customHeight="1">
      <c r="A25" s="54"/>
      <c r="B25" s="54"/>
      <c r="C25" s="54"/>
      <c r="D25" s="54"/>
      <c r="E25" s="54"/>
      <c r="F25" s="54"/>
    </row>
    <row r="26" spans="1:6" s="38" customFormat="1" ht="21.75" customHeight="1">
      <c r="A26" s="54"/>
      <c r="B26" s="54"/>
      <c r="C26" s="54"/>
      <c r="D26" s="54"/>
      <c r="E26" s="54"/>
      <c r="F26" s="54"/>
    </row>
    <row r="27" spans="1:6" s="38" customFormat="1" ht="17.25" customHeight="1">
      <c r="A27" s="54"/>
      <c r="B27" s="54"/>
      <c r="C27" s="54"/>
      <c r="D27" s="54"/>
      <c r="E27" s="54"/>
      <c r="F27" s="54"/>
    </row>
    <row r="28" spans="1:6" s="38" customFormat="1" ht="44.25" customHeight="1">
      <c r="A28" s="54"/>
      <c r="B28" s="54"/>
      <c r="C28" s="54"/>
      <c r="D28" s="54"/>
      <c r="E28" s="54"/>
      <c r="F28" s="54"/>
    </row>
    <row r="29" spans="1:6" s="38" customFormat="1" ht="21" customHeight="1">
      <c r="A29" s="54"/>
      <c r="B29" s="54"/>
      <c r="C29" s="54"/>
      <c r="D29" s="54"/>
      <c r="E29" s="54"/>
      <c r="F29" s="54"/>
    </row>
    <row r="30" spans="1:6" s="38" customFormat="1" ht="12.75">
      <c r="A30" s="54"/>
      <c r="B30" s="54"/>
      <c r="C30" s="54"/>
      <c r="D30" s="54"/>
      <c r="E30" s="54"/>
      <c r="F30" s="54"/>
    </row>
    <row r="31" spans="1:6" s="38" customFormat="1" ht="12.75">
      <c r="A31" s="16"/>
      <c r="B31" s="54"/>
      <c r="C31" s="54"/>
      <c r="D31" s="54"/>
      <c r="E31" s="54"/>
      <c r="F31" s="54"/>
    </row>
    <row r="32" spans="1:6" ht="14.1" customHeight="1">
      <c r="A32" s="634"/>
      <c r="B32" s="16"/>
    </row>
    <row r="33" spans="6:15" ht="20.45" customHeight="1">
      <c r="K33" s="14"/>
      <c r="L33" s="14"/>
      <c r="M33" s="14"/>
      <c r="N33" s="14"/>
      <c r="O33" s="14"/>
    </row>
    <row r="34" spans="6:15" ht="61.5" customHeight="1">
      <c r="K34" s="14"/>
      <c r="L34" s="14"/>
      <c r="M34" s="14"/>
      <c r="N34" s="14"/>
    </row>
    <row r="35" spans="6:15" ht="61.5" customHeight="1">
      <c r="K35" s="14"/>
      <c r="L35" s="14"/>
      <c r="M35" s="14"/>
      <c r="N35" s="14"/>
    </row>
    <row r="36" spans="6:15" ht="61.5" customHeight="1">
      <c r="K36" s="14"/>
      <c r="L36" s="14"/>
      <c r="M36" s="14"/>
      <c r="N36" s="14"/>
    </row>
    <row r="37" spans="6:15" ht="61.5" customHeight="1">
      <c r="K37" s="14"/>
      <c r="L37" s="14"/>
      <c r="M37" s="14"/>
      <c r="N37" s="14"/>
    </row>
    <row r="38" spans="6:15">
      <c r="F38" s="374"/>
      <c r="K38" s="14"/>
      <c r="L38" s="14"/>
      <c r="M38" s="14"/>
      <c r="N38" s="14"/>
    </row>
    <row r="39" spans="6:15" ht="55.5" customHeight="1">
      <c r="F39" s="374"/>
      <c r="K39" s="14"/>
      <c r="L39" s="14"/>
      <c r="M39" s="14"/>
      <c r="N39" s="14"/>
    </row>
    <row r="40" spans="6:15">
      <c r="F40" s="374"/>
      <c r="K40" s="14"/>
      <c r="L40" s="14"/>
      <c r="M40" s="14"/>
      <c r="N40" s="14"/>
    </row>
    <row r="41" spans="6:15">
      <c r="F41" s="374"/>
      <c r="K41" s="14"/>
      <c r="L41" s="14"/>
      <c r="M41" s="14"/>
      <c r="N41" s="14"/>
    </row>
    <row r="42" spans="6:15">
      <c r="F42" s="374"/>
      <c r="K42" s="14"/>
      <c r="L42" s="14"/>
      <c r="M42" s="14"/>
      <c r="N42" s="14"/>
    </row>
    <row r="43" spans="6:15">
      <c r="K43" s="14"/>
      <c r="L43" s="14"/>
      <c r="M43" s="14"/>
      <c r="N43" s="14"/>
    </row>
    <row r="44" spans="6:15">
      <c r="K44" s="14"/>
      <c r="L44" s="14"/>
      <c r="M44" s="14"/>
      <c r="N44" s="14"/>
    </row>
    <row r="45" spans="6:15">
      <c r="K45" s="14"/>
      <c r="L45" s="14"/>
      <c r="M45" s="14"/>
      <c r="N45" s="14"/>
    </row>
    <row r="46" spans="6:15">
      <c r="K46" s="14"/>
      <c r="L46" s="14"/>
      <c r="M46" s="14"/>
      <c r="N46" s="14"/>
    </row>
    <row r="47" spans="6:15">
      <c r="K47" s="14"/>
      <c r="L47" s="14"/>
      <c r="M47" s="14"/>
      <c r="N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3:13" ht="15" customHeight="1"/>
    <row r="66" spans="13:13" ht="15" customHeight="1"/>
    <row r="67" spans="13:13" ht="15" customHeight="1"/>
    <row r="68" spans="13:13" ht="15" customHeight="1"/>
    <row r="69" spans="13:13" ht="15" customHeight="1"/>
    <row r="70" spans="13:13" ht="15" customHeight="1"/>
    <row r="71" spans="13:13" ht="15" customHeight="1"/>
    <row r="72" spans="13:13" ht="15" customHeight="1"/>
    <row r="73" spans="13:13" ht="15" customHeight="1">
      <c r="M73" s="12"/>
    </row>
    <row r="74" spans="13:13" ht="15" customHeight="1">
      <c r="M74" s="12"/>
    </row>
    <row r="75" spans="13:13" ht="15" customHeight="1">
      <c r="M75" s="12"/>
    </row>
    <row r="76" spans="13:13" ht="15" customHeight="1">
      <c r="M76" s="12"/>
    </row>
    <row r="77" spans="13:13" ht="15" customHeight="1">
      <c r="M77" s="12"/>
    </row>
    <row r="78" spans="13:13" ht="15" customHeight="1">
      <c r="M78" s="12"/>
    </row>
    <row r="79" spans="13:13" ht="15" customHeight="1">
      <c r="M79" s="12"/>
    </row>
    <row r="80" spans="13: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4">
    <mergeCell ref="A1:F1"/>
    <mergeCell ref="A3:F3"/>
    <mergeCell ref="A4:F4"/>
    <mergeCell ref="A5:F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9"/>
  <sheetViews>
    <sheetView zoomScaleNormal="100" zoomScaleSheetLayoutView="75" workbookViewId="0">
      <selection activeCell="H23" sqref="H23"/>
    </sheetView>
  </sheetViews>
  <sheetFormatPr baseColWidth="10" defaultRowHeight="12"/>
  <cols>
    <col min="1" max="1" width="11.90625" style="1" customWidth="1"/>
    <col min="2" max="7" width="7.453125" style="1" customWidth="1"/>
    <col min="8" max="8" width="6" style="1" customWidth="1"/>
    <col min="9" max="9" width="3.08984375" style="1" customWidth="1"/>
    <col min="10" max="19" width="5.6328125" style="1" customWidth="1"/>
    <col min="20" max="16384" width="10.90625" style="1"/>
  </cols>
  <sheetData>
    <row r="1" spans="1:19" s="24" customFormat="1" ht="12.75">
      <c r="A1" s="963" t="s">
        <v>84</v>
      </c>
      <c r="B1" s="963"/>
      <c r="C1" s="963"/>
      <c r="D1" s="963"/>
      <c r="E1" s="963"/>
      <c r="F1" s="963"/>
      <c r="G1" s="963"/>
      <c r="H1" s="963"/>
    </row>
    <row r="2" spans="1:19" s="24" customFormat="1" ht="12.75">
      <c r="A2" s="367"/>
      <c r="B2" s="367"/>
      <c r="C2" s="367"/>
      <c r="D2" s="367"/>
      <c r="E2" s="367"/>
      <c r="F2" s="367"/>
      <c r="G2" s="367"/>
      <c r="H2" s="367"/>
    </row>
    <row r="3" spans="1:19" s="24" customFormat="1" ht="12.75">
      <c r="A3" s="963" t="s">
        <v>384</v>
      </c>
      <c r="B3" s="963"/>
      <c r="C3" s="963"/>
      <c r="D3" s="963"/>
      <c r="E3" s="963"/>
      <c r="F3" s="963"/>
      <c r="G3" s="963"/>
      <c r="H3" s="963"/>
    </row>
    <row r="4" spans="1:19" s="24" customFormat="1" ht="12.75">
      <c r="A4" s="963" t="s">
        <v>385</v>
      </c>
      <c r="B4" s="963"/>
      <c r="C4" s="963"/>
      <c r="D4" s="963"/>
      <c r="E4" s="963"/>
      <c r="F4" s="963"/>
      <c r="G4" s="963"/>
      <c r="H4" s="963"/>
    </row>
    <row r="5" spans="1:19" s="38" customFormat="1" ht="15.75" customHeight="1">
      <c r="A5" s="1142" t="s">
        <v>259</v>
      </c>
      <c r="B5" s="1145" t="s">
        <v>276</v>
      </c>
      <c r="C5" s="1145"/>
      <c r="D5" s="1145" t="s">
        <v>277</v>
      </c>
      <c r="E5" s="1145"/>
      <c r="F5" s="1146" t="s">
        <v>7</v>
      </c>
      <c r="G5" s="1146"/>
      <c r="H5" s="1146"/>
      <c r="J5" s="36"/>
    </row>
    <row r="6" spans="1:19" s="38" customFormat="1" ht="15.75" customHeight="1">
      <c r="A6" s="1142"/>
      <c r="B6" s="617">
        <v>2016</v>
      </c>
      <c r="C6" s="617">
        <v>2017</v>
      </c>
      <c r="D6" s="617">
        <v>2016</v>
      </c>
      <c r="E6" s="617">
        <v>2017</v>
      </c>
      <c r="F6" s="617">
        <v>2016</v>
      </c>
      <c r="G6" s="617">
        <v>2017</v>
      </c>
      <c r="H6" s="618" t="s">
        <v>8</v>
      </c>
      <c r="J6" s="159"/>
      <c r="K6" s="159"/>
    </row>
    <row r="7" spans="1:19" s="38" customFormat="1" ht="15.75" customHeight="1">
      <c r="A7" s="127" t="s">
        <v>48</v>
      </c>
      <c r="B7" s="170"/>
      <c r="C7" s="469"/>
      <c r="D7" s="469"/>
      <c r="E7" s="469"/>
      <c r="F7" s="469"/>
      <c r="G7" s="469"/>
      <c r="H7" s="635"/>
      <c r="J7" s="159"/>
      <c r="K7" s="159"/>
    </row>
    <row r="8" spans="1:19" s="38" customFormat="1" ht="15.75" customHeight="1">
      <c r="A8" s="127" t="s">
        <v>49</v>
      </c>
      <c r="B8" s="170"/>
      <c r="C8" s="469"/>
      <c r="D8" s="469"/>
      <c r="E8" s="469"/>
      <c r="F8" s="469"/>
      <c r="G8" s="469"/>
      <c r="H8" s="635"/>
      <c r="J8" s="159"/>
      <c r="K8" s="159"/>
    </row>
    <row r="9" spans="1:19" s="191" customFormat="1" ht="15.75" customHeight="1">
      <c r="A9" s="373" t="s">
        <v>50</v>
      </c>
      <c r="B9" s="469"/>
      <c r="C9" s="469">
        <v>190.86842105263156</v>
      </c>
      <c r="D9" s="469"/>
      <c r="E9" s="469">
        <v>190.86842105263156</v>
      </c>
      <c r="F9" s="469"/>
      <c r="G9" s="469">
        <v>190.86842105263156</v>
      </c>
      <c r="H9" s="635"/>
      <c r="J9" s="193"/>
      <c r="K9" s="193"/>
    </row>
    <row r="10" spans="1:19" s="38" customFormat="1" ht="15.75" customHeight="1">
      <c r="A10" s="373" t="s">
        <v>58</v>
      </c>
      <c r="B10" s="469">
        <v>175.53703703703704</v>
      </c>
      <c r="C10" s="469">
        <v>211.28611111111113</v>
      </c>
      <c r="D10" s="469">
        <v>175.72222222222223</v>
      </c>
      <c r="E10" s="469">
        <v>190.44166666666669</v>
      </c>
      <c r="F10" s="469">
        <v>175.58333333333331</v>
      </c>
      <c r="G10" s="469">
        <v>204.79944444444442</v>
      </c>
      <c r="H10" s="636">
        <f>G10/F10-1</f>
        <v>0.16639455782312917</v>
      </c>
      <c r="J10" s="637"/>
      <c r="K10" s="637"/>
      <c r="L10" s="48"/>
      <c r="M10" s="48"/>
      <c r="N10" s="48"/>
      <c r="O10" s="48"/>
      <c r="P10" s="48"/>
      <c r="Q10" s="48"/>
      <c r="R10" s="48"/>
      <c r="S10" s="48"/>
    </row>
    <row r="11" spans="1:19" s="38" customFormat="1" ht="15.75" customHeight="1">
      <c r="A11" s="373" t="s">
        <v>60</v>
      </c>
      <c r="B11" s="469">
        <v>183.40053763440858</v>
      </c>
      <c r="C11" s="469">
        <v>210.94166666666669</v>
      </c>
      <c r="D11" s="469">
        <v>183.61290322580643</v>
      </c>
      <c r="E11" s="469">
        <v>191.65277777777774</v>
      </c>
      <c r="F11" s="469">
        <v>183.45080645161292</v>
      </c>
      <c r="G11" s="469">
        <v>203.5911111111111</v>
      </c>
      <c r="H11" s="636">
        <f>G11/F11-1</f>
        <v>0.10978586057516404</v>
      </c>
      <c r="J11" s="637"/>
      <c r="K11" s="342"/>
      <c r="L11" s="48"/>
      <c r="M11" s="48"/>
      <c r="N11" s="48"/>
      <c r="O11" s="48"/>
      <c r="P11" s="48"/>
      <c r="Q11" s="48"/>
      <c r="R11" s="48"/>
      <c r="S11" s="48"/>
    </row>
    <row r="12" spans="1:19" s="38" customFormat="1" ht="15.75" customHeight="1">
      <c r="A12" s="373" t="s">
        <v>51</v>
      </c>
      <c r="B12" s="469">
        <v>188.57222222222222</v>
      </c>
      <c r="C12" s="469">
        <v>191.20161290322579</v>
      </c>
      <c r="D12" s="469">
        <v>187.78333333333333</v>
      </c>
      <c r="E12" s="469">
        <v>191.20161290322579</v>
      </c>
      <c r="F12" s="469">
        <v>188.375</v>
      </c>
      <c r="G12" s="469">
        <v>191.20161290322579</v>
      </c>
      <c r="H12" s="636">
        <f>G12/F12-1</f>
        <v>1.5005244343600843E-2</v>
      </c>
      <c r="J12" s="637"/>
      <c r="K12" s="342"/>
    </row>
    <row r="13" spans="1:19" s="38" customFormat="1" ht="15.75" customHeight="1">
      <c r="A13" s="373" t="s">
        <v>52</v>
      </c>
      <c r="B13" s="469">
        <v>193.58602150537635</v>
      </c>
      <c r="C13" s="469">
        <v>194.32258064516128</v>
      </c>
      <c r="D13" s="469">
        <v>193.46774193548387</v>
      </c>
      <c r="E13" s="469">
        <v>194.32258064516128</v>
      </c>
      <c r="F13" s="469">
        <v>193.55645161290323</v>
      </c>
      <c r="G13" s="469">
        <v>194.32258064516128</v>
      </c>
      <c r="H13" s="636">
        <f t="shared" ref="H13" si="0">G13/F13-1</f>
        <v>3.9581684096494651E-3</v>
      </c>
      <c r="I13" s="298"/>
      <c r="J13" s="637"/>
      <c r="K13" s="740"/>
    </row>
    <row r="14" spans="1:19" s="38" customFormat="1" ht="15.75" customHeight="1">
      <c r="A14" s="373" t="s">
        <v>53</v>
      </c>
      <c r="B14" s="469"/>
      <c r="C14" s="469">
        <v>190.61290322580643</v>
      </c>
      <c r="D14" s="469"/>
      <c r="E14" s="469">
        <v>190.61290322580643</v>
      </c>
      <c r="F14" s="469"/>
      <c r="G14" s="469">
        <v>190.61290322580643</v>
      </c>
      <c r="H14" s="636"/>
      <c r="J14" s="48"/>
      <c r="K14" s="216"/>
    </row>
    <row r="15" spans="1:19" s="38" customFormat="1" ht="15.75" customHeight="1">
      <c r="A15" s="373" t="s">
        <v>54</v>
      </c>
      <c r="B15" s="469"/>
      <c r="C15" s="469">
        <v>189</v>
      </c>
      <c r="D15" s="469"/>
      <c r="E15" s="469">
        <v>189</v>
      </c>
      <c r="F15" s="469"/>
      <c r="G15" s="469">
        <v>189</v>
      </c>
      <c r="H15" s="530"/>
      <c r="J15" s="159"/>
      <c r="K15" s="159"/>
    </row>
    <row r="16" spans="1:19" s="38" customFormat="1" ht="15.75" customHeight="1">
      <c r="A16" s="373" t="s">
        <v>55</v>
      </c>
      <c r="B16" s="530"/>
      <c r="C16" s="530"/>
      <c r="D16" s="530"/>
      <c r="E16" s="530"/>
      <c r="F16" s="530"/>
      <c r="G16" s="530"/>
      <c r="H16" s="530"/>
    </row>
    <row r="17" spans="1:17" s="38" customFormat="1" ht="15.75" customHeight="1">
      <c r="A17" s="373" t="s">
        <v>56</v>
      </c>
      <c r="B17" s="530"/>
      <c r="C17" s="530"/>
      <c r="D17" s="530"/>
      <c r="E17" s="530"/>
      <c r="F17" s="530"/>
      <c r="G17" s="530"/>
      <c r="H17" s="530"/>
    </row>
    <row r="18" spans="1:17" s="38" customFormat="1" ht="15.75" customHeight="1">
      <c r="A18" s="373" t="s">
        <v>57</v>
      </c>
      <c r="B18" s="530"/>
      <c r="C18" s="530"/>
      <c r="D18" s="530"/>
      <c r="E18" s="530"/>
      <c r="F18" s="530"/>
      <c r="G18" s="530"/>
      <c r="H18" s="530"/>
    </row>
    <row r="19" spans="1:17" s="38" customFormat="1" ht="12.75">
      <c r="A19" s="2" t="s">
        <v>413</v>
      </c>
      <c r="B19" s="531"/>
      <c r="C19" s="531"/>
      <c r="D19" s="531"/>
      <c r="E19" s="531"/>
      <c r="F19" s="531"/>
      <c r="G19" s="531"/>
      <c r="H19" s="532"/>
      <c r="J19" s="48"/>
      <c r="K19" s="48"/>
    </row>
    <row r="20" spans="1:17" ht="23.25" customHeight="1">
      <c r="A20" s="1199" t="s">
        <v>447</v>
      </c>
      <c r="B20" s="1199"/>
      <c r="C20" s="1199"/>
      <c r="D20" s="1199"/>
      <c r="E20" s="1199"/>
      <c r="F20" s="1199"/>
      <c r="G20" s="1199"/>
      <c r="H20" s="1199"/>
    </row>
    <row r="21" spans="1:17">
      <c r="B21" s="489"/>
      <c r="C21" s="533"/>
      <c r="D21" s="489"/>
      <c r="E21" s="533"/>
      <c r="F21" s="489"/>
      <c r="G21" s="533"/>
      <c r="H21" s="489"/>
    </row>
    <row r="22" spans="1:17" ht="7.5" customHeight="1">
      <c r="G22" s="14"/>
      <c r="H22" s="14"/>
      <c r="J22" s="14"/>
      <c r="K22" s="14"/>
      <c r="L22" s="14"/>
      <c r="M22" s="14"/>
      <c r="N22" s="14"/>
      <c r="O22" s="14"/>
      <c r="P22" s="14"/>
      <c r="Q22" s="14"/>
    </row>
    <row r="23" spans="1:17" ht="24.75" customHeight="1">
      <c r="L23" s="14"/>
      <c r="M23" s="14"/>
      <c r="N23" s="14"/>
      <c r="O23" s="14"/>
      <c r="P23" s="14"/>
      <c r="Q23" s="14"/>
    </row>
    <row r="24" spans="1:17">
      <c r="A24" s="957"/>
      <c r="B24" s="957"/>
      <c r="C24" s="957"/>
      <c r="I24" s="639"/>
      <c r="J24" s="639"/>
      <c r="K24" s="639"/>
      <c r="L24" s="639"/>
      <c r="M24" s="639"/>
      <c r="N24" s="639"/>
      <c r="O24" s="14"/>
      <c r="P24" s="14"/>
    </row>
    <row r="25" spans="1:17" ht="12.75">
      <c r="B25" s="15"/>
      <c r="C25" s="15"/>
      <c r="D25" s="15"/>
      <c r="E25" s="15"/>
      <c r="F25" s="15"/>
      <c r="G25" s="15"/>
      <c r="I25" s="38"/>
      <c r="J25" s="38"/>
      <c r="K25" s="38"/>
      <c r="L25" s="38"/>
      <c r="M25" s="38"/>
      <c r="N25" s="38"/>
      <c r="O25" s="14"/>
      <c r="P25" s="14"/>
    </row>
    <row r="26" spans="1:17">
      <c r="B26" s="15"/>
      <c r="M26" s="14"/>
      <c r="N26" s="14"/>
      <c r="O26" s="14"/>
      <c r="P26" s="14"/>
    </row>
    <row r="27" spans="1:17">
      <c r="B27" s="15"/>
      <c r="E27" s="374"/>
      <c r="L27" s="14"/>
      <c r="M27" s="14"/>
      <c r="N27" s="14"/>
      <c r="O27" s="14"/>
      <c r="P27" s="14"/>
    </row>
    <row r="28" spans="1:17">
      <c r="B28" s="15"/>
      <c r="E28" s="374"/>
      <c r="M28" s="14"/>
      <c r="N28" s="14"/>
      <c r="O28" s="14"/>
      <c r="P28" s="14"/>
    </row>
    <row r="29" spans="1:17">
      <c r="E29" s="374"/>
      <c r="L29" s="14"/>
      <c r="M29" s="14"/>
      <c r="N29" s="14"/>
      <c r="O29" s="14"/>
      <c r="P29" s="14"/>
    </row>
    <row r="30" spans="1:17">
      <c r="E30" s="374"/>
      <c r="M30" s="14"/>
      <c r="N30" s="14"/>
      <c r="O30" s="14"/>
      <c r="P30" s="14"/>
    </row>
    <row r="31" spans="1:17">
      <c r="E31" s="374"/>
      <c r="L31" s="14"/>
      <c r="M31" s="14"/>
      <c r="N31" s="14"/>
      <c r="O31" s="14"/>
      <c r="P31" s="14"/>
    </row>
    <row r="32" spans="1:17">
      <c r="E32" s="374"/>
      <c r="M32" s="14"/>
      <c r="N32" s="14"/>
      <c r="O32" s="14"/>
      <c r="P32" s="14"/>
    </row>
    <row r="33" spans="5:16">
      <c r="E33" s="374"/>
      <c r="L33" s="14"/>
      <c r="M33" s="14"/>
      <c r="N33" s="14"/>
      <c r="O33" s="14"/>
      <c r="P33" s="14"/>
    </row>
    <row r="34" spans="5:16">
      <c r="E34" s="374"/>
      <c r="M34" s="14"/>
      <c r="N34" s="14"/>
      <c r="O34" s="14"/>
      <c r="P34" s="14"/>
    </row>
    <row r="35" spans="5:16">
      <c r="E35" s="374"/>
      <c r="L35" s="14"/>
      <c r="M35" s="14"/>
      <c r="N35" s="14"/>
      <c r="O35" s="14"/>
      <c r="P35" s="14"/>
    </row>
    <row r="36" spans="5:16">
      <c r="E36" s="374"/>
      <c r="M36" s="14"/>
      <c r="N36" s="14"/>
      <c r="O36" s="14"/>
      <c r="P36" s="14"/>
    </row>
    <row r="37" spans="5:16">
      <c r="E37" s="374"/>
      <c r="L37" s="14"/>
      <c r="M37" s="14"/>
      <c r="N37" s="14"/>
      <c r="O37" s="14"/>
      <c r="P37" s="14"/>
    </row>
    <row r="38" spans="5:16">
      <c r="E38" s="374"/>
      <c r="M38" s="14"/>
      <c r="N38" s="14"/>
      <c r="O38" s="14"/>
      <c r="P38" s="14"/>
    </row>
    <row r="39" spans="5:16">
      <c r="L39" s="14"/>
      <c r="M39" s="14"/>
      <c r="N39" s="14"/>
      <c r="O39" s="14"/>
      <c r="P39" s="14"/>
    </row>
    <row r="40" spans="5:16">
      <c r="M40" s="14"/>
      <c r="N40" s="14"/>
      <c r="O40" s="14"/>
      <c r="P40" s="14"/>
    </row>
    <row r="41" spans="5:16">
      <c r="L41" s="14"/>
      <c r="M41" s="14"/>
      <c r="N41" s="14"/>
      <c r="O41" s="14"/>
      <c r="P41" s="14"/>
    </row>
    <row r="42" spans="5:16">
      <c r="M42" s="14"/>
      <c r="N42" s="14"/>
      <c r="O42" s="14"/>
      <c r="P42" s="14"/>
    </row>
    <row r="43" spans="5:16">
      <c r="L43" s="14"/>
      <c r="M43" s="14"/>
      <c r="N43" s="14"/>
      <c r="O43" s="14"/>
      <c r="P43" s="14"/>
    </row>
    <row r="45" spans="5:16" ht="13.5" customHeight="1"/>
    <row r="46" spans="5:16" ht="13.5" customHeight="1"/>
    <row r="47" spans="5:16" ht="13.5" customHeight="1"/>
    <row r="48" spans="5:16" ht="13.5" customHeight="1"/>
    <row r="49" ht="12.75" customHeight="1"/>
    <row r="50" ht="12.7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5:15" ht="15" customHeight="1"/>
    <row r="66" spans="15:15" ht="15" customHeight="1"/>
    <row r="67" spans="15:15" ht="15" customHeight="1"/>
    <row r="68" spans="15:15" ht="15" customHeight="1"/>
    <row r="69" spans="15:15" ht="15" customHeight="1">
      <c r="O69" s="12"/>
    </row>
    <row r="70" spans="15:15" ht="15" customHeight="1">
      <c r="O70" s="12"/>
    </row>
    <row r="71" spans="15:15" ht="15" customHeight="1">
      <c r="O71" s="12"/>
    </row>
    <row r="72" spans="15:15" ht="15" customHeight="1">
      <c r="O72" s="12"/>
    </row>
    <row r="73" spans="15:15" ht="15" customHeight="1">
      <c r="O73" s="12"/>
    </row>
    <row r="74" spans="15:15" ht="15" customHeight="1">
      <c r="O74" s="12"/>
    </row>
    <row r="75" spans="15:15" ht="15" customHeight="1">
      <c r="O75" s="12"/>
    </row>
    <row r="76" spans="15:15" ht="15" customHeight="1"/>
    <row r="77" spans="15:15" ht="15" customHeight="1"/>
    <row r="78" spans="15:15" ht="15" customHeight="1"/>
    <row r="79" spans="15:15" ht="15" customHeight="1"/>
    <row r="80" spans="15:15"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9">
    <mergeCell ref="A20:H20"/>
    <mergeCell ref="A24:C24"/>
    <mergeCell ref="A1:H1"/>
    <mergeCell ref="A3:H3"/>
    <mergeCell ref="A4:H4"/>
    <mergeCell ref="A5:A6"/>
    <mergeCell ref="B5:C5"/>
    <mergeCell ref="D5:E5"/>
    <mergeCell ref="F5:H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Normal="100" zoomScaleSheetLayoutView="75" workbookViewId="0">
      <selection activeCell="H19" sqref="H19"/>
    </sheetView>
  </sheetViews>
  <sheetFormatPr baseColWidth="10" defaultRowHeight="12"/>
  <cols>
    <col min="1" max="1" width="6.81640625" style="767" customWidth="1"/>
    <col min="2" max="2" width="8.36328125" style="211" customWidth="1"/>
    <col min="3" max="3" width="8.7265625" style="211" customWidth="1"/>
    <col min="4" max="4" width="8.6328125" style="211" customWidth="1"/>
    <col min="5" max="5" width="8.08984375" style="211" customWidth="1"/>
    <col min="6" max="6" width="8.26953125" style="211" customWidth="1"/>
    <col min="7" max="7" width="7.81640625" style="211" customWidth="1"/>
    <col min="8" max="8" width="9.26953125" style="211" customWidth="1"/>
    <col min="9" max="9" width="1.7265625" style="211" customWidth="1"/>
    <col min="10" max="16384" width="10.90625" style="178"/>
  </cols>
  <sheetData>
    <row r="1" spans="1:14" s="768" customFormat="1" ht="12.75">
      <c r="A1" s="959" t="s">
        <v>85</v>
      </c>
      <c r="B1" s="959"/>
      <c r="C1" s="959"/>
      <c r="D1" s="959"/>
      <c r="E1" s="959"/>
      <c r="F1" s="959"/>
      <c r="G1" s="959"/>
      <c r="H1" s="959"/>
      <c r="I1" s="719"/>
    </row>
    <row r="2" spans="1:14" s="768" customFormat="1" ht="12.75">
      <c r="A2" s="759"/>
      <c r="B2" s="762"/>
      <c r="C2" s="210"/>
      <c r="D2" s="210"/>
      <c r="E2" s="210"/>
      <c r="F2" s="210"/>
      <c r="G2" s="210"/>
      <c r="H2" s="210"/>
      <c r="I2" s="719"/>
    </row>
    <row r="3" spans="1:14" s="768" customFormat="1" ht="12.75">
      <c r="A3" s="959" t="s">
        <v>295</v>
      </c>
      <c r="B3" s="959"/>
      <c r="C3" s="959"/>
      <c r="D3" s="959"/>
      <c r="E3" s="959"/>
      <c r="F3" s="959"/>
      <c r="G3" s="959"/>
      <c r="H3" s="959"/>
      <c r="I3" s="719"/>
    </row>
    <row r="4" spans="1:14" s="768" customFormat="1" ht="12.75">
      <c r="A4" s="964" t="s">
        <v>386</v>
      </c>
      <c r="B4" s="964"/>
      <c r="C4" s="964"/>
      <c r="D4" s="964"/>
      <c r="E4" s="964"/>
      <c r="F4" s="964"/>
      <c r="G4" s="964"/>
      <c r="H4" s="964"/>
      <c r="I4" s="719"/>
    </row>
    <row r="5" spans="1:14" s="768" customFormat="1" ht="79.349999999999994" customHeight="1">
      <c r="A5" s="763" t="s">
        <v>106</v>
      </c>
      <c r="B5" s="764" t="s">
        <v>387</v>
      </c>
      <c r="C5" s="764" t="s">
        <v>388</v>
      </c>
      <c r="D5" s="764" t="s">
        <v>389</v>
      </c>
      <c r="E5" s="764" t="s">
        <v>390</v>
      </c>
      <c r="F5" s="764" t="s">
        <v>391</v>
      </c>
      <c r="G5" s="764" t="s">
        <v>392</v>
      </c>
      <c r="H5" s="640" t="s">
        <v>515</v>
      </c>
      <c r="I5" s="719"/>
      <c r="J5" s="769"/>
      <c r="K5" s="769"/>
      <c r="L5" s="769"/>
      <c r="M5" s="769"/>
      <c r="N5" s="769"/>
    </row>
    <row r="6" spans="1:14" ht="15.75" customHeight="1">
      <c r="A6" s="765">
        <v>42675</v>
      </c>
      <c r="B6" s="847">
        <v>363.91</v>
      </c>
      <c r="C6" s="848">
        <v>362.45</v>
      </c>
      <c r="D6" s="848">
        <v>364.91</v>
      </c>
      <c r="E6" s="848">
        <v>348.52272727272725</v>
      </c>
      <c r="F6" s="848"/>
      <c r="G6" s="848">
        <v>498.70065952614317</v>
      </c>
      <c r="H6" s="848">
        <v>294.5241179117229</v>
      </c>
      <c r="I6" s="766"/>
      <c r="J6" s="769"/>
      <c r="K6" s="769"/>
      <c r="L6" s="769"/>
      <c r="M6" s="769"/>
      <c r="N6" s="769"/>
    </row>
    <row r="7" spans="1:14" ht="15.75" customHeight="1">
      <c r="A7" s="765">
        <v>42705</v>
      </c>
      <c r="B7" s="847">
        <v>371.5</v>
      </c>
      <c r="C7" s="848">
        <v>367.95</v>
      </c>
      <c r="D7" s="848">
        <v>372.95</v>
      </c>
      <c r="E7" s="848">
        <v>339.43181818181819</v>
      </c>
      <c r="F7" s="848"/>
      <c r="G7" s="848">
        <v>497.26080609457955</v>
      </c>
      <c r="H7" s="848">
        <v>293.35582222636043</v>
      </c>
      <c r="I7" s="766"/>
      <c r="J7" s="769"/>
      <c r="K7" s="769"/>
      <c r="L7" s="769"/>
      <c r="M7" s="769"/>
      <c r="N7" s="769"/>
    </row>
    <row r="8" spans="1:14" ht="15.75" customHeight="1">
      <c r="A8" s="765">
        <v>42736</v>
      </c>
      <c r="B8" s="847">
        <v>373.77</v>
      </c>
      <c r="C8" s="848">
        <v>369.95</v>
      </c>
      <c r="D8" s="848">
        <v>374.77</v>
      </c>
      <c r="E8" s="848">
        <v>341.25</v>
      </c>
      <c r="F8" s="848"/>
      <c r="G8" s="848">
        <v>526.71569827047404</v>
      </c>
      <c r="H8" s="848">
        <v>290.48581464509022</v>
      </c>
      <c r="I8" s="766"/>
      <c r="J8" s="769"/>
      <c r="K8" s="769"/>
      <c r="L8" s="769"/>
      <c r="M8" s="769"/>
      <c r="N8" s="769"/>
    </row>
    <row r="9" spans="1:14" ht="15.75" customHeight="1">
      <c r="A9" s="765">
        <v>42767</v>
      </c>
      <c r="B9" s="847">
        <v>366.15</v>
      </c>
      <c r="C9" s="848">
        <v>364.1</v>
      </c>
      <c r="D9" s="848">
        <v>367.15</v>
      </c>
      <c r="E9" s="848">
        <v>352.45</v>
      </c>
      <c r="F9" s="848"/>
      <c r="G9" s="848">
        <v>497.55373283968515</v>
      </c>
      <c r="H9" s="848">
        <v>288.85838142209286</v>
      </c>
      <c r="I9" s="766"/>
      <c r="J9" s="769"/>
      <c r="K9" s="769"/>
      <c r="L9" s="769"/>
      <c r="M9" s="769"/>
      <c r="N9" s="769"/>
    </row>
    <row r="10" spans="1:14" ht="15.75" customHeight="1">
      <c r="A10" s="765">
        <v>42795</v>
      </c>
      <c r="B10" s="848">
        <v>368.22</v>
      </c>
      <c r="C10" s="848">
        <v>366.22</v>
      </c>
      <c r="D10" s="848">
        <v>369.43</v>
      </c>
      <c r="E10" s="848">
        <v>349.72500000000002</v>
      </c>
      <c r="F10" s="848">
        <v>288.66972331009003</v>
      </c>
      <c r="G10" s="848">
        <v>492.94141860101382</v>
      </c>
      <c r="H10" s="848">
        <v>286.57543209663277</v>
      </c>
      <c r="I10" s="766"/>
      <c r="J10" s="769"/>
      <c r="K10" s="769"/>
      <c r="L10" s="769"/>
      <c r="M10" s="769"/>
      <c r="N10" s="769"/>
    </row>
    <row r="11" spans="1:14" ht="15.75" customHeight="1">
      <c r="A11" s="765">
        <v>42826</v>
      </c>
      <c r="B11" s="848">
        <v>376.47</v>
      </c>
      <c r="C11" s="848">
        <v>372.89</v>
      </c>
      <c r="D11" s="848">
        <v>377.74</v>
      </c>
      <c r="E11" s="848">
        <v>351.82499999999999</v>
      </c>
      <c r="F11" s="848">
        <v>313.01020104914403</v>
      </c>
      <c r="G11" s="848">
        <v>494.16609125424668</v>
      </c>
      <c r="H11" s="848">
        <v>285.93193550625671</v>
      </c>
      <c r="I11" s="766"/>
      <c r="J11" s="769"/>
      <c r="K11" s="769"/>
      <c r="L11" s="769"/>
      <c r="M11" s="769"/>
      <c r="N11" s="769"/>
    </row>
    <row r="12" spans="1:14" ht="15.75" customHeight="1" thickBot="1">
      <c r="A12" s="765">
        <v>42856</v>
      </c>
      <c r="B12" s="849">
        <v>401.87</v>
      </c>
      <c r="C12" s="849">
        <v>396.61</v>
      </c>
      <c r="D12" s="849">
        <v>406.78</v>
      </c>
      <c r="E12" s="849">
        <v>365</v>
      </c>
      <c r="F12" s="849">
        <v>303.31050625137595</v>
      </c>
      <c r="G12" s="849">
        <v>507.03780300826372</v>
      </c>
      <c r="H12" s="849">
        <v>283.75212339060522</v>
      </c>
      <c r="I12" s="766"/>
      <c r="J12" s="769"/>
      <c r="K12" s="769"/>
      <c r="L12" s="769"/>
      <c r="M12" s="769"/>
      <c r="N12" s="769"/>
    </row>
    <row r="13" spans="1:14" ht="15.75" customHeight="1" thickBot="1">
      <c r="A13" s="765">
        <v>42887</v>
      </c>
      <c r="B13" s="847">
        <v>444.77</v>
      </c>
      <c r="C13" s="848">
        <v>439.55</v>
      </c>
      <c r="D13" s="848">
        <v>454.09</v>
      </c>
      <c r="E13" s="848">
        <v>359.82608695652175</v>
      </c>
      <c r="F13" s="848">
        <v>287.45638262531128</v>
      </c>
      <c r="G13" s="848">
        <v>516.05633155209091</v>
      </c>
      <c r="H13" s="848">
        <v>288.44330021725631</v>
      </c>
      <c r="I13" s="766"/>
      <c r="J13" s="540"/>
      <c r="K13" s="541"/>
      <c r="L13" s="541"/>
      <c r="M13" s="541"/>
      <c r="N13" s="769"/>
    </row>
    <row r="14" spans="1:14" ht="15.75" customHeight="1" thickBot="1">
      <c r="A14" s="765">
        <v>42917</v>
      </c>
      <c r="B14" s="848">
        <v>415.57</v>
      </c>
      <c r="C14" s="848">
        <v>412.67</v>
      </c>
      <c r="D14" s="848">
        <v>422.86</v>
      </c>
      <c r="E14" s="848">
        <v>406.31</v>
      </c>
      <c r="F14" s="848">
        <v>295.24679132315561</v>
      </c>
      <c r="G14" s="848">
        <v>499.08935136197647</v>
      </c>
      <c r="H14" s="848">
        <v>294.14392689839565</v>
      </c>
      <c r="I14" s="766"/>
      <c r="J14" s="543"/>
      <c r="K14" s="544"/>
      <c r="L14" s="544"/>
      <c r="M14" s="544"/>
      <c r="N14" s="769"/>
    </row>
    <row r="15" spans="1:14" ht="15.75" customHeight="1" thickBot="1">
      <c r="A15" s="765">
        <v>42948</v>
      </c>
      <c r="B15" s="848">
        <v>389.26</v>
      </c>
      <c r="C15" s="848">
        <v>388.87</v>
      </c>
      <c r="D15" s="848">
        <v>395.26</v>
      </c>
      <c r="E15" s="848">
        <v>398.15</v>
      </c>
      <c r="F15" s="848">
        <v>295.87250593848012</v>
      </c>
      <c r="G15" s="848">
        <v>480.3854220267425</v>
      </c>
      <c r="H15" s="848">
        <v>294.33885441905124</v>
      </c>
      <c r="I15" s="766"/>
      <c r="J15" s="543"/>
      <c r="K15" s="544"/>
      <c r="L15" s="544"/>
      <c r="M15" s="544"/>
      <c r="N15" s="769"/>
    </row>
    <row r="16" spans="1:14" ht="15.75" customHeight="1" thickBot="1">
      <c r="A16" s="765">
        <v>42979</v>
      </c>
      <c r="B16" s="848">
        <v>392.76</v>
      </c>
      <c r="C16" s="848">
        <v>391.48</v>
      </c>
      <c r="D16" s="848">
        <v>399</v>
      </c>
      <c r="E16" s="848"/>
      <c r="F16" s="848">
        <v>302.13895194551912</v>
      </c>
      <c r="G16" s="848">
        <v>522</v>
      </c>
      <c r="H16" s="848">
        <v>293.7366859040489</v>
      </c>
      <c r="I16" s="766"/>
      <c r="J16" s="770"/>
      <c r="K16" s="771"/>
      <c r="L16" s="771"/>
      <c r="M16" s="772"/>
      <c r="N16" s="769"/>
    </row>
    <row r="17" spans="1:14" ht="15.75" customHeight="1" thickBot="1">
      <c r="A17" s="765">
        <v>43009</v>
      </c>
      <c r="B17" s="848">
        <v>389</v>
      </c>
      <c r="C17" s="848">
        <v>387</v>
      </c>
      <c r="D17" s="848">
        <v>395</v>
      </c>
      <c r="E17" s="848"/>
      <c r="F17" s="848"/>
      <c r="G17" s="848">
        <v>525</v>
      </c>
      <c r="H17" s="848">
        <v>291</v>
      </c>
      <c r="I17" s="766"/>
      <c r="J17" s="770"/>
      <c r="K17" s="771"/>
      <c r="L17" s="771"/>
      <c r="M17" s="772"/>
      <c r="N17" s="769"/>
    </row>
    <row r="18" spans="1:14" ht="15.75" customHeight="1" thickBot="1">
      <c r="A18" s="765">
        <v>43040</v>
      </c>
      <c r="B18" s="848">
        <v>391.68</v>
      </c>
      <c r="C18" s="848">
        <v>389.91</v>
      </c>
      <c r="D18" s="848">
        <v>397.68</v>
      </c>
      <c r="E18" s="848"/>
      <c r="F18" s="848"/>
      <c r="G18" s="848">
        <v>516</v>
      </c>
      <c r="H18" s="848">
        <v>293</v>
      </c>
      <c r="I18" s="766"/>
      <c r="J18" s="770"/>
      <c r="K18" s="771"/>
      <c r="L18" s="771"/>
      <c r="M18" s="773"/>
      <c r="N18" s="769"/>
    </row>
    <row r="19" spans="1:14" ht="15.75" customHeight="1" thickBot="1">
      <c r="A19" s="765">
        <v>43070</v>
      </c>
      <c r="B19" s="848">
        <v>401.63</v>
      </c>
      <c r="C19" s="848">
        <v>399.47</v>
      </c>
      <c r="D19" s="848">
        <v>407.89</v>
      </c>
      <c r="E19" s="848"/>
      <c r="F19" s="848"/>
      <c r="G19" s="848">
        <v>505.36931451646115</v>
      </c>
      <c r="H19" s="848">
        <v>286.51240951919823</v>
      </c>
      <c r="I19" s="766"/>
      <c r="J19" s="774"/>
      <c r="K19" s="779"/>
      <c r="L19" s="780"/>
      <c r="M19" s="781"/>
      <c r="N19" s="769"/>
    </row>
    <row r="20" spans="1:14" ht="15" customHeight="1">
      <c r="A20" s="1129" t="s">
        <v>516</v>
      </c>
      <c r="B20" s="1129"/>
      <c r="C20" s="1129"/>
      <c r="D20" s="1129"/>
      <c r="E20" s="1129"/>
      <c r="F20" s="1129"/>
      <c r="G20" s="1129"/>
      <c r="H20" s="1129"/>
      <c r="J20" s="769"/>
      <c r="K20" s="769"/>
      <c r="L20" s="769"/>
      <c r="M20" s="769"/>
      <c r="N20" s="769"/>
    </row>
    <row r="21" spans="1:14" ht="36.75" customHeight="1">
      <c r="A21" s="1140"/>
      <c r="B21" s="1140"/>
      <c r="C21" s="1140"/>
      <c r="D21" s="1140"/>
      <c r="E21" s="1140"/>
      <c r="F21" s="1140"/>
      <c r="G21" s="1140"/>
      <c r="H21" s="1140"/>
      <c r="J21" s="769"/>
      <c r="K21" s="769"/>
      <c r="L21" s="769"/>
      <c r="M21" s="769"/>
      <c r="N21" s="769"/>
    </row>
    <row r="22" spans="1:14" ht="15" customHeight="1">
      <c r="J22" s="769"/>
      <c r="K22" s="769"/>
      <c r="L22" s="769"/>
      <c r="M22" s="769"/>
      <c r="N22" s="769"/>
    </row>
    <row r="23" spans="1:14" ht="15" customHeight="1">
      <c r="J23" s="769"/>
      <c r="K23" s="769"/>
      <c r="L23" s="769"/>
      <c r="M23" s="769"/>
      <c r="N23" s="769"/>
    </row>
    <row r="24" spans="1:14" ht="15" customHeight="1"/>
    <row r="25" spans="1:14" ht="15" customHeight="1"/>
    <row r="26" spans="1:14" ht="15" customHeight="1"/>
    <row r="27" spans="1:14" ht="15" customHeight="1"/>
    <row r="28" spans="1:14" ht="15" customHeight="1"/>
    <row r="29" spans="1:14" ht="15" customHeight="1"/>
    <row r="30" spans="1:14" ht="15" customHeight="1"/>
    <row r="31" spans="1:14" ht="15" customHeight="1"/>
    <row r="32" spans="1:14" ht="13.5" customHeight="1"/>
    <row r="33" ht="13.5" customHeight="1"/>
    <row r="34" ht="13.5" customHeight="1"/>
    <row r="35" ht="13.5" customHeight="1"/>
    <row r="36" ht="13.5" customHeight="1"/>
    <row r="37" ht="13.5" customHeight="1"/>
    <row r="38" ht="30.6" customHeight="1"/>
    <row r="39" ht="5.25" hidden="1" customHeight="1"/>
  </sheetData>
  <mergeCells count="4">
    <mergeCell ref="A1:H1"/>
    <mergeCell ref="A3:H3"/>
    <mergeCell ref="A4:H4"/>
    <mergeCell ref="A20:H21"/>
  </mergeCells>
  <printOptions horizontalCentered="1" verticalCentered="1"/>
  <pageMargins left="0.59055118110236227" right="0.59055118110236227" top="0" bottom="0.23622047244094491" header="0" footer="0.23622047244094491"/>
  <pageSetup firstPageNumber="0" orientation="portrait" r:id="rId1"/>
  <headerFooter alignWithMargins="0">
    <oddFooter>&amp;C&amp;10&amp;A</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1:L48"/>
  <sheetViews>
    <sheetView workbookViewId="0">
      <selection sqref="A1:F20"/>
    </sheetView>
  </sheetViews>
  <sheetFormatPr baseColWidth="10" defaultRowHeight="12.75"/>
  <cols>
    <col min="1" max="1" width="8" style="850" customWidth="1"/>
    <col min="2" max="4" width="10.90625" style="850"/>
    <col min="5" max="5" width="21.36328125" style="850" customWidth="1"/>
    <col min="6" max="16384" width="10.90625" style="850"/>
  </cols>
  <sheetData>
    <row r="1" spans="9:12">
      <c r="I1" s="850" t="s">
        <v>430</v>
      </c>
      <c r="J1" s="851">
        <v>43160</v>
      </c>
      <c r="K1" s="852">
        <v>43221</v>
      </c>
      <c r="L1" s="853"/>
    </row>
    <row r="2" spans="9:12">
      <c r="I2" s="850" t="s">
        <v>519</v>
      </c>
      <c r="J2" s="854">
        <v>292.88</v>
      </c>
      <c r="K2" s="854">
        <v>296.08</v>
      </c>
      <c r="L2" s="853"/>
    </row>
    <row r="3" spans="9:12">
      <c r="I3" s="850" t="s">
        <v>521</v>
      </c>
      <c r="J3" s="854">
        <v>274.91666519691705</v>
      </c>
      <c r="K3" s="854">
        <v>279.54637647930298</v>
      </c>
      <c r="L3" s="853"/>
    </row>
    <row r="4" spans="9:12">
      <c r="I4" s="850" t="s">
        <v>522</v>
      </c>
      <c r="J4" s="854">
        <v>275.13712763893545</v>
      </c>
      <c r="K4" s="854">
        <v>278.66452671122948</v>
      </c>
    </row>
    <row r="5" spans="9:12">
      <c r="I5" s="850" t="s">
        <v>526</v>
      </c>
      <c r="J5" s="854">
        <v>271.83019100865977</v>
      </c>
      <c r="K5" s="854">
        <v>275.13712763893545</v>
      </c>
    </row>
    <row r="6" spans="9:12">
      <c r="I6" s="850" t="s">
        <v>527</v>
      </c>
      <c r="J6" s="854">
        <v>278.77475793223863</v>
      </c>
      <c r="K6" s="854">
        <v>283.07377555159701</v>
      </c>
    </row>
    <row r="7" spans="9:12">
      <c r="I7" s="850" t="s">
        <v>551</v>
      </c>
      <c r="J7" s="854">
        <v>276.34967107003649</v>
      </c>
      <c r="K7" s="854">
        <v>281.08961357343162</v>
      </c>
    </row>
    <row r="8" spans="9:12">
      <c r="I8" s="850" t="s">
        <v>552</v>
      </c>
      <c r="J8" s="854">
        <v>265.3265489691176</v>
      </c>
      <c r="K8" s="854">
        <v>270.72787879856787</v>
      </c>
    </row>
    <row r="9" spans="9:12">
      <c r="I9" s="850" t="s">
        <v>553</v>
      </c>
      <c r="J9" s="854">
        <v>265.87770507416354</v>
      </c>
      <c r="K9" s="854">
        <v>270.28695391453113</v>
      </c>
    </row>
    <row r="10" spans="9:12">
      <c r="I10" s="850" t="s">
        <v>554</v>
      </c>
      <c r="J10" s="854">
        <v>262.57076844388791</v>
      </c>
      <c r="K10" s="854">
        <v>266.42886117920949</v>
      </c>
    </row>
    <row r="11" spans="9:12">
      <c r="I11" s="850" t="s">
        <v>556</v>
      </c>
      <c r="J11" s="854">
        <v>279.10545159526623</v>
      </c>
      <c r="K11" s="854">
        <v>284.50678142471651</v>
      </c>
    </row>
    <row r="12" spans="9:12">
      <c r="I12" s="850" t="s">
        <v>557</v>
      </c>
      <c r="J12" s="854">
        <v>277.67244572214679</v>
      </c>
      <c r="K12" s="854">
        <v>283.07377555159701</v>
      </c>
    </row>
    <row r="13" spans="9:12">
      <c r="I13" s="850" t="s">
        <v>558</v>
      </c>
      <c r="J13" s="854">
        <v>278.22360182719274</v>
      </c>
      <c r="K13" s="854">
        <v>284.1760877616889</v>
      </c>
    </row>
    <row r="14" spans="9:12">
      <c r="I14" s="850" t="s">
        <v>559</v>
      </c>
      <c r="J14" s="854">
        <v>276.01897740700895</v>
      </c>
      <c r="K14" s="854">
        <v>282.08169456251431</v>
      </c>
    </row>
    <row r="15" spans="9:12">
      <c r="I15" s="850" t="s">
        <v>560</v>
      </c>
      <c r="J15" s="854">
        <v>264.5549304220533</v>
      </c>
      <c r="K15" s="854">
        <v>270.83811001957707</v>
      </c>
    </row>
    <row r="16" spans="9:12">
      <c r="I16" s="850" t="s">
        <v>579</v>
      </c>
      <c r="J16" s="854">
        <v>266.42886117920949</v>
      </c>
      <c r="K16" s="854">
        <v>272.71204077673326</v>
      </c>
    </row>
    <row r="17" spans="9:11">
      <c r="I17" s="850" t="s">
        <v>580</v>
      </c>
      <c r="J17" s="854">
        <v>262.46053722287866</v>
      </c>
      <c r="K17" s="854">
        <v>268.52325437838408</v>
      </c>
    </row>
    <row r="18" spans="9:11">
      <c r="I18" s="850" t="s">
        <v>581</v>
      </c>
      <c r="J18" s="854">
        <v>262.12984355985117</v>
      </c>
      <c r="K18" s="854">
        <v>267.97209827333819</v>
      </c>
    </row>
    <row r="19" spans="9:11">
      <c r="J19" s="854"/>
      <c r="K19" s="854"/>
    </row>
    <row r="20" spans="9:11">
      <c r="J20" s="854"/>
      <c r="K20" s="854"/>
    </row>
    <row r="21" spans="9:11">
      <c r="J21" s="854"/>
      <c r="K21" s="854"/>
    </row>
    <row r="22" spans="9:11">
      <c r="J22" s="854"/>
      <c r="K22" s="854"/>
    </row>
    <row r="23" spans="9:11">
      <c r="J23" s="854"/>
      <c r="K23" s="854"/>
    </row>
    <row r="24" spans="9:11">
      <c r="J24" s="854"/>
      <c r="K24" s="854"/>
    </row>
    <row r="25" spans="9:11">
      <c r="J25" s="854"/>
      <c r="K25" s="854"/>
    </row>
    <row r="26" spans="9:11">
      <c r="J26" s="854"/>
      <c r="K26" s="854"/>
    </row>
    <row r="27" spans="9:11">
      <c r="J27" s="854"/>
      <c r="K27" s="854"/>
    </row>
    <row r="28" spans="9:11">
      <c r="J28" s="854"/>
      <c r="K28" s="854"/>
    </row>
    <row r="29" spans="9:11">
      <c r="J29" s="854"/>
      <c r="K29" s="854"/>
    </row>
    <row r="30" spans="9:11">
      <c r="J30" s="854"/>
      <c r="K30" s="854"/>
    </row>
    <row r="31" spans="9:11">
      <c r="J31" s="854"/>
      <c r="K31" s="854"/>
    </row>
    <row r="32" spans="9:11">
      <c r="J32" s="854"/>
      <c r="K32" s="854"/>
    </row>
    <row r="33" spans="10:11">
      <c r="J33" s="854"/>
      <c r="K33" s="854"/>
    </row>
    <row r="34" spans="10:11">
      <c r="J34" s="854"/>
      <c r="K34" s="854"/>
    </row>
    <row r="35" spans="10:11">
      <c r="J35" s="854"/>
      <c r="K35" s="854"/>
    </row>
    <row r="36" spans="10:11">
      <c r="J36" s="854"/>
      <c r="K36" s="854"/>
    </row>
    <row r="37" spans="10:11">
      <c r="J37" s="854"/>
      <c r="K37" s="854"/>
    </row>
    <row r="38" spans="10:11">
      <c r="J38" s="854"/>
      <c r="K38" s="854"/>
    </row>
    <row r="39" spans="10:11">
      <c r="J39" s="854"/>
      <c r="K39" s="854"/>
    </row>
    <row r="40" spans="10:11">
      <c r="J40" s="854"/>
      <c r="K40" s="854"/>
    </row>
    <row r="41" spans="10:11">
      <c r="J41" s="854"/>
      <c r="K41" s="854"/>
    </row>
    <row r="42" spans="10:11">
      <c r="J42" s="854"/>
      <c r="K42" s="854"/>
    </row>
    <row r="43" spans="10:11">
      <c r="J43" s="854"/>
      <c r="K43" s="854"/>
    </row>
    <row r="44" spans="10:11">
      <c r="J44" s="854"/>
      <c r="K44" s="854"/>
    </row>
    <row r="45" spans="10:11">
      <c r="J45" s="854"/>
      <c r="K45" s="854"/>
    </row>
    <row r="46" spans="10:11">
      <c r="J46" s="854"/>
      <c r="K46" s="854"/>
    </row>
    <row r="47" spans="10:11">
      <c r="J47" s="854"/>
      <c r="K47" s="854"/>
    </row>
    <row r="48" spans="10:11">
      <c r="J48" s="854"/>
      <c r="K48" s="854"/>
    </row>
  </sheetData>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H6" sqref="H6"/>
    </sheetView>
  </sheetViews>
  <sheetFormatPr baseColWidth="10" defaultRowHeight="18"/>
  <cols>
    <col min="1" max="7" width="8.7265625" customWidth="1"/>
  </cols>
  <sheetData>
    <row r="1" spans="1:7">
      <c r="A1" s="1200" t="s">
        <v>400</v>
      </c>
      <c r="B1" s="1200"/>
      <c r="C1" s="1200"/>
      <c r="D1" s="1200"/>
      <c r="E1" s="1200"/>
      <c r="F1" s="1200"/>
      <c r="G1" s="1200"/>
    </row>
    <row r="2" spans="1:7">
      <c r="A2" s="641"/>
      <c r="B2" s="641"/>
      <c r="C2" s="641"/>
      <c r="D2" s="641"/>
      <c r="E2" s="641"/>
      <c r="F2" s="641"/>
      <c r="G2" s="641"/>
    </row>
    <row r="3" spans="1:7" ht="35.25" customHeight="1">
      <c r="A3" s="1043" t="s">
        <v>296</v>
      </c>
      <c r="B3" s="1043"/>
      <c r="C3" s="1043"/>
      <c r="D3" s="1043"/>
      <c r="E3" s="1043"/>
      <c r="F3" s="1043"/>
      <c r="G3" s="1043"/>
    </row>
    <row r="4" spans="1:7" ht="18" customHeight="1">
      <c r="A4" s="1201" t="s">
        <v>613</v>
      </c>
      <c r="B4" s="1201"/>
      <c r="C4" s="1201"/>
      <c r="D4" s="1201"/>
      <c r="E4" s="1201"/>
      <c r="F4" s="1201"/>
      <c r="G4" s="1201"/>
    </row>
    <row r="5" spans="1:7" ht="18" customHeight="1">
      <c r="A5" s="1202" t="s">
        <v>582</v>
      </c>
      <c r="B5" s="1202"/>
      <c r="C5" s="1202"/>
      <c r="D5" s="1202"/>
      <c r="E5" s="1202"/>
      <c r="F5" s="1202"/>
      <c r="G5" s="1202"/>
    </row>
    <row r="6" spans="1:7" ht="60.75" customHeight="1">
      <c r="A6" s="642" t="s">
        <v>393</v>
      </c>
      <c r="B6" s="643" t="s">
        <v>394</v>
      </c>
      <c r="C6" s="643" t="s">
        <v>395</v>
      </c>
      <c r="D6" s="643" t="s">
        <v>396</v>
      </c>
      <c r="E6" s="643" t="s">
        <v>397</v>
      </c>
      <c r="F6" s="643" t="s">
        <v>398</v>
      </c>
      <c r="G6" s="643" t="s">
        <v>399</v>
      </c>
    </row>
    <row r="7" spans="1:7" ht="15.75" customHeight="1">
      <c r="A7" s="828">
        <v>42186</v>
      </c>
      <c r="B7" s="827">
        <v>497</v>
      </c>
      <c r="C7" s="827">
        <v>497</v>
      </c>
      <c r="D7" s="827">
        <v>1119</v>
      </c>
      <c r="E7" s="827">
        <v>999</v>
      </c>
      <c r="F7" s="827">
        <v>928</v>
      </c>
      <c r="G7" s="827">
        <v>806</v>
      </c>
    </row>
    <row r="8" spans="1:7" ht="15.75" customHeight="1">
      <c r="A8" s="828">
        <v>42217</v>
      </c>
      <c r="B8" s="827">
        <v>799</v>
      </c>
      <c r="C8" s="827">
        <v>559</v>
      </c>
      <c r="D8" s="827">
        <v>1160</v>
      </c>
      <c r="E8" s="827">
        <v>999</v>
      </c>
      <c r="F8" s="827">
        <v>934</v>
      </c>
      <c r="G8" s="827">
        <v>815</v>
      </c>
    </row>
    <row r="9" spans="1:7" ht="15.75" customHeight="1">
      <c r="A9" s="828">
        <v>42248</v>
      </c>
      <c r="B9" s="827">
        <v>499</v>
      </c>
      <c r="C9" s="827">
        <v>559</v>
      </c>
      <c r="D9" s="827">
        <v>1099</v>
      </c>
      <c r="E9" s="827">
        <v>999</v>
      </c>
      <c r="F9" s="827">
        <v>935</v>
      </c>
      <c r="G9" s="827">
        <v>812</v>
      </c>
    </row>
    <row r="10" spans="1:7" ht="15.75" customHeight="1">
      <c r="A10" s="828">
        <v>42278</v>
      </c>
      <c r="B10" s="827">
        <v>810</v>
      </c>
      <c r="C10" s="827">
        <v>559</v>
      </c>
      <c r="D10" s="827">
        <v>1049</v>
      </c>
      <c r="E10" s="827">
        <v>999</v>
      </c>
      <c r="F10" s="827">
        <v>936</v>
      </c>
      <c r="G10" s="827">
        <v>826</v>
      </c>
    </row>
    <row r="11" spans="1:7" ht="15.75" customHeight="1">
      <c r="A11" s="828">
        <v>42309</v>
      </c>
      <c r="B11" s="827"/>
      <c r="C11" s="827">
        <v>559</v>
      </c>
      <c r="D11" s="827">
        <v>1079</v>
      </c>
      <c r="E11" s="827">
        <v>1029</v>
      </c>
      <c r="F11" s="827">
        <v>945</v>
      </c>
      <c r="G11" s="827">
        <v>831</v>
      </c>
    </row>
    <row r="12" spans="1:7" ht="15.75" customHeight="1">
      <c r="A12" s="828">
        <v>42339</v>
      </c>
      <c r="B12" s="827">
        <v>799</v>
      </c>
      <c r="C12" s="827">
        <v>555</v>
      </c>
      <c r="D12" s="827">
        <v>1189</v>
      </c>
      <c r="E12" s="827">
        <v>1029</v>
      </c>
      <c r="F12" s="827">
        <v>950</v>
      </c>
      <c r="G12" s="827">
        <v>820</v>
      </c>
    </row>
    <row r="13" spans="1:7" ht="15.75" customHeight="1">
      <c r="A13" s="828">
        <v>42370</v>
      </c>
      <c r="B13" s="827">
        <v>770</v>
      </c>
      <c r="C13" s="827">
        <v>555</v>
      </c>
      <c r="D13" s="827">
        <v>1189</v>
      </c>
      <c r="E13" s="827">
        <v>1029</v>
      </c>
      <c r="F13" s="827">
        <v>965</v>
      </c>
      <c r="G13" s="827">
        <v>820</v>
      </c>
    </row>
    <row r="14" spans="1:7" ht="15.75" customHeight="1">
      <c r="A14" s="828">
        <v>42401</v>
      </c>
      <c r="B14" s="827">
        <v>619</v>
      </c>
      <c r="C14" s="827">
        <v>549</v>
      </c>
      <c r="D14" s="827">
        <v>1189</v>
      </c>
      <c r="E14" s="827">
        <v>1096</v>
      </c>
      <c r="F14" s="827">
        <v>966</v>
      </c>
      <c r="G14" s="827">
        <v>823</v>
      </c>
    </row>
    <row r="15" spans="1:7" ht="15.75" customHeight="1">
      <c r="A15" s="828">
        <v>42430</v>
      </c>
      <c r="B15" s="827">
        <v>790</v>
      </c>
      <c r="C15" s="827">
        <v>549</v>
      </c>
      <c r="D15" s="827">
        <v>1189</v>
      </c>
      <c r="E15" s="827">
        <v>999</v>
      </c>
      <c r="F15" s="827">
        <v>970.4</v>
      </c>
      <c r="G15" s="827">
        <v>809.4</v>
      </c>
    </row>
    <row r="16" spans="1:7" ht="15.75" customHeight="1">
      <c r="A16" s="828">
        <v>42461</v>
      </c>
      <c r="B16" s="827">
        <v>799</v>
      </c>
      <c r="C16" s="827">
        <v>559</v>
      </c>
      <c r="D16" s="827">
        <v>1189</v>
      </c>
      <c r="E16" s="827">
        <v>999</v>
      </c>
      <c r="F16" s="827">
        <v>963.6</v>
      </c>
      <c r="G16" s="827">
        <v>818.8</v>
      </c>
    </row>
    <row r="17" spans="1:7" ht="15.75" customHeight="1">
      <c r="A17" s="828">
        <v>42491</v>
      </c>
      <c r="B17" s="827">
        <v>840</v>
      </c>
      <c r="C17" s="827">
        <v>559</v>
      </c>
      <c r="D17" s="827">
        <v>1189</v>
      </c>
      <c r="E17" s="827">
        <v>929</v>
      </c>
      <c r="F17" s="827">
        <v>955.4</v>
      </c>
      <c r="G17" s="827">
        <v>818</v>
      </c>
    </row>
    <row r="18" spans="1:7" ht="15.75" customHeight="1">
      <c r="A18" s="828">
        <v>42522</v>
      </c>
      <c r="B18" s="827">
        <v>689</v>
      </c>
      <c r="C18" s="827">
        <v>550</v>
      </c>
      <c r="D18" s="827">
        <v>1135</v>
      </c>
      <c r="E18" s="827">
        <v>999</v>
      </c>
      <c r="F18" s="827">
        <v>963</v>
      </c>
      <c r="G18" s="827">
        <v>806.2</v>
      </c>
    </row>
    <row r="19" spans="1:7" ht="15.75" customHeight="1">
      <c r="A19" s="828">
        <v>42552</v>
      </c>
      <c r="B19" s="827">
        <v>839</v>
      </c>
      <c r="C19" s="827">
        <v>370</v>
      </c>
      <c r="D19" s="827">
        <v>1189</v>
      </c>
      <c r="E19" s="827">
        <v>1049</v>
      </c>
      <c r="F19" s="827">
        <v>967</v>
      </c>
      <c r="G19" s="827">
        <v>811.8</v>
      </c>
    </row>
    <row r="20" spans="1:7" ht="15.75" customHeight="1">
      <c r="A20" s="828">
        <v>42583</v>
      </c>
      <c r="B20" s="827">
        <v>689</v>
      </c>
      <c r="C20" s="827">
        <v>499</v>
      </c>
      <c r="D20" s="827">
        <v>1189</v>
      </c>
      <c r="E20" s="827">
        <v>999</v>
      </c>
      <c r="F20" s="827">
        <v>975</v>
      </c>
      <c r="G20" s="827">
        <v>853.2</v>
      </c>
    </row>
    <row r="21" spans="1:7" ht="15.75" customHeight="1">
      <c r="A21" s="828">
        <v>42614</v>
      </c>
      <c r="B21" s="827">
        <v>749</v>
      </c>
      <c r="C21" s="827">
        <v>559</v>
      </c>
      <c r="D21" s="827">
        <v>1135</v>
      </c>
      <c r="E21" s="827">
        <v>989</v>
      </c>
      <c r="F21" s="827">
        <v>985</v>
      </c>
      <c r="G21" s="827">
        <v>858</v>
      </c>
    </row>
    <row r="22" spans="1:7" ht="15.75" customHeight="1">
      <c r="A22" s="828">
        <v>42644</v>
      </c>
      <c r="B22" s="827">
        <v>840</v>
      </c>
      <c r="C22" s="827">
        <v>559</v>
      </c>
      <c r="D22" s="827">
        <v>1135</v>
      </c>
      <c r="E22" s="827">
        <v>989</v>
      </c>
      <c r="F22" s="827">
        <v>988</v>
      </c>
      <c r="G22" s="827">
        <v>849</v>
      </c>
    </row>
    <row r="23" spans="1:7" ht="15.75" customHeight="1">
      <c r="A23" s="828">
        <v>42675</v>
      </c>
      <c r="B23" s="827">
        <v>749</v>
      </c>
      <c r="C23" s="827">
        <v>559</v>
      </c>
      <c r="D23" s="827">
        <v>1189</v>
      </c>
      <c r="E23" s="827">
        <v>1000</v>
      </c>
      <c r="F23" s="827">
        <v>989.8</v>
      </c>
      <c r="G23" s="827">
        <v>827</v>
      </c>
    </row>
    <row r="24" spans="1:7" ht="15.75" customHeight="1">
      <c r="A24" s="828">
        <v>42705</v>
      </c>
      <c r="B24" s="827">
        <v>639</v>
      </c>
      <c r="C24" s="827">
        <v>559</v>
      </c>
      <c r="D24" s="827">
        <v>1197.4087694483735</v>
      </c>
      <c r="E24" s="827">
        <v>1049</v>
      </c>
      <c r="F24" s="827">
        <v>996.8</v>
      </c>
      <c r="G24" s="827">
        <v>838.8</v>
      </c>
    </row>
    <row r="25" spans="1:7" ht="15.75" customHeight="1">
      <c r="A25" s="828">
        <v>42736</v>
      </c>
      <c r="B25" s="827">
        <v>749</v>
      </c>
      <c r="C25" s="827">
        <v>559</v>
      </c>
      <c r="D25" s="827">
        <v>1179</v>
      </c>
      <c r="E25" s="827">
        <v>1345</v>
      </c>
      <c r="F25" s="827">
        <v>993</v>
      </c>
      <c r="G25" s="827">
        <v>838</v>
      </c>
    </row>
    <row r="26" spans="1:7" ht="15.75" customHeight="1">
      <c r="A26" s="828">
        <v>42767</v>
      </c>
      <c r="B26" s="827">
        <v>749</v>
      </c>
      <c r="C26" s="827">
        <v>559</v>
      </c>
      <c r="D26" s="827">
        <v>1159</v>
      </c>
      <c r="E26" s="827">
        <v>980</v>
      </c>
      <c r="F26" s="827">
        <v>993</v>
      </c>
      <c r="G26" s="827">
        <v>836</v>
      </c>
    </row>
    <row r="27" spans="1:7" ht="15.75" customHeight="1">
      <c r="A27" s="828">
        <v>42795</v>
      </c>
      <c r="B27" s="827">
        <v>870</v>
      </c>
      <c r="C27" s="827">
        <v>395</v>
      </c>
      <c r="D27" s="827">
        <v>1559</v>
      </c>
      <c r="E27" s="827">
        <v>1049</v>
      </c>
      <c r="F27" s="827">
        <v>1004</v>
      </c>
      <c r="G27" s="827">
        <v>853</v>
      </c>
    </row>
    <row r="28" spans="1:7" ht="15.75" customHeight="1">
      <c r="A28" s="828">
        <v>42826</v>
      </c>
      <c r="B28" s="827">
        <v>870</v>
      </c>
      <c r="C28" s="827">
        <v>559</v>
      </c>
      <c r="D28" s="827">
        <v>1249</v>
      </c>
      <c r="E28" s="827">
        <v>999</v>
      </c>
      <c r="F28" s="827">
        <v>1021</v>
      </c>
      <c r="G28" s="827">
        <v>856</v>
      </c>
    </row>
    <row r="29" spans="1:7" ht="15.75" customHeight="1">
      <c r="A29" s="828">
        <v>42856</v>
      </c>
      <c r="B29" s="827">
        <v>749</v>
      </c>
      <c r="C29" s="827">
        <v>449</v>
      </c>
      <c r="D29" s="827">
        <v>1249</v>
      </c>
      <c r="E29" s="827">
        <v>1239</v>
      </c>
      <c r="F29" s="827">
        <v>1017</v>
      </c>
      <c r="G29" s="827">
        <v>831</v>
      </c>
    </row>
    <row r="30" spans="1:7" ht="15.75" customHeight="1">
      <c r="A30" s="828">
        <v>42887</v>
      </c>
      <c r="B30" s="827">
        <v>669</v>
      </c>
      <c r="C30" s="827">
        <v>559</v>
      </c>
      <c r="D30" s="827">
        <v>1249</v>
      </c>
      <c r="E30" s="827">
        <v>999</v>
      </c>
      <c r="F30" s="827">
        <v>1022</v>
      </c>
      <c r="G30" s="827">
        <v>828</v>
      </c>
    </row>
    <row r="31" spans="1:7" ht="15.75" customHeight="1">
      <c r="A31" s="828">
        <v>42917</v>
      </c>
      <c r="B31" s="827">
        <v>699</v>
      </c>
      <c r="C31" s="827">
        <v>559</v>
      </c>
      <c r="D31" s="827">
        <v>1829</v>
      </c>
      <c r="E31" s="827">
        <v>1090</v>
      </c>
      <c r="F31" s="827">
        <v>1032</v>
      </c>
      <c r="G31" s="827">
        <v>839</v>
      </c>
    </row>
    <row r="32" spans="1:7" ht="15.75" customHeight="1">
      <c r="A32" s="828">
        <v>42948</v>
      </c>
      <c r="B32" s="827">
        <v>880</v>
      </c>
      <c r="C32" s="827">
        <v>559</v>
      </c>
      <c r="D32" s="827">
        <v>1820</v>
      </c>
      <c r="E32" s="827">
        <v>1199</v>
      </c>
      <c r="F32" s="827">
        <v>1033</v>
      </c>
      <c r="G32" s="827">
        <v>835</v>
      </c>
    </row>
    <row r="33" spans="1:7" ht="15.75" customHeight="1">
      <c r="A33" s="828">
        <v>42979</v>
      </c>
      <c r="B33" s="827">
        <v>749</v>
      </c>
      <c r="C33" s="827">
        <v>559</v>
      </c>
      <c r="D33" s="827">
        <v>1229</v>
      </c>
      <c r="E33" s="827">
        <v>1199</v>
      </c>
      <c r="F33" s="827">
        <v>1050</v>
      </c>
      <c r="G33" s="827">
        <v>835</v>
      </c>
    </row>
    <row r="34" spans="1:7" ht="15.75" customHeight="1">
      <c r="A34" s="828">
        <v>43009</v>
      </c>
      <c r="B34" s="827">
        <v>569</v>
      </c>
      <c r="C34" s="827">
        <v>540</v>
      </c>
      <c r="D34" s="827">
        <v>1290</v>
      </c>
      <c r="E34" s="827">
        <v>1199</v>
      </c>
      <c r="F34" s="827">
        <v>1055</v>
      </c>
      <c r="G34" s="827">
        <v>855</v>
      </c>
    </row>
    <row r="35" spans="1:7" ht="15.75" customHeight="1">
      <c r="A35" s="828">
        <v>43040</v>
      </c>
      <c r="B35" s="827">
        <v>879</v>
      </c>
      <c r="C35" s="827">
        <v>500</v>
      </c>
      <c r="D35" s="827">
        <v>1290</v>
      </c>
      <c r="E35" s="827">
        <v>1290</v>
      </c>
      <c r="F35" s="827">
        <v>1062</v>
      </c>
      <c r="G35" s="827">
        <v>860</v>
      </c>
    </row>
    <row r="36" spans="1:7" ht="15.75" customHeight="1">
      <c r="A36" s="828">
        <v>43070</v>
      </c>
      <c r="B36" s="827">
        <v>889</v>
      </c>
      <c r="C36" s="827">
        <v>589</v>
      </c>
      <c r="D36" s="827">
        <v>1290</v>
      </c>
      <c r="E36" s="827">
        <v>1190</v>
      </c>
      <c r="F36" s="827">
        <v>1073</v>
      </c>
      <c r="G36" s="827">
        <v>850</v>
      </c>
    </row>
    <row r="37" spans="1:7" ht="15.75" customHeight="1">
      <c r="A37" s="1203" t="s">
        <v>417</v>
      </c>
      <c r="B37" s="1204"/>
      <c r="C37" s="1204"/>
      <c r="D37" s="1204"/>
      <c r="E37" s="1204"/>
      <c r="F37" s="1204"/>
      <c r="G37" s="1204"/>
    </row>
  </sheetData>
  <mergeCells count="5">
    <mergeCell ref="A1:G1"/>
    <mergeCell ref="A3:G3"/>
    <mergeCell ref="A4:G4"/>
    <mergeCell ref="A5:G5"/>
    <mergeCell ref="A37:G37"/>
  </mergeCells>
  <pageMargins left="0.70866141732283472" right="0.70866141732283472" top="0.74803149606299213" bottom="0.74803149606299213" header="0.31496062992125984" footer="0.31496062992125984"/>
  <pageSetup orientation="portrait" r:id="rId1"/>
  <headerFooter scaleWithDoc="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41"/>
  <sheetViews>
    <sheetView zoomScale="90" zoomScaleNormal="90" workbookViewId="0">
      <selection activeCell="A4" sqref="A4:K4"/>
    </sheetView>
  </sheetViews>
  <sheetFormatPr baseColWidth="10" defaultColWidth="5.90625" defaultRowHeight="18"/>
  <cols>
    <col min="1" max="1" width="11.81640625" customWidth="1"/>
    <col min="2" max="5" width="6.36328125" customWidth="1"/>
    <col min="6" max="6" width="6.7265625" customWidth="1"/>
    <col min="7" max="10" width="6.36328125" customWidth="1"/>
    <col min="11" max="11" width="6.36328125" style="215" customWidth="1"/>
    <col min="12" max="12" width="5" customWidth="1"/>
  </cols>
  <sheetData>
    <row r="2" spans="1:21">
      <c r="A2" s="969" t="s">
        <v>2</v>
      </c>
      <c r="B2" s="969"/>
      <c r="C2" s="969"/>
      <c r="D2" s="969"/>
      <c r="E2" s="969"/>
      <c r="F2" s="969"/>
      <c r="G2" s="969"/>
      <c r="H2" s="969"/>
      <c r="I2" s="969"/>
      <c r="J2" s="969"/>
      <c r="K2" s="969"/>
    </row>
    <row r="3" spans="1:21" ht="20.25" customHeight="1">
      <c r="A3" s="968" t="s">
        <v>138</v>
      </c>
      <c r="B3" s="968"/>
      <c r="C3" s="968"/>
      <c r="D3" s="968"/>
      <c r="E3" s="968"/>
      <c r="F3" s="968"/>
      <c r="G3" s="968"/>
      <c r="H3" s="968"/>
      <c r="I3" s="968"/>
      <c r="J3" s="968"/>
      <c r="K3" s="968"/>
    </row>
    <row r="4" spans="1:21" ht="17.45" customHeight="1">
      <c r="A4" s="967" t="s">
        <v>588</v>
      </c>
      <c r="B4" s="967"/>
      <c r="C4" s="967"/>
      <c r="D4" s="967"/>
      <c r="E4" s="967"/>
      <c r="F4" s="967"/>
      <c r="G4" s="967"/>
      <c r="H4" s="967"/>
      <c r="I4" s="967"/>
      <c r="J4" s="967"/>
      <c r="K4" s="967"/>
    </row>
    <row r="5" spans="1:21" ht="17.25" customHeight="1">
      <c r="A5" s="971"/>
      <c r="B5" s="971"/>
      <c r="C5" s="971"/>
      <c r="D5" s="971"/>
      <c r="E5" s="971"/>
      <c r="F5" s="971"/>
      <c r="G5" s="971"/>
      <c r="H5" s="971"/>
      <c r="I5" s="971"/>
      <c r="J5" s="971"/>
      <c r="K5" s="971"/>
    </row>
    <row r="6" spans="1:21" ht="30" customHeight="1">
      <c r="A6" s="160" t="s">
        <v>5</v>
      </c>
      <c r="B6" s="860" t="s">
        <v>9</v>
      </c>
      <c r="C6" s="860" t="s">
        <v>92</v>
      </c>
      <c r="D6" s="860" t="s">
        <v>100</v>
      </c>
      <c r="E6" s="860" t="s">
        <v>93</v>
      </c>
      <c r="F6" s="860" t="s">
        <v>139</v>
      </c>
      <c r="G6" s="860" t="s">
        <v>94</v>
      </c>
      <c r="H6" s="860" t="s">
        <v>75</v>
      </c>
      <c r="I6" s="860" t="s">
        <v>95</v>
      </c>
      <c r="J6" s="860" t="s">
        <v>140</v>
      </c>
      <c r="K6" s="855" t="s">
        <v>76</v>
      </c>
    </row>
    <row r="7" spans="1:21">
      <c r="A7" s="970" t="s">
        <v>439</v>
      </c>
      <c r="B7" s="970"/>
      <c r="C7" s="970"/>
      <c r="D7" s="970"/>
      <c r="E7" s="970"/>
      <c r="F7" s="970"/>
      <c r="G7" s="970"/>
      <c r="H7" s="970"/>
      <c r="I7" s="970"/>
      <c r="J7" s="970"/>
      <c r="K7" s="970"/>
    </row>
    <row r="8" spans="1:21">
      <c r="A8" s="161" t="s">
        <v>141</v>
      </c>
      <c r="B8" s="712">
        <v>0.82</v>
      </c>
      <c r="C8" s="712">
        <v>3.85</v>
      </c>
      <c r="D8" s="712">
        <v>5.18</v>
      </c>
      <c r="E8" s="712">
        <v>15.56</v>
      </c>
      <c r="F8" s="712">
        <v>2.6</v>
      </c>
      <c r="G8" s="712">
        <v>5.61</v>
      </c>
      <c r="H8" s="712">
        <v>3.35</v>
      </c>
      <c r="I8" s="712">
        <v>26.55</v>
      </c>
      <c r="J8" s="905">
        <v>97.04</v>
      </c>
      <c r="K8" s="905">
        <v>241.67</v>
      </c>
      <c r="L8" s="278"/>
      <c r="M8" s="742"/>
    </row>
    <row r="9" spans="1:21">
      <c r="A9" s="82" t="s">
        <v>6</v>
      </c>
      <c r="B9" s="712">
        <v>18.399999999999999</v>
      </c>
      <c r="C9" s="712">
        <v>30.36</v>
      </c>
      <c r="D9" s="712">
        <v>31.73</v>
      </c>
      <c r="E9" s="712">
        <v>145.25</v>
      </c>
      <c r="F9" s="712">
        <v>14.99</v>
      </c>
      <c r="G9" s="712">
        <v>72.53</v>
      </c>
      <c r="H9" s="712">
        <v>26.8</v>
      </c>
      <c r="I9" s="712">
        <v>62.83</v>
      </c>
      <c r="J9" s="905">
        <v>128.85</v>
      </c>
      <c r="K9" s="905">
        <v>750.44</v>
      </c>
      <c r="L9" s="278"/>
      <c r="M9" s="742"/>
    </row>
    <row r="10" spans="1:21">
      <c r="A10" s="82" t="s">
        <v>137</v>
      </c>
      <c r="B10" s="712">
        <v>0.01</v>
      </c>
      <c r="C10" s="712">
        <v>0.14000000000000001</v>
      </c>
      <c r="D10" s="712">
        <v>0.51</v>
      </c>
      <c r="E10" s="712">
        <v>5.29</v>
      </c>
      <c r="F10" s="712">
        <v>0.08</v>
      </c>
      <c r="G10" s="712">
        <v>0.5</v>
      </c>
      <c r="H10" s="712">
        <v>0.04</v>
      </c>
      <c r="I10" s="712">
        <v>3.22</v>
      </c>
      <c r="J10" s="905">
        <v>4.41</v>
      </c>
      <c r="K10" s="905">
        <v>179.2</v>
      </c>
      <c r="L10" s="278"/>
      <c r="M10" s="742"/>
    </row>
    <row r="11" spans="1:21">
      <c r="A11" s="82" t="s">
        <v>13</v>
      </c>
      <c r="B11" s="712">
        <v>5.2</v>
      </c>
      <c r="C11" s="712">
        <v>7.35</v>
      </c>
      <c r="D11" s="712">
        <v>10.4</v>
      </c>
      <c r="E11" s="712">
        <v>128</v>
      </c>
      <c r="F11" s="712">
        <v>6.9</v>
      </c>
      <c r="G11" s="712">
        <v>40</v>
      </c>
      <c r="H11" s="712">
        <v>10.3</v>
      </c>
      <c r="I11" s="712">
        <v>31.75</v>
      </c>
      <c r="J11" s="905">
        <v>118.5</v>
      </c>
      <c r="K11" s="905">
        <v>739.4</v>
      </c>
      <c r="L11" s="278"/>
      <c r="M11" s="742"/>
    </row>
    <row r="12" spans="1:21">
      <c r="A12" s="82" t="s">
        <v>121</v>
      </c>
      <c r="B12" s="712">
        <v>13.8</v>
      </c>
      <c r="C12" s="712">
        <v>22.64</v>
      </c>
      <c r="D12" s="712">
        <v>20.18</v>
      </c>
      <c r="E12" s="712">
        <v>27.32</v>
      </c>
      <c r="F12" s="712">
        <v>7.4</v>
      </c>
      <c r="G12" s="712">
        <v>27.81</v>
      </c>
      <c r="H12" s="712">
        <v>18.11</v>
      </c>
      <c r="I12" s="712">
        <v>28.72</v>
      </c>
      <c r="J12" s="905">
        <v>0.75</v>
      </c>
      <c r="K12" s="905">
        <v>183.36</v>
      </c>
      <c r="L12" s="278"/>
      <c r="M12" s="742"/>
    </row>
    <row r="13" spans="1:21">
      <c r="A13" s="162" t="s">
        <v>143</v>
      </c>
      <c r="B13" s="712">
        <v>0.22</v>
      </c>
      <c r="C13" s="712">
        <v>4.37</v>
      </c>
      <c r="D13" s="712">
        <v>6.84</v>
      </c>
      <c r="E13" s="712">
        <v>10.77</v>
      </c>
      <c r="F13" s="712">
        <v>3.36</v>
      </c>
      <c r="G13" s="712">
        <v>10.83</v>
      </c>
      <c r="H13" s="712">
        <v>1.78</v>
      </c>
      <c r="I13" s="712">
        <v>32.130000000000003</v>
      </c>
      <c r="J13" s="905">
        <v>111.05</v>
      </c>
      <c r="K13" s="905">
        <v>252.72</v>
      </c>
      <c r="L13" s="278"/>
      <c r="M13" s="742"/>
      <c r="N13" s="278"/>
      <c r="O13" s="278"/>
      <c r="P13" s="278"/>
      <c r="Q13" s="278"/>
      <c r="R13" s="278"/>
      <c r="S13" s="278"/>
      <c r="T13" s="278"/>
      <c r="U13" s="278"/>
    </row>
    <row r="14" spans="1:21">
      <c r="A14" s="970" t="s">
        <v>440</v>
      </c>
      <c r="B14" s="970"/>
      <c r="C14" s="970"/>
      <c r="D14" s="970"/>
      <c r="E14" s="970"/>
      <c r="F14" s="970"/>
      <c r="G14" s="970"/>
      <c r="H14" s="970"/>
      <c r="I14" s="970"/>
      <c r="J14" s="970"/>
      <c r="K14" s="970"/>
      <c r="M14" s="742"/>
    </row>
    <row r="15" spans="1:21">
      <c r="A15" s="161" t="s">
        <v>141</v>
      </c>
      <c r="B15" s="905">
        <v>0.22</v>
      </c>
      <c r="C15" s="905">
        <v>4.37</v>
      </c>
      <c r="D15" s="905">
        <v>6.84</v>
      </c>
      <c r="E15" s="905">
        <v>10.77</v>
      </c>
      <c r="F15" s="905">
        <v>3.36</v>
      </c>
      <c r="G15" s="905">
        <v>10.83</v>
      </c>
      <c r="H15" s="905">
        <v>1.78</v>
      </c>
      <c r="I15" s="712">
        <v>32.130000000000003</v>
      </c>
      <c r="J15" s="712">
        <v>111.05</v>
      </c>
      <c r="K15" s="905">
        <v>252.72</v>
      </c>
      <c r="M15" s="278"/>
      <c r="N15" s="278"/>
      <c r="O15" s="278"/>
      <c r="P15" s="278"/>
      <c r="Q15" s="278"/>
      <c r="R15" s="278"/>
      <c r="S15" s="278"/>
      <c r="T15" s="278"/>
      <c r="U15" s="278"/>
    </row>
    <row r="16" spans="1:21" ht="15.75" customHeight="1">
      <c r="A16" s="163" t="s">
        <v>6</v>
      </c>
      <c r="B16" s="905">
        <v>17.5</v>
      </c>
      <c r="C16" s="905">
        <v>21.5</v>
      </c>
      <c r="D16" s="905">
        <v>30</v>
      </c>
      <c r="E16" s="905">
        <v>151.6</v>
      </c>
      <c r="F16" s="905">
        <v>14</v>
      </c>
      <c r="G16" s="905">
        <v>85</v>
      </c>
      <c r="H16" s="905">
        <v>26.5</v>
      </c>
      <c r="I16" s="712">
        <v>47.37</v>
      </c>
      <c r="J16" s="712">
        <v>130</v>
      </c>
      <c r="K16" s="905">
        <v>757.01</v>
      </c>
      <c r="M16" s="278"/>
      <c r="N16" s="278"/>
      <c r="O16" s="278"/>
      <c r="P16" s="278"/>
      <c r="Q16" s="278"/>
      <c r="R16" s="278"/>
      <c r="S16" s="278"/>
      <c r="T16" s="278"/>
      <c r="U16" s="278"/>
    </row>
    <row r="17" spans="1:22" ht="15.75" customHeight="1">
      <c r="A17" s="163" t="s">
        <v>137</v>
      </c>
      <c r="B17" s="905">
        <v>0.01</v>
      </c>
      <c r="C17" s="905">
        <v>0.15</v>
      </c>
      <c r="D17" s="905">
        <v>0.5</v>
      </c>
      <c r="E17" s="905">
        <v>6</v>
      </c>
      <c r="F17" s="905">
        <v>0.05</v>
      </c>
      <c r="G17" s="905">
        <v>0.5</v>
      </c>
      <c r="H17" s="905">
        <v>0.03</v>
      </c>
      <c r="I17" s="712">
        <v>4.22</v>
      </c>
      <c r="J17" s="712">
        <v>4</v>
      </c>
      <c r="K17" s="905">
        <v>180.19</v>
      </c>
      <c r="M17" s="278"/>
      <c r="N17" s="278"/>
      <c r="O17" s="278"/>
      <c r="P17" s="278"/>
      <c r="Q17" s="278"/>
      <c r="R17" s="278"/>
      <c r="S17" s="278"/>
      <c r="T17" s="278"/>
      <c r="U17" s="278"/>
    </row>
    <row r="18" spans="1:22" ht="15.75" customHeight="1">
      <c r="A18" s="163" t="s">
        <v>13</v>
      </c>
      <c r="B18" s="905">
        <v>5.5</v>
      </c>
      <c r="C18" s="905">
        <v>6.8</v>
      </c>
      <c r="D18" s="905">
        <v>8.6999999999999993</v>
      </c>
      <c r="E18" s="905">
        <v>128.75</v>
      </c>
      <c r="F18" s="905">
        <v>6.9</v>
      </c>
      <c r="G18" s="905">
        <v>45</v>
      </c>
      <c r="H18" s="905">
        <v>9.8000000000000007</v>
      </c>
      <c r="I18" s="712">
        <v>30.26</v>
      </c>
      <c r="J18" s="712">
        <v>116</v>
      </c>
      <c r="K18" s="905">
        <v>741.7</v>
      </c>
      <c r="M18" s="278"/>
      <c r="N18" s="278"/>
      <c r="O18" s="278"/>
      <c r="P18" s="278"/>
      <c r="Q18" s="278"/>
      <c r="R18" s="278"/>
      <c r="S18" s="278"/>
      <c r="T18" s="278"/>
      <c r="U18" s="278"/>
      <c r="V18" s="278"/>
    </row>
    <row r="19" spans="1:22" ht="15.75" customHeight="1">
      <c r="A19" s="163" t="s">
        <v>121</v>
      </c>
      <c r="B19" s="905">
        <v>11.9</v>
      </c>
      <c r="C19" s="905">
        <v>16</v>
      </c>
      <c r="D19" s="905">
        <v>22</v>
      </c>
      <c r="E19" s="905">
        <v>27</v>
      </c>
      <c r="F19" s="905">
        <v>7.5</v>
      </c>
      <c r="G19" s="905">
        <v>35</v>
      </c>
      <c r="H19" s="905">
        <v>17</v>
      </c>
      <c r="I19" s="712">
        <v>26.54</v>
      </c>
      <c r="J19" s="712">
        <v>0.8</v>
      </c>
      <c r="K19" s="905">
        <v>180.85</v>
      </c>
      <c r="M19" s="278"/>
      <c r="N19" s="278"/>
      <c r="O19" s="278"/>
      <c r="P19" s="278"/>
      <c r="Q19" s="278"/>
      <c r="R19" s="278"/>
      <c r="S19" s="278"/>
      <c r="T19" s="278"/>
      <c r="U19" s="278"/>
      <c r="V19" s="278"/>
    </row>
    <row r="20" spans="1:22" ht="15.75" customHeight="1">
      <c r="A20" s="163" t="s">
        <v>143</v>
      </c>
      <c r="B20" s="712">
        <v>0.33</v>
      </c>
      <c r="C20" s="712">
        <v>3.22</v>
      </c>
      <c r="D20" s="712">
        <v>6.64</v>
      </c>
      <c r="E20" s="712">
        <v>12.62</v>
      </c>
      <c r="F20" s="712">
        <v>3.01</v>
      </c>
      <c r="G20" s="712">
        <v>16.329999999999998</v>
      </c>
      <c r="H20" s="712">
        <v>1.51</v>
      </c>
      <c r="I20" s="712">
        <v>26.92</v>
      </c>
      <c r="J20" s="712">
        <v>128.25</v>
      </c>
      <c r="K20" s="905">
        <v>268.02</v>
      </c>
      <c r="M20" s="278"/>
      <c r="N20" s="278"/>
      <c r="O20" s="278"/>
      <c r="P20" s="278"/>
      <c r="Q20" s="278"/>
      <c r="R20" s="278"/>
      <c r="S20" s="278"/>
      <c r="T20" s="278"/>
      <c r="U20" s="278"/>
      <c r="V20" s="278"/>
    </row>
    <row r="21" spans="1:22">
      <c r="A21" s="1" t="s">
        <v>193</v>
      </c>
      <c r="B21" s="89"/>
      <c r="C21" s="89"/>
      <c r="D21" s="89"/>
      <c r="E21" s="89"/>
      <c r="F21" s="89"/>
      <c r="G21" s="89"/>
      <c r="H21" s="89"/>
      <c r="I21" s="89"/>
      <c r="J21" s="89"/>
      <c r="K21" s="214"/>
      <c r="M21" s="278"/>
      <c r="N21" s="278"/>
      <c r="O21" s="278"/>
      <c r="P21" s="278"/>
      <c r="Q21" s="278"/>
      <c r="R21" s="278"/>
      <c r="S21" s="278"/>
      <c r="T21" s="278"/>
      <c r="U21" s="278"/>
      <c r="V21" s="278"/>
    </row>
    <row r="22" spans="1:22">
      <c r="A22" s="94"/>
      <c r="B22" s="89"/>
      <c r="C22" s="89"/>
      <c r="D22" s="89"/>
      <c r="E22" s="89"/>
      <c r="F22" s="89"/>
      <c r="G22" s="89"/>
      <c r="H22" s="89"/>
      <c r="I22" s="89"/>
      <c r="J22" s="89"/>
      <c r="K22" s="89"/>
      <c r="M22" s="278"/>
      <c r="N22" s="278"/>
      <c r="O22" s="278"/>
      <c r="P22" s="278"/>
      <c r="Q22" s="278"/>
      <c r="R22" s="278"/>
      <c r="S22" s="278"/>
      <c r="T22" s="278"/>
      <c r="U22" s="278"/>
      <c r="V22" s="278"/>
    </row>
    <row r="23" spans="1:22">
      <c r="B23" s="278"/>
      <c r="C23" s="278"/>
      <c r="D23" s="278"/>
      <c r="E23" s="278"/>
      <c r="F23" s="278"/>
      <c r="G23" s="278"/>
      <c r="H23" s="278"/>
      <c r="I23" s="278"/>
      <c r="J23" s="278"/>
      <c r="K23" s="278"/>
      <c r="M23" s="278"/>
      <c r="N23" s="278"/>
      <c r="O23" s="278"/>
      <c r="P23" s="278"/>
      <c r="Q23" s="278"/>
      <c r="R23" s="278"/>
      <c r="S23" s="278"/>
      <c r="T23" s="278"/>
      <c r="U23" s="278"/>
      <c r="V23" s="278"/>
    </row>
    <row r="24" spans="1:22">
      <c r="A24" s="88"/>
      <c r="B24" s="278"/>
      <c r="C24" s="278"/>
      <c r="D24" s="278"/>
      <c r="E24" s="278"/>
      <c r="F24" s="278"/>
      <c r="G24" s="278"/>
      <c r="H24" s="278"/>
      <c r="I24" s="278"/>
      <c r="J24" s="278"/>
      <c r="K24" s="278"/>
      <c r="M24" s="278"/>
      <c r="N24" s="278"/>
      <c r="O24" s="278"/>
      <c r="P24" s="278"/>
      <c r="Q24" s="278"/>
      <c r="R24" s="278"/>
      <c r="S24" s="278"/>
      <c r="T24" s="278"/>
      <c r="U24" s="278"/>
      <c r="V24" s="278"/>
    </row>
    <row r="25" spans="1:22">
      <c r="B25" s="278"/>
      <c r="C25" s="278"/>
      <c r="D25" s="278"/>
      <c r="E25" s="278"/>
      <c r="F25" s="278"/>
      <c r="G25" s="278"/>
      <c r="H25" s="278"/>
      <c r="I25" s="278"/>
      <c r="J25" s="278"/>
      <c r="K25" s="278"/>
      <c r="M25" s="278"/>
      <c r="N25" s="278"/>
      <c r="O25" s="278"/>
      <c r="P25" s="278"/>
      <c r="Q25" s="278"/>
      <c r="R25" s="278"/>
      <c r="S25" s="278"/>
      <c r="T25" s="278"/>
      <c r="U25" s="278"/>
      <c r="V25" s="278"/>
    </row>
    <row r="26" spans="1:22">
      <c r="A26" s="321"/>
      <c r="B26" s="278"/>
      <c r="C26" s="278"/>
      <c r="D26" s="278"/>
      <c r="E26" s="278"/>
      <c r="F26" s="278"/>
      <c r="G26" s="278"/>
      <c r="H26" s="278"/>
      <c r="I26" s="278"/>
      <c r="J26" s="278"/>
      <c r="K26" s="278"/>
    </row>
    <row r="27" spans="1:22">
      <c r="B27" s="278"/>
      <c r="C27" s="278"/>
      <c r="D27" s="278"/>
      <c r="E27" s="278"/>
      <c r="F27" s="278"/>
      <c r="G27" s="278"/>
      <c r="H27" s="278"/>
      <c r="I27" s="278"/>
      <c r="J27" s="278"/>
      <c r="K27" s="278"/>
    </row>
    <row r="28" spans="1:22">
      <c r="B28" s="278"/>
      <c r="C28" s="278"/>
      <c r="D28" s="278"/>
      <c r="E28" s="278"/>
      <c r="F28" s="278"/>
      <c r="G28" s="278"/>
      <c r="H28" s="278"/>
      <c r="I28" s="278"/>
      <c r="J28" s="278"/>
      <c r="K28" s="278"/>
    </row>
    <row r="29" spans="1:22">
      <c r="B29" s="278"/>
      <c r="C29" s="278"/>
      <c r="D29" s="278"/>
      <c r="E29" s="278"/>
      <c r="F29" s="278"/>
      <c r="G29" s="278"/>
      <c r="H29" s="278"/>
      <c r="I29" s="278"/>
      <c r="J29" s="278"/>
      <c r="K29" s="278"/>
    </row>
    <row r="30" spans="1:22">
      <c r="B30" s="278"/>
      <c r="C30" s="278"/>
      <c r="D30" s="278"/>
      <c r="E30" s="278"/>
      <c r="F30" s="278"/>
      <c r="G30" s="278"/>
      <c r="H30" s="278"/>
      <c r="I30" s="278"/>
      <c r="J30" s="278"/>
      <c r="K30" s="278"/>
    </row>
    <row r="31" spans="1:22">
      <c r="B31" s="278"/>
      <c r="C31" s="278"/>
      <c r="D31" s="278"/>
      <c r="E31" s="278"/>
      <c r="F31" s="278"/>
      <c r="G31" s="278"/>
      <c r="H31" s="278"/>
      <c r="I31" s="278"/>
      <c r="J31" s="278"/>
      <c r="K31" s="278"/>
    </row>
    <row r="32" spans="1:22">
      <c r="B32" s="278"/>
      <c r="C32" s="278"/>
      <c r="D32" s="278"/>
      <c r="E32" s="278"/>
      <c r="F32" s="278"/>
      <c r="G32" s="278"/>
      <c r="H32" s="278"/>
      <c r="I32" s="278"/>
      <c r="J32" s="278"/>
      <c r="K32" s="278"/>
    </row>
    <row r="33" spans="2:11">
      <c r="B33" s="278"/>
      <c r="C33" s="278"/>
      <c r="D33" s="278"/>
      <c r="E33" s="278"/>
      <c r="F33" s="278"/>
      <c r="G33" s="278"/>
      <c r="H33" s="278"/>
      <c r="I33" s="278"/>
      <c r="J33" s="278"/>
      <c r="K33" s="278"/>
    </row>
    <row r="34" spans="2:11">
      <c r="B34" s="278"/>
      <c r="C34" s="278"/>
      <c r="D34" s="278"/>
      <c r="E34" s="278"/>
      <c r="F34" s="278"/>
      <c r="G34" s="278"/>
      <c r="H34" s="278"/>
      <c r="I34" s="278"/>
      <c r="J34" s="278"/>
      <c r="K34" s="278"/>
    </row>
    <row r="35" spans="2:11">
      <c r="B35" s="278"/>
      <c r="C35" s="278"/>
      <c r="D35" s="278"/>
      <c r="E35" s="278"/>
      <c r="F35" s="278"/>
      <c r="G35" s="278"/>
      <c r="H35" s="278"/>
      <c r="I35" s="278"/>
      <c r="J35" s="278"/>
      <c r="K35" s="278"/>
    </row>
    <row r="36" spans="2:11">
      <c r="B36" s="278"/>
      <c r="C36" s="278"/>
      <c r="D36" s="278"/>
      <c r="E36" s="278"/>
      <c r="F36" s="278"/>
      <c r="G36" s="278"/>
      <c r="H36" s="278"/>
      <c r="I36" s="278"/>
      <c r="J36" s="278"/>
      <c r="K36" s="278"/>
    </row>
    <row r="37" spans="2:11">
      <c r="B37" s="278"/>
      <c r="C37" s="278"/>
      <c r="D37" s="278"/>
      <c r="E37" s="278"/>
      <c r="F37" s="278"/>
      <c r="G37" s="278"/>
      <c r="H37" s="278"/>
      <c r="I37" s="278"/>
      <c r="J37" s="278"/>
      <c r="K37" s="278"/>
    </row>
    <row r="38" spans="2:11">
      <c r="B38" s="278"/>
      <c r="C38" s="278"/>
      <c r="D38" s="278"/>
      <c r="E38" s="278"/>
      <c r="F38" s="278"/>
      <c r="G38" s="278"/>
      <c r="H38" s="278"/>
      <c r="I38" s="278"/>
      <c r="J38" s="278"/>
      <c r="K38" s="278"/>
    </row>
    <row r="39" spans="2:11">
      <c r="B39" s="278"/>
      <c r="C39" s="278"/>
      <c r="D39" s="278"/>
      <c r="E39" s="278"/>
      <c r="F39" s="278"/>
      <c r="G39" s="278"/>
      <c r="H39" s="278"/>
      <c r="I39" s="278"/>
      <c r="J39" s="278"/>
      <c r="K39" s="278"/>
    </row>
    <row r="40" spans="2:11">
      <c r="B40" s="278"/>
      <c r="C40" s="278"/>
      <c r="D40" s="278"/>
      <c r="E40" s="278"/>
      <c r="F40" s="278"/>
      <c r="G40" s="278"/>
      <c r="H40" s="278"/>
      <c r="I40" s="278"/>
      <c r="J40" s="278"/>
      <c r="K40" s="278"/>
    </row>
    <row r="41" spans="2:11">
      <c r="B41" s="278"/>
      <c r="C41" s="278"/>
      <c r="D41" s="278"/>
      <c r="E41" s="278"/>
      <c r="F41" s="278"/>
      <c r="G41" s="278"/>
      <c r="H41" s="278"/>
      <c r="I41" s="278"/>
      <c r="J41" s="278"/>
      <c r="K41" s="278"/>
    </row>
  </sheetData>
  <mergeCells count="6">
    <mergeCell ref="A4:K4"/>
    <mergeCell ref="A3:K3"/>
    <mergeCell ref="A2:K2"/>
    <mergeCell ref="A7:K7"/>
    <mergeCell ref="A14:K14"/>
    <mergeCell ref="A5:K5"/>
  </mergeCells>
  <pageMargins left="0.70866141732283472" right="0.70866141732283472" top="0.74803149606299213" bottom="0.74803149606299213" header="0.31496062992125984" footer="0.31496062992125984"/>
  <pageSetup scale="86" orientation="portrait" r:id="rId1"/>
  <headerFooter>
    <oddFooter>&amp;C&amp;10 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K2:N22"/>
  <sheetViews>
    <sheetView topLeftCell="B1" zoomScaleNormal="100" workbookViewId="0">
      <selection activeCell="B1" sqref="B1:G21"/>
    </sheetView>
  </sheetViews>
  <sheetFormatPr baseColWidth="10" defaultRowHeight="18"/>
  <cols>
    <col min="1" max="1" width="5.81640625" style="829" customWidth="1"/>
    <col min="2" max="2" width="12.453125" style="829" customWidth="1"/>
    <col min="3" max="16384" width="10.90625" style="829"/>
  </cols>
  <sheetData>
    <row r="2" spans="11:14">
      <c r="K2" s="914"/>
      <c r="L2" s="914"/>
      <c r="M2" s="914"/>
      <c r="N2" s="914"/>
    </row>
    <row r="3" spans="11:14">
      <c r="K3" s="914"/>
      <c r="L3" s="914"/>
      <c r="M3" s="914"/>
      <c r="N3" s="914"/>
    </row>
    <row r="4" spans="11:14">
      <c r="K4" s="914"/>
      <c r="L4" s="914"/>
      <c r="M4" s="914"/>
      <c r="N4" s="914"/>
    </row>
    <row r="5" spans="11:14">
      <c r="K5" s="914"/>
      <c r="L5" s="914"/>
      <c r="M5" s="914"/>
      <c r="N5" s="914"/>
    </row>
    <row r="6" spans="11:14">
      <c r="K6" s="914"/>
      <c r="L6" s="914"/>
      <c r="M6" s="914"/>
      <c r="N6" s="914"/>
    </row>
    <row r="7" spans="11:14">
      <c r="K7" s="914"/>
      <c r="L7" s="914"/>
      <c r="M7" s="914"/>
      <c r="N7" s="914"/>
    </row>
    <row r="8" spans="11:14">
      <c r="K8" s="914"/>
      <c r="L8" s="914"/>
      <c r="M8" s="914"/>
      <c r="N8" s="914"/>
    </row>
    <row r="9" spans="11:14">
      <c r="K9" s="914"/>
      <c r="L9" s="914"/>
      <c r="M9" s="914"/>
      <c r="N9" s="914"/>
    </row>
    <row r="10" spans="11:14">
      <c r="K10" s="914"/>
      <c r="L10" s="914"/>
      <c r="M10" s="914"/>
      <c r="N10" s="914"/>
    </row>
    <row r="11" spans="11:14">
      <c r="K11" s="914"/>
      <c r="L11" s="914"/>
      <c r="M11" s="914"/>
      <c r="N11" s="914"/>
    </row>
    <row r="12" spans="11:14">
      <c r="K12" s="914"/>
      <c r="L12" s="914"/>
      <c r="M12" s="914"/>
      <c r="N12" s="914"/>
    </row>
    <row r="13" spans="11:14">
      <c r="K13" s="914"/>
      <c r="L13" s="914"/>
      <c r="M13" s="914"/>
      <c r="N13" s="914"/>
    </row>
    <row r="14" spans="11:14">
      <c r="K14" s="914"/>
      <c r="L14" s="914"/>
      <c r="M14" s="914"/>
      <c r="N14" s="914"/>
    </row>
    <row r="15" spans="11:14">
      <c r="K15" s="914"/>
      <c r="L15" s="914"/>
      <c r="M15" s="914"/>
      <c r="N15" s="914"/>
    </row>
    <row r="16" spans="11:14">
      <c r="K16" s="914"/>
      <c r="L16" s="914"/>
      <c r="M16" s="914"/>
      <c r="N16" s="914"/>
    </row>
    <row r="17" spans="11:14">
      <c r="K17" s="914"/>
      <c r="L17" s="914"/>
      <c r="M17" s="914"/>
      <c r="N17" s="914"/>
    </row>
    <row r="18" spans="11:14">
      <c r="K18" s="914"/>
      <c r="L18" s="914"/>
      <c r="M18" s="914"/>
      <c r="N18" s="914"/>
    </row>
    <row r="19" spans="11:14">
      <c r="K19" s="914"/>
      <c r="L19" s="914"/>
      <c r="M19" s="914"/>
      <c r="N19" s="914"/>
    </row>
    <row r="20" spans="11:14">
      <c r="K20" s="914"/>
      <c r="L20" s="914"/>
      <c r="M20" s="914"/>
      <c r="N20" s="914"/>
    </row>
    <row r="21" spans="11:14">
      <c r="K21" s="914"/>
      <c r="L21" s="914"/>
      <c r="M21" s="914"/>
      <c r="N21" s="914"/>
    </row>
    <row r="22" spans="11:14">
      <c r="K22" s="914"/>
      <c r="L22" s="914"/>
      <c r="M22" s="914"/>
      <c r="N22" s="914"/>
    </row>
  </sheetData>
  <pageMargins left="0.70866141732283472" right="0.70866141732283472" top="0.74803149606299213" bottom="0.74803149606299213" header="0.31496062992125984" footer="0.31496062992125984"/>
  <pageSetup scale="90"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workbookViewId="0">
      <selection activeCell="B3" sqref="B3:E3"/>
    </sheetView>
  </sheetViews>
  <sheetFormatPr baseColWidth="10" defaultColWidth="10.90625" defaultRowHeight="12.75"/>
  <cols>
    <col min="1" max="1" width="2.08984375" style="13" customWidth="1"/>
    <col min="2" max="5" width="15.08984375" style="13" customWidth="1"/>
    <col min="6" max="6" width="11.36328125" style="13" bestFit="1" customWidth="1"/>
    <col min="7" max="7" width="7" style="13" customWidth="1"/>
    <col min="8" max="16384" width="10.90625" style="13"/>
  </cols>
  <sheetData>
    <row r="1" spans="2:12" s="30" customFormat="1" ht="15" customHeight="1">
      <c r="B1" s="969" t="s">
        <v>46</v>
      </c>
      <c r="C1" s="969"/>
      <c r="D1" s="969"/>
      <c r="E1" s="969"/>
    </row>
    <row r="2" spans="2:12" s="30" customFormat="1" ht="15" customHeight="1">
      <c r="B2" s="74"/>
      <c r="C2" s="74"/>
      <c r="D2" s="74"/>
      <c r="E2" s="74"/>
    </row>
    <row r="3" spans="2:12" s="30" customFormat="1" ht="18.600000000000001" customHeight="1">
      <c r="B3" s="968" t="s">
        <v>585</v>
      </c>
      <c r="C3" s="968"/>
      <c r="D3" s="968"/>
      <c r="E3" s="968"/>
    </row>
    <row r="4" spans="2:12" s="30" customFormat="1" ht="18" customHeight="1">
      <c r="B4" s="969" t="s">
        <v>586</v>
      </c>
      <c r="C4" s="969"/>
      <c r="D4" s="969"/>
      <c r="E4" s="969"/>
    </row>
    <row r="5" spans="2:12" s="30" customFormat="1" ht="27" customHeight="1">
      <c r="B5" s="975" t="s">
        <v>11</v>
      </c>
      <c r="C5" s="975" t="s">
        <v>96</v>
      </c>
      <c r="D5" s="975"/>
      <c r="E5" s="975"/>
    </row>
    <row r="6" spans="2:12" s="30" customFormat="1" ht="27" customHeight="1">
      <c r="B6" s="975"/>
      <c r="C6" s="280" t="s">
        <v>117</v>
      </c>
      <c r="D6" s="114" t="s">
        <v>120</v>
      </c>
      <c r="E6" s="114" t="s">
        <v>118</v>
      </c>
      <c r="F6" s="279"/>
    </row>
    <row r="7" spans="2:12" s="30" customFormat="1" ht="15.75" customHeight="1">
      <c r="B7" s="115" t="s">
        <v>71</v>
      </c>
      <c r="C7" s="225">
        <v>280.64400000000001</v>
      </c>
      <c r="D7" s="225">
        <v>1145.2897</v>
      </c>
      <c r="E7" s="225">
        <v>40.809342084633911</v>
      </c>
    </row>
    <row r="8" spans="2:12" s="30" customFormat="1" ht="15.75" customHeight="1">
      <c r="B8" s="115" t="s">
        <v>72</v>
      </c>
      <c r="C8" s="225">
        <v>264.30399999999997</v>
      </c>
      <c r="D8" s="225">
        <v>1523.9213</v>
      </c>
      <c r="E8" s="225">
        <v>57.657897723833159</v>
      </c>
    </row>
    <row r="9" spans="2:12" s="30" customFormat="1" ht="15.75" customHeight="1">
      <c r="B9" s="115" t="s">
        <v>73</v>
      </c>
      <c r="C9" s="225">
        <v>271.41500000000002</v>
      </c>
      <c r="D9" s="225">
        <v>1575.8219999999999</v>
      </c>
      <c r="E9" s="225">
        <v>58.059502975148753</v>
      </c>
    </row>
    <row r="10" spans="2:12" s="30" customFormat="1" ht="15.75" customHeight="1">
      <c r="B10" s="115" t="s">
        <v>65</v>
      </c>
      <c r="C10" s="225">
        <v>245.27699999999999</v>
      </c>
      <c r="D10" s="225">
        <v>1213.1010000000001</v>
      </c>
      <c r="E10" s="225">
        <v>49.458408248633184</v>
      </c>
    </row>
    <row r="11" spans="2:12" s="30" customFormat="1" ht="15.75" customHeight="1">
      <c r="B11" s="115" t="s">
        <v>67</v>
      </c>
      <c r="C11" s="225">
        <v>253.62700000000001</v>
      </c>
      <c r="D11" s="225">
        <v>1474.6624999999999</v>
      </c>
      <c r="E11" s="225">
        <v>58.142961908629601</v>
      </c>
    </row>
    <row r="12" spans="2:12" s="30" customFormat="1" ht="15.75" customHeight="1">
      <c r="B12" s="115" t="s">
        <v>74</v>
      </c>
      <c r="C12" s="225">
        <v>254.857</v>
      </c>
      <c r="D12" s="225">
        <v>1358.12861</v>
      </c>
      <c r="E12" s="225">
        <v>53.289829590711655</v>
      </c>
    </row>
    <row r="13" spans="2:12" s="30" customFormat="1" ht="15.75" customHeight="1">
      <c r="B13" s="115" t="s">
        <v>119</v>
      </c>
      <c r="C13" s="225">
        <v>263.16399999999999</v>
      </c>
      <c r="D13" s="225">
        <v>1482.3100999999999</v>
      </c>
      <c r="E13" s="225">
        <v>56.326477025733006</v>
      </c>
    </row>
    <row r="14" spans="2:12" s="30" customFormat="1" ht="15.75" customHeight="1">
      <c r="B14" s="124" t="s">
        <v>175</v>
      </c>
      <c r="C14" s="225">
        <v>285.29700000000003</v>
      </c>
      <c r="D14" s="225">
        <v>1731.9349999999999</v>
      </c>
      <c r="E14" s="225">
        <v>60.706386677742834</v>
      </c>
    </row>
    <row r="15" spans="2:12" ht="15.75" customHeight="1">
      <c r="B15" s="124" t="s">
        <v>449</v>
      </c>
      <c r="C15" s="225">
        <v>225.042</v>
      </c>
      <c r="D15" s="225">
        <v>1349.4919</v>
      </c>
      <c r="E15" s="225">
        <f>D15/C15*10</f>
        <v>59.966224082615689</v>
      </c>
      <c r="F15" s="698"/>
      <c r="G15" s="62"/>
      <c r="H15" s="57"/>
      <c r="I15" s="58"/>
      <c r="J15" s="58"/>
      <c r="K15" s="66"/>
      <c r="L15" s="57"/>
    </row>
    <row r="16" spans="2:12" ht="15.75" customHeight="1">
      <c r="B16" s="124" t="s">
        <v>448</v>
      </c>
      <c r="C16" s="225">
        <v>213.11</v>
      </c>
      <c r="D16" s="225">
        <f>C16*E16/10</f>
        <v>1278.6600000000001</v>
      </c>
      <c r="E16" s="225">
        <v>60</v>
      </c>
      <c r="G16" s="84"/>
      <c r="H16" s="57"/>
      <c r="I16" s="58"/>
      <c r="J16" s="58"/>
      <c r="K16" s="66"/>
      <c r="L16" s="57"/>
    </row>
    <row r="17" spans="2:11" ht="36" customHeight="1">
      <c r="B17" s="972" t="s">
        <v>555</v>
      </c>
      <c r="C17" s="973"/>
      <c r="D17" s="973"/>
      <c r="E17" s="974"/>
      <c r="F17" s="68"/>
      <c r="G17" s="68"/>
      <c r="H17" s="68"/>
      <c r="I17" s="68"/>
      <c r="J17" s="68"/>
      <c r="K17" s="68"/>
    </row>
    <row r="18" spans="2:11">
      <c r="C18" s="84"/>
      <c r="D18" s="84"/>
      <c r="E18" s="85"/>
    </row>
    <row r="20" spans="2:11">
      <c r="F20" s="270"/>
    </row>
    <row r="36" spans="1:1" ht="38.25" customHeight="1"/>
    <row r="38" spans="1:1">
      <c r="A38" s="90"/>
    </row>
    <row r="52" spans="1:8" ht="30" customHeight="1">
      <c r="A52" s="349"/>
      <c r="H52" s="349"/>
    </row>
  </sheetData>
  <mergeCells count="6">
    <mergeCell ref="B17:E17"/>
    <mergeCell ref="B1:E1"/>
    <mergeCell ref="B3:E3"/>
    <mergeCell ref="B4:E4"/>
    <mergeCell ref="C5:E5"/>
    <mergeCell ref="B5:B6"/>
  </mergeCells>
  <pageMargins left="0.7" right="0.7" top="0.75" bottom="0.75" header="0.3" footer="0.3"/>
  <pageSetup orientation="portrait" r:id="rId1"/>
  <headerFooter>
    <oddFooter>&amp;C&amp;10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zoomScaleNormal="100" zoomScaleSheetLayoutView="50" workbookViewId="0">
      <selection activeCell="B4" sqref="B4:F4"/>
    </sheetView>
  </sheetViews>
  <sheetFormatPr baseColWidth="10" defaultColWidth="10.90625" defaultRowHeight="12.75"/>
  <cols>
    <col min="1" max="1" width="0.90625" style="13" customWidth="1"/>
    <col min="2" max="2" width="12.54296875" style="13" customWidth="1"/>
    <col min="3" max="3" width="13.08984375" style="13" customWidth="1"/>
    <col min="4" max="5" width="10.90625" style="13" customWidth="1"/>
    <col min="6" max="6" width="14.7265625" style="13" customWidth="1"/>
    <col min="7" max="7" width="1.54296875" style="13" customWidth="1"/>
    <col min="8" max="8" width="3.90625" style="13" customWidth="1"/>
    <col min="9" max="9" width="6.36328125" style="237" customWidth="1"/>
    <col min="10" max="10" width="9.453125" style="237" customWidth="1"/>
    <col min="11" max="16384" width="10.90625" style="237"/>
  </cols>
  <sheetData>
    <row r="1" spans="2:16" s="30" customFormat="1" ht="15" customHeight="1">
      <c r="B1" s="969" t="s">
        <v>3</v>
      </c>
      <c r="C1" s="969"/>
      <c r="D1" s="969"/>
      <c r="E1" s="969"/>
      <c r="F1" s="969"/>
    </row>
    <row r="2" spans="2:16" s="30" customFormat="1" ht="15" customHeight="1">
      <c r="B2" s="31"/>
      <c r="C2" s="31"/>
      <c r="D2" s="31"/>
      <c r="E2" s="31"/>
      <c r="F2" s="31"/>
    </row>
    <row r="3" spans="2:16" s="30" customFormat="1" ht="21" customHeight="1">
      <c r="B3" s="977" t="s">
        <v>115</v>
      </c>
      <c r="C3" s="978"/>
      <c r="D3" s="978"/>
      <c r="E3" s="978"/>
      <c r="F3" s="978"/>
    </row>
    <row r="4" spans="2:16" s="30" customFormat="1" ht="15.75" customHeight="1">
      <c r="B4" s="978" t="s">
        <v>589</v>
      </c>
      <c r="C4" s="978"/>
      <c r="D4" s="978"/>
      <c r="E4" s="978"/>
      <c r="F4" s="978"/>
    </row>
    <row r="5" spans="2:16" s="30" customFormat="1" ht="30" customHeight="1">
      <c r="B5" s="112" t="s">
        <v>11</v>
      </c>
      <c r="C5" s="112" t="s">
        <v>12</v>
      </c>
      <c r="D5" s="113" t="s">
        <v>32</v>
      </c>
      <c r="E5" s="113" t="s">
        <v>30</v>
      </c>
      <c r="F5" s="113" t="s">
        <v>31</v>
      </c>
    </row>
    <row r="6" spans="2:16" s="13" customFormat="1" ht="15.75" customHeight="1">
      <c r="B6" s="979" t="s">
        <v>175</v>
      </c>
      <c r="C6" s="76" t="s">
        <v>236</v>
      </c>
      <c r="D6" s="226">
        <v>166</v>
      </c>
      <c r="E6" s="227">
        <v>340.3</v>
      </c>
      <c r="F6" s="228">
        <v>20.5</v>
      </c>
      <c r="G6" s="55"/>
      <c r="H6" s="71"/>
      <c r="I6" s="364"/>
      <c r="J6" s="57"/>
      <c r="K6" s="58"/>
      <c r="L6" s="58"/>
      <c r="M6" s="66"/>
      <c r="N6" s="57"/>
    </row>
    <row r="7" spans="2:16" s="13" customFormat="1" ht="15.75" customHeight="1">
      <c r="B7" s="979"/>
      <c r="C7" s="76" t="s">
        <v>200</v>
      </c>
      <c r="D7" s="226">
        <v>1578</v>
      </c>
      <c r="E7" s="227">
        <v>7779.5</v>
      </c>
      <c r="F7" s="228">
        <v>49.3</v>
      </c>
      <c r="G7" s="55"/>
      <c r="H7" s="71"/>
      <c r="I7" s="62"/>
      <c r="J7" s="67"/>
      <c r="K7" s="58"/>
      <c r="L7" s="58"/>
      <c r="M7" s="66"/>
      <c r="N7" s="67"/>
    </row>
    <row r="8" spans="2:16" s="13" customFormat="1" ht="15.75" customHeight="1">
      <c r="B8" s="979"/>
      <c r="C8" s="76" t="s">
        <v>237</v>
      </c>
      <c r="D8" s="226">
        <v>2028</v>
      </c>
      <c r="E8" s="227">
        <v>11519</v>
      </c>
      <c r="F8" s="228">
        <v>56.8</v>
      </c>
      <c r="G8" s="55"/>
      <c r="H8" s="71"/>
      <c r="I8" s="62"/>
      <c r="J8" s="67"/>
      <c r="K8" s="58"/>
      <c r="L8" s="58"/>
      <c r="M8" s="66"/>
      <c r="N8" s="67"/>
    </row>
    <row r="9" spans="2:16" s="13" customFormat="1" ht="15.75" customHeight="1">
      <c r="B9" s="979"/>
      <c r="C9" s="76" t="s">
        <v>238</v>
      </c>
      <c r="D9" s="226">
        <v>10926</v>
      </c>
      <c r="E9" s="227">
        <v>59546.7</v>
      </c>
      <c r="F9" s="228">
        <v>54.5</v>
      </c>
      <c r="G9" s="55"/>
      <c r="H9" s="71"/>
      <c r="I9" s="62"/>
      <c r="J9" s="67"/>
      <c r="K9" s="58"/>
      <c r="L9" s="58"/>
      <c r="M9" s="66"/>
      <c r="N9" s="67"/>
    </row>
    <row r="10" spans="2:16" s="13" customFormat="1" ht="15.75" customHeight="1">
      <c r="B10" s="979"/>
      <c r="C10" s="76" t="s">
        <v>203</v>
      </c>
      <c r="D10" s="226">
        <v>38452</v>
      </c>
      <c r="E10" s="227">
        <v>230712</v>
      </c>
      <c r="F10" s="228">
        <v>60</v>
      </c>
      <c r="G10" s="55"/>
      <c r="H10" s="71"/>
      <c r="I10" s="62"/>
      <c r="J10" s="67"/>
      <c r="K10" s="58"/>
      <c r="L10" s="58"/>
      <c r="M10" s="66"/>
      <c r="N10" s="67"/>
    </row>
    <row r="11" spans="2:16" s="13" customFormat="1" ht="15.75" customHeight="1">
      <c r="B11" s="979"/>
      <c r="C11" s="76" t="s">
        <v>204</v>
      </c>
      <c r="D11" s="226">
        <v>74805</v>
      </c>
      <c r="E11" s="227">
        <v>426388.5</v>
      </c>
      <c r="F11" s="228">
        <v>57</v>
      </c>
      <c r="G11" s="55"/>
      <c r="H11" s="71"/>
      <c r="I11" s="62"/>
      <c r="J11" s="67"/>
      <c r="K11" s="58"/>
      <c r="L11" s="58"/>
      <c r="M11" s="66"/>
      <c r="N11" s="67"/>
    </row>
    <row r="12" spans="2:16" s="13" customFormat="1" ht="15.75" customHeight="1">
      <c r="B12" s="979"/>
      <c r="C12" s="76" t="s">
        <v>205</v>
      </c>
      <c r="D12" s="226">
        <v>106924</v>
      </c>
      <c r="E12" s="227">
        <v>623366.9</v>
      </c>
      <c r="F12" s="228">
        <v>58.3</v>
      </c>
      <c r="G12" s="55"/>
      <c r="H12" s="71"/>
      <c r="I12" s="62"/>
      <c r="J12" s="57"/>
      <c r="K12" s="58"/>
      <c r="L12" s="58"/>
      <c r="M12" s="255"/>
      <c r="N12" s="57"/>
      <c r="O12" s="256"/>
      <c r="P12" s="256"/>
    </row>
    <row r="13" spans="2:16" s="13" customFormat="1" ht="15.75" customHeight="1">
      <c r="B13" s="979"/>
      <c r="C13" s="76" t="s">
        <v>458</v>
      </c>
      <c r="D13" s="226">
        <v>12153</v>
      </c>
      <c r="E13" s="227">
        <v>90175.3</v>
      </c>
      <c r="F13" s="228">
        <v>74.2</v>
      </c>
      <c r="G13" s="55"/>
      <c r="H13" s="71"/>
      <c r="I13" s="62"/>
      <c r="J13" s="57"/>
      <c r="K13" s="58"/>
      <c r="L13" s="58"/>
      <c r="M13" s="255"/>
      <c r="N13" s="57"/>
      <c r="O13" s="256"/>
      <c r="P13" s="256"/>
    </row>
    <row r="14" spans="2:16" s="13" customFormat="1" ht="15.75" customHeight="1">
      <c r="B14" s="979"/>
      <c r="C14" s="76" t="s">
        <v>459</v>
      </c>
      <c r="D14" s="226">
        <v>10708</v>
      </c>
      <c r="E14" s="227">
        <v>81059.600000000006</v>
      </c>
      <c r="F14" s="228">
        <v>75.7</v>
      </c>
      <c r="G14" s="55"/>
      <c r="H14" s="71"/>
      <c r="I14" s="62"/>
      <c r="J14" s="57"/>
      <c r="K14" s="58"/>
      <c r="L14" s="58"/>
      <c r="M14" s="255"/>
      <c r="N14" s="57"/>
      <c r="O14" s="256"/>
      <c r="P14" s="256"/>
    </row>
    <row r="15" spans="2:16" s="13" customFormat="1" ht="15.75" customHeight="1">
      <c r="B15" s="979"/>
      <c r="C15" s="76" t="s">
        <v>45</v>
      </c>
      <c r="D15" s="226">
        <v>46</v>
      </c>
      <c r="E15" s="227">
        <v>117.8</v>
      </c>
      <c r="F15" s="228">
        <v>25.6</v>
      </c>
      <c r="G15" s="55"/>
      <c r="H15" s="71"/>
      <c r="I15" s="62"/>
      <c r="J15" s="67"/>
      <c r="K15" s="58"/>
      <c r="L15" s="58"/>
      <c r="M15" s="255"/>
      <c r="N15" s="67"/>
      <c r="O15" s="256"/>
      <c r="P15" s="256"/>
    </row>
    <row r="16" spans="2:16" ht="15.75" customHeight="1">
      <c r="B16" s="979"/>
      <c r="C16" s="76" t="s">
        <v>7</v>
      </c>
      <c r="D16" s="227">
        <v>257786</v>
      </c>
      <c r="E16" s="227">
        <v>1531005.6</v>
      </c>
      <c r="F16" s="228">
        <f>E16/D16*10</f>
        <v>59.390564266484603</v>
      </c>
      <c r="G16" s="55"/>
      <c r="H16" s="71"/>
      <c r="I16" s="239"/>
      <c r="J16" s="67"/>
      <c r="K16" s="58"/>
      <c r="L16" s="58"/>
      <c r="M16" s="255"/>
      <c r="N16" s="67"/>
      <c r="O16" s="257"/>
      <c r="P16" s="257"/>
    </row>
    <row r="17" spans="2:21" ht="15.75" customHeight="1">
      <c r="B17" s="980" t="s">
        <v>457</v>
      </c>
      <c r="C17" s="76" t="s">
        <v>236</v>
      </c>
      <c r="D17" s="226">
        <v>409</v>
      </c>
      <c r="E17" s="226">
        <v>126.8</v>
      </c>
      <c r="F17" s="228">
        <v>31</v>
      </c>
      <c r="G17" s="55"/>
      <c r="H17" s="140"/>
      <c r="I17" s="241"/>
      <c r="J17" s="253"/>
      <c r="K17" s="258"/>
      <c r="L17" s="259"/>
      <c r="M17" s="259"/>
      <c r="N17" s="259"/>
      <c r="O17" s="259"/>
      <c r="P17" s="259"/>
      <c r="Q17" s="240"/>
      <c r="R17" s="240"/>
      <c r="S17" s="240"/>
      <c r="T17" s="240"/>
      <c r="U17" s="240"/>
    </row>
    <row r="18" spans="2:21" ht="15.75" customHeight="1">
      <c r="B18" s="981"/>
      <c r="C18" s="76" t="s">
        <v>200</v>
      </c>
      <c r="D18" s="226">
        <v>924</v>
      </c>
      <c r="E18" s="226">
        <v>3271</v>
      </c>
      <c r="F18" s="228">
        <v>35.4</v>
      </c>
      <c r="G18" s="55"/>
      <c r="H18" s="140"/>
      <c r="I18" s="241"/>
      <c r="J18" s="253"/>
      <c r="K18" s="258"/>
      <c r="L18" s="58"/>
      <c r="M18" s="255"/>
      <c r="N18" s="67"/>
      <c r="O18" s="257"/>
      <c r="P18" s="257"/>
    </row>
    <row r="19" spans="2:21" ht="15.75" customHeight="1">
      <c r="B19" s="981"/>
      <c r="C19" s="76" t="s">
        <v>237</v>
      </c>
      <c r="D19" s="226">
        <v>1221</v>
      </c>
      <c r="E19" s="226">
        <v>4639.8</v>
      </c>
      <c r="F19" s="228">
        <v>38</v>
      </c>
      <c r="G19" s="55"/>
      <c r="H19" s="140"/>
      <c r="I19" s="241"/>
      <c r="J19" s="253"/>
      <c r="K19" s="258"/>
      <c r="L19" s="58"/>
      <c r="M19" s="255"/>
      <c r="N19" s="67"/>
      <c r="O19" s="257"/>
      <c r="P19" s="257"/>
    </row>
    <row r="20" spans="2:21" ht="15.75" customHeight="1">
      <c r="B20" s="981"/>
      <c r="C20" s="76" t="s">
        <v>238</v>
      </c>
      <c r="D20" s="226">
        <v>5827</v>
      </c>
      <c r="E20" s="226">
        <v>19753.5</v>
      </c>
      <c r="F20" s="228">
        <v>33.9</v>
      </c>
      <c r="G20" s="55"/>
      <c r="H20" s="140"/>
      <c r="I20" s="241"/>
      <c r="J20" s="253"/>
      <c r="K20" s="258"/>
      <c r="L20" s="58"/>
      <c r="M20" s="255"/>
      <c r="N20" s="67"/>
      <c r="O20" s="257"/>
      <c r="P20" s="257"/>
    </row>
    <row r="21" spans="2:21" ht="15.75" customHeight="1">
      <c r="B21" s="981"/>
      <c r="C21" s="76" t="s">
        <v>203</v>
      </c>
      <c r="D21" s="226">
        <v>23957</v>
      </c>
      <c r="E21" s="226">
        <v>136315.29999999999</v>
      </c>
      <c r="F21" s="228">
        <v>56.9</v>
      </c>
      <c r="G21" s="55"/>
      <c r="H21" s="140"/>
      <c r="I21" s="241"/>
      <c r="J21" s="253"/>
      <c r="K21" s="258"/>
      <c r="L21" s="58"/>
      <c r="M21" s="255"/>
      <c r="N21" s="57"/>
      <c r="O21" s="257"/>
      <c r="P21" s="257"/>
    </row>
    <row r="22" spans="2:21" ht="15.75" customHeight="1">
      <c r="B22" s="981"/>
      <c r="C22" s="76" t="s">
        <v>204</v>
      </c>
      <c r="D22" s="226">
        <v>57306</v>
      </c>
      <c r="E22" s="226">
        <v>305441</v>
      </c>
      <c r="F22" s="228">
        <v>53.3</v>
      </c>
      <c r="G22" s="55"/>
      <c r="H22" s="140"/>
      <c r="I22" s="241"/>
      <c r="J22" s="253"/>
      <c r="K22" s="258"/>
      <c r="L22" s="58"/>
      <c r="M22" s="255"/>
      <c r="N22" s="57"/>
      <c r="O22" s="257"/>
      <c r="P22" s="257"/>
    </row>
    <row r="23" spans="2:21" ht="15.75" customHeight="1">
      <c r="B23" s="981"/>
      <c r="C23" s="76" t="s">
        <v>205</v>
      </c>
      <c r="D23" s="226">
        <v>94202</v>
      </c>
      <c r="E23" s="226">
        <v>595356.6</v>
      </c>
      <c r="F23" s="228">
        <v>63.2</v>
      </c>
      <c r="G23" s="55"/>
      <c r="H23" s="140"/>
      <c r="I23" s="241"/>
      <c r="J23" s="253"/>
      <c r="K23" s="258"/>
      <c r="L23" s="58"/>
      <c r="M23" s="255"/>
      <c r="N23" s="57"/>
      <c r="O23" s="257"/>
      <c r="P23" s="257"/>
    </row>
    <row r="24" spans="2:21" ht="15.75" customHeight="1">
      <c r="B24" s="981"/>
      <c r="C24" s="76" t="s">
        <v>458</v>
      </c>
      <c r="D24" s="226">
        <v>11777</v>
      </c>
      <c r="E24" s="226">
        <v>86561</v>
      </c>
      <c r="F24" s="228">
        <v>73.5</v>
      </c>
      <c r="G24" s="55"/>
      <c r="H24" s="140"/>
      <c r="I24" s="241"/>
      <c r="J24" s="253"/>
      <c r="K24" s="241"/>
      <c r="L24" s="58"/>
      <c r="M24" s="66"/>
      <c r="N24" s="67"/>
    </row>
    <row r="25" spans="2:21" ht="15.75" customHeight="1">
      <c r="B25" s="981"/>
      <c r="C25" s="76" t="s">
        <v>459</v>
      </c>
      <c r="D25" s="226">
        <v>9520</v>
      </c>
      <c r="E25" s="226">
        <v>69686.399999999994</v>
      </c>
      <c r="F25" s="228">
        <v>73.2</v>
      </c>
      <c r="G25" s="55"/>
      <c r="H25" s="140"/>
      <c r="I25" s="241"/>
      <c r="J25" s="253"/>
      <c r="K25" s="241"/>
      <c r="L25" s="58"/>
      <c r="M25" s="66"/>
      <c r="N25" s="67"/>
    </row>
    <row r="26" spans="2:21" ht="15.75" customHeight="1">
      <c r="B26" s="981"/>
      <c r="C26" s="76" t="s">
        <v>45</v>
      </c>
      <c r="D26" s="226">
        <v>46</v>
      </c>
      <c r="E26" s="226">
        <v>117.8</v>
      </c>
      <c r="F26" s="228">
        <v>25.6</v>
      </c>
      <c r="G26" s="55"/>
      <c r="H26" s="140"/>
      <c r="I26" s="238"/>
      <c r="J26" s="253"/>
      <c r="K26" s="241"/>
      <c r="L26" s="58"/>
      <c r="M26" s="66"/>
      <c r="N26" s="67"/>
    </row>
    <row r="27" spans="2:21" ht="15.75" customHeight="1">
      <c r="B27" s="982"/>
      <c r="C27" s="76" t="s">
        <v>7</v>
      </c>
      <c r="D27" s="226">
        <v>205189</v>
      </c>
      <c r="E27" s="227">
        <v>1221269.1000000001</v>
      </c>
      <c r="F27" s="228">
        <f>E27/D27*10</f>
        <v>59.519228613619646</v>
      </c>
      <c r="G27" s="55"/>
      <c r="H27" s="140"/>
      <c r="I27" s="260"/>
      <c r="J27" s="254"/>
      <c r="K27" s="241"/>
      <c r="L27" s="58"/>
      <c r="M27" s="66"/>
      <c r="N27" s="67"/>
    </row>
    <row r="28" spans="2:21" ht="16.5" customHeight="1">
      <c r="B28" s="185" t="s">
        <v>422</v>
      </c>
      <c r="C28" s="77"/>
      <c r="D28" s="77"/>
      <c r="E28" s="78"/>
      <c r="F28" s="77"/>
      <c r="G28" s="55"/>
      <c r="H28" s="71"/>
      <c r="I28" s="239"/>
      <c r="J28" s="67"/>
      <c r="K28" s="58"/>
      <c r="L28" s="58"/>
      <c r="M28" s="66"/>
      <c r="N28" s="67"/>
    </row>
    <row r="29" spans="2:21" ht="28.5" customHeight="1">
      <c r="B29" s="976"/>
      <c r="C29" s="976"/>
      <c r="D29" s="976"/>
      <c r="E29" s="976"/>
      <c r="F29" s="976"/>
      <c r="K29" s="236"/>
    </row>
    <row r="51" spans="1:13">
      <c r="I51" s="13"/>
      <c r="J51" s="13"/>
      <c r="K51" s="13"/>
      <c r="L51" s="13"/>
      <c r="M51" s="13"/>
    </row>
    <row r="52" spans="1:13" ht="30" customHeight="1">
      <c r="A52" s="349"/>
      <c r="H52" s="349"/>
      <c r="I52" s="13"/>
      <c r="J52" s="13"/>
      <c r="K52" s="13"/>
      <c r="L52" s="13"/>
      <c r="M52" s="13"/>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6">
    <mergeCell ref="B29:F29"/>
    <mergeCell ref="B1:F1"/>
    <mergeCell ref="B3:F3"/>
    <mergeCell ref="B4:F4"/>
    <mergeCell ref="B6:B16"/>
    <mergeCell ref="B17:B27"/>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zoomScaleNormal="100" zoomScaleSheetLayoutView="50" workbookViewId="0">
      <selection activeCell="B4" sqref="B4:F4"/>
    </sheetView>
  </sheetViews>
  <sheetFormatPr baseColWidth="10" defaultColWidth="10.90625" defaultRowHeight="12.75"/>
  <cols>
    <col min="1" max="1" width="5" style="13" customWidth="1"/>
    <col min="2" max="2" width="10.81640625" style="13" customWidth="1"/>
    <col min="3" max="3" width="13.6328125" style="13" customWidth="1"/>
    <col min="4" max="5" width="10.90625" style="13" customWidth="1"/>
    <col min="6" max="6" width="12.08984375" style="13" customWidth="1"/>
    <col min="7" max="7" width="3.54296875" style="13" customWidth="1"/>
    <col min="8" max="10" width="4.08984375" style="237" customWidth="1"/>
    <col min="11" max="16384" width="10.90625" style="237"/>
  </cols>
  <sheetData>
    <row r="1" spans="2:22" s="30" customFormat="1" ht="15" customHeight="1">
      <c r="B1" s="969" t="s">
        <v>37</v>
      </c>
      <c r="C1" s="969"/>
      <c r="D1" s="969"/>
      <c r="E1" s="969"/>
      <c r="F1" s="969"/>
    </row>
    <row r="2" spans="2:22" s="30" customFormat="1" ht="15" customHeight="1">
      <c r="B2" s="31"/>
      <c r="C2" s="31"/>
      <c r="D2" s="31"/>
      <c r="E2" s="31"/>
      <c r="F2" s="31"/>
    </row>
    <row r="3" spans="2:22" s="30" customFormat="1" ht="17.25" customHeight="1">
      <c r="B3" s="977" t="s">
        <v>590</v>
      </c>
      <c r="C3" s="978"/>
      <c r="D3" s="978"/>
      <c r="E3" s="978"/>
      <c r="F3" s="978"/>
    </row>
    <row r="4" spans="2:22" s="30" customFormat="1" ht="15.75" customHeight="1">
      <c r="B4" s="978" t="s">
        <v>431</v>
      </c>
      <c r="C4" s="978"/>
      <c r="D4" s="978"/>
      <c r="E4" s="978"/>
      <c r="F4" s="978"/>
    </row>
    <row r="5" spans="2:22" s="30" customFormat="1" ht="27.75" customHeight="1">
      <c r="B5" s="112" t="s">
        <v>11</v>
      </c>
      <c r="C5" s="112" t="s">
        <v>12</v>
      </c>
      <c r="D5" s="113" t="s">
        <v>32</v>
      </c>
      <c r="E5" s="113" t="s">
        <v>30</v>
      </c>
      <c r="F5" s="113" t="s">
        <v>31</v>
      </c>
    </row>
    <row r="6" spans="2:22" s="13" customFormat="1" ht="15.75" customHeight="1">
      <c r="B6" s="983" t="s">
        <v>146</v>
      </c>
      <c r="C6" s="76" t="s">
        <v>200</v>
      </c>
      <c r="D6" s="226">
        <v>140</v>
      </c>
      <c r="E6" s="226">
        <v>989.8</v>
      </c>
      <c r="F6" s="228">
        <f t="shared" ref="F6:F11" si="0">E6/D6*10</f>
        <v>70.699999999999989</v>
      </c>
      <c r="H6" s="261"/>
      <c r="I6" s="262"/>
      <c r="J6" s="256"/>
      <c r="K6" s="256"/>
      <c r="L6" s="256"/>
      <c r="M6" s="256"/>
      <c r="N6" s="256"/>
      <c r="O6" s="256"/>
      <c r="P6" s="256"/>
      <c r="Q6" s="256"/>
      <c r="R6" s="256"/>
    </row>
    <row r="7" spans="2:22" s="13" customFormat="1" ht="15.75" customHeight="1">
      <c r="B7" s="983"/>
      <c r="C7" s="76" t="s">
        <v>237</v>
      </c>
      <c r="D7" s="226">
        <v>4384</v>
      </c>
      <c r="E7" s="226">
        <v>31871.7</v>
      </c>
      <c r="F7" s="228">
        <f t="shared" si="0"/>
        <v>72.700045620437962</v>
      </c>
      <c r="H7" s="261"/>
      <c r="I7" s="262"/>
      <c r="J7" s="256"/>
      <c r="K7" s="256"/>
      <c r="L7" s="256"/>
      <c r="M7" s="256"/>
      <c r="N7" s="256"/>
      <c r="O7" s="256"/>
      <c r="P7" s="256"/>
      <c r="Q7" s="256"/>
      <c r="R7" s="256"/>
    </row>
    <row r="8" spans="2:22" ht="15.75" customHeight="1">
      <c r="B8" s="983"/>
      <c r="C8" s="76" t="s">
        <v>238</v>
      </c>
      <c r="D8" s="226">
        <v>6414</v>
      </c>
      <c r="E8" s="226">
        <v>48105</v>
      </c>
      <c r="F8" s="228">
        <f t="shared" si="0"/>
        <v>75</v>
      </c>
      <c r="H8" s="255"/>
      <c r="I8" s="247"/>
      <c r="J8" s="257"/>
      <c r="K8" s="257"/>
      <c r="L8" s="257"/>
      <c r="M8" s="257"/>
      <c r="N8" s="257"/>
      <c r="O8" s="257"/>
      <c r="P8" s="257"/>
      <c r="Q8" s="257"/>
      <c r="R8" s="257"/>
    </row>
    <row r="9" spans="2:22" ht="15.75" customHeight="1">
      <c r="B9" s="983"/>
      <c r="C9" s="76" t="s">
        <v>203</v>
      </c>
      <c r="D9" s="226">
        <v>3013</v>
      </c>
      <c r="E9" s="226">
        <v>20036.5</v>
      </c>
      <c r="F9" s="228">
        <f t="shared" si="0"/>
        <v>66.500165947560561</v>
      </c>
      <c r="H9" s="255"/>
      <c r="I9" s="247"/>
      <c r="J9" s="257"/>
      <c r="K9" s="257"/>
      <c r="L9" s="258"/>
      <c r="M9" s="258"/>
      <c r="N9" s="258"/>
      <c r="O9" s="258"/>
      <c r="P9" s="258"/>
      <c r="Q9" s="258"/>
      <c r="R9" s="258"/>
      <c r="S9" s="241"/>
      <c r="T9" s="241"/>
      <c r="U9" s="241"/>
      <c r="V9" s="241"/>
    </row>
    <row r="10" spans="2:22" ht="15.75" customHeight="1">
      <c r="B10" s="983"/>
      <c r="C10" s="76" t="s">
        <v>204</v>
      </c>
      <c r="D10" s="226">
        <v>13096</v>
      </c>
      <c r="E10" s="226">
        <v>96910.399999999994</v>
      </c>
      <c r="F10" s="228">
        <f t="shared" si="0"/>
        <v>74</v>
      </c>
      <c r="H10" s="255"/>
      <c r="I10" s="247"/>
      <c r="J10" s="257"/>
      <c r="K10" s="263"/>
      <c r="L10" s="254"/>
      <c r="M10" s="253"/>
      <c r="N10" s="253"/>
      <c r="O10" s="253"/>
      <c r="P10" s="253"/>
      <c r="Q10" s="253"/>
      <c r="R10" s="253"/>
      <c r="S10" s="245"/>
      <c r="T10" s="245"/>
      <c r="U10" s="245"/>
      <c r="V10" s="245"/>
    </row>
    <row r="11" spans="2:22" ht="15.75" customHeight="1">
      <c r="B11" s="983"/>
      <c r="C11" s="76" t="s">
        <v>205</v>
      </c>
      <c r="D11" s="226">
        <v>464</v>
      </c>
      <c r="E11" s="226">
        <v>3016</v>
      </c>
      <c r="F11" s="228">
        <f t="shared" si="0"/>
        <v>65</v>
      </c>
      <c r="H11" s="255"/>
      <c r="I11" s="247"/>
      <c r="J11" s="257"/>
      <c r="K11" s="263"/>
      <c r="L11" s="254"/>
      <c r="M11" s="253"/>
      <c r="N11" s="253"/>
      <c r="O11" s="253"/>
      <c r="P11" s="253"/>
      <c r="Q11" s="253"/>
      <c r="R11" s="253"/>
      <c r="S11" s="245"/>
      <c r="T11" s="245"/>
      <c r="U11" s="245"/>
      <c r="V11" s="245"/>
    </row>
    <row r="12" spans="2:22" ht="15.75" customHeight="1">
      <c r="B12" s="984"/>
      <c r="C12" s="76" t="s">
        <v>7</v>
      </c>
      <c r="D12" s="226">
        <v>27511</v>
      </c>
      <c r="E12" s="226">
        <f>SUM(E6:E11)</f>
        <v>200929.4</v>
      </c>
      <c r="F12" s="228">
        <f>E12/D12*10</f>
        <v>73.036021954854419</v>
      </c>
      <c r="G12" s="55"/>
      <c r="H12" s="255"/>
      <c r="I12" s="247"/>
      <c r="J12" s="257"/>
      <c r="K12" s="257"/>
      <c r="L12" s="257"/>
      <c r="M12" s="257"/>
      <c r="N12" s="257"/>
      <c r="O12" s="257"/>
      <c r="P12" s="257"/>
      <c r="Q12" s="257"/>
      <c r="R12" s="257"/>
    </row>
    <row r="13" spans="2:22" ht="15.75" customHeight="1">
      <c r="B13" s="983" t="s">
        <v>457</v>
      </c>
      <c r="C13" s="76" t="s">
        <v>200</v>
      </c>
      <c r="D13" s="226">
        <v>173</v>
      </c>
      <c r="E13" s="226">
        <v>358.1</v>
      </c>
      <c r="F13" s="228">
        <v>20.7</v>
      </c>
      <c r="G13" s="131"/>
      <c r="H13" s="269"/>
      <c r="I13" s="253"/>
      <c r="J13" s="253"/>
      <c r="K13" s="257"/>
      <c r="L13" s="257"/>
      <c r="M13" s="257"/>
      <c r="N13" s="257"/>
      <c r="O13" s="257"/>
      <c r="P13" s="257"/>
      <c r="Q13" s="257"/>
      <c r="R13" s="257"/>
    </row>
    <row r="14" spans="2:22" ht="15.75" customHeight="1">
      <c r="B14" s="983"/>
      <c r="C14" s="76" t="s">
        <v>237</v>
      </c>
      <c r="D14" s="226">
        <v>3254</v>
      </c>
      <c r="E14" s="226">
        <v>15131.1</v>
      </c>
      <c r="F14" s="228">
        <v>46.5</v>
      </c>
      <c r="G14" s="131"/>
      <c r="H14" s="269"/>
      <c r="I14" s="253"/>
      <c r="J14" s="253"/>
      <c r="K14" s="257"/>
      <c r="L14" s="257"/>
      <c r="M14" s="257"/>
      <c r="N14" s="257"/>
      <c r="O14" s="257"/>
      <c r="P14" s="257"/>
      <c r="Q14" s="257"/>
      <c r="R14" s="257"/>
    </row>
    <row r="15" spans="2:22" ht="15.75" customHeight="1">
      <c r="B15" s="983"/>
      <c r="C15" s="76" t="s">
        <v>238</v>
      </c>
      <c r="D15" s="226">
        <v>2835</v>
      </c>
      <c r="E15" s="226">
        <v>13608</v>
      </c>
      <c r="F15" s="228">
        <v>48</v>
      </c>
      <c r="G15" s="131"/>
      <c r="H15" s="269"/>
      <c r="I15" s="253"/>
      <c r="J15" s="253"/>
      <c r="K15" s="257"/>
      <c r="L15" s="257"/>
      <c r="M15" s="257"/>
      <c r="N15" s="257"/>
      <c r="O15" s="257"/>
      <c r="P15" s="257"/>
      <c r="Q15" s="257"/>
      <c r="R15" s="257"/>
    </row>
    <row r="16" spans="2:22" ht="15.75" customHeight="1">
      <c r="B16" s="983"/>
      <c r="C16" s="76" t="s">
        <v>203</v>
      </c>
      <c r="D16" s="226">
        <v>3831</v>
      </c>
      <c r="E16" s="226">
        <v>25782.6</v>
      </c>
      <c r="F16" s="228">
        <v>67.3</v>
      </c>
      <c r="G16" s="131"/>
      <c r="H16" s="269"/>
      <c r="I16" s="253"/>
      <c r="J16" s="253"/>
      <c r="K16" s="257"/>
      <c r="L16" s="257"/>
      <c r="M16" s="257"/>
      <c r="N16" s="257"/>
      <c r="O16" s="257"/>
      <c r="P16" s="257"/>
      <c r="Q16" s="257"/>
      <c r="R16" s="257"/>
    </row>
    <row r="17" spans="2:18" ht="15.75" customHeight="1">
      <c r="B17" s="983"/>
      <c r="C17" s="76" t="s">
        <v>204</v>
      </c>
      <c r="D17" s="226">
        <v>9436</v>
      </c>
      <c r="E17" s="226">
        <v>70864.399999999994</v>
      </c>
      <c r="F17" s="228">
        <v>75.099999999999994</v>
      </c>
      <c r="G17" s="131"/>
      <c r="H17" s="269"/>
      <c r="I17" s="253"/>
      <c r="J17" s="253"/>
      <c r="K17" s="257"/>
      <c r="L17" s="257"/>
      <c r="M17" s="257"/>
      <c r="N17" s="257"/>
      <c r="O17" s="257"/>
      <c r="P17" s="257"/>
      <c r="Q17" s="257"/>
      <c r="R17" s="257"/>
    </row>
    <row r="18" spans="2:18" ht="15.75" customHeight="1">
      <c r="B18" s="983"/>
      <c r="C18" s="76" t="s">
        <v>205</v>
      </c>
      <c r="D18" s="226">
        <v>324</v>
      </c>
      <c r="E18" s="226">
        <v>2478.6</v>
      </c>
      <c r="F18" s="228">
        <v>76.5</v>
      </c>
      <c r="G18" s="131"/>
      <c r="H18" s="269"/>
      <c r="I18" s="253"/>
      <c r="J18" s="253"/>
      <c r="K18" s="257"/>
      <c r="L18" s="257"/>
      <c r="M18" s="257"/>
      <c r="N18" s="257"/>
      <c r="O18" s="257"/>
      <c r="P18" s="257"/>
      <c r="Q18" s="257"/>
      <c r="R18" s="257"/>
    </row>
    <row r="19" spans="2:18" ht="15.75" customHeight="1">
      <c r="B19" s="984"/>
      <c r="C19" s="76" t="s">
        <v>7</v>
      </c>
      <c r="D19" s="226">
        <v>19853</v>
      </c>
      <c r="E19" s="226">
        <v>128222.8</v>
      </c>
      <c r="F19" s="228">
        <f>E19/D19*10</f>
        <v>64.586107893013647</v>
      </c>
      <c r="G19" s="131"/>
      <c r="H19" s="269"/>
      <c r="I19" s="269"/>
      <c r="J19" s="269"/>
      <c r="K19" s="95"/>
      <c r="L19" s="58"/>
      <c r="M19" s="255"/>
      <c r="N19" s="67"/>
      <c r="O19" s="257"/>
      <c r="P19" s="257"/>
      <c r="Q19" s="257"/>
      <c r="R19" s="257"/>
    </row>
    <row r="20" spans="2:18" ht="16.5" customHeight="1">
      <c r="B20" s="185" t="s">
        <v>192</v>
      </c>
      <c r="C20" s="77"/>
      <c r="D20" s="77"/>
      <c r="F20" s="135"/>
      <c r="G20" s="131"/>
      <c r="H20" s="246"/>
      <c r="I20" s="247"/>
      <c r="J20" s="136"/>
      <c r="K20" s="58"/>
      <c r="L20" s="58"/>
      <c r="M20" s="255"/>
      <c r="N20" s="67"/>
      <c r="O20" s="257"/>
      <c r="P20" s="257"/>
      <c r="Q20" s="257"/>
      <c r="R20" s="257"/>
    </row>
    <row r="21" spans="2:18" ht="24" customHeight="1">
      <c r="B21" s="976"/>
      <c r="C21" s="976"/>
      <c r="D21" s="976"/>
      <c r="E21" s="976"/>
      <c r="F21" s="976"/>
    </row>
    <row r="43" spans="1:13">
      <c r="H43" s="13"/>
      <c r="I43" s="13"/>
      <c r="J43" s="13"/>
      <c r="K43" s="13"/>
      <c r="L43" s="13"/>
      <c r="M43" s="13"/>
    </row>
    <row r="44" spans="1:13" ht="30" customHeight="1">
      <c r="A44" s="349"/>
      <c r="H44" s="349"/>
      <c r="I44" s="13"/>
      <c r="J44" s="13"/>
      <c r="K44" s="13"/>
      <c r="L44" s="13"/>
      <c r="M44" s="13"/>
    </row>
  </sheetData>
  <mergeCells count="6">
    <mergeCell ref="B21:F21"/>
    <mergeCell ref="B1:F1"/>
    <mergeCell ref="B3:F3"/>
    <mergeCell ref="B4:F4"/>
    <mergeCell ref="B6:B12"/>
    <mergeCell ref="B13:B19"/>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2BD4A47C614154BB07781F568C37279" ma:contentTypeVersion="0" ma:contentTypeDescription="Crear nuevo documento." ma:contentTypeScope="" ma:versionID="95820d9961c475f582da82385efdbc15">
  <xsd:schema xmlns:xsd="http://www.w3.org/2001/XMLSchema" xmlns:xs="http://www.w3.org/2001/XMLSchema" xmlns:p="http://schemas.microsoft.com/office/2006/metadata/properties" targetNamespace="http://schemas.microsoft.com/office/2006/metadata/properties" ma:root="true" ma:fieldsID="e0d0b80e9410e70bec7ef0f0b2007d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7B490-C658-442D-ACC5-E7155255D0BA}">
  <ds:schemaRefs>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3.xml><?xml version="1.0" encoding="utf-8"?>
<ds:datastoreItem xmlns:ds="http://schemas.openxmlformats.org/officeDocument/2006/customXml" ds:itemID="{CA0E5E77-1538-41B1-B40D-378423E76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60</vt:i4>
      </vt:variant>
      <vt:variant>
        <vt:lpstr>Rangos con nombre</vt:lpstr>
      </vt:variant>
      <vt:variant>
        <vt:i4>56</vt:i4>
      </vt:variant>
    </vt:vector>
  </HeadingPairs>
  <TitlesOfParts>
    <vt:vector size="116"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  </vt:lpstr>
      <vt:lpstr>Contenido Maíz</vt:lpstr>
      <vt:lpstr>26</vt:lpstr>
      <vt:lpstr>27</vt:lpstr>
      <vt:lpstr>28</vt:lpstr>
      <vt:lpstr>29</vt:lpstr>
      <vt:lpstr>30</vt:lpstr>
      <vt:lpstr>31</vt:lpstr>
      <vt:lpstr>32</vt:lpstr>
      <vt:lpstr>33</vt:lpstr>
      <vt:lpstr>34</vt:lpstr>
      <vt:lpstr>35</vt:lpstr>
      <vt:lpstr>36</vt:lpstr>
      <vt:lpstr>Hoja1</vt:lpstr>
      <vt:lpstr>37</vt:lpstr>
      <vt:lpstr>38</vt:lpstr>
      <vt:lpstr>39</vt:lpstr>
      <vt:lpstr>40</vt:lpstr>
      <vt:lpstr>41</vt:lpstr>
      <vt:lpstr>Contenido Arroz</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'10'!Área_de_impresión</vt:lpstr>
      <vt:lpstr>'11'!Área_de_impresión</vt:lpstr>
      <vt:lpstr>'12'!Área_de_impresión</vt:lpstr>
      <vt:lpstr>'13'!Área_de_impresión</vt:lpstr>
      <vt:lpstr>'14'!Área_de_impresión</vt:lpstr>
      <vt:lpstr>'16'!Área_de_impresión</vt:lpstr>
      <vt:lpstr>'18'!Área_de_impresión</vt:lpstr>
      <vt:lpstr>'19'!Área_de_impresión</vt:lpstr>
      <vt:lpstr>'20'!Área_de_impresión</vt:lpstr>
      <vt:lpstr>'21'!Área_de_impresión</vt:lpstr>
      <vt:lpstr>'22'!Área_de_impresión</vt:lpstr>
      <vt:lpstr>'23'!Área_de_impresión</vt:lpstr>
      <vt:lpstr>'24  '!Área_de_impresión</vt:lpstr>
      <vt:lpstr>'26'!Área_de_impresión</vt:lpstr>
      <vt:lpstr>'27'!Área_de_impresión</vt:lpstr>
      <vt:lpstr>'28'!Área_de_impresión</vt:lpstr>
      <vt:lpstr>'29'!Área_de_impresión</vt:lpstr>
      <vt:lpstr>'30'!Área_de_impresión</vt:lpstr>
      <vt:lpstr>'31'!Área_de_impresión</vt:lpstr>
      <vt:lpstr>'32'!Área_de_impresión</vt:lpstr>
      <vt:lpstr>'33'!Área_de_impresión</vt:lpstr>
      <vt:lpstr>'34'!Área_de_impresión</vt:lpstr>
      <vt:lpstr>'35'!Área_de_impresión</vt:lpstr>
      <vt:lpstr>'36'!Área_de_impresión</vt:lpstr>
      <vt:lpstr>'37'!Área_de_impresión</vt:lpstr>
      <vt:lpstr>'38'!Área_de_impresión</vt:lpstr>
      <vt:lpstr>'39'!Área_de_impresión</vt:lpstr>
      <vt:lpstr>'4'!Área_de_impresión</vt:lpstr>
      <vt:lpstr>'40'!Área_de_impresión</vt:lpstr>
      <vt:lpstr>'41'!Área_de_impresión</vt:lpstr>
      <vt:lpstr>'43'!Área_de_impresión</vt:lpstr>
      <vt:lpstr>'44'!Área_de_impresión</vt:lpstr>
      <vt:lpstr>'45'!Área_de_impresión</vt:lpstr>
      <vt:lpstr>'46'!Área_de_impresión</vt:lpstr>
      <vt:lpstr>'47'!Área_de_impresión</vt:lpstr>
      <vt:lpstr>'48'!Área_de_impresión</vt:lpstr>
      <vt:lpstr>'49'!Área_de_impresión</vt:lpstr>
      <vt:lpstr>'5'!Área_de_impresión</vt:lpstr>
      <vt:lpstr>'50'!Área_de_impresión</vt:lpstr>
      <vt:lpstr>'51'!Área_de_impresión</vt:lpstr>
      <vt:lpstr>'52'!Área_de_impresión</vt:lpstr>
      <vt:lpstr>'53'!Área_de_impresión</vt:lpstr>
      <vt:lpstr>'54'!Área_de_impresión</vt:lpstr>
      <vt:lpstr>'55'!Área_de_impresión</vt:lpstr>
      <vt:lpstr>'56'!Área_de_impresión</vt:lpstr>
      <vt:lpstr>'57'!Área_de_impresión</vt:lpstr>
      <vt:lpstr>'58'!Área_de_impresión</vt:lpstr>
      <vt:lpstr>'6'!Área_de_impresión</vt:lpstr>
      <vt:lpstr>'7'!Área_de_impresión</vt:lpstr>
      <vt:lpstr>'8'!Área_de_impresión</vt:lpstr>
      <vt:lpstr>'9'!Área_de_impresión</vt:lpstr>
      <vt:lpstr>'Contenido Arroz'!Área_de_impresión</vt:lpstr>
      <vt:lpstr>'Contenido Maíz'!Área_de_impresión</vt:lpstr>
      <vt:lpstr>'Contenido Trigo'!Área_de_impresión</vt:lpstr>
      <vt:lpstr>Introducción!Área_de_impresión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Garcia</dc:creator>
  <cp:lastModifiedBy>Alicia Canales Meza</cp:lastModifiedBy>
  <cp:lastPrinted>2018-01-17T20:31:51Z</cp:lastPrinted>
  <dcterms:created xsi:type="dcterms:W3CDTF">2008-12-10T19:16:04Z</dcterms:created>
  <dcterms:modified xsi:type="dcterms:W3CDTF">2018-01-17T20:37:38Z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0x010100D2BD4A47C614154BB07781F568C37279</vt:lpwstr>
  </property>
</Properties>
</file>