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harts/chart9.xml" ContentType="application/vnd.openxmlformats-officedocument.drawingml.chart+xml"/>
  <Override PartName="/xl/drawings/drawing14.xml" ContentType="application/vnd.openxmlformats-officedocument.drawing+xml"/>
  <Override PartName="/xl/charts/chart10.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updateLinks="never" codeName="ThisWorkbook" hidePivotFieldList="1" autoCompressPictures="0" defaultThemeVersion="124226"/>
  <mc:AlternateContent xmlns:mc="http://schemas.openxmlformats.org/markup-compatibility/2006">
    <mc:Choice Requires="x15">
      <x15ac:absPath xmlns:x15ac="http://schemas.microsoft.com/office/spreadsheetml/2010/11/ac" url="C:\usr\web\excel\"/>
    </mc:Choice>
  </mc:AlternateContent>
  <bookViews>
    <workbookView xWindow="0" yWindow="0" windowWidth="24000" windowHeight="10200" tabRatio="800"/>
  </bookViews>
  <sheets>
    <sheet name="Portada" sheetId="1" r:id="rId1"/>
    <sheet name="colofón" sheetId="70" r:id="rId2"/>
    <sheet name="Introducción" sheetId="88" r:id="rId3"/>
    <sheet name="Índice" sheetId="80" r:id="rId4"/>
    <sheet name="Comentarios" sheetId="72" r:id="rId5"/>
    <sheet name="precio mayorista" sheetId="77" r:id="rId6"/>
    <sheet name="precio mayorista2" sheetId="71" r:id="rId7"/>
    <sheet name="precio mayorista3" sheetId="85" r:id="rId8"/>
    <sheet name="precio minorista" sheetId="81" r:id="rId9"/>
    <sheet name="precio minorista regiones" sheetId="86" r:id="rId10"/>
    <sheet name="sup, prod y rend" sheetId="90" r:id="rId11"/>
    <sheet name="sup región" sheetId="74" r:id="rId12"/>
    <sheet name="prod región" sheetId="75" r:id="rId13"/>
    <sheet name="rend región" sheetId="76" r:id="rId14"/>
    <sheet name="Ficha de Costos" sheetId="91" r:id="rId15"/>
    <sheet name="export" sheetId="83" r:id="rId16"/>
    <sheet name="import" sheetId="84" r:id="rId17"/>
  </sheets>
  <externalReferences>
    <externalReference r:id="rId18"/>
    <externalReference r:id="rId19"/>
  </externalReferences>
  <definedNames>
    <definedName name="_xlnm.Print_Area" localSheetId="1">colofón!$A$1:$I$39</definedName>
    <definedName name="_xlnm.Print_Area" localSheetId="4">Comentarios!$B$2:$L$10</definedName>
    <definedName name="_xlnm.Print_Area" localSheetId="15">export!$B$2:$K$45</definedName>
    <definedName name="_xlnm.Print_Area" localSheetId="14">'Ficha de Costos'!$B$2:$E$34</definedName>
    <definedName name="_xlnm.Print_Area" localSheetId="16">import!$B$2:$K$102</definedName>
    <definedName name="_xlnm.Print_Area" localSheetId="3">Índice!$A$1:$E$38</definedName>
    <definedName name="_xlnm.Print_Area" localSheetId="2">Introducción!$A$1:$J$39</definedName>
    <definedName name="_xlnm.Print_Area" localSheetId="0">Portada!$A$1:$I$51</definedName>
    <definedName name="_xlnm.Print_Area" localSheetId="5">'precio mayorista'!$B$2:$H$41</definedName>
    <definedName name="_xlnm.Print_Area" localSheetId="6">'precio mayorista2'!$B$2:$M$57</definedName>
    <definedName name="_xlnm.Print_Area" localSheetId="7">'precio mayorista3'!$B$2:$N$60</definedName>
    <definedName name="_xlnm.Print_Area" localSheetId="8">'precio minorista'!$B$2:$J$45</definedName>
    <definedName name="_xlnm.Print_Area" localSheetId="9">'precio minorista regiones'!$B$2:$R$56</definedName>
    <definedName name="_xlnm.Print_Area" localSheetId="12">'prod región'!$B$2:$L$49</definedName>
    <definedName name="_xlnm.Print_Area" localSheetId="13">'rend región'!$B$2:$L$47</definedName>
    <definedName name="_xlnm.Print_Area" localSheetId="11">'sup región'!$B$2:$L$47</definedName>
    <definedName name="_xlnm.Print_Area" localSheetId="10">'sup, prod y rend'!$B$2:$G$51</definedName>
    <definedName name="TDclase">'[1]TD clase'!$A$5:$G$6</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E13" i="91" l="1"/>
  <c r="F18" i="77"/>
  <c r="G18" i="77"/>
  <c r="D21" i="77"/>
  <c r="C21" i="77"/>
  <c r="E21" i="77"/>
  <c r="F45" i="81" l="1"/>
  <c r="P7" i="84" l="1"/>
  <c r="Q7" i="84"/>
  <c r="R7" i="84"/>
  <c r="P8" i="84"/>
  <c r="Q8" i="84"/>
  <c r="R8" i="84"/>
  <c r="P9" i="84"/>
  <c r="Q9" i="84"/>
  <c r="R9" i="84"/>
  <c r="P10" i="84"/>
  <c r="Q10" i="84"/>
  <c r="R10" i="84"/>
  <c r="P11" i="84"/>
  <c r="Q11" i="84"/>
  <c r="R11" i="84"/>
  <c r="P12" i="84"/>
  <c r="Q12" i="84"/>
  <c r="R12" i="84"/>
  <c r="P13" i="84"/>
  <c r="Q13" i="84"/>
  <c r="R13" i="84"/>
  <c r="P14" i="84"/>
  <c r="Q14" i="84"/>
  <c r="R14" i="84"/>
  <c r="P15" i="84"/>
  <c r="Q15" i="84"/>
  <c r="R15" i="84"/>
  <c r="P16" i="84"/>
  <c r="Q16" i="84"/>
  <c r="R16" i="84"/>
  <c r="P17" i="84"/>
  <c r="Q17" i="84"/>
  <c r="R17" i="84"/>
  <c r="P18" i="84"/>
  <c r="Q18" i="84"/>
  <c r="R18" i="84"/>
  <c r="P19" i="84"/>
  <c r="Q19" i="84"/>
  <c r="R19" i="84"/>
  <c r="P20" i="84"/>
  <c r="Q20" i="84"/>
  <c r="R20" i="84"/>
  <c r="P21" i="84"/>
  <c r="Q21" i="84"/>
  <c r="R21" i="84"/>
  <c r="P22" i="84"/>
  <c r="Q22" i="84"/>
  <c r="R22" i="84"/>
  <c r="P23" i="84"/>
  <c r="Q23" i="84"/>
  <c r="R23" i="84"/>
  <c r="P24" i="84"/>
  <c r="Q24" i="84"/>
  <c r="R24" i="84"/>
  <c r="P25" i="84"/>
  <c r="Q25" i="84"/>
  <c r="R25" i="84"/>
  <c r="P26" i="84"/>
  <c r="Q26" i="84"/>
  <c r="R26" i="84"/>
  <c r="P27" i="84"/>
  <c r="Q27" i="84"/>
  <c r="R27" i="84"/>
  <c r="P28" i="84"/>
  <c r="Q28" i="84"/>
  <c r="R28" i="84"/>
  <c r="P29" i="84"/>
  <c r="Q29" i="84"/>
  <c r="R29" i="84"/>
  <c r="P30" i="84"/>
  <c r="Q30" i="84"/>
  <c r="R30" i="84"/>
  <c r="P31" i="84"/>
  <c r="Q31" i="84"/>
  <c r="R31" i="84"/>
  <c r="P32" i="84"/>
  <c r="Q32" i="84"/>
  <c r="R32" i="84"/>
  <c r="P33" i="84"/>
  <c r="Q33" i="84"/>
  <c r="R33" i="84"/>
  <c r="P34" i="84"/>
  <c r="Q34" i="84"/>
  <c r="R34" i="84"/>
  <c r="P35" i="84"/>
  <c r="Q35" i="84"/>
  <c r="R35" i="84"/>
  <c r="P36" i="84"/>
  <c r="Q36" i="84"/>
  <c r="R36" i="84"/>
  <c r="P37" i="84"/>
  <c r="Q37" i="84"/>
  <c r="R37" i="84"/>
  <c r="P38" i="84"/>
  <c r="Q38" i="84"/>
  <c r="R38" i="84"/>
  <c r="P39" i="84"/>
  <c r="Q39" i="84"/>
  <c r="R39" i="84"/>
  <c r="P40" i="84"/>
  <c r="Q40" i="84"/>
  <c r="R40" i="84"/>
  <c r="P41" i="84"/>
  <c r="Q41" i="84"/>
  <c r="R41" i="84"/>
  <c r="P42" i="84"/>
  <c r="Q42" i="84"/>
  <c r="R42" i="84"/>
  <c r="P43" i="84"/>
  <c r="Q43" i="84"/>
  <c r="R43" i="84"/>
  <c r="P44" i="84"/>
  <c r="Q44" i="84"/>
  <c r="R44" i="84"/>
  <c r="P45" i="84"/>
  <c r="Q45" i="84"/>
  <c r="R45" i="84"/>
  <c r="P46" i="84"/>
  <c r="Q46" i="84"/>
  <c r="R46" i="84"/>
  <c r="P47" i="84"/>
  <c r="Q47" i="84"/>
  <c r="R47" i="84"/>
  <c r="P48" i="84"/>
  <c r="Q48" i="84"/>
  <c r="R48" i="84"/>
  <c r="P49" i="84"/>
  <c r="Q49" i="84"/>
  <c r="R49" i="84"/>
  <c r="P50" i="84"/>
  <c r="Q50" i="84"/>
  <c r="R50" i="84"/>
  <c r="P51" i="84"/>
  <c r="Q51" i="84"/>
  <c r="R51" i="84"/>
  <c r="P52" i="84"/>
  <c r="Q52" i="84"/>
  <c r="R52" i="84"/>
  <c r="P53" i="84"/>
  <c r="Q53" i="84"/>
  <c r="R53" i="84"/>
  <c r="P54" i="84"/>
  <c r="Q54" i="84"/>
  <c r="R54" i="84"/>
  <c r="P55" i="84"/>
  <c r="Q55" i="84"/>
  <c r="R55" i="84"/>
  <c r="P56" i="84"/>
  <c r="Q56" i="84"/>
  <c r="R56" i="84"/>
  <c r="P57" i="84"/>
  <c r="Q57" i="84"/>
  <c r="R57" i="84"/>
  <c r="P58" i="84"/>
  <c r="Q58" i="84"/>
  <c r="R58" i="84"/>
  <c r="P59" i="84"/>
  <c r="Q59" i="84"/>
  <c r="R59" i="84"/>
  <c r="P60" i="84"/>
  <c r="Q60" i="84"/>
  <c r="R60" i="84"/>
  <c r="P61" i="84"/>
  <c r="Q61" i="84"/>
  <c r="R61" i="84"/>
  <c r="P62" i="84"/>
  <c r="Q62" i="84"/>
  <c r="R62" i="84"/>
  <c r="P63" i="84"/>
  <c r="Q63" i="84"/>
  <c r="R63" i="84"/>
  <c r="P64" i="84"/>
  <c r="Q64" i="84"/>
  <c r="R64" i="84"/>
  <c r="P65" i="84"/>
  <c r="Q65" i="84"/>
  <c r="R65" i="84"/>
  <c r="P66" i="84"/>
  <c r="Q66" i="84"/>
  <c r="R66" i="84"/>
  <c r="P67" i="84"/>
  <c r="Q67" i="84"/>
  <c r="R67" i="84"/>
  <c r="P68" i="84"/>
  <c r="Q68" i="84"/>
  <c r="R68" i="84"/>
  <c r="P69" i="84"/>
  <c r="Q69" i="84"/>
  <c r="R69" i="84"/>
  <c r="P70" i="84"/>
  <c r="Q70" i="84"/>
  <c r="R70" i="84"/>
  <c r="P71" i="84"/>
  <c r="Q71" i="84"/>
  <c r="R71" i="84"/>
  <c r="P72" i="84"/>
  <c r="Q72" i="84"/>
  <c r="R72" i="84"/>
  <c r="P73" i="84"/>
  <c r="Q73" i="84"/>
  <c r="R73" i="84"/>
  <c r="P74" i="84"/>
  <c r="Q74" i="84"/>
  <c r="R74" i="84"/>
  <c r="P75" i="84"/>
  <c r="Q75" i="84"/>
  <c r="R75" i="84"/>
  <c r="P76" i="84"/>
  <c r="Q76" i="84"/>
  <c r="R76" i="84"/>
  <c r="P77" i="84"/>
  <c r="Q77" i="84"/>
  <c r="R77" i="84"/>
  <c r="P78" i="84"/>
  <c r="Q78" i="84"/>
  <c r="R78" i="84"/>
  <c r="P79" i="84"/>
  <c r="Q79" i="84"/>
  <c r="R79" i="84"/>
  <c r="P80" i="84"/>
  <c r="Q80" i="84"/>
  <c r="R80" i="84"/>
  <c r="P81" i="84"/>
  <c r="Q81" i="84"/>
  <c r="R81" i="84"/>
  <c r="P82" i="84"/>
  <c r="Q82" i="84"/>
  <c r="R82" i="84"/>
  <c r="P83" i="84"/>
  <c r="Q83" i="84"/>
  <c r="R83" i="84"/>
  <c r="P84" i="84"/>
  <c r="Q84" i="84"/>
  <c r="R84" i="84"/>
  <c r="P85" i="84"/>
  <c r="Q85" i="84"/>
  <c r="R85" i="84"/>
  <c r="P86" i="84"/>
  <c r="Q86" i="84"/>
  <c r="R86" i="84"/>
  <c r="P87" i="84"/>
  <c r="Q87" i="84"/>
  <c r="R87" i="84"/>
  <c r="P88" i="84"/>
  <c r="Q88" i="84"/>
  <c r="R88" i="84"/>
  <c r="P89" i="84"/>
  <c r="Q89" i="84"/>
  <c r="R89" i="84"/>
  <c r="P90" i="84"/>
  <c r="Q90" i="84"/>
  <c r="R90" i="84"/>
  <c r="P91" i="84"/>
  <c r="Q91" i="84"/>
  <c r="R91" i="84"/>
  <c r="P92" i="84"/>
  <c r="Q92" i="84"/>
  <c r="R92" i="84"/>
  <c r="P93" i="84"/>
  <c r="Q93" i="84"/>
  <c r="R93" i="84"/>
  <c r="P94" i="84"/>
  <c r="Q94" i="84"/>
  <c r="R94" i="84"/>
  <c r="P95" i="84"/>
  <c r="Q95" i="84"/>
  <c r="R95" i="84"/>
  <c r="P96" i="84"/>
  <c r="Q96" i="84"/>
  <c r="R96" i="84"/>
  <c r="P97" i="84"/>
  <c r="Q97" i="84"/>
  <c r="R97" i="84"/>
  <c r="P98" i="84"/>
  <c r="Q98" i="84"/>
  <c r="R98" i="84"/>
  <c r="P99" i="84"/>
  <c r="Q99" i="84"/>
  <c r="R99" i="84"/>
  <c r="P100" i="84"/>
  <c r="Q100" i="84"/>
  <c r="R100" i="84"/>
  <c r="O7" i="83"/>
  <c r="P7" i="83"/>
  <c r="Q7" i="83"/>
  <c r="O8" i="83"/>
  <c r="P8" i="83"/>
  <c r="Q8" i="83"/>
  <c r="O9" i="83"/>
  <c r="P9" i="83"/>
  <c r="Q9" i="83"/>
  <c r="O10" i="83"/>
  <c r="P10" i="83"/>
  <c r="Q10" i="83"/>
  <c r="O11" i="83"/>
  <c r="P11" i="83"/>
  <c r="Q11" i="83"/>
  <c r="O12" i="83"/>
  <c r="P12" i="83"/>
  <c r="Q12" i="83"/>
  <c r="O13" i="83"/>
  <c r="P13" i="83"/>
  <c r="Q13" i="83"/>
  <c r="O14" i="83"/>
  <c r="P14" i="83"/>
  <c r="Q14" i="83"/>
  <c r="O15" i="83"/>
  <c r="P15" i="83"/>
  <c r="Q15" i="83"/>
  <c r="O16" i="83"/>
  <c r="P16" i="83"/>
  <c r="Q16" i="83"/>
  <c r="O17" i="83"/>
  <c r="P17" i="83"/>
  <c r="Q17" i="83"/>
  <c r="O18" i="83"/>
  <c r="P18" i="83"/>
  <c r="Q18" i="83"/>
  <c r="O19" i="83"/>
  <c r="P19" i="83"/>
  <c r="Q19" i="83"/>
  <c r="O20" i="83"/>
  <c r="P20" i="83"/>
  <c r="Q20" i="83"/>
  <c r="O21" i="83"/>
  <c r="P21" i="83"/>
  <c r="Q21" i="83"/>
  <c r="O22" i="83"/>
  <c r="P22" i="83"/>
  <c r="Q22" i="83"/>
  <c r="O23" i="83"/>
  <c r="P23" i="83"/>
  <c r="Q23" i="83"/>
  <c r="O24" i="83"/>
  <c r="P24" i="83"/>
  <c r="Q24" i="83"/>
  <c r="O25" i="83"/>
  <c r="P25" i="83"/>
  <c r="Q25" i="83"/>
  <c r="O26" i="83"/>
  <c r="P26" i="83"/>
  <c r="Q26" i="83"/>
  <c r="O27" i="83"/>
  <c r="P27" i="83"/>
  <c r="Q27" i="83"/>
  <c r="O28" i="83"/>
  <c r="P28" i="83"/>
  <c r="Q28" i="83"/>
  <c r="O29" i="83"/>
  <c r="P29" i="83"/>
  <c r="Q29" i="83"/>
  <c r="O30" i="83"/>
  <c r="P30" i="83"/>
  <c r="Q30" i="83"/>
  <c r="O31" i="83"/>
  <c r="P31" i="83"/>
  <c r="Q31" i="83"/>
  <c r="O32" i="83"/>
  <c r="P32" i="83"/>
  <c r="Q32" i="83"/>
  <c r="O33" i="83"/>
  <c r="P33" i="83"/>
  <c r="Q33" i="83"/>
  <c r="O34" i="83"/>
  <c r="P34" i="83"/>
  <c r="Q34" i="83"/>
  <c r="O35" i="83"/>
  <c r="P35" i="83"/>
  <c r="Q35" i="83"/>
  <c r="O36" i="83"/>
  <c r="P36" i="83"/>
  <c r="Q36" i="83"/>
  <c r="O37" i="83"/>
  <c r="P37" i="83"/>
  <c r="Q37" i="83"/>
  <c r="O38" i="83"/>
  <c r="P38" i="83"/>
  <c r="Q38" i="83"/>
  <c r="O39" i="83"/>
  <c r="P39" i="83"/>
  <c r="Q39" i="83"/>
  <c r="O40" i="83"/>
  <c r="P40" i="83"/>
  <c r="Q40" i="83"/>
  <c r="O41" i="83"/>
  <c r="P41" i="83"/>
  <c r="Q41" i="83"/>
  <c r="O42" i="83"/>
  <c r="P42" i="83"/>
  <c r="Q42" i="83"/>
  <c r="O43" i="83"/>
  <c r="P43" i="83"/>
  <c r="Q43" i="83"/>
  <c r="D45" i="81" l="1"/>
  <c r="E45" i="81"/>
  <c r="I18" i="81"/>
  <c r="J18" i="81"/>
  <c r="E18" i="81"/>
  <c r="F18" i="81"/>
  <c r="N18" i="81"/>
  <c r="G21" i="81"/>
  <c r="C21" i="81"/>
  <c r="AB37" i="85"/>
  <c r="AA37" i="85"/>
  <c r="Z37" i="85"/>
  <c r="Y37" i="85"/>
  <c r="X37" i="85"/>
  <c r="W37" i="85"/>
  <c r="V37" i="85"/>
  <c r="U37" i="85"/>
  <c r="T37" i="85"/>
  <c r="S37" i="85"/>
  <c r="R37" i="85"/>
  <c r="R37" i="71"/>
  <c r="S37" i="71"/>
  <c r="T37" i="71"/>
  <c r="U37" i="71"/>
  <c r="V37" i="71"/>
  <c r="W37" i="71"/>
  <c r="X37" i="71"/>
  <c r="Y37" i="71"/>
  <c r="Z37" i="71"/>
  <c r="Q37" i="71"/>
  <c r="E11" i="91" l="1"/>
  <c r="E12" i="91"/>
  <c r="D44" i="81" l="1"/>
  <c r="E44" i="81"/>
  <c r="F44" i="81"/>
  <c r="I17" i="81"/>
  <c r="E17" i="81"/>
  <c r="F17" i="81"/>
  <c r="N17" i="81"/>
  <c r="J17" i="81"/>
  <c r="D13" i="91"/>
  <c r="C13" i="91" l="1"/>
  <c r="E14" i="91"/>
  <c r="E15" i="91" s="1"/>
  <c r="F17" i="77"/>
  <c r="G17" i="77"/>
  <c r="Y6" i="71" l="1"/>
  <c r="Y7" i="71"/>
  <c r="Y8" i="71"/>
  <c r="Y9" i="71"/>
  <c r="Y10" i="71"/>
  <c r="Y11" i="71"/>
  <c r="Y12" i="71"/>
  <c r="Y13" i="71"/>
  <c r="Y14" i="71"/>
  <c r="Y15" i="71"/>
  <c r="Y16" i="71"/>
  <c r="Y17" i="71"/>
  <c r="Y18" i="71"/>
  <c r="Y19" i="71"/>
  <c r="Y20" i="71"/>
  <c r="Y21" i="71"/>
  <c r="Y22" i="71"/>
  <c r="Y23" i="71"/>
  <c r="Y24" i="71"/>
  <c r="Y25" i="71"/>
  <c r="Y26" i="71"/>
  <c r="Y27" i="71"/>
  <c r="Y28" i="71"/>
  <c r="Y29" i="71"/>
  <c r="Y30" i="71"/>
  <c r="Y31" i="71"/>
  <c r="Y32" i="71"/>
  <c r="Y33" i="71"/>
  <c r="Y34" i="71"/>
  <c r="Y35" i="71"/>
  <c r="J24" i="90"/>
  <c r="L24" i="90"/>
  <c r="E24" i="90"/>
  <c r="K24" i="90" s="1"/>
  <c r="F24" i="90"/>
  <c r="Y38" i="71" l="1"/>
  <c r="U38" i="71"/>
  <c r="W38" i="71"/>
  <c r="V38" i="71"/>
  <c r="T38" i="71"/>
  <c r="S38" i="71"/>
  <c r="Q38" i="71"/>
  <c r="R38" i="71"/>
  <c r="X38" i="71"/>
  <c r="D43" i="81"/>
  <c r="E43" i="81"/>
  <c r="F43" i="81"/>
  <c r="N16" i="81"/>
  <c r="I16" i="81"/>
  <c r="J16" i="81"/>
  <c r="E16" i="81"/>
  <c r="F16" i="81"/>
  <c r="F16" i="77" l="1"/>
  <c r="G16" i="77"/>
  <c r="F15" i="77" l="1"/>
  <c r="G15" i="77"/>
  <c r="N15" i="81" l="1"/>
  <c r="D42" i="81"/>
  <c r="E42" i="81"/>
  <c r="F42" i="81"/>
  <c r="I15" i="81"/>
  <c r="J15" i="81"/>
  <c r="E15" i="81"/>
  <c r="F15" i="81"/>
  <c r="R38" i="85" l="1"/>
  <c r="F14" i="77" l="1"/>
  <c r="G14" i="77"/>
  <c r="D41" i="81" l="1"/>
  <c r="E41" i="81"/>
  <c r="F41" i="81"/>
  <c r="N14" i="81"/>
  <c r="I14" i="81"/>
  <c r="J14" i="81"/>
  <c r="E14" i="81"/>
  <c r="F14" i="81"/>
  <c r="N13" i="81" l="1"/>
  <c r="P23" i="76" l="1"/>
  <c r="Q23" i="76"/>
  <c r="R23" i="76"/>
  <c r="S23" i="76"/>
  <c r="T23" i="76"/>
  <c r="U23" i="76"/>
  <c r="V23" i="76"/>
  <c r="W23" i="76"/>
  <c r="X23" i="76"/>
  <c r="P23" i="75"/>
  <c r="Q23" i="75"/>
  <c r="R23" i="75"/>
  <c r="S23" i="75"/>
  <c r="T23" i="75"/>
  <c r="U23" i="75"/>
  <c r="V23" i="75"/>
  <c r="W23" i="75"/>
  <c r="X23" i="75"/>
  <c r="D40" i="81" l="1"/>
  <c r="E40" i="81"/>
  <c r="F40" i="81"/>
  <c r="I13" i="81"/>
  <c r="J13" i="81"/>
  <c r="E13" i="81"/>
  <c r="F13" i="81"/>
  <c r="F13" i="77" l="1"/>
  <c r="G13" i="77"/>
  <c r="N12" i="81" l="1"/>
  <c r="F39" i="81"/>
  <c r="E39" i="81"/>
  <c r="D39" i="81"/>
  <c r="I12" i="81"/>
  <c r="J12" i="81"/>
  <c r="E12" i="81"/>
  <c r="F12" i="81"/>
  <c r="F12" i="77" l="1"/>
  <c r="G12" i="77"/>
  <c r="O7" i="84" l="1"/>
  <c r="O8" i="84"/>
  <c r="O9" i="84"/>
  <c r="O10" i="84"/>
  <c r="O11" i="84"/>
  <c r="O12" i="84"/>
  <c r="R6" i="71" l="1"/>
  <c r="S6" i="71"/>
  <c r="T6" i="71"/>
  <c r="U6" i="71"/>
  <c r="V6" i="71"/>
  <c r="W6" i="71"/>
  <c r="X6" i="71"/>
  <c r="R7" i="71"/>
  <c r="S7" i="71"/>
  <c r="T7" i="71"/>
  <c r="U7" i="71"/>
  <c r="V7" i="71"/>
  <c r="W7" i="71"/>
  <c r="X7" i="71"/>
  <c r="R8" i="71"/>
  <c r="S8" i="71"/>
  <c r="T8" i="71"/>
  <c r="U8" i="71"/>
  <c r="V8" i="71"/>
  <c r="W8" i="71"/>
  <c r="X8" i="71"/>
  <c r="R9" i="71"/>
  <c r="S9" i="71"/>
  <c r="T9" i="71"/>
  <c r="U9" i="71"/>
  <c r="V9" i="71"/>
  <c r="W9" i="71"/>
  <c r="X9" i="71"/>
  <c r="R10" i="71"/>
  <c r="S10" i="71"/>
  <c r="T10" i="71"/>
  <c r="U10" i="71"/>
  <c r="V10" i="71"/>
  <c r="W10" i="71"/>
  <c r="X10" i="71"/>
  <c r="R11" i="71"/>
  <c r="S11" i="71"/>
  <c r="T11" i="71"/>
  <c r="U11" i="71"/>
  <c r="V11" i="71"/>
  <c r="W11" i="71"/>
  <c r="X11" i="71"/>
  <c r="R12" i="71"/>
  <c r="S12" i="71"/>
  <c r="T12" i="71"/>
  <c r="U12" i="71"/>
  <c r="V12" i="71"/>
  <c r="W12" i="71"/>
  <c r="X12" i="71"/>
  <c r="R13" i="71"/>
  <c r="S13" i="71"/>
  <c r="T13" i="71"/>
  <c r="U13" i="71"/>
  <c r="V13" i="71"/>
  <c r="W13" i="71"/>
  <c r="X13" i="71"/>
  <c r="R14" i="71"/>
  <c r="S14" i="71"/>
  <c r="T14" i="71"/>
  <c r="U14" i="71"/>
  <c r="V14" i="71"/>
  <c r="W14" i="71"/>
  <c r="X14" i="71"/>
  <c r="R15" i="71"/>
  <c r="S15" i="71"/>
  <c r="T15" i="71"/>
  <c r="U15" i="71"/>
  <c r="V15" i="71"/>
  <c r="W15" i="71"/>
  <c r="X15" i="71"/>
  <c r="R16" i="71"/>
  <c r="S16" i="71"/>
  <c r="T16" i="71"/>
  <c r="U16" i="71"/>
  <c r="V16" i="71"/>
  <c r="W16" i="71"/>
  <c r="X16" i="71"/>
  <c r="R17" i="71"/>
  <c r="S17" i="71"/>
  <c r="T17" i="71"/>
  <c r="U17" i="71"/>
  <c r="V17" i="71"/>
  <c r="W17" i="71"/>
  <c r="X17" i="71"/>
  <c r="R18" i="71"/>
  <c r="S18" i="71"/>
  <c r="T18" i="71"/>
  <c r="U18" i="71"/>
  <c r="V18" i="71"/>
  <c r="W18" i="71"/>
  <c r="X18" i="71"/>
  <c r="R19" i="71"/>
  <c r="S19" i="71"/>
  <c r="T19" i="71"/>
  <c r="U19" i="71"/>
  <c r="V19" i="71"/>
  <c r="W19" i="71"/>
  <c r="X19" i="71"/>
  <c r="R20" i="71"/>
  <c r="S20" i="71"/>
  <c r="T20" i="71"/>
  <c r="U20" i="71"/>
  <c r="V20" i="71"/>
  <c r="W20" i="71"/>
  <c r="X20" i="71"/>
  <c r="R21" i="71"/>
  <c r="S21" i="71"/>
  <c r="T21" i="71"/>
  <c r="U21" i="71"/>
  <c r="V21" i="71"/>
  <c r="W21" i="71"/>
  <c r="X21" i="71"/>
  <c r="R22" i="71"/>
  <c r="S22" i="71"/>
  <c r="T22" i="71"/>
  <c r="U22" i="71"/>
  <c r="V22" i="71"/>
  <c r="W22" i="71"/>
  <c r="X22" i="71"/>
  <c r="R23" i="71"/>
  <c r="S23" i="71"/>
  <c r="T23" i="71"/>
  <c r="U23" i="71"/>
  <c r="V23" i="71"/>
  <c r="W23" i="71"/>
  <c r="X23" i="71"/>
  <c r="R24" i="71"/>
  <c r="S24" i="71"/>
  <c r="T24" i="71"/>
  <c r="U24" i="71"/>
  <c r="V24" i="71"/>
  <c r="W24" i="71"/>
  <c r="X24" i="71"/>
  <c r="R25" i="71"/>
  <c r="S25" i="71"/>
  <c r="T25" i="71"/>
  <c r="U25" i="71"/>
  <c r="V25" i="71"/>
  <c r="W25" i="71"/>
  <c r="X25" i="71"/>
  <c r="R26" i="71"/>
  <c r="S26" i="71"/>
  <c r="T26" i="71"/>
  <c r="U26" i="71"/>
  <c r="V26" i="71"/>
  <c r="W26" i="71"/>
  <c r="X26" i="71"/>
  <c r="R27" i="71"/>
  <c r="S27" i="71"/>
  <c r="T27" i="71"/>
  <c r="U27" i="71"/>
  <c r="V27" i="71"/>
  <c r="W27" i="71"/>
  <c r="X27" i="71"/>
  <c r="R28" i="71"/>
  <c r="S28" i="71"/>
  <c r="T28" i="71"/>
  <c r="U28" i="71"/>
  <c r="V28" i="71"/>
  <c r="W28" i="71"/>
  <c r="X28" i="71"/>
  <c r="R29" i="71"/>
  <c r="S29" i="71"/>
  <c r="T29" i="71"/>
  <c r="U29" i="71"/>
  <c r="V29" i="71"/>
  <c r="W29" i="71"/>
  <c r="X29" i="71"/>
  <c r="R30" i="71"/>
  <c r="S30" i="71"/>
  <c r="T30" i="71"/>
  <c r="U30" i="71"/>
  <c r="V30" i="71"/>
  <c r="W30" i="71"/>
  <c r="X30" i="71"/>
  <c r="R31" i="71"/>
  <c r="S31" i="71"/>
  <c r="T31" i="71"/>
  <c r="U31" i="71"/>
  <c r="V31" i="71"/>
  <c r="W31" i="71"/>
  <c r="X31" i="71"/>
  <c r="R32" i="71"/>
  <c r="S32" i="71"/>
  <c r="T32" i="71"/>
  <c r="U32" i="71"/>
  <c r="V32" i="71"/>
  <c r="W32" i="71"/>
  <c r="X32" i="71"/>
  <c r="R33" i="71"/>
  <c r="S33" i="71"/>
  <c r="T33" i="71"/>
  <c r="U33" i="71"/>
  <c r="V33" i="71"/>
  <c r="W33" i="71"/>
  <c r="X33" i="71"/>
  <c r="R34" i="71"/>
  <c r="S34" i="71"/>
  <c r="T34" i="71"/>
  <c r="U34" i="71"/>
  <c r="V34" i="71"/>
  <c r="W34" i="71"/>
  <c r="X34" i="71"/>
  <c r="R35" i="71"/>
  <c r="S35" i="71"/>
  <c r="T35" i="71"/>
  <c r="U35" i="71"/>
  <c r="V35" i="71"/>
  <c r="W35" i="71"/>
  <c r="X35" i="71"/>
  <c r="Q7" i="71"/>
  <c r="Q8" i="71"/>
  <c r="Q9" i="71"/>
  <c r="Q10" i="71"/>
  <c r="Q11" i="71"/>
  <c r="Q12" i="71"/>
  <c r="Q13" i="71"/>
  <c r="Q14" i="71"/>
  <c r="Q15" i="71"/>
  <c r="Q16" i="71"/>
  <c r="Q17" i="71"/>
  <c r="Q18" i="71"/>
  <c r="Q19" i="71"/>
  <c r="Q20" i="71"/>
  <c r="Q21" i="71"/>
  <c r="Q22" i="71"/>
  <c r="Q23" i="71"/>
  <c r="Q24" i="71"/>
  <c r="Q25" i="71"/>
  <c r="Q26" i="71"/>
  <c r="Q27" i="71"/>
  <c r="Q28" i="71"/>
  <c r="Q29" i="71"/>
  <c r="Q30" i="71"/>
  <c r="Q31" i="71"/>
  <c r="Q32" i="71"/>
  <c r="Q33" i="71"/>
  <c r="Q34" i="71"/>
  <c r="Q35" i="71"/>
  <c r="Q6" i="71"/>
  <c r="R5" i="71"/>
  <c r="S5" i="71"/>
  <c r="T5" i="71"/>
  <c r="U5" i="71"/>
  <c r="V5" i="71"/>
  <c r="W5" i="71"/>
  <c r="X5" i="71"/>
  <c r="F11" i="77"/>
  <c r="G11" i="77"/>
  <c r="G5" i="84"/>
  <c r="K5" i="83"/>
  <c r="K5" i="84" s="1"/>
  <c r="F38" i="81" l="1"/>
  <c r="D38" i="81"/>
  <c r="E38" i="81"/>
  <c r="I11" i="81"/>
  <c r="J11" i="81"/>
  <c r="E11" i="81"/>
  <c r="F11" i="81"/>
  <c r="F36" i="81" l="1"/>
  <c r="F37" i="81"/>
  <c r="F35" i="81"/>
  <c r="F25" i="81"/>
  <c r="F26" i="81"/>
  <c r="F27" i="81"/>
  <c r="F28" i="81"/>
  <c r="F29" i="81"/>
  <c r="F30" i="81"/>
  <c r="F31" i="81"/>
  <c r="F32" i="81"/>
  <c r="F33" i="81"/>
  <c r="F34" i="81"/>
  <c r="P23" i="74"/>
  <c r="Q23" i="74"/>
  <c r="R23" i="74"/>
  <c r="S23" i="74"/>
  <c r="T23" i="74"/>
  <c r="U23" i="74"/>
  <c r="V23" i="74"/>
  <c r="W23" i="74"/>
  <c r="X23" i="74"/>
  <c r="L23" i="74"/>
  <c r="D37" i="81"/>
  <c r="E37" i="81"/>
  <c r="I10" i="81"/>
  <c r="J10" i="81"/>
  <c r="E10" i="81"/>
  <c r="F10" i="81"/>
  <c r="F10" i="77"/>
  <c r="G10" i="77"/>
  <c r="X28" i="86"/>
  <c r="Y28" i="86"/>
  <c r="Z28" i="86"/>
  <c r="AA28" i="86"/>
  <c r="AB28" i="86"/>
  <c r="AC28" i="86"/>
  <c r="AD28" i="86"/>
  <c r="X29" i="86"/>
  <c r="Y29" i="86"/>
  <c r="Z29" i="86"/>
  <c r="AA29" i="86"/>
  <c r="AB29" i="86"/>
  <c r="AC29" i="86"/>
  <c r="AD29" i="86"/>
  <c r="H21" i="81"/>
  <c r="J21" i="81" s="1"/>
  <c r="D21" i="81"/>
  <c r="F21" i="81" s="1"/>
  <c r="I9" i="81"/>
  <c r="E9" i="81"/>
  <c r="S16" i="85"/>
  <c r="S17" i="85"/>
  <c r="S18" i="85"/>
  <c r="S19" i="85"/>
  <c r="S20" i="85"/>
  <c r="S21" i="85"/>
  <c r="S22" i="85"/>
  <c r="S23" i="85"/>
  <c r="S24" i="85"/>
  <c r="S25" i="85"/>
  <c r="S26" i="85"/>
  <c r="S27" i="85"/>
  <c r="S28" i="85"/>
  <c r="S29" i="85"/>
  <c r="S30" i="85"/>
  <c r="S31" i="85"/>
  <c r="S32" i="85"/>
  <c r="S33" i="85"/>
  <c r="S34" i="85"/>
  <c r="S35" i="85"/>
  <c r="T16" i="85"/>
  <c r="T17" i="85"/>
  <c r="T18" i="85"/>
  <c r="T19" i="85"/>
  <c r="T20" i="85"/>
  <c r="T21" i="85"/>
  <c r="T22" i="85"/>
  <c r="T23" i="85"/>
  <c r="T24" i="85"/>
  <c r="T25" i="85"/>
  <c r="T26" i="85"/>
  <c r="T27" i="85"/>
  <c r="T28" i="85"/>
  <c r="T29" i="85"/>
  <c r="T30" i="85"/>
  <c r="T31" i="85"/>
  <c r="T32" i="85"/>
  <c r="T33" i="85"/>
  <c r="T34" i="85"/>
  <c r="T35" i="85"/>
  <c r="U16" i="85"/>
  <c r="U17" i="85"/>
  <c r="U18" i="85"/>
  <c r="U19" i="85"/>
  <c r="U20" i="85"/>
  <c r="U21" i="85"/>
  <c r="U22" i="85"/>
  <c r="U23" i="85"/>
  <c r="U24" i="85"/>
  <c r="U25" i="85"/>
  <c r="U26" i="85"/>
  <c r="U27" i="85"/>
  <c r="U28" i="85"/>
  <c r="U29" i="85"/>
  <c r="U30" i="85"/>
  <c r="U31" i="85"/>
  <c r="U32" i="85"/>
  <c r="U33" i="85"/>
  <c r="U34" i="85"/>
  <c r="U35" i="85"/>
  <c r="V16" i="85"/>
  <c r="V17" i="85"/>
  <c r="V18" i="85"/>
  <c r="V19" i="85"/>
  <c r="V20" i="85"/>
  <c r="V21" i="85"/>
  <c r="V22" i="85"/>
  <c r="V23" i="85"/>
  <c r="V24" i="85"/>
  <c r="V25" i="85"/>
  <c r="V26" i="85"/>
  <c r="V27" i="85"/>
  <c r="V28" i="85"/>
  <c r="V29" i="85"/>
  <c r="V30" i="85"/>
  <c r="V31" i="85"/>
  <c r="V32" i="85"/>
  <c r="V33" i="85"/>
  <c r="V34" i="85"/>
  <c r="V35" i="85"/>
  <c r="W16" i="85"/>
  <c r="W17" i="85"/>
  <c r="W18" i="85"/>
  <c r="W19" i="85"/>
  <c r="W20" i="85"/>
  <c r="W21" i="85"/>
  <c r="W22" i="85"/>
  <c r="W23" i="85"/>
  <c r="W24" i="85"/>
  <c r="W25" i="85"/>
  <c r="W26" i="85"/>
  <c r="W27" i="85"/>
  <c r="W28" i="85"/>
  <c r="W29" i="85"/>
  <c r="W30" i="85"/>
  <c r="W31" i="85"/>
  <c r="W32" i="85"/>
  <c r="W33" i="85"/>
  <c r="W34" i="85"/>
  <c r="W35" i="85"/>
  <c r="X16" i="85"/>
  <c r="X17" i="85"/>
  <c r="X18" i="85"/>
  <c r="X19" i="85"/>
  <c r="X20" i="85"/>
  <c r="X21" i="85"/>
  <c r="X22" i="85"/>
  <c r="X23" i="85"/>
  <c r="X24" i="85"/>
  <c r="X25" i="85"/>
  <c r="X26" i="85"/>
  <c r="X27" i="85"/>
  <c r="X28" i="85"/>
  <c r="X29" i="85"/>
  <c r="X30" i="85"/>
  <c r="X31" i="85"/>
  <c r="X32" i="85"/>
  <c r="X33" i="85"/>
  <c r="X34" i="85"/>
  <c r="X35" i="85"/>
  <c r="Y16" i="85"/>
  <c r="Y17" i="85"/>
  <c r="Y18" i="85"/>
  <c r="Y19" i="85"/>
  <c r="Y20" i="85"/>
  <c r="Y21" i="85"/>
  <c r="Y22" i="85"/>
  <c r="Y23" i="85"/>
  <c r="Y24" i="85"/>
  <c r="Y25" i="85"/>
  <c r="Y26" i="85"/>
  <c r="Y27" i="85"/>
  <c r="Y28" i="85"/>
  <c r="Y29" i="85"/>
  <c r="Y30" i="85"/>
  <c r="Y31" i="85"/>
  <c r="Y32" i="85"/>
  <c r="Y33" i="85"/>
  <c r="Y34" i="85"/>
  <c r="Y35" i="85"/>
  <c r="Z16" i="85"/>
  <c r="Z17" i="85"/>
  <c r="Z18" i="85"/>
  <c r="Z19" i="85"/>
  <c r="Z20" i="85"/>
  <c r="Z21" i="85"/>
  <c r="Z22" i="85"/>
  <c r="Z23" i="85"/>
  <c r="Z24" i="85"/>
  <c r="Z25" i="85"/>
  <c r="Z26" i="85"/>
  <c r="Z27" i="85"/>
  <c r="Z28" i="85"/>
  <c r="Z29" i="85"/>
  <c r="Z30" i="85"/>
  <c r="Z31" i="85"/>
  <c r="Z32" i="85"/>
  <c r="Z33" i="85"/>
  <c r="Z34" i="85"/>
  <c r="Z35" i="85"/>
  <c r="AA16" i="85"/>
  <c r="AA17" i="85"/>
  <c r="AA18" i="85"/>
  <c r="AA19" i="85"/>
  <c r="AA20" i="85"/>
  <c r="AA21" i="85"/>
  <c r="AA22" i="85"/>
  <c r="AA23" i="85"/>
  <c r="AA24" i="85"/>
  <c r="AA25" i="85"/>
  <c r="AA26" i="85"/>
  <c r="AA27" i="85"/>
  <c r="AA28" i="85"/>
  <c r="AA29" i="85"/>
  <c r="AA30" i="85"/>
  <c r="AA31" i="85"/>
  <c r="AA32" i="85"/>
  <c r="AA33" i="85"/>
  <c r="AA34" i="85"/>
  <c r="AA35" i="85"/>
  <c r="R16" i="85"/>
  <c r="R17" i="85"/>
  <c r="R18" i="85"/>
  <c r="R19" i="85"/>
  <c r="R20" i="85"/>
  <c r="R21" i="85"/>
  <c r="R22" i="85"/>
  <c r="R23" i="85"/>
  <c r="R24" i="85"/>
  <c r="R25" i="85"/>
  <c r="R26" i="85"/>
  <c r="R27" i="85"/>
  <c r="R28" i="85"/>
  <c r="R29" i="85"/>
  <c r="R30" i="85"/>
  <c r="R31" i="85"/>
  <c r="R32" i="85"/>
  <c r="R33" i="85"/>
  <c r="R34" i="85"/>
  <c r="R35" i="85"/>
  <c r="F9" i="77"/>
  <c r="W24" i="86"/>
  <c r="X24" i="86"/>
  <c r="Y24" i="86"/>
  <c r="Z24" i="86"/>
  <c r="AA24" i="86"/>
  <c r="AB24" i="86"/>
  <c r="AC24" i="86"/>
  <c r="AD24" i="86"/>
  <c r="W25" i="86"/>
  <c r="X25" i="86"/>
  <c r="Y25" i="86"/>
  <c r="Z25" i="86"/>
  <c r="AA25" i="86"/>
  <c r="AB25" i="86"/>
  <c r="AC25" i="86"/>
  <c r="AD25" i="86"/>
  <c r="W26" i="86"/>
  <c r="X26" i="86"/>
  <c r="Y26" i="86"/>
  <c r="Z26" i="86"/>
  <c r="AA26" i="86"/>
  <c r="AB26" i="86"/>
  <c r="AC26" i="86"/>
  <c r="AD26" i="86"/>
  <c r="W7" i="86"/>
  <c r="W8" i="86"/>
  <c r="W9" i="86"/>
  <c r="W10" i="86"/>
  <c r="W11" i="86"/>
  <c r="W12" i="86"/>
  <c r="W13" i="86"/>
  <c r="W14" i="86"/>
  <c r="W15" i="86"/>
  <c r="W16" i="86"/>
  <c r="W17" i="86"/>
  <c r="W18" i="86"/>
  <c r="W19" i="86"/>
  <c r="W20" i="86"/>
  <c r="W21" i="86"/>
  <c r="W22" i="86"/>
  <c r="W23" i="86"/>
  <c r="X7" i="86"/>
  <c r="X8" i="86"/>
  <c r="X9" i="86"/>
  <c r="X10" i="86"/>
  <c r="X11" i="86"/>
  <c r="X12" i="86"/>
  <c r="X13" i="86"/>
  <c r="X14" i="86"/>
  <c r="X15" i="86"/>
  <c r="X16" i="86"/>
  <c r="X17" i="86"/>
  <c r="X18" i="86"/>
  <c r="X19" i="86"/>
  <c r="X20" i="86"/>
  <c r="X21" i="86"/>
  <c r="X22" i="86"/>
  <c r="X23" i="86"/>
  <c r="Y7" i="86"/>
  <c r="Y8" i="86"/>
  <c r="Y9" i="86"/>
  <c r="Y10" i="86"/>
  <c r="Y11" i="86"/>
  <c r="Y12" i="86"/>
  <c r="Y13" i="86"/>
  <c r="Y14" i="86"/>
  <c r="Y15" i="86"/>
  <c r="Y16" i="86"/>
  <c r="Y17" i="86"/>
  <c r="Y18" i="86"/>
  <c r="Y19" i="86"/>
  <c r="Y20" i="86"/>
  <c r="Y21" i="86"/>
  <c r="Y22" i="86"/>
  <c r="Y23" i="86"/>
  <c r="Z7" i="86"/>
  <c r="Z8" i="86"/>
  <c r="Z9" i="86"/>
  <c r="Z10" i="86"/>
  <c r="Z11" i="86"/>
  <c r="Z12" i="86"/>
  <c r="Z13" i="86"/>
  <c r="Z14" i="86"/>
  <c r="Z15" i="86"/>
  <c r="Z16" i="86"/>
  <c r="Z17" i="86"/>
  <c r="Z18" i="86"/>
  <c r="Z19" i="86"/>
  <c r="Z20" i="86"/>
  <c r="Z21" i="86"/>
  <c r="Z22" i="86"/>
  <c r="Z23" i="86"/>
  <c r="AA7" i="86"/>
  <c r="AA8" i="86"/>
  <c r="AA9" i="86"/>
  <c r="AA10" i="86"/>
  <c r="AA11" i="86"/>
  <c r="AA12" i="86"/>
  <c r="AA13" i="86"/>
  <c r="AA14" i="86"/>
  <c r="AA15" i="86"/>
  <c r="AA16" i="86"/>
  <c r="AA17" i="86"/>
  <c r="AA18" i="86"/>
  <c r="AA19" i="86"/>
  <c r="AA20" i="86"/>
  <c r="AA21" i="86"/>
  <c r="AA22" i="86"/>
  <c r="AA23" i="86"/>
  <c r="AB7" i="86"/>
  <c r="AB8" i="86"/>
  <c r="AB9" i="86"/>
  <c r="AB10" i="86"/>
  <c r="AB11" i="86"/>
  <c r="AB12" i="86"/>
  <c r="AB13" i="86"/>
  <c r="AB14" i="86"/>
  <c r="AB15" i="86"/>
  <c r="AB16" i="86"/>
  <c r="AB17" i="86"/>
  <c r="AB18" i="86"/>
  <c r="AB19" i="86"/>
  <c r="AB20" i="86"/>
  <c r="AB21" i="86"/>
  <c r="AB22" i="86"/>
  <c r="AB23" i="86"/>
  <c r="AC7" i="86"/>
  <c r="AC8" i="86"/>
  <c r="AC9" i="86"/>
  <c r="AC10" i="86"/>
  <c r="AC11" i="86"/>
  <c r="AC12" i="86"/>
  <c r="AC13" i="86"/>
  <c r="AC14" i="86"/>
  <c r="AC15" i="86"/>
  <c r="AC16" i="86"/>
  <c r="AC17" i="86"/>
  <c r="AC18" i="86"/>
  <c r="AC19" i="86"/>
  <c r="AC20" i="86"/>
  <c r="AC21" i="86"/>
  <c r="AC22" i="86"/>
  <c r="AC23" i="86"/>
  <c r="AD7" i="86"/>
  <c r="AD8" i="86"/>
  <c r="AD9" i="86"/>
  <c r="AD10" i="86"/>
  <c r="AD11" i="86"/>
  <c r="AD12" i="86"/>
  <c r="AD13" i="86"/>
  <c r="AD14" i="86"/>
  <c r="AD15" i="86"/>
  <c r="AD16" i="86"/>
  <c r="AD17" i="86"/>
  <c r="AD18" i="86"/>
  <c r="AD19" i="86"/>
  <c r="AD20" i="86"/>
  <c r="AD21" i="86"/>
  <c r="AD22" i="86"/>
  <c r="AD23" i="86"/>
  <c r="W28" i="86"/>
  <c r="W29" i="86"/>
  <c r="D36" i="81"/>
  <c r="E36" i="81"/>
  <c r="G20" i="81"/>
  <c r="J9" i="81"/>
  <c r="C20" i="81"/>
  <c r="F9" i="81"/>
  <c r="G9" i="77"/>
  <c r="O99" i="84"/>
  <c r="O96" i="84"/>
  <c r="O85" i="84"/>
  <c r="O80" i="84"/>
  <c r="O59" i="84"/>
  <c r="O47" i="84"/>
  <c r="Q5" i="84"/>
  <c r="R5" i="84"/>
  <c r="P5" i="84"/>
  <c r="C14" i="91"/>
  <c r="C15" i="91" s="1"/>
  <c r="P22" i="76"/>
  <c r="Q22" i="76"/>
  <c r="R22" i="76"/>
  <c r="S22" i="76"/>
  <c r="T22" i="76"/>
  <c r="U22" i="76"/>
  <c r="V22" i="76"/>
  <c r="W22" i="76"/>
  <c r="X22" i="76"/>
  <c r="P22" i="75"/>
  <c r="Q22" i="75"/>
  <c r="R22" i="75"/>
  <c r="S22" i="75"/>
  <c r="T22" i="75"/>
  <c r="U22" i="75"/>
  <c r="V22" i="75"/>
  <c r="W22" i="75"/>
  <c r="X22" i="75"/>
  <c r="P22" i="74"/>
  <c r="Q22" i="74"/>
  <c r="R22" i="74"/>
  <c r="S22" i="74"/>
  <c r="T22" i="74"/>
  <c r="U22" i="74"/>
  <c r="V22" i="74"/>
  <c r="W22" i="74"/>
  <c r="X22" i="74"/>
  <c r="D35" i="81"/>
  <c r="E35" i="81"/>
  <c r="E25" i="81"/>
  <c r="E26" i="81"/>
  <c r="E27" i="81"/>
  <c r="E28" i="81"/>
  <c r="E29" i="81"/>
  <c r="E30" i="81"/>
  <c r="E31" i="81"/>
  <c r="E32" i="81"/>
  <c r="E33" i="81"/>
  <c r="E34" i="81"/>
  <c r="D25" i="81"/>
  <c r="D26" i="81"/>
  <c r="D27" i="81"/>
  <c r="D28" i="81"/>
  <c r="D29" i="81"/>
  <c r="D30" i="81"/>
  <c r="D31" i="81"/>
  <c r="D32" i="81"/>
  <c r="D33" i="81"/>
  <c r="D34" i="81"/>
  <c r="D7" i="81"/>
  <c r="H7" i="81" s="1"/>
  <c r="D7" i="77"/>
  <c r="E7" i="77" s="1"/>
  <c r="O6" i="84"/>
  <c r="O6" i="83"/>
  <c r="Q6" i="83"/>
  <c r="P6" i="83"/>
  <c r="S38" i="85"/>
  <c r="V38" i="85"/>
  <c r="AA38" i="85"/>
  <c r="Y38" i="85"/>
  <c r="C11" i="91"/>
  <c r="J23" i="90"/>
  <c r="L23" i="90"/>
  <c r="X21" i="76"/>
  <c r="W21" i="76"/>
  <c r="V21" i="76"/>
  <c r="U21" i="76"/>
  <c r="T21" i="76"/>
  <c r="S21" i="76"/>
  <c r="R21" i="76"/>
  <c r="Q21" i="76"/>
  <c r="P21" i="76"/>
  <c r="X20" i="76"/>
  <c r="W20" i="76"/>
  <c r="V20" i="76"/>
  <c r="U20" i="76"/>
  <c r="T20" i="76"/>
  <c r="S20" i="76"/>
  <c r="R20" i="76"/>
  <c r="Q20" i="76"/>
  <c r="P20" i="76"/>
  <c r="X19" i="76"/>
  <c r="W19" i="76"/>
  <c r="V19" i="76"/>
  <c r="U19" i="76"/>
  <c r="T19" i="76"/>
  <c r="S19" i="76"/>
  <c r="R19" i="76"/>
  <c r="Q19" i="76"/>
  <c r="P19" i="76"/>
  <c r="X18" i="76"/>
  <c r="W18" i="76"/>
  <c r="V18" i="76"/>
  <c r="U18" i="76"/>
  <c r="T18" i="76"/>
  <c r="S18" i="76"/>
  <c r="R18" i="76"/>
  <c r="Q18" i="76"/>
  <c r="P18" i="76"/>
  <c r="X17" i="76"/>
  <c r="W17" i="76"/>
  <c r="V17" i="76"/>
  <c r="U17" i="76"/>
  <c r="T17" i="76"/>
  <c r="S17" i="76"/>
  <c r="R17" i="76"/>
  <c r="Q17" i="76"/>
  <c r="P17" i="76"/>
  <c r="X16" i="76"/>
  <c r="W16" i="76"/>
  <c r="V16" i="76"/>
  <c r="U16" i="76"/>
  <c r="T16" i="76"/>
  <c r="S16" i="76"/>
  <c r="R16" i="76"/>
  <c r="Q16" i="76"/>
  <c r="P16" i="76"/>
  <c r="X15" i="76"/>
  <c r="W15" i="76"/>
  <c r="V15" i="76"/>
  <c r="U15" i="76"/>
  <c r="T15" i="76"/>
  <c r="S15" i="76"/>
  <c r="R15" i="76"/>
  <c r="Q15" i="76"/>
  <c r="P15" i="76"/>
  <c r="X14" i="76"/>
  <c r="W14" i="76"/>
  <c r="V14" i="76"/>
  <c r="U14" i="76"/>
  <c r="T14" i="76"/>
  <c r="S14" i="76"/>
  <c r="R14" i="76"/>
  <c r="Q14" i="76"/>
  <c r="P14" i="76"/>
  <c r="X13" i="76"/>
  <c r="W13" i="76"/>
  <c r="V13" i="76"/>
  <c r="U13" i="76"/>
  <c r="T13" i="76"/>
  <c r="S13" i="76"/>
  <c r="R13" i="76"/>
  <c r="Q13" i="76"/>
  <c r="P13" i="76"/>
  <c r="X12" i="76"/>
  <c r="W12" i="76"/>
  <c r="V12" i="76"/>
  <c r="U12" i="76"/>
  <c r="T12" i="76"/>
  <c r="S12" i="76"/>
  <c r="R12" i="76"/>
  <c r="Q12" i="76"/>
  <c r="P12" i="76"/>
  <c r="X11" i="76"/>
  <c r="W11" i="76"/>
  <c r="V11" i="76"/>
  <c r="U11" i="76"/>
  <c r="T11" i="76"/>
  <c r="S11" i="76"/>
  <c r="R11" i="76"/>
  <c r="Q11" i="76"/>
  <c r="P11" i="76"/>
  <c r="X10" i="76"/>
  <c r="W10" i="76"/>
  <c r="V10" i="76"/>
  <c r="U10" i="76"/>
  <c r="T10" i="76"/>
  <c r="S10" i="76"/>
  <c r="R10" i="76"/>
  <c r="Q10" i="76"/>
  <c r="P10" i="76"/>
  <c r="X9" i="76"/>
  <c r="W9" i="76"/>
  <c r="V9" i="76"/>
  <c r="U9" i="76"/>
  <c r="T9" i="76"/>
  <c r="S9" i="76"/>
  <c r="R9" i="76"/>
  <c r="Q9" i="76"/>
  <c r="P9" i="76"/>
  <c r="X7" i="76"/>
  <c r="W7" i="76"/>
  <c r="V7" i="76"/>
  <c r="U7" i="76"/>
  <c r="T7" i="76"/>
  <c r="S7" i="76"/>
  <c r="R7" i="76"/>
  <c r="Q7" i="76"/>
  <c r="P7" i="76"/>
  <c r="X21" i="75"/>
  <c r="W21" i="75"/>
  <c r="V21" i="75"/>
  <c r="U21" i="75"/>
  <c r="T21" i="75"/>
  <c r="S21" i="75"/>
  <c r="R21" i="75"/>
  <c r="Q21" i="75"/>
  <c r="P21" i="75"/>
  <c r="X20" i="75"/>
  <c r="W20" i="75"/>
  <c r="V20" i="75"/>
  <c r="U20" i="75"/>
  <c r="T20" i="75"/>
  <c r="S20" i="75"/>
  <c r="R20" i="75"/>
  <c r="Q20" i="75"/>
  <c r="P20" i="75"/>
  <c r="X19" i="75"/>
  <c r="W19" i="75"/>
  <c r="V19" i="75"/>
  <c r="U19" i="75"/>
  <c r="T19" i="75"/>
  <c r="S19" i="75"/>
  <c r="R19" i="75"/>
  <c r="Q19" i="75"/>
  <c r="P19" i="75"/>
  <c r="X18" i="75"/>
  <c r="W18" i="75"/>
  <c r="V18" i="75"/>
  <c r="U18" i="75"/>
  <c r="T18" i="75"/>
  <c r="S18" i="75"/>
  <c r="R18" i="75"/>
  <c r="Q18" i="75"/>
  <c r="P18" i="75"/>
  <c r="X17" i="75"/>
  <c r="W17" i="75"/>
  <c r="V17" i="75"/>
  <c r="U17" i="75"/>
  <c r="T17" i="75"/>
  <c r="S17" i="75"/>
  <c r="R17" i="75"/>
  <c r="Q17" i="75"/>
  <c r="P17" i="75"/>
  <c r="X16" i="75"/>
  <c r="W16" i="75"/>
  <c r="V16" i="75"/>
  <c r="U16" i="75"/>
  <c r="T16" i="75"/>
  <c r="S16" i="75"/>
  <c r="R16" i="75"/>
  <c r="Q16" i="75"/>
  <c r="P16" i="75"/>
  <c r="X15" i="75"/>
  <c r="W15" i="75"/>
  <c r="V15" i="75"/>
  <c r="U15" i="75"/>
  <c r="T15" i="75"/>
  <c r="S15" i="75"/>
  <c r="R15" i="75"/>
  <c r="Q15" i="75"/>
  <c r="P15" i="75"/>
  <c r="X14" i="75"/>
  <c r="W14" i="75"/>
  <c r="V14" i="75"/>
  <c r="U14" i="75"/>
  <c r="T14" i="75"/>
  <c r="S14" i="75"/>
  <c r="R14" i="75"/>
  <c r="Q14" i="75"/>
  <c r="P14" i="75"/>
  <c r="X13" i="75"/>
  <c r="W13" i="75"/>
  <c r="V13" i="75"/>
  <c r="U13" i="75"/>
  <c r="T13" i="75"/>
  <c r="S13" i="75"/>
  <c r="R13" i="75"/>
  <c r="Q13" i="75"/>
  <c r="P13" i="75"/>
  <c r="X12" i="75"/>
  <c r="W12" i="75"/>
  <c r="V12" i="75"/>
  <c r="U12" i="75"/>
  <c r="T12" i="75"/>
  <c r="S12" i="75"/>
  <c r="R12" i="75"/>
  <c r="Q12" i="75"/>
  <c r="P12" i="75"/>
  <c r="X11" i="75"/>
  <c r="W11" i="75"/>
  <c r="V11" i="75"/>
  <c r="U11" i="75"/>
  <c r="T11" i="75"/>
  <c r="S11" i="75"/>
  <c r="R11" i="75"/>
  <c r="Q11" i="75"/>
  <c r="P11" i="75"/>
  <c r="X10" i="75"/>
  <c r="W10" i="75"/>
  <c r="V10" i="75"/>
  <c r="U10" i="75"/>
  <c r="T10" i="75"/>
  <c r="S10" i="75"/>
  <c r="R10" i="75"/>
  <c r="Q10" i="75"/>
  <c r="P10" i="75"/>
  <c r="X9" i="75"/>
  <c r="W9" i="75"/>
  <c r="V9" i="75"/>
  <c r="U9" i="75"/>
  <c r="T9" i="75"/>
  <c r="S9" i="75"/>
  <c r="R9" i="75"/>
  <c r="Q9" i="75"/>
  <c r="P9" i="75"/>
  <c r="X7" i="75"/>
  <c r="W7" i="75"/>
  <c r="V7" i="75"/>
  <c r="U7" i="75"/>
  <c r="T7" i="75"/>
  <c r="S7" i="75"/>
  <c r="R7" i="75"/>
  <c r="Q7" i="75"/>
  <c r="P7" i="75"/>
  <c r="P9" i="74"/>
  <c r="Q9" i="74"/>
  <c r="R9" i="74"/>
  <c r="S9" i="74"/>
  <c r="T9" i="74"/>
  <c r="U9" i="74"/>
  <c r="V9" i="74"/>
  <c r="W9" i="74"/>
  <c r="X9" i="74"/>
  <c r="P10" i="74"/>
  <c r="Q10" i="74"/>
  <c r="R10" i="74"/>
  <c r="S10" i="74"/>
  <c r="T10" i="74"/>
  <c r="U10" i="74"/>
  <c r="V10" i="74"/>
  <c r="W10" i="74"/>
  <c r="X10" i="74"/>
  <c r="P11" i="74"/>
  <c r="Q11" i="74"/>
  <c r="R11" i="74"/>
  <c r="S11" i="74"/>
  <c r="T11" i="74"/>
  <c r="U11" i="74"/>
  <c r="V11" i="74"/>
  <c r="W11" i="74"/>
  <c r="X11" i="74"/>
  <c r="P12" i="74"/>
  <c r="Q12" i="74"/>
  <c r="R12" i="74"/>
  <c r="S12" i="74"/>
  <c r="T12" i="74"/>
  <c r="U12" i="74"/>
  <c r="V12" i="74"/>
  <c r="W12" i="74"/>
  <c r="X12" i="74"/>
  <c r="P13" i="74"/>
  <c r="Q13" i="74"/>
  <c r="R13" i="74"/>
  <c r="S13" i="74"/>
  <c r="T13" i="74"/>
  <c r="U13" i="74"/>
  <c r="V13" i="74"/>
  <c r="W13" i="74"/>
  <c r="X13" i="74"/>
  <c r="P14" i="74"/>
  <c r="Q14" i="74"/>
  <c r="R14" i="74"/>
  <c r="S14" i="74"/>
  <c r="T14" i="74"/>
  <c r="U14" i="74"/>
  <c r="V14" i="74"/>
  <c r="W14" i="74"/>
  <c r="X14" i="74"/>
  <c r="P15" i="74"/>
  <c r="Q15" i="74"/>
  <c r="R15" i="74"/>
  <c r="S15" i="74"/>
  <c r="T15" i="74"/>
  <c r="U15" i="74"/>
  <c r="V15" i="74"/>
  <c r="W15" i="74"/>
  <c r="X15" i="74"/>
  <c r="P16" i="74"/>
  <c r="Q16" i="74"/>
  <c r="R16" i="74"/>
  <c r="S16" i="74"/>
  <c r="T16" i="74"/>
  <c r="U16" i="74"/>
  <c r="V16" i="74"/>
  <c r="W16" i="74"/>
  <c r="X16" i="74"/>
  <c r="P17" i="74"/>
  <c r="Q17" i="74"/>
  <c r="R17" i="74"/>
  <c r="S17" i="74"/>
  <c r="T17" i="74"/>
  <c r="U17" i="74"/>
  <c r="V17" i="74"/>
  <c r="W17" i="74"/>
  <c r="X17" i="74"/>
  <c r="P18" i="74"/>
  <c r="Q18" i="74"/>
  <c r="R18" i="74"/>
  <c r="S18" i="74"/>
  <c r="T18" i="74"/>
  <c r="U18" i="74"/>
  <c r="V18" i="74"/>
  <c r="W18" i="74"/>
  <c r="X18" i="74"/>
  <c r="P19" i="74"/>
  <c r="Q19" i="74"/>
  <c r="R19" i="74"/>
  <c r="S19" i="74"/>
  <c r="T19" i="74"/>
  <c r="U19" i="74"/>
  <c r="V19" i="74"/>
  <c r="W19" i="74"/>
  <c r="X19" i="74"/>
  <c r="P20" i="74"/>
  <c r="Q20" i="74"/>
  <c r="R20" i="74"/>
  <c r="S20" i="74"/>
  <c r="T20" i="74"/>
  <c r="U20" i="74"/>
  <c r="V20" i="74"/>
  <c r="W20" i="74"/>
  <c r="X20" i="74"/>
  <c r="P21" i="74"/>
  <c r="Q21" i="74"/>
  <c r="R21" i="74"/>
  <c r="S21" i="74"/>
  <c r="T21" i="74"/>
  <c r="U21" i="74"/>
  <c r="V21" i="74"/>
  <c r="W21" i="74"/>
  <c r="X21" i="74"/>
  <c r="W7" i="74"/>
  <c r="X7" i="74"/>
  <c r="Q7" i="74"/>
  <c r="R7" i="74"/>
  <c r="S7" i="74"/>
  <c r="T7" i="74"/>
  <c r="U7" i="74"/>
  <c r="V7" i="74"/>
  <c r="P7" i="74"/>
  <c r="D14" i="91"/>
  <c r="D15" i="91" s="1"/>
  <c r="C12" i="91"/>
  <c r="O94" i="84"/>
  <c r="O75" i="84"/>
  <c r="O23" i="84"/>
  <c r="E25" i="91"/>
  <c r="C25" i="91"/>
  <c r="C26" i="91" s="1"/>
  <c r="D12" i="91"/>
  <c r="D21" i="91"/>
  <c r="N11" i="81"/>
  <c r="N10" i="81"/>
  <c r="N8" i="81"/>
  <c r="N9" i="81"/>
  <c r="P6" i="84"/>
  <c r="R7" i="85"/>
  <c r="S7" i="85"/>
  <c r="T7" i="85"/>
  <c r="U7" i="85"/>
  <c r="V7" i="85"/>
  <c r="W7" i="85"/>
  <c r="X7" i="85"/>
  <c r="Y7" i="85"/>
  <c r="Z7" i="85"/>
  <c r="AA7" i="85"/>
  <c r="R8" i="85"/>
  <c r="S8" i="85"/>
  <c r="T8" i="85"/>
  <c r="U8" i="85"/>
  <c r="V8" i="85"/>
  <c r="W8" i="85"/>
  <c r="X8" i="85"/>
  <c r="Y8" i="85"/>
  <c r="Z8" i="85"/>
  <c r="AA8" i="85"/>
  <c r="R9" i="85"/>
  <c r="S9" i="85"/>
  <c r="T9" i="85"/>
  <c r="U9" i="85"/>
  <c r="V9" i="85"/>
  <c r="W9" i="85"/>
  <c r="X9" i="85"/>
  <c r="Y9" i="85"/>
  <c r="Z9" i="85"/>
  <c r="AA9" i="85"/>
  <c r="R10" i="85"/>
  <c r="S10" i="85"/>
  <c r="T10" i="85"/>
  <c r="U10" i="85"/>
  <c r="V10" i="85"/>
  <c r="W10" i="85"/>
  <c r="X10" i="85"/>
  <c r="Y10" i="85"/>
  <c r="Z10" i="85"/>
  <c r="AA10" i="85"/>
  <c r="R11" i="85"/>
  <c r="S11" i="85"/>
  <c r="T11" i="85"/>
  <c r="U11" i="85"/>
  <c r="V11" i="85"/>
  <c r="W11" i="85"/>
  <c r="X11" i="85"/>
  <c r="Y11" i="85"/>
  <c r="Z11" i="85"/>
  <c r="AA11" i="85"/>
  <c r="R12" i="85"/>
  <c r="S12" i="85"/>
  <c r="T12" i="85"/>
  <c r="U12" i="85"/>
  <c r="V12" i="85"/>
  <c r="W12" i="85"/>
  <c r="X12" i="85"/>
  <c r="Y12" i="85"/>
  <c r="Z12" i="85"/>
  <c r="AA12" i="85"/>
  <c r="R13" i="85"/>
  <c r="S13" i="85"/>
  <c r="T13" i="85"/>
  <c r="U13" i="85"/>
  <c r="V13" i="85"/>
  <c r="W13" i="85"/>
  <c r="X13" i="85"/>
  <c r="Y13" i="85"/>
  <c r="Z13" i="85"/>
  <c r="AA13" i="85"/>
  <c r="R14" i="85"/>
  <c r="S14" i="85"/>
  <c r="T14" i="85"/>
  <c r="U14" i="85"/>
  <c r="V14" i="85"/>
  <c r="W14" i="85"/>
  <c r="X14" i="85"/>
  <c r="Y14" i="85"/>
  <c r="Z14" i="85"/>
  <c r="AA14" i="85"/>
  <c r="R15" i="85"/>
  <c r="S15" i="85"/>
  <c r="T15" i="85"/>
  <c r="U15" i="85"/>
  <c r="V15" i="85"/>
  <c r="W15" i="85"/>
  <c r="X15" i="85"/>
  <c r="Y15" i="85"/>
  <c r="Z15" i="85"/>
  <c r="AA15" i="85"/>
  <c r="S6" i="85"/>
  <c r="T6" i="85"/>
  <c r="U6" i="85"/>
  <c r="V6" i="85"/>
  <c r="W6" i="85"/>
  <c r="X6" i="85"/>
  <c r="Y6" i="85"/>
  <c r="Z6" i="85"/>
  <c r="AA6" i="85"/>
  <c r="R6" i="84"/>
  <c r="R6" i="85"/>
  <c r="K22" i="90"/>
  <c r="H20" i="81"/>
  <c r="D20" i="81"/>
  <c r="Q5" i="71"/>
  <c r="Q6" i="84"/>
  <c r="K8" i="90"/>
  <c r="L8" i="90"/>
  <c r="K9" i="90"/>
  <c r="L9" i="90"/>
  <c r="K10" i="90"/>
  <c r="L10" i="90"/>
  <c r="K11" i="90"/>
  <c r="L11" i="90"/>
  <c r="K12" i="90"/>
  <c r="L12" i="90"/>
  <c r="K13" i="90"/>
  <c r="L13" i="90"/>
  <c r="K14" i="90"/>
  <c r="L14" i="90"/>
  <c r="K15" i="90"/>
  <c r="L15" i="90"/>
  <c r="K16" i="90"/>
  <c r="L16" i="90"/>
  <c r="K17" i="90"/>
  <c r="L17" i="90"/>
  <c r="K18" i="90"/>
  <c r="L18" i="90"/>
  <c r="K19" i="90"/>
  <c r="L19" i="90"/>
  <c r="L20" i="90"/>
  <c r="L21" i="90"/>
  <c r="L22" i="90"/>
  <c r="J8" i="90"/>
  <c r="J9" i="90"/>
  <c r="J10" i="90"/>
  <c r="J11" i="90"/>
  <c r="J12" i="90"/>
  <c r="J13" i="90"/>
  <c r="J14" i="90"/>
  <c r="J15" i="90"/>
  <c r="J16" i="90"/>
  <c r="J17" i="90"/>
  <c r="J18" i="90"/>
  <c r="J19" i="90"/>
  <c r="J20" i="90"/>
  <c r="J21" i="90"/>
  <c r="J22" i="90"/>
  <c r="E20" i="90"/>
  <c r="K20" i="90"/>
  <c r="B21" i="81"/>
  <c r="G7" i="81"/>
  <c r="H5" i="83"/>
  <c r="H5" i="84" s="1"/>
  <c r="E3" i="70"/>
  <c r="J5" i="83"/>
  <c r="J5" i="84" s="1"/>
  <c r="I5" i="83"/>
  <c r="I5" i="84" s="1"/>
  <c r="F5" i="84"/>
  <c r="E5" i="84"/>
  <c r="D5" i="84"/>
  <c r="E8" i="81"/>
  <c r="F8" i="81"/>
  <c r="I8" i="81"/>
  <c r="J8" i="81"/>
  <c r="F8" i="77"/>
  <c r="G8" i="77"/>
  <c r="U38" i="85"/>
  <c r="T38" i="85"/>
  <c r="C21" i="91"/>
  <c r="C20" i="91"/>
  <c r="D25" i="91"/>
  <c r="D26" i="91"/>
  <c r="E20" i="91"/>
  <c r="C22" i="91"/>
  <c r="D20" i="91"/>
  <c r="E21" i="91"/>
  <c r="D22" i="91"/>
  <c r="E26" i="91"/>
  <c r="E22" i="91"/>
  <c r="W38" i="85"/>
  <c r="X38" i="85"/>
  <c r="Z38" i="85"/>
  <c r="E23" i="90"/>
  <c r="K21" i="90"/>
  <c r="G21" i="77" l="1"/>
  <c r="AA30" i="86"/>
  <c r="K23" i="90"/>
  <c r="W30" i="86"/>
  <c r="AC30" i="86"/>
  <c r="Y30" i="86"/>
  <c r="AB30" i="86"/>
  <c r="Z30" i="86"/>
  <c r="X30" i="86"/>
  <c r="AD30" i="86"/>
  <c r="G20" i="77" l="1"/>
</calcChain>
</file>

<file path=xl/sharedStrings.xml><?xml version="1.0" encoding="utf-8"?>
<sst xmlns="http://schemas.openxmlformats.org/spreadsheetml/2006/main" count="609" uniqueCount="286">
  <si>
    <t>del Ministerio de Agricultura, Gobierno de Chile</t>
  </si>
  <si>
    <t>www.odepa.gob.cl</t>
  </si>
  <si>
    <t>2010/11</t>
  </si>
  <si>
    <t>2009/10</t>
  </si>
  <si>
    <t>2008/09</t>
  </si>
  <si>
    <t>2007/08</t>
  </si>
  <si>
    <t>2006/07</t>
  </si>
  <si>
    <t>2005/06</t>
  </si>
  <si>
    <t>2004/05</t>
  </si>
  <si>
    <t>2003/04</t>
  </si>
  <si>
    <t>2002/03</t>
  </si>
  <si>
    <t>2001/02</t>
  </si>
  <si>
    <t>2000/01</t>
  </si>
  <si>
    <t>Año agrícola</t>
  </si>
  <si>
    <t>Cuadro 6</t>
  </si>
  <si>
    <t>Los Lagos</t>
  </si>
  <si>
    <t>Los Ríos</t>
  </si>
  <si>
    <t>La Araucanía</t>
  </si>
  <si>
    <t>Bío Bío</t>
  </si>
  <si>
    <t>Maule</t>
  </si>
  <si>
    <t>O´Higgins</t>
  </si>
  <si>
    <t>Metropolitana</t>
  </si>
  <si>
    <t>Valparaíso</t>
  </si>
  <si>
    <t>Coquimbo</t>
  </si>
  <si>
    <t>Región de</t>
  </si>
  <si>
    <t>Región del</t>
  </si>
  <si>
    <t>Región</t>
  </si>
  <si>
    <t>(hectáreas)</t>
  </si>
  <si>
    <t>(toneladas)</t>
  </si>
  <si>
    <t>(ton/ha)</t>
  </si>
  <si>
    <t>Diciembre</t>
  </si>
  <si>
    <t>Noviembre</t>
  </si>
  <si>
    <t>Octubre</t>
  </si>
  <si>
    <t>Septiembre</t>
  </si>
  <si>
    <t>Agosto</t>
  </si>
  <si>
    <t>Julio</t>
  </si>
  <si>
    <t>Junio</t>
  </si>
  <si>
    <t>Mayo</t>
  </si>
  <si>
    <t>Abril</t>
  </si>
  <si>
    <t>Marzo</t>
  </si>
  <si>
    <t>Febrero</t>
  </si>
  <si>
    <t>Enero</t>
  </si>
  <si>
    <t>Anual</t>
  </si>
  <si>
    <t>Mensual</t>
  </si>
  <si>
    <t>Variación (%)</t>
  </si>
  <si>
    <t>Año</t>
  </si>
  <si>
    <t>Mes</t>
  </si>
  <si>
    <t>Rendimiento regional de papa entre las regiones de Coquimbo y Los Lagos</t>
  </si>
  <si>
    <t>Producción regional de papa entre las regiones de Coquimbo y Los Lagos</t>
  </si>
  <si>
    <t>Superficie regional de papa entre las regiones de Coquimbo y Los Lagos</t>
  </si>
  <si>
    <t>Evolución de la superficie y producción de papa</t>
  </si>
  <si>
    <t>Página</t>
  </si>
  <si>
    <t>Descripción</t>
  </si>
  <si>
    <t>Gráfico</t>
  </si>
  <si>
    <t>Cuadro</t>
  </si>
  <si>
    <t>Comentario</t>
  </si>
  <si>
    <t>CONTENIDO</t>
  </si>
  <si>
    <t>Cuadro 1</t>
  </si>
  <si>
    <t>Cuadro 2</t>
  </si>
  <si>
    <t>Cuadro 4</t>
  </si>
  <si>
    <t>Cuadro 5</t>
  </si>
  <si>
    <t>Asterix</t>
  </si>
  <si>
    <t>Désirée</t>
  </si>
  <si>
    <t>Fecha</t>
  </si>
  <si>
    <t>Cuadro 8</t>
  </si>
  <si>
    <t>Supermercados</t>
  </si>
  <si>
    <t>Ferias libres</t>
  </si>
  <si>
    <t>Promedio año</t>
  </si>
  <si>
    <t>Promedio ponderado</t>
  </si>
  <si>
    <t>Producto</t>
  </si>
  <si>
    <t>País</t>
  </si>
  <si>
    <t>Volumen (kilos)</t>
  </si>
  <si>
    <t>Valor FOB (dólares)</t>
  </si>
  <si>
    <t>Copos (puré)</t>
  </si>
  <si>
    <t>Brasil</t>
  </si>
  <si>
    <t>Perú</t>
  </si>
  <si>
    <t>Ecuador</t>
  </si>
  <si>
    <t>Argentina</t>
  </si>
  <si>
    <t>Bolivia</t>
  </si>
  <si>
    <t>Colombia</t>
  </si>
  <si>
    <t>Guatemala</t>
  </si>
  <si>
    <t>Fécula (almidón)</t>
  </si>
  <si>
    <t>Canadá</t>
  </si>
  <si>
    <t>Harina de papa</t>
  </si>
  <si>
    <t>Consumo fresca</t>
  </si>
  <si>
    <t>Honduras</t>
  </si>
  <si>
    <t>Preparadas congeladas</t>
  </si>
  <si>
    <t>Costa Rica</t>
  </si>
  <si>
    <t>Paraguay</t>
  </si>
  <si>
    <t>Preparadas sin congelar</t>
  </si>
  <si>
    <t>Uruguay</t>
  </si>
  <si>
    <t>Total</t>
  </si>
  <si>
    <t>Valor CIF (dólares)</t>
  </si>
  <si>
    <t>Alemania</t>
  </si>
  <si>
    <t>Bélgica</t>
  </si>
  <si>
    <t>México</t>
  </si>
  <si>
    <t>China</t>
  </si>
  <si>
    <t>Polonia</t>
  </si>
  <si>
    <t>Francia</t>
  </si>
  <si>
    <t>Dinamarca</t>
  </si>
  <si>
    <t>Taiwán</t>
  </si>
  <si>
    <t>Reino Unido</t>
  </si>
  <si>
    <t>Precio de la papa en mercados mayoristas</t>
  </si>
  <si>
    <t>Precio de la papa en mercados minoristas</t>
  </si>
  <si>
    <t>Precios mensuales de papa en supermercados y ferias libres de Santiago</t>
  </si>
  <si>
    <t>Cuadro 7</t>
  </si>
  <si>
    <t xml:space="preserve"> Se puede reproducir total o parcialmente citando la fuente</t>
  </si>
  <si>
    <t>($ / kilo con IVA)</t>
  </si>
  <si>
    <t>Austria</t>
  </si>
  <si>
    <t>Boletín de la papa</t>
  </si>
  <si>
    <t>Cuadro 3</t>
  </si>
  <si>
    <t>Total Preparadas congeladas</t>
  </si>
  <si>
    <t>Total Preparadas sin congelar</t>
  </si>
  <si>
    <t>Total Copos (puré)</t>
  </si>
  <si>
    <t>Total Fécula (almidón)</t>
  </si>
  <si>
    <t>Total Harina de papa</t>
  </si>
  <si>
    <t>Total Consumo fresca</t>
  </si>
  <si>
    <t>España</t>
  </si>
  <si>
    <t>Publicación de la Oficina de Estudios y Políticas Agrarias (Odepa)</t>
  </si>
  <si>
    <t>Terr. británico en América</t>
  </si>
  <si>
    <t>2011/12</t>
  </si>
  <si>
    <t>Superficie, producción y rendimiento de papa a nivel nacional</t>
  </si>
  <si>
    <t>Cardinal</t>
  </si>
  <si>
    <t>Papas congeladas</t>
  </si>
  <si>
    <t>Total Papas congeladas</t>
  </si>
  <si>
    <t>Estados Unidos</t>
  </si>
  <si>
    <t>Superficie, producción y rendimiento</t>
  </si>
  <si>
    <t>Países Bajos</t>
  </si>
  <si>
    <t>Rodeo</t>
  </si>
  <si>
    <t>2012/13</t>
  </si>
  <si>
    <t xml:space="preserve">Papa semilla  </t>
  </si>
  <si>
    <t xml:space="preserve">Total Papa semilla  </t>
  </si>
  <si>
    <r>
      <rPr>
        <i/>
        <sz val="9"/>
        <rFont val="Arial"/>
        <family val="2"/>
      </rPr>
      <t>Fuente</t>
    </r>
    <r>
      <rPr>
        <sz val="9"/>
        <rFont val="Arial"/>
        <family val="2"/>
      </rPr>
      <t>: elaborado por Odepa con información del INE.</t>
    </r>
  </si>
  <si>
    <t>Precio promedio mensual de papa en mercados mayoristas</t>
  </si>
  <si>
    <t>Precio promedio mensual de papa en los mercados mayoristas</t>
  </si>
  <si>
    <t>RM</t>
  </si>
  <si>
    <t>Semana</t>
  </si>
  <si>
    <t>Precios diarios de papa en los mercados mayoristas según mercado</t>
  </si>
  <si>
    <t>Precios diarios de papa en los mercados mayoristas según variedad</t>
  </si>
  <si>
    <t>Cuadro 9</t>
  </si>
  <si>
    <t>Precio diario de papa en los mercados mayoristas según mercado</t>
  </si>
  <si>
    <t>Claudia Carbonell Piccardo</t>
  </si>
  <si>
    <t>Javiera Pefaur Lepe</t>
  </si>
  <si>
    <t>2013/14</t>
  </si>
  <si>
    <t>--</t>
  </si>
  <si>
    <t>Precio semanal de papa a consumidor según región y tipo de establecimiento</t>
  </si>
  <si>
    <t>Precio semanal de papa a consumidor en supermercados según región</t>
  </si>
  <si>
    <t>Precio semanal de papa a consumidor en ferias según región</t>
  </si>
  <si>
    <t>Volver al índice</t>
  </si>
  <si>
    <t>Superficie (ha)</t>
  </si>
  <si>
    <t>Producción (ton)</t>
  </si>
  <si>
    <t>Rendimiento (ton/ha)</t>
  </si>
  <si>
    <t>Resto del</t>
  </si>
  <si>
    <t>país</t>
  </si>
  <si>
    <t>COMENTARIOS</t>
  </si>
  <si>
    <t>Directora y Representante Legal</t>
  </si>
  <si>
    <t>Vega Monumental Concepción</t>
  </si>
  <si>
    <t>Rosara</t>
  </si>
  <si>
    <t>Arica</t>
  </si>
  <si>
    <t>Introducción</t>
  </si>
  <si>
    <t xml:space="preserve"> ● Servicio Nacional de Aduanas, para información de comercio exterior.</t>
  </si>
  <si>
    <t>Los datos utilizados en este documento, que permiten hacer los análisis del mercado, se obtienen de las siguientes fuentes:</t>
  </si>
  <si>
    <t xml:space="preserve"> ● Odepa, para precios mayoristas y minoristas, utilizando los registros de precios capturados en ferias libres, supermercados y mercados mayoristas.</t>
  </si>
  <si>
    <t>Corea del Sur</t>
  </si>
  <si>
    <t xml:space="preserve"> ● El Instituto Nacional de Estadisticas (INE), para antecedentes de superficie, rendimientos y producción regional y nacional.</t>
  </si>
  <si>
    <t>Agrícola del Norte de Arica</t>
  </si>
  <si>
    <t>Femacal de La Calera</t>
  </si>
  <si>
    <t>Central Lo Valledor</t>
  </si>
  <si>
    <t>Macroferia Regional de Talca</t>
  </si>
  <si>
    <t>Terminal Hortofrutícola de Chillán</t>
  </si>
  <si>
    <t>Vega Modelo de Temuco</t>
  </si>
  <si>
    <t>Feria Lagunitas de Puerto Montt</t>
  </si>
  <si>
    <t>2014/15</t>
  </si>
  <si>
    <t>Suecia</t>
  </si>
  <si>
    <t>Terminal La Palmera de La Serena</t>
  </si>
  <si>
    <t>Italia</t>
  </si>
  <si>
    <t xml:space="preserve"> ● Comentarios de actores relevantes del rubro.</t>
  </si>
  <si>
    <t>Otros (país desconocido)</t>
  </si>
  <si>
    <r>
      <rPr>
        <i/>
        <sz val="9"/>
        <rFont val="Arial"/>
        <family val="2"/>
      </rPr>
      <t>Fuente</t>
    </r>
    <r>
      <rPr>
        <sz val="9"/>
        <rFont val="Arial"/>
        <family val="2"/>
      </rPr>
      <t>: Odepa. El valor corresponde al precio promedio mensual de papas Désirée, Karu o Asterix de primera calidad.</t>
    </r>
  </si>
  <si>
    <t>Rusia</t>
  </si>
  <si>
    <r>
      <rPr>
        <i/>
        <sz val="9"/>
        <color indexed="8"/>
        <rFont val="Arial"/>
        <family val="2"/>
      </rPr>
      <t>Fuente</t>
    </r>
    <r>
      <rPr>
        <sz val="9"/>
        <color indexed="8"/>
        <rFont val="Arial"/>
        <family val="2"/>
      </rPr>
      <t>: Odepa.</t>
    </r>
  </si>
  <si>
    <t>promedio precios por mercado</t>
  </si>
  <si>
    <r>
      <t xml:space="preserve">Papas </t>
    </r>
    <r>
      <rPr>
        <i/>
        <sz val="10"/>
        <color indexed="8"/>
        <rFont val="Arial"/>
        <family val="2"/>
      </rPr>
      <t>in vitro</t>
    </r>
    <r>
      <rPr>
        <sz val="10"/>
        <color indexed="8"/>
        <rFont val="Arial"/>
        <family val="2"/>
      </rPr>
      <t xml:space="preserve"> para siembra</t>
    </r>
  </si>
  <si>
    <r>
      <t xml:space="preserve">Total Papas </t>
    </r>
    <r>
      <rPr>
        <b/>
        <i/>
        <sz val="10"/>
        <color indexed="8"/>
        <rFont val="Arial"/>
        <family val="2"/>
      </rPr>
      <t>in vitro</t>
    </r>
    <r>
      <rPr>
        <b/>
        <sz val="10"/>
        <color indexed="8"/>
        <rFont val="Arial"/>
        <family val="2"/>
      </rPr>
      <t xml:space="preserve"> para siembra</t>
    </r>
  </si>
  <si>
    <t>Este boletín se publica mensualmente, con información de mercado nacional y de comercio exterior, relacionada con la papa.</t>
  </si>
  <si>
    <t>Malasia</t>
  </si>
  <si>
    <t>comparación S con respecto a FL</t>
  </si>
  <si>
    <t>Comercio exterior papa fresca y procesada</t>
  </si>
  <si>
    <t>Exportaciones chilenas de papa fresca y procesada, por producto y país de destino</t>
  </si>
  <si>
    <t>Importaciones chilenas de papa fresca y procesada, por producto y país de origen</t>
  </si>
  <si>
    <t>2015/16</t>
  </si>
  <si>
    <t>Tailandia</t>
  </si>
  <si>
    <r>
      <rPr>
        <i/>
        <sz val="10"/>
        <color indexed="8"/>
        <rFont val="Arial"/>
        <family val="2"/>
      </rPr>
      <t>Fuente</t>
    </r>
    <r>
      <rPr>
        <sz val="10"/>
        <color indexed="8"/>
        <rFont val="Arial"/>
        <family val="2"/>
      </rPr>
      <t>: Odepa. Se considera el precio promedio de la primera calidad de distintas variedades.</t>
    </r>
  </si>
  <si>
    <t>Mano de obra</t>
  </si>
  <si>
    <t>Maquinaria</t>
  </si>
  <si>
    <t>Insumos</t>
  </si>
  <si>
    <t>Total costos</t>
  </si>
  <si>
    <t xml:space="preserve">Ingreso por hectárea </t>
  </si>
  <si>
    <t>Margen neto por hectárea</t>
  </si>
  <si>
    <t>Rendimiento (Kg/ha)</t>
  </si>
  <si>
    <t>Notas:</t>
  </si>
  <si>
    <t>(5) Representa el precio de venta mínimo para cubrir los costos totales de producción para distintos rendimientos.</t>
  </si>
  <si>
    <t>Cuadro 11. Exportaciones chilenas de papa fresca y procesada, por producto y país de destino</t>
  </si>
  <si>
    <t>Cuadro 12. Importaciones chilenas de papa fresca y procesada, por producto y país de origen</t>
  </si>
  <si>
    <t>Costos por hectárea según rendimiento esperado ($/ha)</t>
  </si>
  <si>
    <r>
      <t xml:space="preserve">Region Metropolitana 
</t>
    </r>
    <r>
      <rPr>
        <sz val="10"/>
        <rFont val="Arial"/>
        <family val="2"/>
      </rPr>
      <t>Variedad Asterix
Papa Cuaresmera o Guarda</t>
    </r>
  </si>
  <si>
    <r>
      <t xml:space="preserve">Análisis de sensibilidad </t>
    </r>
    <r>
      <rPr>
        <b/>
        <vertAlign val="superscript"/>
        <sz val="10"/>
        <color indexed="9"/>
        <rFont val="Arial"/>
        <family val="2"/>
      </rPr>
      <t>4</t>
    </r>
    <r>
      <rPr>
        <b/>
        <sz val="10"/>
        <color indexed="9"/>
        <rFont val="Arial"/>
        <family val="2"/>
      </rPr>
      <t xml:space="preserve">
Margen neto ($/ha) Región Metropolitana</t>
    </r>
  </si>
  <si>
    <r>
      <rPr>
        <i/>
        <sz val="10"/>
        <rFont val="Arial"/>
        <family val="2"/>
      </rPr>
      <t>Fuente:</t>
    </r>
    <r>
      <rPr>
        <sz val="10"/>
        <rFont val="Arial"/>
        <family val="2"/>
      </rPr>
      <t xml:space="preserve"> Odepa</t>
    </r>
  </si>
  <si>
    <t>Rendimiento (kg/ha)</t>
  </si>
  <si>
    <r>
      <t>Precio promedio papa mayorista</t>
    </r>
    <r>
      <rPr>
        <b/>
        <vertAlign val="superscript"/>
        <sz val="10"/>
        <rFont val="Arial"/>
        <family val="2"/>
      </rPr>
      <t>3</t>
    </r>
  </si>
  <si>
    <t>Los costos estimados están orientados a un sistema tecnológico promedio de producción.</t>
  </si>
  <si>
    <t>Costo Unitario mínimo ($/kg)</t>
  </si>
  <si>
    <r>
      <t xml:space="preserve">Punto de Equilibrio (Región Metropolitana) </t>
    </r>
    <r>
      <rPr>
        <b/>
        <vertAlign val="superscript"/>
        <sz val="10"/>
        <color indexed="9"/>
        <rFont val="Arial"/>
        <family val="2"/>
      </rPr>
      <t>5</t>
    </r>
  </si>
  <si>
    <t>promedio precios del mes por var</t>
  </si>
  <si>
    <t>SUPERMERCADO</t>
  </si>
  <si>
    <t>FERIA LIBRE</t>
  </si>
  <si>
    <t xml:space="preserve">(1) Las fichas completas por región se encuentran publicadas en el sitio web www.odepa.cl/rubro/papas-y-tuberculos </t>
  </si>
  <si>
    <t>(4) Este análisis entrega márgenes netos bajo tres escenarios diferentes de precio y rendimiento de la papa.</t>
  </si>
  <si>
    <t>Precio Promedio Super</t>
  </si>
  <si>
    <t>Precio Promedio FL</t>
  </si>
  <si>
    <t>Precios promedio mensuales de papa en mercados mayoristas</t>
  </si>
  <si>
    <t>Precio diario de papa en los mercados mayoristas</t>
  </si>
  <si>
    <t>Ficha de Costos</t>
  </si>
  <si>
    <t xml:space="preserve">Cuadro 10. </t>
  </si>
  <si>
    <r>
      <t xml:space="preserve">Costos por hectárea según rendimiento esperado ($/ha) </t>
    </r>
    <r>
      <rPr>
        <b/>
        <vertAlign val="superscript"/>
        <sz val="10"/>
        <color indexed="8"/>
        <rFont val="Arial"/>
        <family val="2"/>
      </rPr>
      <t>1</t>
    </r>
  </si>
  <si>
    <t>Precio ($/kg)</t>
  </si>
  <si>
    <t>La Serena</t>
  </si>
  <si>
    <t>La Calera</t>
  </si>
  <si>
    <t>Mapocho</t>
  </si>
  <si>
    <t>Talca</t>
  </si>
  <si>
    <t>Chillán</t>
  </si>
  <si>
    <t>Concepción</t>
  </si>
  <si>
    <t>Puerto Montt</t>
  </si>
  <si>
    <t>Temuco</t>
  </si>
  <si>
    <t>Holanda</t>
  </si>
  <si>
    <t>(2) Costos Indirectos: corresponde al costo financiero, y equivale a 1,5% mensual simple. Tasa de interés promedio de las empresas distribuidoras de insumos. Imprevistos: corresponde al 5% del total de los costos.</t>
  </si>
  <si>
    <t xml:space="preserve">Papas para siembra  </t>
  </si>
  <si>
    <t xml:space="preserve">Total Papas para siembra  </t>
  </si>
  <si>
    <t xml:space="preserve"> </t>
  </si>
  <si>
    <r>
      <rPr>
        <i/>
        <sz val="10"/>
        <rFont val="Arial"/>
        <family val="2"/>
      </rPr>
      <t>Fuente</t>
    </r>
    <r>
      <rPr>
        <sz val="10"/>
        <rFont val="Arial"/>
        <family val="2"/>
      </rPr>
      <t xml:space="preserve">: elaborado por Odepa con información del INE. </t>
    </r>
  </si>
  <si>
    <r>
      <rPr>
        <i/>
        <sz val="10"/>
        <rFont val="Arial"/>
        <family val="2"/>
      </rPr>
      <t>Fuente</t>
    </r>
    <r>
      <rPr>
        <sz val="10"/>
        <rFont val="Arial"/>
        <family val="2"/>
      </rPr>
      <t>: elaborado por Odepa con información del INE.</t>
    </r>
  </si>
  <si>
    <r>
      <t xml:space="preserve">Fuente: </t>
    </r>
    <r>
      <rPr>
        <sz val="10"/>
        <rFont val="Arial"/>
        <family val="2"/>
      </rPr>
      <t>elaborado por Odepa con información del INE.</t>
    </r>
  </si>
  <si>
    <t>2016</t>
  </si>
  <si>
    <t>diff Vol</t>
  </si>
  <si>
    <t>diff $</t>
  </si>
  <si>
    <t>Px 2017</t>
  </si>
  <si>
    <t>($ nominales sin IVA / kilo)</t>
  </si>
  <si>
    <t xml:space="preserve">Promedio anual </t>
  </si>
  <si>
    <t>Promedio a la fecha</t>
  </si>
  <si>
    <r>
      <rPr>
        <i/>
        <sz val="10"/>
        <rFont val="Arial"/>
        <family val="2"/>
      </rPr>
      <t>Fuente</t>
    </r>
    <r>
      <rPr>
        <sz val="10"/>
        <rFont val="Arial"/>
        <family val="2"/>
      </rPr>
      <t>: Odepa.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t>
    </r>
  </si>
  <si>
    <t>2016/17</t>
  </si>
  <si>
    <t>variación interanual</t>
  </si>
  <si>
    <r>
      <rPr>
        <i/>
        <sz val="10"/>
        <rFont val="Arial"/>
        <family val="2"/>
      </rPr>
      <t xml:space="preserve">Fuente: </t>
    </r>
    <r>
      <rPr>
        <sz val="10"/>
        <rFont val="Arial"/>
        <family val="2"/>
      </rPr>
      <t>Odepa. 
Considera los siguientes mercados: Terminal Agrícola del Norte S.A. de Arica, Terminal Agropecuario La Palmera de Coquimbo,  Feria Mayorista La Calera de Valparaíso (Femacal), Central Lo Valledor, Vega Central, Macroferia Regional de Talca, Terminal Hortofrutícola de Chillán, Vega Monumental de Concepción, Vega Modelo de Temuco, y Feria Lagunitas de Puerto Montt.
Precio promedio ponderado corresponde a un promedio entre los precios mínimos y máximos ponderados por el volumen del producto arribado.</t>
    </r>
  </si>
  <si>
    <t>Mayorista</t>
  </si>
  <si>
    <t>Precios mensuales de papa en supermercados, ferias libres y mercados mayoristas de Santiago</t>
  </si>
  <si>
    <r>
      <t>Otros costos (indirectos + imprevistos)</t>
    </r>
    <r>
      <rPr>
        <b/>
        <vertAlign val="superscript"/>
        <sz val="10"/>
        <rFont val="Arial"/>
        <family val="2"/>
      </rPr>
      <t>2</t>
    </r>
  </si>
  <si>
    <t>Central Lo Valledor de Santiago</t>
  </si>
  <si>
    <t>Vega Central Mapocho Santiago</t>
  </si>
  <si>
    <t>variación (%)</t>
  </si>
  <si>
    <r>
      <rPr>
        <i/>
        <sz val="9"/>
        <color indexed="8"/>
        <rFont val="Arial"/>
        <family val="2"/>
      </rPr>
      <t>Fuente</t>
    </r>
    <r>
      <rPr>
        <sz val="9"/>
        <color indexed="8"/>
        <rFont val="Arial"/>
        <family val="2"/>
      </rPr>
      <t xml:space="preserve">: elaborado por Odepa con información del Servicio Nacional de Aduanas. Cifras sujetas a revisión por Informes de Variación de Valor (IVV). </t>
    </r>
  </si>
  <si>
    <t>Monalisa</t>
  </si>
  <si>
    <t>($ / kilo nominales con IVA)</t>
  </si>
  <si>
    <t>Turquía</t>
  </si>
  <si>
    <t>India</t>
  </si>
  <si>
    <t>Origen o destino no precisado</t>
  </si>
  <si>
    <t>Promedio nacional</t>
  </si>
  <si>
    <t>Promedio Nacional</t>
  </si>
  <si>
    <t>2017/18*</t>
  </si>
  <si>
    <t>Karú - Inia</t>
  </si>
  <si>
    <t>Pukará - Inia</t>
  </si>
  <si>
    <t>Patagonia - Inia</t>
  </si>
  <si>
    <t>($ nominales sin IVA / 25 kilos)</t>
  </si>
  <si>
    <r>
      <t xml:space="preserve">Región del Biobío
</t>
    </r>
    <r>
      <rPr>
        <sz val="10"/>
        <rFont val="Arial"/>
        <family val="2"/>
      </rPr>
      <t>Variedad Patagonia
Papa Guarda</t>
    </r>
  </si>
  <si>
    <r>
      <rPr>
        <b/>
        <sz val="10"/>
        <color theme="1"/>
        <rFont val="Arial"/>
        <family val="2"/>
      </rPr>
      <t>Región de O'Higgins</t>
    </r>
    <r>
      <rPr>
        <sz val="10"/>
        <color theme="1"/>
        <rFont val="Arial"/>
        <family val="2"/>
      </rPr>
      <t xml:space="preserve">
Variedad Pukará</t>
    </r>
  </si>
  <si>
    <t>Fecha de publicación: 2015 Region Metropolitana, 2016 Región Biobío, 2017 Región O'Higgins</t>
  </si>
  <si>
    <t>Diciembre 2017</t>
  </si>
  <si>
    <r>
      <t>Información de mercado nacional y comercio exterior hasta noviembre</t>
    </r>
    <r>
      <rPr>
        <sz val="11"/>
        <color indexed="8"/>
        <rFont val="Arial"/>
        <family val="2"/>
      </rPr>
      <t xml:space="preserve"> de 2017</t>
    </r>
  </si>
  <si>
    <t>*: La superficie corresponde al estudio de Intenciones de Siembra de octubre 2017, para el año agrícola 2017/18. Este valor puede diferir por aproximación decimal en el cálculo. Para calcular la producción estimada para la temporada 2017/18, se utiliza un promedio de rendimiento de las dos temporadas anteriores, datos estimativos preliminares.</t>
  </si>
  <si>
    <r>
      <t xml:space="preserve">(3) El precio de la papa utilizado corresponde al precio promedio mayorista regional durante </t>
    </r>
    <r>
      <rPr>
        <sz val="10"/>
        <color rgb="FFFF0000"/>
        <rFont val="Arial"/>
        <family val="2"/>
      </rPr>
      <t>noviembre</t>
    </r>
    <r>
      <rPr>
        <sz val="10"/>
        <color theme="1"/>
        <rFont val="Arial"/>
        <family val="2"/>
      </rPr>
      <t xml:space="preserve"> </t>
    </r>
    <r>
      <rPr>
        <sz val="10"/>
        <color indexed="8"/>
        <rFont val="Arial"/>
        <family val="2"/>
      </rPr>
      <t>de 2017.</t>
    </r>
  </si>
  <si>
    <t>ene-nov 2016</t>
  </si>
  <si>
    <t>ene-nov 2017</t>
  </si>
  <si>
    <r>
      <t xml:space="preserve">2. </t>
    </r>
    <r>
      <rPr>
        <u/>
        <sz val="10"/>
        <rFont val="Arial"/>
        <family val="2"/>
      </rPr>
      <t>Precio de la papa en mercados minoristas</t>
    </r>
    <r>
      <rPr>
        <sz val="10"/>
        <rFont val="Arial"/>
        <family val="2"/>
      </rPr>
      <t xml:space="preserve">: precios al consumidor al alza 
El monitoreo de precios al consumidor que realiza Odepa en la ciudad de Santiago, se observó que el precio promedio mensual de noviembre 2017 en supermercado es $957 por kilo, 6,8% superior al mes anterior, y 15,3% inferior comparado con el mismo mes del año anterior. En ferias el precio medio para noviembre fue $441 por kilo, siendo este precio 11% mayor en relación al mes anterior, y 7,5% inferior en relación al mismo mes del año 2016. Como siempre, los precios son más altos en supermercados que en ferias, siendo 117% más alto en supermercados, siendo esta la menor diferencia entre supermercado y feria libre registrada en el año (cuadro 4 y gráfico 4). Se observa en el gráfico 4 que existe una similitud en el comportamiento de las variaciones de los precios entre mayorista, ferias libres y supermercados, lo que hace suponer que existe una transmisión de precios entre los diferentes mercados, a excepción de octubre 2017 en que el precio de supermercado no sigue la misma tendencia alcista que ferias libres y mayoristas.
Respecto a los precios al consumidor que Odepa recoge entre las regiones de Arica y Los Lagos, se observa que éstos son erráticos entre semanas. Además, en supermercados los precios son superiores a los de las ferias libres. Al comparar los precios promedios semanales entre julio y noviembre 2017, entre ferias y supermercados, por región, se observa que la menor diferencia de precios en los últimos cinco meses se presentó en la Región de Arica, donde el promedio de precios en supermercados ($939) fue 97% más caro que en ferias ($477). Por otra parte, la mayor diferencia de precios entre supermercados y ferias libres se registró en la Región del Biobío, donde el promedio de precios en supermercado ($934) fue 228% más caro que en ferias libres ($284). El promedio de precios más alto en supermercado se registró en Valparaíso ($959 pesos por kilo), y el más bajo en la Región de La Araucanía ($828 pesos por kilo). En ferias libres, el promedio de precios más alto se registró en Arica ($477 pesos por kilo), y el más bajo en La Araucanía ($277 pesos por kilo). Destaca la alta variabilidad de precios en supermercados de La Araucanía, en el período de análisis (cuadro 5, gráficos 5 y 6). </t>
    </r>
  </si>
  <si>
    <r>
      <t xml:space="preserve">3. </t>
    </r>
    <r>
      <rPr>
        <u/>
        <sz val="10"/>
        <rFont val="Arial"/>
        <family val="2"/>
      </rPr>
      <t>Superficie, producción y rendimiento</t>
    </r>
    <r>
      <rPr>
        <sz val="10"/>
        <rFont val="Arial"/>
        <family val="2"/>
      </rPr>
      <t>: superficie y producción nacional disminuirían en la siguiente temporada. 
El estudio de INE sobre Intenciones de Siembra de octubre 2017, para el año agrícola 2017/18 indica que en Chile la superficie sembrada con papas bordeará 47.250 hectáreas, lo que representa una disminución de 12,6% en la superficie nacional para la papa en comparación con la temporada 2016/17. Esta cifra preliminar podría explicarse por la baja en los precios que experimentaron los productores en la temporada 2016/17, lo que desincentiva la producción de papa para varios productores. El rendimiento se ha estimado, como un promedio de los rendimientos de las últimas dos temporadas, aproximadamente 24 toneladas por hectárea. Con estos valores, se estima que la producción total de papa para la temporada 2017/18 alcanzaría 1,14 millones de toneladas, disminuyendo 20% en relación con el volumen estimado de papa producida la temporada recién pasada (cuadro 6 y gráfico 7).
Según la distribución regional de la superficie en 2016/17, la Región de La Araucanía nuevamente se presenta como la principal región con papas a nivel nacional, con 13.886 hectáreas, concentrando 26% del total de la superficie nacional encuestada. Esta región disminuyó 7% la superficie de papas, en comparación con la temporada anterior. La siguieron en importancia la Región de Los Lagos, con 11.022 hectáreas (representando 20% del total de la superficie nacional), y la Región del Biobío, con 9.892 hectáreas (ocupando 18% del total de la superficie de papa). Al sumar la región de Los Ríos a las tres regiones mencionadas anteriormente, se puede afirmar que la zona sur concentra 72% del total de la superficie de papa nacional. 
En cuanto a los rendimientos en 2016/17, éstos se registran más altos en la zona sur de Chile, donde se concentra el mayor porcentaje de superficie sembrada con papas. La región de los Lagos lidera con 43 ton/ha de rendimiento promedio regional. En la mayoría de las regiones se observa una recuperación de los rendimientos medios (a excepción de Metropolitana y Valparaíso). Esta recuperación de los rendimientos es producto de situaciones climáticas más favorables para el desarrollo del cultivo durante esta temporada (cuadros 8 y 9).
Es importante recordar que está vigente la resolución del SAG n°3276 de 2016, en la cual se informa sobre el Área Libre de plagas cuarentenarias - la cual comprende la provincia de Arauco en la Región del Bío Bío, y el territorio insular y continental de las regiones de La Araucanía, de Los Ríos, de Aysén, y de Magallanes - y además actualiza las disposiciones relativas a evitar la diseminación de estas plagas cuarentenarias hacia esta área, como por ejemplo la obligatoriedad de inscribirse en la Nómina de Comerciantes del Programa Nacional de Sanidad de la Papa del SAG, para autorizar la comercialización de papas procedentes del Área Libre, y los predios productores del área. Para mayor información, revise la resolución en el siguiente enlace: https://www.leychile.cl/Navegar?idNorma=1092497.</t>
    </r>
  </si>
  <si>
    <r>
      <t xml:space="preserve">5. </t>
    </r>
    <r>
      <rPr>
        <u/>
        <sz val="10"/>
        <rFont val="Arial"/>
        <family val="2"/>
      </rPr>
      <t>Comercio exterior papa fresca y procesada</t>
    </r>
    <r>
      <rPr>
        <sz val="10"/>
        <rFont val="Arial"/>
        <family val="2"/>
      </rPr>
      <t>: alza de envíos de papas procesadas y fresca hacia Argentina, y por el contrario disminuyen los envíos desde Argentina hacia Chile.
La balanza comercial del período enero-noviembre 2017 de los productos derivados de papa es, como siempre, negativa, con importaciones muy superiores a las ventas al exterior (cuadros 11 y 12).
Entre enero y noviembre 2017 las exportaciones sumaron USD 8,86 millones, cifra 46% superior a la registrada en el mismo período del año anterior. En volumen, se exportaron cerca de 10.300 toneladas, 126% más que en el mismo período del año 2016. Esta fuerte alza de envíos se debe a un alto volumen de papa producida en Chile, que fue enviada mayoritariamente a Argentina, destacando el alza en valor y volumen de los envíos a ese país en papa preparada sin congelar (99% más de volumen que en el mismo período que el año anterior), y en papa fresca (2.700% más de volumen que en el mismo período que el año anterior). 
Las importaciones sumaron USD 96,4 millones y 101.480 toneladas entre enero y noviembre 2017, lo que representa un alza en valor de 8% y en volumen de 4% en comparación con igual período del año anterior. Las papas preparadas congeladas son la principal categoría comprada por Chile, representando 79% del total de las compras de papas. En esa categoría destaca fuertemente Bélgica como principal exportador a Chile, concentrando más de 50% del total de compras en esa categoría. Junto con Países Bajos, Argentina y Alemania concentran el 98% del total de compras de esa categoría para el período de análisis. Bélgica además presenta en entre enero y noviembre 2017 el mayor aumento en ventas y en volumen hacia Chile en comparación con igual período del año 2016. Argentina en cambio, registra en el mismo período la baja más destacada en valor y volumen en papas preparadas congeladas enviadas a Chile, en comparación con 2016.</t>
    </r>
  </si>
  <si>
    <r>
      <t xml:space="preserve">1. </t>
    </r>
    <r>
      <rPr>
        <u/>
        <sz val="10"/>
        <rFont val="Arial"/>
        <family val="2"/>
      </rPr>
      <t>Precios de la papa en mercados mayoristas</t>
    </r>
    <r>
      <rPr>
        <sz val="10"/>
        <rFont val="Arial"/>
        <family val="2"/>
      </rPr>
      <t>: precios medios recuperándose al alza.
El precio promedio ponderado mensual de la papa en los mercados mayoristas durante noviembre 2017 fue $228,5 por kilo, valor 53% superior al del mes anterior y 8,3% superior al del mismo mes en el año 2016 (cuadro 1 y gráfico 1). Se observa una fuerte recuperación de los precios al alza, destacando este mes como el que registra el mayor precio del año 2017, además de ser el unico mes en el año que que comparado con el año 2016, registra una variación positiva.
A partir de noviembre 2017, el boletín informa precios de papas por saco en formato de 25 kilogramos, ya que, por ley, los sacos de mayor volumen no podrán ser utilizados para el transporte y comercio. El precio promedio diario para el saco de 25 kilos, en los mercados mayoristas, registra un alza fuerte durante noviembre ($5.697), comprado con los dos meses anteriores ($3.720 en octubre, $3.533 en septiembre). En el período, el precio más alto registrado fue $6.897 el 29 de noviembre (gráfico 2 y cuadro 2). La variedad con precio promedio por saco más alto en noviembre 2017 fue Desirée, aunque solo registró venta 4 días del mes (en promedio $7.390, un 30% más que el precio promedio nacional). Karú en cambio presentó el precio más bajo (en promedio $4.429, un 32% menos que el precio promedio nacional). 
Los precios mayoristas de los mercados también registran alzas durante octubre y noviembre de este año. Arica destaca una vez más por ser el mercado que muestra los precios más altos comparado con todos los otros mercados nacionales donde Odepa registra precios. En noviembre 2017 ese mercado registró un precio promedio de $9.478 el saco de 25 kilos, un 66% más alto que el promedio nacional. Por otro lado, Temuco registra el precio medio más bajo de noviembre, $4.329, lo que representa 24% menos que el promedio nacional (cuadro 3 y gráfico 3). El anterior análisis guardaría cierta relación entre la distancia de los centros de distribución con la producción y sus volúmenes.</t>
    </r>
  </si>
  <si>
    <r>
      <t xml:space="preserve">4. </t>
    </r>
    <r>
      <rPr>
        <u/>
        <sz val="10"/>
        <rFont val="Arial"/>
        <family val="2"/>
      </rPr>
      <t>Ficha de Costos</t>
    </r>
    <r>
      <rPr>
        <sz val="10"/>
        <rFont val="Arial"/>
        <family val="2"/>
      </rPr>
      <t xml:space="preserve">: Márgenes positivos bajo escenarios de bajo rendimiento, por recuperación positiva de precios.
Odepa lleva un registro de fichas de costos de varios rubros, lo que permite analizar los costos asociados al desarrollo del cultivo, y los ingresos promedios que éstos generan para el productor. 
Para este mes, el análisis de margen neto entrega valores positivos en las regiones que cuentan con análisis de fichas de costos, bajo escenarios de rendimiento de 26 toneladas por hectárea o más, con precios incluso de $150 pesos el kilo a productor. En el análisis de sensibilidad (cuadro 10) se puede revisar los precios que permiten alcanzar ingresos rentables del cultivo. El punto de equilibrio para este mes, en la Región Metropolitana, se alcanzaría en $145 por kilo para un rendimiento de 25 ton/ha.
Los valores son referenciales. Para mayor información y detalle del cálculo, revisar www.odepa.cl/rubro/papas-y-tuberculos.
Además, en el siguiente link encontrará una ficha técnico-económica interactiva que le permitirá estimar los costos de producción: http://manualinia.papachile.cl/?page=login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</si>
</sst>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2" formatCode="_-&quot;$&quot;\ * #,##0_-;\-&quot;$&quot;\ * #,##0_-;_-&quot;$&quot;\ * &quot;-&quot;_-;_-@_-"/>
    <numFmt numFmtId="41" formatCode="_-* #,##0_-;\-* #,##0_-;_-* &quot;-&quot;_-;_-@_-"/>
    <numFmt numFmtId="43" formatCode="_-* #,##0.00_-;\-* #,##0.00_-;_-* &quot;-&quot;??_-;_-@_-"/>
    <numFmt numFmtId="164" formatCode="&quot;$&quot;#,##0;&quot;$&quot;\-#,##0"/>
    <numFmt numFmtId="165" formatCode="&quot;$&quot;#,##0;[Red]&quot;$&quot;\-#,##0"/>
    <numFmt numFmtId="166" formatCode="_ * #,##0_ ;_ * \-#,##0_ ;_ * &quot;-&quot;_ ;_ @_ "/>
    <numFmt numFmtId="167" formatCode="_ * #,##0.00_ ;_ * \-#,##0.00_ ;_ * &quot;-&quot;??_ ;_ @_ "/>
    <numFmt numFmtId="168" formatCode="_-* #,##0.00\ _€_-;\-* #,##0.00\ _€_-;_-* &quot;-&quot;??\ _€_-;_-@_-"/>
    <numFmt numFmtId="169" formatCode="_(* #,##0_);_(* \(#,##0\);_(* &quot;-&quot;_);_(@_)"/>
    <numFmt numFmtId="170" formatCode="0.0"/>
    <numFmt numFmtId="171" formatCode="#,##0.0"/>
    <numFmt numFmtId="172" formatCode="_(* #,##0.00_);_(* \(#,##0.00\);_(* &quot;-&quot;??_);_(@_)"/>
    <numFmt numFmtId="173" formatCode="_(* #,##0_);_(* \(#,##0\);_(* &quot;-&quot;??_);_(@_)"/>
    <numFmt numFmtId="174" formatCode="_(* #,##0.0000_);_(* \(#,##0.0000\);_(* &quot;-&quot;_);_(@_)"/>
    <numFmt numFmtId="175" formatCode="_-* #,##0.000\ _€_-;\-* #,##0.000\ _€_-;_-* &quot;-&quot;?\ _€_-;_-@_-"/>
    <numFmt numFmtId="176" formatCode="dd/mm/yy;@"/>
    <numFmt numFmtId="177" formatCode="0.0%"/>
    <numFmt numFmtId="178" formatCode="_-* #,##0.000\ _€_-;\-* #,##0.000\ _€_-;_-* &quot;-&quot;???\ _€_-;_-@_-"/>
    <numFmt numFmtId="179" formatCode="#,##0_ ;\-#,##0\ "/>
    <numFmt numFmtId="180" formatCode="#,##0.0_ ;\-#,##0.0\ "/>
  </numFmts>
  <fonts count="87">
    <font>
      <sz val="11"/>
      <color theme="1"/>
      <name val="Calibri"/>
      <family val="2"/>
      <scheme val="minor"/>
    </font>
    <font>
      <sz val="10"/>
      <name val="Arial"/>
      <family val="2"/>
    </font>
    <font>
      <sz val="14"/>
      <name val="Arial MT"/>
      <family val="2"/>
    </font>
    <font>
      <sz val="12"/>
      <name val="Arial"/>
      <family val="2"/>
    </font>
    <font>
      <b/>
      <sz val="18"/>
      <color indexed="56"/>
      <name val="Cambria"/>
      <family val="2"/>
    </font>
    <font>
      <b/>
      <sz val="10"/>
      <color indexed="8"/>
      <name val="Arial"/>
      <family val="2"/>
    </font>
    <font>
      <sz val="10"/>
      <color indexed="8"/>
      <name val="Arial"/>
      <family val="2"/>
    </font>
    <font>
      <sz val="10"/>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0"/>
      <name val="Arial"/>
      <family val="2"/>
    </font>
    <font>
      <u/>
      <sz val="10"/>
      <color indexed="12"/>
      <name val="Arial"/>
      <family val="2"/>
    </font>
    <font>
      <sz val="9"/>
      <name val="Arial"/>
      <family val="2"/>
    </font>
    <font>
      <i/>
      <sz val="9"/>
      <name val="Arial"/>
      <family val="2"/>
    </font>
    <font>
      <sz val="9"/>
      <color indexed="8"/>
      <name val="Arial"/>
      <family val="2"/>
    </font>
    <font>
      <i/>
      <sz val="9"/>
      <color indexed="8"/>
      <name val="Arial"/>
      <family val="2"/>
    </font>
    <font>
      <u/>
      <sz val="11"/>
      <name val="Arial"/>
      <family val="2"/>
    </font>
    <font>
      <i/>
      <sz val="10"/>
      <color indexed="8"/>
      <name val="Arial"/>
      <family val="2"/>
    </font>
    <font>
      <b/>
      <i/>
      <sz val="10"/>
      <color indexed="8"/>
      <name val="Arial"/>
      <family val="2"/>
    </font>
    <font>
      <u/>
      <sz val="10"/>
      <name val="Arial"/>
      <family val="2"/>
    </font>
    <font>
      <b/>
      <vertAlign val="superscript"/>
      <sz val="10"/>
      <name val="Arial"/>
      <family val="2"/>
    </font>
    <font>
      <b/>
      <i/>
      <sz val="10"/>
      <name val="Arial"/>
      <family val="2"/>
    </font>
    <font>
      <i/>
      <sz val="10"/>
      <name val="Arial"/>
      <family val="2"/>
    </font>
    <font>
      <b/>
      <vertAlign val="superscript"/>
      <sz val="10"/>
      <color indexed="9"/>
      <name val="Arial"/>
      <family val="2"/>
    </font>
    <font>
      <sz val="11"/>
      <color indexed="8"/>
      <name val="Arial"/>
      <family val="2"/>
    </font>
    <font>
      <b/>
      <sz val="11"/>
      <name val="Arial"/>
      <family val="2"/>
    </font>
    <font>
      <sz val="11"/>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scheme val="minor"/>
    </font>
    <font>
      <u/>
      <sz val="10"/>
      <color theme="10"/>
      <name val="Arial"/>
      <family val="2"/>
    </font>
    <font>
      <sz val="11"/>
      <color rgb="FF9C0006"/>
      <name val="Calibri"/>
      <family val="2"/>
      <scheme val="minor"/>
    </font>
    <font>
      <sz val="11"/>
      <color rgb="FF9C6500"/>
      <name val="Calibri"/>
      <family val="2"/>
      <scheme val="minor"/>
    </font>
    <font>
      <sz val="11"/>
      <color rgb="FF0000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rgb="FF0000FF"/>
      <name val="Arial"/>
      <family val="2"/>
    </font>
    <font>
      <b/>
      <sz val="10"/>
      <color rgb="FF0000FF"/>
      <name val="Arial"/>
      <family val="2"/>
    </font>
    <font>
      <b/>
      <sz val="10"/>
      <color theme="1"/>
      <name val="Arial"/>
      <family val="2"/>
    </font>
    <font>
      <sz val="10"/>
      <color theme="1"/>
      <name val="Arial"/>
      <family val="2"/>
    </font>
    <font>
      <sz val="10"/>
      <color rgb="FF757575"/>
      <name val="Arial"/>
      <family val="2"/>
    </font>
    <font>
      <sz val="9"/>
      <color theme="1"/>
      <name val="Arial"/>
      <family val="2"/>
    </font>
    <font>
      <b/>
      <sz val="9"/>
      <color rgb="FF000000"/>
      <name val="Arial"/>
      <family val="2"/>
    </font>
    <font>
      <u/>
      <sz val="10"/>
      <color theme="10"/>
      <name val="Calibri"/>
      <family val="2"/>
      <scheme val="minor"/>
    </font>
    <font>
      <sz val="11"/>
      <color theme="1"/>
      <name val="Arial"/>
      <family val="2"/>
    </font>
    <font>
      <sz val="20"/>
      <color rgb="FF0066CC"/>
      <name val="Arial"/>
      <family val="2"/>
    </font>
    <font>
      <sz val="20"/>
      <color rgb="FF0066CC"/>
      <name val="Verdana"/>
      <family val="2"/>
    </font>
    <font>
      <b/>
      <sz val="12"/>
      <color rgb="FF333333"/>
      <name val="Arial"/>
      <family val="2"/>
    </font>
    <font>
      <b/>
      <sz val="12"/>
      <color rgb="FF333333"/>
      <name val="Verdana"/>
      <family val="2"/>
    </font>
    <font>
      <b/>
      <sz val="11"/>
      <color theme="1"/>
      <name val="Arial"/>
      <family val="2"/>
    </font>
    <font>
      <b/>
      <sz val="12"/>
      <color theme="1"/>
      <name val="Verdana"/>
      <family val="2"/>
    </font>
    <font>
      <sz val="10"/>
      <color theme="0"/>
      <name val="Arial"/>
      <family val="2"/>
    </font>
    <font>
      <sz val="10"/>
      <color rgb="FFFF0000"/>
      <name val="Arial"/>
      <family val="2"/>
    </font>
    <font>
      <u/>
      <sz val="10"/>
      <color rgb="FFFF0000"/>
      <name val="Arial"/>
      <family val="2"/>
    </font>
    <font>
      <b/>
      <sz val="12"/>
      <color theme="1"/>
      <name val="Arial"/>
      <family val="2"/>
    </font>
    <font>
      <sz val="10"/>
      <color theme="6" tint="-0.499984740745262"/>
      <name val="Arial"/>
      <family val="2"/>
    </font>
    <font>
      <sz val="10"/>
      <color rgb="FFFF0000"/>
      <name val="Calibri"/>
      <family val="2"/>
      <scheme val="minor"/>
    </font>
    <font>
      <b/>
      <sz val="10"/>
      <color theme="0"/>
      <name val="Arial"/>
      <family val="2"/>
    </font>
    <font>
      <b/>
      <sz val="10"/>
      <color rgb="FFFF0000"/>
      <name val="Arial"/>
      <family val="2"/>
    </font>
    <font>
      <i/>
      <sz val="10"/>
      <color rgb="FFFF0000"/>
      <name val="Arial"/>
      <family val="2"/>
    </font>
    <font>
      <u/>
      <sz val="11"/>
      <color theme="11"/>
      <name val="Calibri"/>
      <family val="2"/>
      <scheme val="minor"/>
    </font>
    <font>
      <u/>
      <sz val="10"/>
      <color rgb="FF0033CC"/>
      <name val="Arial"/>
      <family val="2"/>
    </font>
    <font>
      <u/>
      <sz val="10"/>
      <color theme="0"/>
      <name val="Arial"/>
      <family val="2"/>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theme="4" tint="0.79998168889431442"/>
      </patternFill>
    </fill>
    <fill>
      <patternFill patternType="solid">
        <fgColor theme="6" tint="-0.499984740745262"/>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theme="1" tint="0.499984740745262"/>
      </bottom>
      <diagonal/>
    </border>
    <border>
      <left/>
      <right/>
      <top style="thin">
        <color theme="1" tint="0.499984740745262"/>
      </top>
      <bottom/>
      <diagonal/>
    </border>
    <border>
      <left/>
      <right/>
      <top style="thin">
        <color theme="1" tint="0.499984740745262"/>
      </top>
      <bottom style="thin">
        <color theme="1" tint="0.499984740745262"/>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auto="1"/>
      </top>
      <bottom style="thin">
        <color theme="0" tint="-0.14999847407452621"/>
      </bottom>
      <diagonal/>
    </border>
    <border>
      <left/>
      <right/>
      <top style="thin">
        <color theme="1" tint="0.499984740745262"/>
      </top>
      <bottom style="thin">
        <color theme="0" tint="-0.14999847407452621"/>
      </bottom>
      <diagonal/>
    </border>
    <border>
      <left style="thin">
        <color auto="1"/>
      </left>
      <right style="thin">
        <color auto="1"/>
      </right>
      <top/>
      <bottom style="thin">
        <color theme="0" tint="-0.14999847407452621"/>
      </bottom>
      <diagonal/>
    </border>
    <border>
      <left style="thin">
        <color auto="1"/>
      </left>
      <right/>
      <top/>
      <bottom style="thin">
        <color theme="0" tint="-0.14999847407452621"/>
      </bottom>
      <diagonal/>
    </border>
    <border>
      <left/>
      <right style="thin">
        <color auto="1"/>
      </right>
      <top/>
      <bottom style="thin">
        <color theme="0" tint="-0.14999847407452621"/>
      </bottom>
      <diagonal/>
    </border>
    <border>
      <left/>
      <right/>
      <top style="thin">
        <color theme="1" tint="0.499984740745262"/>
      </top>
      <bottom style="thin">
        <color theme="1" tint="0.34998626667073579"/>
      </bottom>
      <diagonal/>
    </border>
    <border>
      <left style="thin">
        <color indexed="64"/>
      </left>
      <right/>
      <top style="thin">
        <color indexed="64"/>
      </top>
      <bottom style="thin">
        <color theme="0" tint="-0.14999847407452621"/>
      </bottom>
      <diagonal/>
    </border>
    <border>
      <left/>
      <right/>
      <top style="thin">
        <color indexed="64"/>
      </top>
      <bottom/>
      <diagonal/>
    </border>
    <border>
      <left/>
      <right/>
      <top style="thin">
        <color indexed="64"/>
      </top>
      <bottom style="thin">
        <color theme="0" tint="-0.14999847407452621"/>
      </bottom>
      <diagonal/>
    </border>
    <border>
      <left/>
      <right style="thin">
        <color indexed="64"/>
      </right>
      <top style="thin">
        <color indexed="64"/>
      </top>
      <bottom style="thin">
        <color theme="0" tint="-0.14999847407452621"/>
      </bottom>
      <diagonal/>
    </border>
    <border>
      <left style="thin">
        <color indexed="64"/>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style="thin">
        <color indexed="64"/>
      </left>
      <right style="thin">
        <color indexed="64"/>
      </right>
      <top style="thin">
        <color theme="0" tint="-0.14999847407452621"/>
      </top>
      <bottom style="thin">
        <color indexed="64"/>
      </bottom>
      <diagonal/>
    </border>
    <border>
      <left style="thin">
        <color auto="1"/>
      </left>
      <right/>
      <top style="thin">
        <color auto="1"/>
      </top>
      <bottom style="thin">
        <color theme="0" tint="-0.249977111117893"/>
      </bottom>
      <diagonal/>
    </border>
    <border>
      <left/>
      <right/>
      <top style="thin">
        <color auto="1"/>
      </top>
      <bottom style="thin">
        <color theme="0" tint="-0.249977111117893"/>
      </bottom>
      <diagonal/>
    </border>
    <border>
      <left/>
      <right style="thin">
        <color auto="1"/>
      </right>
      <top style="thin">
        <color auto="1"/>
      </top>
      <bottom style="thin">
        <color theme="0" tint="-0.249977111117893"/>
      </bottom>
      <diagonal/>
    </border>
    <border>
      <left style="thin">
        <color auto="1"/>
      </left>
      <right/>
      <top/>
      <bottom style="thin">
        <color theme="0" tint="-0.249977111117893"/>
      </bottom>
      <diagonal/>
    </border>
    <border>
      <left/>
      <right/>
      <top/>
      <bottom style="thin">
        <color theme="0" tint="-0.249977111117893"/>
      </bottom>
      <diagonal/>
    </border>
    <border>
      <left/>
      <right style="thin">
        <color auto="1"/>
      </right>
      <top/>
      <bottom style="thin">
        <color theme="0" tint="-0.249977111117893"/>
      </bottom>
      <diagonal/>
    </border>
  </borders>
  <cellStyleXfs count="451">
    <xf numFmtId="0" fontId="0" fillId="0" borderId="0"/>
    <xf numFmtId="0" fontId="40" fillId="24" borderId="0" applyNumberFormat="0" applyBorder="0" applyAlignment="0" applyProtection="0"/>
    <xf numFmtId="0" fontId="6" fillId="2"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6" fillId="2" borderId="0" applyNumberFormat="0" applyBorder="0" applyAlignment="0" applyProtection="0"/>
    <xf numFmtId="0" fontId="40" fillId="24" borderId="0" applyNumberFormat="0" applyBorder="0" applyAlignment="0" applyProtection="0"/>
    <xf numFmtId="0" fontId="40" fillId="24" borderId="0" applyNumberFormat="0" applyBorder="0" applyAlignment="0" applyProtection="0"/>
    <xf numFmtId="0" fontId="6" fillId="2" borderId="0" applyNumberFormat="0" applyBorder="0" applyAlignment="0" applyProtection="0"/>
    <xf numFmtId="0" fontId="40" fillId="25" borderId="0" applyNumberFormat="0" applyBorder="0" applyAlignment="0" applyProtection="0"/>
    <xf numFmtId="0" fontId="6" fillId="3"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6" fillId="3"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6" fillId="3" borderId="0" applyNumberFormat="0" applyBorder="0" applyAlignment="0" applyProtection="0"/>
    <xf numFmtId="0" fontId="40" fillId="26" borderId="0" applyNumberFormat="0" applyBorder="0" applyAlignment="0" applyProtection="0"/>
    <xf numFmtId="0" fontId="6" fillId="4"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6" fillId="4"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6" fillId="4" borderId="0" applyNumberFormat="0" applyBorder="0" applyAlignment="0" applyProtection="0"/>
    <xf numFmtId="0" fontId="40" fillId="27" borderId="0" applyNumberFormat="0" applyBorder="0" applyAlignment="0" applyProtection="0"/>
    <xf numFmtId="0" fontId="6" fillId="5"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6" fillId="5"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6" fillId="5" borderId="0" applyNumberFormat="0" applyBorder="0" applyAlignment="0" applyProtection="0"/>
    <xf numFmtId="0" fontId="40" fillId="28" borderId="0" applyNumberFormat="0" applyBorder="0" applyAlignment="0" applyProtection="0"/>
    <xf numFmtId="0" fontId="6" fillId="6"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6" fillId="6"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6" fillId="6" borderId="0" applyNumberFormat="0" applyBorder="0" applyAlignment="0" applyProtection="0"/>
    <xf numFmtId="0" fontId="40" fillId="29" borderId="0" applyNumberFormat="0" applyBorder="0" applyAlignment="0" applyProtection="0"/>
    <xf numFmtId="0" fontId="6" fillId="7"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6" fillId="7"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6" fillId="7" borderId="0" applyNumberFormat="0" applyBorder="0" applyAlignment="0" applyProtection="0"/>
    <xf numFmtId="0" fontId="40" fillId="30" borderId="0" applyNumberFormat="0" applyBorder="0" applyAlignment="0" applyProtection="0"/>
    <xf numFmtId="0" fontId="6" fillId="8"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6" fillId="8"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6" fillId="8" borderId="0" applyNumberFormat="0" applyBorder="0" applyAlignment="0" applyProtection="0"/>
    <xf numFmtId="0" fontId="40" fillId="31" borderId="0" applyNumberFormat="0" applyBorder="0" applyAlignment="0" applyProtection="0"/>
    <xf numFmtId="0" fontId="6" fillId="9"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6" fillId="9"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6" fillId="9" borderId="0" applyNumberFormat="0" applyBorder="0" applyAlignment="0" applyProtection="0"/>
    <xf numFmtId="0" fontId="40" fillId="32" borderId="0" applyNumberFormat="0" applyBorder="0" applyAlignment="0" applyProtection="0"/>
    <xf numFmtId="0" fontId="6" fillId="10"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6" fillId="10"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6" fillId="10" borderId="0" applyNumberFormat="0" applyBorder="0" applyAlignment="0" applyProtection="0"/>
    <xf numFmtId="0" fontId="40" fillId="33" borderId="0" applyNumberFormat="0" applyBorder="0" applyAlignment="0" applyProtection="0"/>
    <xf numFmtId="0" fontId="6" fillId="5"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6" fillId="5"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6" fillId="5" borderId="0" applyNumberFormat="0" applyBorder="0" applyAlignment="0" applyProtection="0"/>
    <xf numFmtId="0" fontId="40" fillId="34" borderId="0" applyNumberFormat="0" applyBorder="0" applyAlignment="0" applyProtection="0"/>
    <xf numFmtId="0" fontId="6" fillId="8"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6" fillId="8"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6" fillId="8" borderId="0" applyNumberFormat="0" applyBorder="0" applyAlignment="0" applyProtection="0"/>
    <xf numFmtId="0" fontId="40" fillId="35" borderId="0" applyNumberFormat="0" applyBorder="0" applyAlignment="0" applyProtection="0"/>
    <xf numFmtId="0" fontId="6" fillId="11"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6" fillId="11"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6" fillId="11" borderId="0" applyNumberFormat="0" applyBorder="0" applyAlignment="0" applyProtection="0"/>
    <xf numFmtId="0" fontId="41" fillId="36" borderId="0" applyNumberFormat="0" applyBorder="0" applyAlignment="0" applyProtection="0"/>
    <xf numFmtId="0" fontId="8" fillId="12"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8" fillId="12" borderId="0" applyNumberFormat="0" applyBorder="0" applyAlignment="0" applyProtection="0"/>
    <xf numFmtId="0" fontId="41" fillId="36" borderId="0" applyNumberFormat="0" applyBorder="0" applyAlignment="0" applyProtection="0"/>
    <xf numFmtId="0" fontId="41" fillId="36" borderId="0" applyNumberFormat="0" applyBorder="0" applyAlignment="0" applyProtection="0"/>
    <xf numFmtId="0" fontId="8" fillId="12" borderId="0" applyNumberFormat="0" applyBorder="0" applyAlignment="0" applyProtection="0"/>
    <xf numFmtId="0" fontId="41" fillId="37" borderId="0" applyNumberFormat="0" applyBorder="0" applyAlignment="0" applyProtection="0"/>
    <xf numFmtId="0" fontId="8" fillId="9"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 fillId="9"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 fillId="9" borderId="0" applyNumberFormat="0" applyBorder="0" applyAlignment="0" applyProtection="0"/>
    <xf numFmtId="0" fontId="41" fillId="38" borderId="0" applyNumberFormat="0" applyBorder="0" applyAlignment="0" applyProtection="0"/>
    <xf numFmtId="0" fontId="8" fillId="10"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 fillId="10"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 fillId="10" borderId="0" applyNumberFormat="0" applyBorder="0" applyAlignment="0" applyProtection="0"/>
    <xf numFmtId="0" fontId="41" fillId="39" borderId="0" applyNumberFormat="0" applyBorder="0" applyAlignment="0" applyProtection="0"/>
    <xf numFmtId="0" fontId="8" fillId="13"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8" fillId="13"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8" fillId="13" borderId="0" applyNumberFormat="0" applyBorder="0" applyAlignment="0" applyProtection="0"/>
    <xf numFmtId="0" fontId="41" fillId="40" borderId="0" applyNumberFormat="0" applyBorder="0" applyAlignment="0" applyProtection="0"/>
    <xf numFmtId="0" fontId="8" fillId="14"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8" fillId="14"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8" fillId="14" borderId="0" applyNumberFormat="0" applyBorder="0" applyAlignment="0" applyProtection="0"/>
    <xf numFmtId="0" fontId="41" fillId="41" borderId="0" applyNumberFormat="0" applyBorder="0" applyAlignment="0" applyProtection="0"/>
    <xf numFmtId="0" fontId="8" fillId="15"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 fillId="15"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 fillId="15" borderId="0" applyNumberFormat="0" applyBorder="0" applyAlignment="0" applyProtection="0"/>
    <xf numFmtId="0" fontId="9" fillId="4"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9" fillId="4"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9" fillId="4" borderId="0" applyNumberFormat="0" applyBorder="0" applyAlignment="0" applyProtection="0"/>
    <xf numFmtId="0" fontId="43" fillId="43" borderId="25" applyNumberFormat="0" applyAlignment="0" applyProtection="0"/>
    <xf numFmtId="0" fontId="10" fillId="16" borderId="1" applyNumberFormat="0" applyAlignment="0" applyProtection="0"/>
    <xf numFmtId="0" fontId="43" fillId="43" borderId="25" applyNumberFormat="0" applyAlignment="0" applyProtection="0"/>
    <xf numFmtId="0" fontId="43" fillId="43" borderId="25" applyNumberFormat="0" applyAlignment="0" applyProtection="0"/>
    <xf numFmtId="0" fontId="43" fillId="43" borderId="25" applyNumberFormat="0" applyAlignment="0" applyProtection="0"/>
    <xf numFmtId="0" fontId="10" fillId="16" borderId="1" applyNumberFormat="0" applyAlignment="0" applyProtection="0"/>
    <xf numFmtId="0" fontId="43" fillId="43" borderId="25" applyNumberFormat="0" applyAlignment="0" applyProtection="0"/>
    <xf numFmtId="0" fontId="43" fillId="43" borderId="25" applyNumberFormat="0" applyAlignment="0" applyProtection="0"/>
    <xf numFmtId="0" fontId="10" fillId="16" borderId="1" applyNumberFormat="0" applyAlignment="0" applyProtection="0"/>
    <xf numFmtId="0" fontId="44" fillId="44" borderId="26" applyNumberFormat="0" applyAlignment="0" applyProtection="0"/>
    <xf numFmtId="0" fontId="11" fillId="17" borderId="2" applyNumberFormat="0" applyAlignment="0" applyProtection="0"/>
    <xf numFmtId="0" fontId="44" fillId="44" borderId="26" applyNumberFormat="0" applyAlignment="0" applyProtection="0"/>
    <xf numFmtId="0" fontId="44" fillId="44" borderId="26" applyNumberFormat="0" applyAlignment="0" applyProtection="0"/>
    <xf numFmtId="0" fontId="44" fillId="44" borderId="26" applyNumberFormat="0" applyAlignment="0" applyProtection="0"/>
    <xf numFmtId="0" fontId="11" fillId="17" borderId="2" applyNumberFormat="0" applyAlignment="0" applyProtection="0"/>
    <xf numFmtId="0" fontId="44" fillId="44" borderId="26" applyNumberFormat="0" applyAlignment="0" applyProtection="0"/>
    <xf numFmtId="0" fontId="44" fillId="44" borderId="26" applyNumberFormat="0" applyAlignment="0" applyProtection="0"/>
    <xf numFmtId="0" fontId="11" fillId="17" borderId="2" applyNumberFormat="0" applyAlignment="0" applyProtection="0"/>
    <xf numFmtId="0" fontId="45" fillId="0" borderId="27" applyNumberFormat="0" applyFill="0" applyAlignment="0" applyProtection="0"/>
    <xf numFmtId="0" fontId="12" fillId="0" borderId="3" applyNumberFormat="0" applyFill="0" applyAlignment="0" applyProtection="0"/>
    <xf numFmtId="0" fontId="45" fillId="0" borderId="27" applyNumberFormat="0" applyFill="0" applyAlignment="0" applyProtection="0"/>
    <xf numFmtId="0" fontId="45" fillId="0" borderId="27" applyNumberFormat="0" applyFill="0" applyAlignment="0" applyProtection="0"/>
    <xf numFmtId="0" fontId="45" fillId="0" borderId="27" applyNumberFormat="0" applyFill="0" applyAlignment="0" applyProtection="0"/>
    <xf numFmtId="0" fontId="12" fillId="0" borderId="3" applyNumberFormat="0" applyFill="0" applyAlignment="0" applyProtection="0"/>
    <xf numFmtId="0" fontId="45" fillId="0" borderId="27" applyNumberFormat="0" applyFill="0" applyAlignment="0" applyProtection="0"/>
    <xf numFmtId="0" fontId="45" fillId="0" borderId="27" applyNumberFormat="0" applyFill="0" applyAlignment="0" applyProtection="0"/>
    <xf numFmtId="0" fontId="12" fillId="0" borderId="3" applyNumberFormat="0" applyFill="0" applyAlignment="0" applyProtection="0"/>
    <xf numFmtId="0" fontId="46" fillId="0" borderId="0" applyNumberFormat="0" applyFill="0" applyBorder="0" applyAlignment="0" applyProtection="0"/>
    <xf numFmtId="0" fontId="13"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3"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3" fillId="0" borderId="0" applyNumberFormat="0" applyFill="0" applyBorder="0" applyAlignment="0" applyProtection="0"/>
    <xf numFmtId="0" fontId="41" fillId="45" borderId="0" applyNumberFormat="0" applyBorder="0" applyAlignment="0" applyProtection="0"/>
    <xf numFmtId="0" fontId="8" fillId="18"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 fillId="18"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 fillId="18" borderId="0" applyNumberFormat="0" applyBorder="0" applyAlignment="0" applyProtection="0"/>
    <xf numFmtId="0" fontId="41" fillId="46" borderId="0" applyNumberFormat="0" applyBorder="0" applyAlignment="0" applyProtection="0"/>
    <xf numFmtId="0" fontId="8" fillId="19"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 fillId="19"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 fillId="19" borderId="0" applyNumberFormat="0" applyBorder="0" applyAlignment="0" applyProtection="0"/>
    <xf numFmtId="0" fontId="41" fillId="47" borderId="0" applyNumberFormat="0" applyBorder="0" applyAlignment="0" applyProtection="0"/>
    <xf numFmtId="0" fontId="8" fillId="20"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8" fillId="20"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8" fillId="20" borderId="0" applyNumberFormat="0" applyBorder="0" applyAlignment="0" applyProtection="0"/>
    <xf numFmtId="0" fontId="41" fillId="48" borderId="0" applyNumberFormat="0" applyBorder="0" applyAlignment="0" applyProtection="0"/>
    <xf numFmtId="0" fontId="8" fillId="13"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8" fillId="13"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8" fillId="13" borderId="0" applyNumberFormat="0" applyBorder="0" applyAlignment="0" applyProtection="0"/>
    <xf numFmtId="0" fontId="41" fillId="49" borderId="0" applyNumberFormat="0" applyBorder="0" applyAlignment="0" applyProtection="0"/>
    <xf numFmtId="0" fontId="8" fillId="14"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 fillId="14"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 fillId="14" borderId="0" applyNumberFormat="0" applyBorder="0" applyAlignment="0" applyProtection="0"/>
    <xf numFmtId="0" fontId="41" fillId="50" borderId="0" applyNumberFormat="0" applyBorder="0" applyAlignment="0" applyProtection="0"/>
    <xf numFmtId="0" fontId="8" fillId="21"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 fillId="21"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 fillId="21" borderId="0" applyNumberFormat="0" applyBorder="0" applyAlignment="0" applyProtection="0"/>
    <xf numFmtId="0" fontId="47" fillId="51" borderId="25" applyNumberFormat="0" applyAlignment="0" applyProtection="0"/>
    <xf numFmtId="0" fontId="14" fillId="7" borderId="1" applyNumberFormat="0" applyAlignment="0" applyProtection="0"/>
    <xf numFmtId="0" fontId="47" fillId="51" borderId="25" applyNumberFormat="0" applyAlignment="0" applyProtection="0"/>
    <xf numFmtId="0" fontId="47" fillId="51" borderId="25" applyNumberFormat="0" applyAlignment="0" applyProtection="0"/>
    <xf numFmtId="0" fontId="47" fillId="51" borderId="25" applyNumberFormat="0" applyAlignment="0" applyProtection="0"/>
    <xf numFmtId="0" fontId="14" fillId="7" borderId="1" applyNumberFormat="0" applyAlignment="0" applyProtection="0"/>
    <xf numFmtId="0" fontId="47" fillId="51" borderId="25" applyNumberFormat="0" applyAlignment="0" applyProtection="0"/>
    <xf numFmtId="0" fontId="47" fillId="51" borderId="25" applyNumberFormat="0" applyAlignment="0" applyProtection="0"/>
    <xf numFmtId="0" fontId="14" fillId="7" borderId="1" applyNumberFormat="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50" fillId="52" borderId="0" applyNumberFormat="0" applyBorder="0" applyAlignment="0" applyProtection="0"/>
    <xf numFmtId="0" fontId="15" fillId="3"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15" fillId="3"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15" fillId="3" borderId="0" applyNumberFormat="0" applyBorder="0" applyAlignment="0" applyProtection="0"/>
    <xf numFmtId="43" fontId="40" fillId="0" borderId="0" applyFont="0" applyFill="0" applyBorder="0" applyAlignment="0" applyProtection="0"/>
    <xf numFmtId="41" fontId="40"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166" fontId="1" fillId="0" borderId="0" applyFont="0" applyFill="0" applyBorder="0" applyAlignment="0" applyProtection="0"/>
    <xf numFmtId="169"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40"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7"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40" fillId="0" borderId="0" applyFont="0" applyFill="0" applyBorder="0" applyAlignment="0" applyProtection="0"/>
    <xf numFmtId="0" fontId="51" fillId="53" borderId="0" applyNumberFormat="0" applyBorder="0" applyAlignment="0" applyProtection="0"/>
    <xf numFmtId="0" fontId="16" fillId="22"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16" fillId="22"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16" fillId="22" borderId="0" applyNumberFormat="0" applyBorder="0" applyAlignment="0" applyProtection="0"/>
    <xf numFmtId="0" fontId="40" fillId="0" borderId="0"/>
    <xf numFmtId="0" fontId="1" fillId="0" borderId="0"/>
    <xf numFmtId="0" fontId="52" fillId="0" borderId="0"/>
    <xf numFmtId="0" fontId="1" fillId="0" borderId="0"/>
    <xf numFmtId="0" fontId="1" fillId="0" borderId="0"/>
    <xf numFmtId="0" fontId="1" fillId="0" borderId="0"/>
    <xf numFmtId="0" fontId="1" fillId="0" borderId="0">
      <alignment wrapText="1"/>
    </xf>
    <xf numFmtId="0" fontId="1"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7" fillId="0" borderId="0"/>
    <xf numFmtId="0" fontId="40" fillId="0" borderId="0"/>
    <xf numFmtId="0" fontId="40" fillId="0" borderId="0"/>
    <xf numFmtId="0" fontId="40"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40" fillId="54" borderId="28" applyNumberFormat="0" applyFont="0" applyAlignment="0" applyProtection="0"/>
    <xf numFmtId="0" fontId="1" fillId="23" borderId="5" applyNumberFormat="0" applyFont="0" applyAlignment="0" applyProtection="0"/>
    <xf numFmtId="0" fontId="40" fillId="54" borderId="28" applyNumberFormat="0" applyFont="0" applyAlignment="0" applyProtection="0"/>
    <xf numFmtId="0" fontId="40" fillId="54" borderId="28" applyNumberFormat="0" applyFont="0" applyAlignment="0" applyProtection="0"/>
    <xf numFmtId="0" fontId="40" fillId="54" borderId="28" applyNumberFormat="0" applyFont="0" applyAlignment="0" applyProtection="0"/>
    <xf numFmtId="0" fontId="1" fillId="23" borderId="5" applyNumberFormat="0" applyFont="0" applyAlignment="0" applyProtection="0"/>
    <xf numFmtId="0" fontId="40" fillId="54" borderId="28" applyNumberFormat="0" applyFont="0" applyAlignment="0" applyProtection="0"/>
    <xf numFmtId="0" fontId="40" fillId="54" borderId="28" applyNumberFormat="0" applyFont="0" applyAlignment="0" applyProtection="0"/>
    <xf numFmtId="0" fontId="1" fillId="23" borderId="5" applyNumberFormat="0" applyFont="0" applyAlignment="0" applyProtection="0"/>
    <xf numFmtId="9" fontId="4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0" fillId="0" borderId="0" applyFont="0" applyFill="0" applyBorder="0" applyAlignment="0" applyProtection="0"/>
    <xf numFmtId="0" fontId="53" fillId="43" borderId="29" applyNumberFormat="0" applyAlignment="0" applyProtection="0"/>
    <xf numFmtId="0" fontId="17" fillId="16" borderId="6" applyNumberFormat="0" applyAlignment="0" applyProtection="0"/>
    <xf numFmtId="0" fontId="53" fillId="43" borderId="29" applyNumberFormat="0" applyAlignment="0" applyProtection="0"/>
    <xf numFmtId="0" fontId="53" fillId="43" borderId="29" applyNumberFormat="0" applyAlignment="0" applyProtection="0"/>
    <xf numFmtId="0" fontId="53" fillId="43" borderId="29" applyNumberFormat="0" applyAlignment="0" applyProtection="0"/>
    <xf numFmtId="0" fontId="17" fillId="16" borderId="6" applyNumberFormat="0" applyAlignment="0" applyProtection="0"/>
    <xf numFmtId="0" fontId="53" fillId="43" borderId="29" applyNumberFormat="0" applyAlignment="0" applyProtection="0"/>
    <xf numFmtId="0" fontId="53" fillId="43" borderId="29" applyNumberFormat="0" applyAlignment="0" applyProtection="0"/>
    <xf numFmtId="0" fontId="17" fillId="16" borderId="6" applyNumberFormat="0" applyAlignment="0" applyProtection="0"/>
    <xf numFmtId="0" fontId="54" fillId="0" borderId="0" applyNumberFormat="0" applyFill="0" applyBorder="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8"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8" fillId="0" borderId="0" applyNumberFormat="0" applyFill="0" applyBorder="0" applyAlignment="0" applyProtection="0"/>
    <xf numFmtId="0" fontId="55" fillId="0" borderId="0" applyNumberFormat="0" applyFill="0" applyBorder="0" applyAlignment="0" applyProtection="0"/>
    <xf numFmtId="0" fontId="19"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9"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9" fillId="0" borderId="0" applyNumberFormat="0" applyFill="0" applyBorder="0" applyAlignment="0" applyProtection="0"/>
    <xf numFmtId="0" fontId="56" fillId="0" borderId="0" applyNumberFormat="0" applyFill="0" applyBorder="0" applyAlignment="0" applyProtection="0"/>
    <xf numFmtId="0" fontId="20" fillId="0" borderId="4" applyNumberFormat="0" applyFill="0" applyAlignment="0" applyProtection="0"/>
    <xf numFmtId="0" fontId="57" fillId="0" borderId="30" applyNumberFormat="0" applyFill="0" applyAlignment="0" applyProtection="0"/>
    <xf numFmtId="0" fontId="57" fillId="0" borderId="30" applyNumberFormat="0" applyFill="0" applyAlignment="0" applyProtection="0"/>
    <xf numFmtId="0" fontId="57" fillId="0" borderId="30" applyNumberFormat="0" applyFill="0" applyAlignment="0" applyProtection="0"/>
    <xf numFmtId="0" fontId="20" fillId="0" borderId="4" applyNumberFormat="0" applyFill="0" applyAlignment="0" applyProtection="0"/>
    <xf numFmtId="0" fontId="57" fillId="0" borderId="30" applyNumberFormat="0" applyFill="0" applyAlignment="0" applyProtection="0"/>
    <xf numFmtId="0" fontId="57" fillId="0" borderId="30" applyNumberFormat="0" applyFill="0" applyAlignment="0" applyProtection="0"/>
    <xf numFmtId="0" fontId="20" fillId="0" borderId="4" applyNumberFormat="0" applyFill="0" applyAlignment="0" applyProtection="0"/>
    <xf numFmtId="0" fontId="58" fillId="0" borderId="31" applyNumberFormat="0" applyFill="0" applyAlignment="0" applyProtection="0"/>
    <xf numFmtId="0" fontId="21" fillId="0" borderId="7" applyNumberFormat="0" applyFill="0" applyAlignment="0" applyProtection="0"/>
    <xf numFmtId="0" fontId="58" fillId="0" borderId="31" applyNumberFormat="0" applyFill="0" applyAlignment="0" applyProtection="0"/>
    <xf numFmtId="0" fontId="58" fillId="0" borderId="31" applyNumberFormat="0" applyFill="0" applyAlignment="0" applyProtection="0"/>
    <xf numFmtId="0" fontId="58" fillId="0" borderId="31" applyNumberFormat="0" applyFill="0" applyAlignment="0" applyProtection="0"/>
    <xf numFmtId="0" fontId="21" fillId="0" borderId="7" applyNumberFormat="0" applyFill="0" applyAlignment="0" applyProtection="0"/>
    <xf numFmtId="0" fontId="58" fillId="0" borderId="31" applyNumberFormat="0" applyFill="0" applyAlignment="0" applyProtection="0"/>
    <xf numFmtId="0" fontId="58" fillId="0" borderId="31" applyNumberFormat="0" applyFill="0" applyAlignment="0" applyProtection="0"/>
    <xf numFmtId="0" fontId="21" fillId="0" borderId="7" applyNumberFormat="0" applyFill="0" applyAlignment="0" applyProtection="0"/>
    <xf numFmtId="0" fontId="46" fillId="0" borderId="32" applyNumberFormat="0" applyFill="0" applyAlignment="0" applyProtection="0"/>
    <xf numFmtId="0" fontId="13" fillId="0" borderId="8"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0" fontId="13" fillId="0" borderId="8" applyNumberFormat="0" applyFill="0" applyAlignment="0" applyProtection="0"/>
    <xf numFmtId="0" fontId="46" fillId="0" borderId="32" applyNumberFormat="0" applyFill="0" applyAlignment="0" applyProtection="0"/>
    <xf numFmtId="0" fontId="46" fillId="0" borderId="32" applyNumberFormat="0" applyFill="0" applyAlignment="0" applyProtection="0"/>
    <xf numFmtId="0" fontId="13" fillId="0" borderId="8" applyNumberFormat="0" applyFill="0" applyAlignment="0" applyProtection="0"/>
    <xf numFmtId="0" fontId="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4" fillId="0" borderId="0" applyNumberFormat="0" applyFill="0" applyBorder="0" applyAlignment="0" applyProtection="0"/>
    <xf numFmtId="0" fontId="59" fillId="0" borderId="33" applyNumberFormat="0" applyFill="0" applyAlignment="0" applyProtection="0"/>
    <xf numFmtId="0" fontId="5" fillId="0" borderId="9" applyNumberFormat="0" applyFill="0" applyAlignment="0" applyProtection="0"/>
    <xf numFmtId="0" fontId="59" fillId="0" borderId="33" applyNumberFormat="0" applyFill="0" applyAlignment="0" applyProtection="0"/>
    <xf numFmtId="0" fontId="59" fillId="0" borderId="33" applyNumberFormat="0" applyFill="0" applyAlignment="0" applyProtection="0"/>
    <xf numFmtId="0" fontId="59" fillId="0" borderId="33" applyNumberFormat="0" applyFill="0" applyAlignment="0" applyProtection="0"/>
    <xf numFmtId="0" fontId="5" fillId="0" borderId="9" applyNumberFormat="0" applyFill="0" applyAlignment="0" applyProtection="0"/>
    <xf numFmtId="0" fontId="59" fillId="0" borderId="33" applyNumberFormat="0" applyFill="0" applyAlignment="0" applyProtection="0"/>
    <xf numFmtId="0" fontId="59" fillId="0" borderId="33" applyNumberFormat="0" applyFill="0" applyAlignment="0" applyProtection="0"/>
    <xf numFmtId="0" fontId="5" fillId="0" borderId="9"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cellStyleXfs>
  <cellXfs count="414">
    <xf numFmtId="0" fontId="0" fillId="0" borderId="0" xfId="0"/>
    <xf numFmtId="0" fontId="22" fillId="55" borderId="0" xfId="344" applyFont="1" applyFill="1" applyBorder="1" applyAlignment="1">
      <alignment horizontal="center" vertical="center" wrapText="1"/>
    </xf>
    <xf numFmtId="0" fontId="1" fillId="55" borderId="0" xfId="344" applyFont="1" applyFill="1" applyBorder="1"/>
    <xf numFmtId="0" fontId="22" fillId="55" borderId="34" xfId="344" applyFont="1" applyFill="1" applyBorder="1"/>
    <xf numFmtId="0" fontId="22" fillId="55" borderId="36" xfId="344" applyFont="1" applyFill="1" applyBorder="1"/>
    <xf numFmtId="0" fontId="1" fillId="55" borderId="0" xfId="332" applyFill="1"/>
    <xf numFmtId="0" fontId="1" fillId="55" borderId="0" xfId="332" applyFont="1" applyFill="1"/>
    <xf numFmtId="0" fontId="1" fillId="55" borderId="0" xfId="332" applyFont="1" applyFill="1" applyAlignment="1">
      <alignment horizontal="center" vertical="center"/>
    </xf>
    <xf numFmtId="0" fontId="1" fillId="55" borderId="0" xfId="332" applyFont="1" applyFill="1" applyAlignment="1"/>
    <xf numFmtId="0" fontId="1" fillId="55" borderId="0" xfId="332" applyFont="1" applyFill="1" applyAlignment="1">
      <alignment horizontal="center"/>
    </xf>
    <xf numFmtId="0" fontId="1" fillId="55" borderId="0" xfId="354" applyFont="1" applyFill="1" applyBorder="1" applyAlignment="1" applyProtection="1">
      <alignment horizontal="center"/>
    </xf>
    <xf numFmtId="0" fontId="60" fillId="55" borderId="0" xfId="354" applyFont="1" applyFill="1" applyBorder="1" applyAlignment="1" applyProtection="1">
      <alignment horizontal="right"/>
    </xf>
    <xf numFmtId="0" fontId="1" fillId="55" borderId="0" xfId="354" applyFont="1" applyFill="1" applyBorder="1" applyAlignment="1" applyProtection="1"/>
    <xf numFmtId="0" fontId="22" fillId="55" borderId="0" xfId="354" applyFont="1" applyFill="1" applyBorder="1" applyAlignment="1" applyProtection="1">
      <alignment horizontal="center"/>
    </xf>
    <xf numFmtId="0" fontId="60" fillId="55" borderId="0" xfId="354" applyFont="1" applyFill="1" applyBorder="1" applyAlignment="1" applyProtection="1">
      <alignment horizontal="center"/>
    </xf>
    <xf numFmtId="0" fontId="60" fillId="55" borderId="0" xfId="354" applyFont="1" applyFill="1" applyBorder="1" applyProtection="1"/>
    <xf numFmtId="0" fontId="1" fillId="55" borderId="0" xfId="354" applyFont="1" applyFill="1" applyBorder="1" applyProtection="1"/>
    <xf numFmtId="0" fontId="1" fillId="55" borderId="0" xfId="354" applyFont="1" applyFill="1" applyBorder="1" applyAlignment="1" applyProtection="1">
      <alignment horizontal="center" vertical="center"/>
    </xf>
    <xf numFmtId="0" fontId="61" fillId="55" borderId="0" xfId="354" applyFont="1" applyFill="1" applyBorder="1" applyAlignment="1" applyProtection="1">
      <alignment horizontal="center"/>
    </xf>
    <xf numFmtId="0" fontId="22" fillId="55" borderId="0" xfId="354" applyFont="1" applyFill="1" applyBorder="1" applyProtection="1"/>
    <xf numFmtId="0" fontId="1" fillId="55" borderId="0" xfId="344" applyFont="1" applyFill="1"/>
    <xf numFmtId="0" fontId="22" fillId="55" borderId="10" xfId="354" applyFont="1" applyFill="1" applyBorder="1" applyAlignment="1" applyProtection="1">
      <alignment horizontal="center" vertical="center"/>
    </xf>
    <xf numFmtId="0" fontId="22" fillId="55" borderId="10" xfId="354" applyFont="1" applyFill="1" applyBorder="1" applyAlignment="1" applyProtection="1">
      <alignment horizontal="left" vertical="center"/>
    </xf>
    <xf numFmtId="0" fontId="22" fillId="55" borderId="10" xfId="354" applyFont="1" applyFill="1" applyBorder="1" applyAlignment="1" applyProtection="1">
      <alignment vertical="center"/>
    </xf>
    <xf numFmtId="0" fontId="1" fillId="55" borderId="0" xfId="332" applyFont="1" applyFill="1" applyAlignment="1">
      <alignment wrapText="1"/>
    </xf>
    <xf numFmtId="0" fontId="1" fillId="55" borderId="0" xfId="348" applyFont="1" applyFill="1" applyBorder="1" applyAlignment="1">
      <alignment horizontal="center"/>
    </xf>
    <xf numFmtId="0" fontId="24" fillId="55" borderId="0" xfId="344" applyFont="1" applyFill="1" applyBorder="1"/>
    <xf numFmtId="0" fontId="49" fillId="55" borderId="0" xfId="270" applyFont="1" applyFill="1" applyAlignment="1" applyProtection="1"/>
    <xf numFmtId="0" fontId="49" fillId="55" borderId="0" xfId="270" applyFont="1" applyFill="1" applyBorder="1" applyAlignment="1" applyProtection="1">
      <alignment horizontal="right"/>
    </xf>
    <xf numFmtId="0" fontId="49" fillId="55" borderId="0" xfId="270" quotePrefix="1" applyFont="1" applyFill="1" applyBorder="1" applyAlignment="1" applyProtection="1">
      <alignment horizontal="right"/>
    </xf>
    <xf numFmtId="0" fontId="62" fillId="56" borderId="10" xfId="0" applyFont="1" applyFill="1" applyBorder="1" applyAlignment="1">
      <alignment vertical="center"/>
    </xf>
    <xf numFmtId="0" fontId="62" fillId="56" borderId="10" xfId="0" applyFont="1" applyFill="1" applyBorder="1" applyAlignment="1">
      <alignment horizontal="center" vertical="center" wrapText="1"/>
    </xf>
    <xf numFmtId="3" fontId="63" fillId="55" borderId="11" xfId="0" applyNumberFormat="1" applyFont="1" applyFill="1" applyBorder="1" applyAlignment="1">
      <alignment horizontal="center"/>
    </xf>
    <xf numFmtId="0" fontId="22" fillId="55" borderId="0" xfId="354" applyFont="1" applyFill="1" applyBorder="1" applyAlignment="1" applyProtection="1">
      <alignment horizontal="center" vertical="center"/>
    </xf>
    <xf numFmtId="0" fontId="63" fillId="55" borderId="0" xfId="0" applyFont="1" applyFill="1"/>
    <xf numFmtId="3" fontId="62" fillId="55" borderId="12" xfId="0" quotePrefix="1" applyNumberFormat="1" applyFont="1" applyFill="1" applyBorder="1" applyAlignment="1">
      <alignment horizontal="center" vertical="center" wrapText="1"/>
    </xf>
    <xf numFmtId="3" fontId="62" fillId="55" borderId="13" xfId="0" quotePrefix="1" applyNumberFormat="1" applyFont="1" applyFill="1" applyBorder="1" applyAlignment="1">
      <alignment horizontal="center" vertical="center" wrapText="1"/>
    </xf>
    <xf numFmtId="171" fontId="62" fillId="55" borderId="13" xfId="0" applyNumberFormat="1" applyFont="1" applyFill="1" applyBorder="1" applyAlignment="1">
      <alignment horizontal="center" vertical="center" wrapText="1"/>
    </xf>
    <xf numFmtId="3" fontId="62" fillId="55" borderId="13" xfId="0" applyNumberFormat="1" applyFont="1" applyFill="1" applyBorder="1" applyAlignment="1">
      <alignment horizontal="center" vertical="center" wrapText="1"/>
    </xf>
    <xf numFmtId="171" fontId="62" fillId="55" borderId="14" xfId="0" applyNumberFormat="1" applyFont="1" applyFill="1" applyBorder="1" applyAlignment="1">
      <alignment horizontal="center" vertical="center" wrapText="1"/>
    </xf>
    <xf numFmtId="3" fontId="63" fillId="55" borderId="0" xfId="0" applyNumberFormat="1" applyFont="1" applyFill="1"/>
    <xf numFmtId="3" fontId="63" fillId="55" borderId="15" xfId="0" applyNumberFormat="1" applyFont="1" applyFill="1" applyBorder="1"/>
    <xf numFmtId="3" fontId="63" fillId="55" borderId="0" xfId="0" applyNumberFormat="1" applyFont="1" applyFill="1" applyBorder="1"/>
    <xf numFmtId="171" fontId="63" fillId="55" borderId="16" xfId="0" applyNumberFormat="1" applyFont="1" applyFill="1" applyBorder="1" applyAlignment="1">
      <alignment horizontal="right"/>
    </xf>
    <xf numFmtId="0" fontId="49" fillId="55" borderId="0" xfId="270" applyFont="1" applyFill="1"/>
    <xf numFmtId="171" fontId="1" fillId="55" borderId="0" xfId="344" applyNumberFormat="1" applyFont="1" applyFill="1" applyBorder="1"/>
    <xf numFmtId="0" fontId="1" fillId="55" borderId="0" xfId="344" applyFont="1" applyFill="1" applyBorder="1" applyAlignment="1"/>
    <xf numFmtId="0" fontId="24" fillId="55" borderId="0" xfId="344" applyFont="1" applyFill="1"/>
    <xf numFmtId="3" fontId="1" fillId="55" borderId="0" xfId="344" applyNumberFormat="1" applyFont="1" applyFill="1" applyBorder="1"/>
    <xf numFmtId="3" fontId="1" fillId="55" borderId="0" xfId="344" applyNumberFormat="1" applyFont="1" applyFill="1"/>
    <xf numFmtId="175" fontId="1" fillId="55" borderId="0" xfId="344" applyNumberFormat="1" applyFont="1" applyFill="1"/>
    <xf numFmtId="174" fontId="1" fillId="55" borderId="0" xfId="344" applyNumberFormat="1" applyFont="1" applyFill="1"/>
    <xf numFmtId="3" fontId="64" fillId="0" borderId="0" xfId="0" applyNumberFormat="1" applyFont="1"/>
    <xf numFmtId="0" fontId="65" fillId="55" borderId="0" xfId="0" applyFont="1" applyFill="1"/>
    <xf numFmtId="14" fontId="63" fillId="55" borderId="11" xfId="0" applyNumberFormat="1" applyFont="1" applyFill="1" applyBorder="1" applyAlignment="1">
      <alignment horizontal="left"/>
    </xf>
    <xf numFmtId="0" fontId="63" fillId="55" borderId="0" xfId="0" applyFont="1" applyFill="1" applyAlignment="1">
      <alignment horizontal="center"/>
    </xf>
    <xf numFmtId="0" fontId="62" fillId="55" borderId="10" xfId="0" applyFont="1" applyFill="1" applyBorder="1" applyAlignment="1">
      <alignment vertical="center"/>
    </xf>
    <xf numFmtId="0" fontId="66" fillId="55" borderId="0" xfId="0" applyFont="1" applyFill="1" applyAlignment="1">
      <alignment horizontal="center" vertical="center" readingOrder="1"/>
    </xf>
    <xf numFmtId="3" fontId="62" fillId="55" borderId="17" xfId="0" applyNumberFormat="1" applyFont="1" applyFill="1" applyBorder="1"/>
    <xf numFmtId="3" fontId="62" fillId="55" borderId="10" xfId="0" applyNumberFormat="1" applyFont="1" applyFill="1" applyBorder="1"/>
    <xf numFmtId="171" fontId="62" fillId="55" borderId="18" xfId="0" applyNumberFormat="1" applyFont="1" applyFill="1" applyBorder="1" applyAlignment="1">
      <alignment horizontal="right"/>
    </xf>
    <xf numFmtId="0" fontId="63" fillId="55" borderId="0" xfId="0" applyFont="1" applyFill="1" applyBorder="1"/>
    <xf numFmtId="0" fontId="67" fillId="55" borderId="0" xfId="270" applyFont="1" applyFill="1"/>
    <xf numFmtId="3" fontId="1" fillId="55" borderId="0" xfId="344" applyNumberFormat="1" applyFont="1" applyFill="1" applyBorder="1" applyAlignment="1">
      <alignment horizontal="center"/>
    </xf>
    <xf numFmtId="0" fontId="1" fillId="55" borderId="0" xfId="344" applyFont="1" applyFill="1" applyBorder="1" applyAlignment="1">
      <alignment horizontal="center"/>
    </xf>
    <xf numFmtId="3" fontId="1" fillId="55" borderId="0" xfId="348" applyNumberFormat="1" applyFont="1" applyFill="1" applyBorder="1" applyAlignment="1">
      <alignment horizontal="center"/>
    </xf>
    <xf numFmtId="0" fontId="0" fillId="55" borderId="0" xfId="0" applyFill="1"/>
    <xf numFmtId="0" fontId="68" fillId="55" borderId="0" xfId="0" applyFont="1" applyFill="1"/>
    <xf numFmtId="0" fontId="68" fillId="55" borderId="0" xfId="340" applyFont="1" applyFill="1"/>
    <xf numFmtId="0" fontId="0" fillId="55" borderId="0" xfId="0" applyFill="1" applyAlignment="1">
      <alignment horizontal="center" vertical="center"/>
    </xf>
    <xf numFmtId="0" fontId="69" fillId="55" borderId="0" xfId="340" applyFont="1" applyFill="1" applyAlignment="1">
      <alignment vertical="top"/>
    </xf>
    <xf numFmtId="0" fontId="70" fillId="55" borderId="0" xfId="340" applyFont="1" applyFill="1" applyAlignment="1">
      <alignment horizontal="left" vertical="top"/>
    </xf>
    <xf numFmtId="17" fontId="71" fillId="55" borderId="0" xfId="340" quotePrefix="1" applyNumberFormat="1" applyFont="1" applyFill="1" applyAlignment="1">
      <alignment vertical="center"/>
    </xf>
    <xf numFmtId="0" fontId="71" fillId="55" borderId="0" xfId="340" applyFont="1" applyFill="1" applyAlignment="1">
      <alignment vertical="center"/>
    </xf>
    <xf numFmtId="0" fontId="72" fillId="55" borderId="0" xfId="340" applyFont="1" applyFill="1" applyAlignment="1">
      <alignment horizontal="left" vertical="center"/>
    </xf>
    <xf numFmtId="170" fontId="1" fillId="55" borderId="0" xfId="344" applyNumberFormat="1" applyFont="1" applyFill="1" applyBorder="1" applyAlignment="1">
      <alignment horizontal="center"/>
    </xf>
    <xf numFmtId="3" fontId="1" fillId="55" borderId="0" xfId="288" applyNumberFormat="1" applyFont="1" applyFill="1" applyBorder="1" applyAlignment="1">
      <alignment horizontal="center" vertical="center"/>
    </xf>
    <xf numFmtId="3" fontId="1" fillId="55" borderId="35" xfId="288" applyNumberFormat="1" applyFont="1" applyFill="1" applyBorder="1" applyAlignment="1">
      <alignment horizontal="center" vertical="center" wrapText="1"/>
    </xf>
    <xf numFmtId="171" fontId="1" fillId="55" borderId="0" xfId="288" applyNumberFormat="1" applyFont="1" applyFill="1" applyBorder="1" applyAlignment="1">
      <alignment horizontal="center" vertical="center" wrapText="1"/>
    </xf>
    <xf numFmtId="171" fontId="1" fillId="55" borderId="0" xfId="344" applyNumberFormat="1" applyFont="1" applyFill="1" applyBorder="1" applyAlignment="1">
      <alignment horizontal="center"/>
    </xf>
    <xf numFmtId="0" fontId="1" fillId="55" borderId="0" xfId="332" applyFont="1" applyFill="1" applyBorder="1"/>
    <xf numFmtId="0" fontId="62" fillId="55" borderId="10" xfId="0" applyFont="1" applyFill="1" applyBorder="1" applyAlignment="1">
      <alignment horizontal="center" vertical="center" wrapText="1"/>
    </xf>
    <xf numFmtId="171" fontId="1" fillId="55" borderId="0" xfId="288" applyNumberFormat="1" applyFont="1" applyFill="1" applyBorder="1" applyAlignment="1">
      <alignment horizontal="center" vertical="center"/>
    </xf>
    <xf numFmtId="176" fontId="63" fillId="55" borderId="0" xfId="0" applyNumberFormat="1" applyFont="1" applyFill="1" applyAlignment="1">
      <alignment horizontal="left"/>
    </xf>
    <xf numFmtId="14" fontId="63" fillId="55" borderId="37" xfId="0" applyNumberFormat="1" applyFont="1" applyFill="1" applyBorder="1" applyAlignment="1">
      <alignment horizontal="left"/>
    </xf>
    <xf numFmtId="3" fontId="63" fillId="55" borderId="37" xfId="0" applyNumberFormat="1" applyFont="1" applyFill="1" applyBorder="1" applyAlignment="1">
      <alignment horizontal="center"/>
    </xf>
    <xf numFmtId="14" fontId="63" fillId="55" borderId="38" xfId="0" applyNumberFormat="1" applyFont="1" applyFill="1" applyBorder="1" applyAlignment="1">
      <alignment horizontal="left"/>
    </xf>
    <xf numFmtId="3" fontId="63" fillId="55" borderId="38" xfId="0" applyNumberFormat="1" applyFont="1" applyFill="1" applyBorder="1" applyAlignment="1">
      <alignment horizontal="center"/>
    </xf>
    <xf numFmtId="176" fontId="63" fillId="55" borderId="39" xfId="0" applyNumberFormat="1" applyFont="1" applyFill="1" applyBorder="1" applyAlignment="1">
      <alignment horizontal="left"/>
    </xf>
    <xf numFmtId="176" fontId="63" fillId="55" borderId="37" xfId="0" applyNumberFormat="1" applyFont="1" applyFill="1" applyBorder="1" applyAlignment="1">
      <alignment horizontal="left"/>
    </xf>
    <xf numFmtId="0" fontId="1" fillId="55" borderId="40" xfId="344" applyFont="1" applyFill="1" applyBorder="1"/>
    <xf numFmtId="0" fontId="1" fillId="55" borderId="38" xfId="344" applyFont="1" applyFill="1" applyBorder="1"/>
    <xf numFmtId="0" fontId="26" fillId="55" borderId="0" xfId="0" applyFont="1" applyFill="1"/>
    <xf numFmtId="0" fontId="62" fillId="55" borderId="0" xfId="340" applyFont="1" applyFill="1" applyAlignment="1">
      <alignment horizontal="center"/>
    </xf>
    <xf numFmtId="0" fontId="22" fillId="55" borderId="0" xfId="344" applyFont="1" applyFill="1" applyBorder="1" applyAlignment="1">
      <alignment horizontal="center"/>
    </xf>
    <xf numFmtId="0" fontId="24" fillId="55" borderId="0" xfId="344" applyFont="1" applyFill="1" applyBorder="1" applyAlignment="1">
      <alignment vertical="center" wrapText="1"/>
    </xf>
    <xf numFmtId="0" fontId="0" fillId="55" borderId="0" xfId="0" applyFont="1" applyFill="1"/>
    <xf numFmtId="0" fontId="73" fillId="55" borderId="0" xfId="340" applyFont="1" applyFill="1" applyAlignment="1">
      <alignment horizontal="center"/>
    </xf>
    <xf numFmtId="0" fontId="68" fillId="55" borderId="0" xfId="340" applyFont="1" applyFill="1" applyAlignment="1">
      <alignment horizontal="center"/>
    </xf>
    <xf numFmtId="0" fontId="73" fillId="55" borderId="0" xfId="340" applyFont="1" applyFill="1" applyAlignment="1"/>
    <xf numFmtId="0" fontId="68" fillId="55" borderId="0" xfId="340" applyFont="1" applyFill="1" applyAlignment="1"/>
    <xf numFmtId="0" fontId="28" fillId="55" borderId="0" xfId="270" applyFont="1" applyFill="1" applyAlignment="1">
      <alignment vertical="center"/>
    </xf>
    <xf numFmtId="0" fontId="28" fillId="55" borderId="0" xfId="270" applyFont="1" applyFill="1" applyAlignment="1">
      <alignment horizontal="center" vertical="center"/>
    </xf>
    <xf numFmtId="0" fontId="73" fillId="55" borderId="0" xfId="340" applyFont="1" applyFill="1" applyAlignment="1">
      <alignment vertical="center"/>
    </xf>
    <xf numFmtId="0" fontId="62" fillId="55" borderId="0" xfId="0" applyFont="1" applyFill="1" applyBorder="1" applyAlignment="1">
      <alignment horizontal="center"/>
    </xf>
    <xf numFmtId="171" fontId="62" fillId="55" borderId="0" xfId="0" applyNumberFormat="1" applyFont="1" applyFill="1" applyBorder="1" applyAlignment="1">
      <alignment horizontal="center" vertical="center" wrapText="1"/>
    </xf>
    <xf numFmtId="171" fontId="63" fillId="55" borderId="0" xfId="0" applyNumberFormat="1" applyFont="1" applyFill="1" applyBorder="1" applyAlignment="1">
      <alignment horizontal="right"/>
    </xf>
    <xf numFmtId="171" fontId="62" fillId="55" borderId="0" xfId="0" applyNumberFormat="1" applyFont="1" applyFill="1" applyBorder="1" applyAlignment="1">
      <alignment horizontal="right"/>
    </xf>
    <xf numFmtId="0" fontId="65" fillId="55" borderId="0" xfId="0" applyFont="1" applyFill="1" applyBorder="1" applyAlignment="1">
      <alignment horizontal="left"/>
    </xf>
    <xf numFmtId="0" fontId="62" fillId="56" borderId="0" xfId="0" applyFont="1" applyFill="1" applyBorder="1" applyAlignment="1">
      <alignment horizontal="center" vertical="center" wrapText="1"/>
    </xf>
    <xf numFmtId="3" fontId="63" fillId="55" borderId="0" xfId="0" applyNumberFormat="1" applyFont="1" applyFill="1" applyBorder="1" applyAlignment="1">
      <alignment horizontal="center"/>
    </xf>
    <xf numFmtId="0" fontId="1" fillId="55" borderId="0" xfId="344" applyFont="1" applyFill="1" applyBorder="1" applyAlignment="1">
      <alignment wrapText="1"/>
    </xf>
    <xf numFmtId="3" fontId="1" fillId="55" borderId="0" xfId="344" applyNumberFormat="1" applyFont="1" applyFill="1" applyBorder="1" applyAlignment="1">
      <alignment wrapText="1"/>
    </xf>
    <xf numFmtId="0" fontId="1" fillId="55" borderId="0" xfId="344" applyFont="1" applyFill="1" applyAlignment="1">
      <alignment wrapText="1"/>
    </xf>
    <xf numFmtId="0" fontId="1" fillId="55" borderId="35" xfId="344" applyFont="1" applyFill="1" applyBorder="1" applyAlignment="1">
      <alignment horizontal="center" wrapText="1"/>
    </xf>
    <xf numFmtId="3" fontId="1" fillId="55" borderId="35" xfId="344" applyNumberFormat="1" applyFont="1" applyFill="1" applyBorder="1" applyAlignment="1">
      <alignment horizontal="center" wrapText="1"/>
    </xf>
    <xf numFmtId="0" fontId="1" fillId="55" borderId="0" xfId="344" applyFont="1" applyFill="1" applyBorder="1" applyAlignment="1">
      <alignment horizontal="center" wrapText="1"/>
    </xf>
    <xf numFmtId="3" fontId="1" fillId="55" borderId="0" xfId="344" applyNumberFormat="1" applyFont="1" applyFill="1" applyBorder="1" applyAlignment="1">
      <alignment horizontal="center" wrapText="1"/>
    </xf>
    <xf numFmtId="0" fontId="73" fillId="55" borderId="0" xfId="340" applyFont="1" applyFill="1" applyAlignment="1">
      <alignment horizontal="center"/>
    </xf>
    <xf numFmtId="0" fontId="62" fillId="55" borderId="17" xfId="0" applyFont="1" applyFill="1" applyBorder="1" applyAlignment="1"/>
    <xf numFmtId="0" fontId="62" fillId="55" borderId="18" xfId="0" applyFont="1" applyFill="1" applyBorder="1" applyAlignment="1"/>
    <xf numFmtId="0" fontId="62" fillId="55" borderId="17" xfId="0" applyFont="1" applyFill="1" applyBorder="1" applyAlignment="1">
      <alignment horizontal="left" vertical="center"/>
    </xf>
    <xf numFmtId="0" fontId="62" fillId="55" borderId="18" xfId="0" applyFont="1" applyFill="1" applyBorder="1" applyAlignment="1">
      <alignment horizontal="left" vertical="center"/>
    </xf>
    <xf numFmtId="3" fontId="1" fillId="0" borderId="0" xfId="344" applyNumberFormat="1" applyFont="1" applyFill="1"/>
    <xf numFmtId="17" fontId="1" fillId="0" borderId="0" xfId="344" applyNumberFormat="1" applyFont="1" applyFill="1"/>
    <xf numFmtId="177" fontId="1" fillId="55" borderId="0" xfId="364" applyNumberFormat="1" applyFont="1" applyFill="1"/>
    <xf numFmtId="0" fontId="68" fillId="55" borderId="0" xfId="340" applyFont="1" applyFill="1" applyAlignment="1">
      <alignment wrapText="1"/>
    </xf>
    <xf numFmtId="17" fontId="68" fillId="55" borderId="0" xfId="340" quotePrefix="1" applyNumberFormat="1" applyFont="1" applyFill="1" applyAlignment="1">
      <alignment horizontal="center"/>
    </xf>
    <xf numFmtId="0" fontId="22" fillId="55" borderId="0" xfId="344" applyFont="1" applyFill="1" applyBorder="1" applyAlignment="1"/>
    <xf numFmtId="178" fontId="1" fillId="55" borderId="0" xfId="344" applyNumberFormat="1" applyFont="1" applyFill="1"/>
    <xf numFmtId="0" fontId="24" fillId="55" borderId="0" xfId="348" applyFont="1" applyFill="1" applyBorder="1" applyAlignment="1">
      <alignment vertical="center" wrapText="1"/>
    </xf>
    <xf numFmtId="0" fontId="74" fillId="55" borderId="0" xfId="0" quotePrefix="1" applyFont="1" applyFill="1" applyAlignment="1">
      <alignment horizontal="center"/>
    </xf>
    <xf numFmtId="0" fontId="22" fillId="55" borderId="0" xfId="344" applyFont="1" applyFill="1" applyBorder="1" applyAlignment="1">
      <alignment horizontal="center"/>
    </xf>
    <xf numFmtId="9" fontId="1" fillId="55" borderId="0" xfId="364" applyFont="1" applyFill="1"/>
    <xf numFmtId="0" fontId="75" fillId="55" borderId="0" xfId="344" applyFont="1" applyFill="1"/>
    <xf numFmtId="0" fontId="24" fillId="55" borderId="13" xfId="348" applyFont="1" applyFill="1" applyBorder="1" applyAlignment="1">
      <alignment horizontal="left" vertical="center" wrapText="1"/>
    </xf>
    <xf numFmtId="0" fontId="24" fillId="55" borderId="13" xfId="344" applyFont="1" applyFill="1" applyBorder="1"/>
    <xf numFmtId="3" fontId="63" fillId="55" borderId="39" xfId="0" applyNumberFormat="1" applyFont="1" applyFill="1" applyBorder="1" applyAlignment="1">
      <alignment horizontal="center"/>
    </xf>
    <xf numFmtId="3" fontId="63" fillId="55" borderId="0" xfId="0" applyNumberFormat="1" applyFont="1" applyFill="1" applyAlignment="1">
      <alignment horizontal="center"/>
    </xf>
    <xf numFmtId="0" fontId="76" fillId="55" borderId="0" xfId="0" applyFont="1" applyFill="1"/>
    <xf numFmtId="177" fontId="76" fillId="55" borderId="0" xfId="364" applyNumberFormat="1" applyFont="1" applyFill="1"/>
    <xf numFmtId="0" fontId="77" fillId="55" borderId="0" xfId="270" applyFont="1" applyFill="1"/>
    <xf numFmtId="0" fontId="76" fillId="55" borderId="0" xfId="344" applyFont="1" applyFill="1"/>
    <xf numFmtId="174" fontId="76" fillId="55" borderId="0" xfId="344" applyNumberFormat="1" applyFont="1" applyFill="1"/>
    <xf numFmtId="171" fontId="1" fillId="55" borderId="40" xfId="333" applyNumberFormat="1" applyFont="1" applyFill="1" applyBorder="1" applyAlignment="1">
      <alignment horizontal="center" vertical="center" wrapText="1"/>
    </xf>
    <xf numFmtId="171" fontId="1" fillId="55" borderId="38" xfId="333" applyNumberFormat="1" applyFont="1" applyFill="1" applyBorder="1" applyAlignment="1">
      <alignment horizontal="center" vertical="center" wrapText="1"/>
    </xf>
    <xf numFmtId="171" fontId="1" fillId="0" borderId="38" xfId="333" applyNumberFormat="1" applyFont="1" applyFill="1" applyBorder="1" applyAlignment="1">
      <alignment horizontal="center" vertical="center" wrapText="1"/>
    </xf>
    <xf numFmtId="171" fontId="1" fillId="55" borderId="0" xfId="333" applyNumberFormat="1" applyFont="1" applyFill="1" applyBorder="1" applyAlignment="1">
      <alignment horizontal="center" vertical="center" wrapText="1"/>
    </xf>
    <xf numFmtId="171" fontId="22" fillId="55" borderId="36" xfId="333" applyNumberFormat="1" applyFont="1" applyFill="1" applyBorder="1" applyAlignment="1">
      <alignment horizontal="center" vertical="center" wrapText="1"/>
    </xf>
    <xf numFmtId="171" fontId="22" fillId="55" borderId="34" xfId="333" applyNumberFormat="1" applyFont="1" applyFill="1" applyBorder="1" applyAlignment="1">
      <alignment horizontal="center" vertical="center" wrapText="1"/>
    </xf>
    <xf numFmtId="0" fontId="63" fillId="55" borderId="21" xfId="0" applyFont="1" applyFill="1" applyBorder="1" applyAlignment="1">
      <alignment horizontal="left" vertical="center"/>
    </xf>
    <xf numFmtId="3" fontId="63" fillId="55" borderId="0" xfId="0" applyNumberFormat="1" applyFont="1" applyFill="1" applyBorder="1" applyAlignment="1">
      <alignment horizontal="right" vertical="center"/>
    </xf>
    <xf numFmtId="171" fontId="63" fillId="55" borderId="16" xfId="0" applyNumberFormat="1" applyFont="1" applyFill="1" applyBorder="1" applyAlignment="1">
      <alignment horizontal="right" vertical="center"/>
    </xf>
    <xf numFmtId="171" fontId="76" fillId="55" borderId="0" xfId="344" applyNumberFormat="1" applyFont="1" applyFill="1"/>
    <xf numFmtId="0" fontId="22" fillId="55" borderId="0" xfId="344" applyFont="1" applyFill="1" applyBorder="1" applyAlignment="1">
      <alignment horizontal="center" vertical="center"/>
    </xf>
    <xf numFmtId="0" fontId="1" fillId="55" borderId="0" xfId="344" applyFont="1" applyFill="1" applyBorder="1" applyAlignment="1">
      <alignment horizontal="left" vertical="top" wrapText="1"/>
    </xf>
    <xf numFmtId="0" fontId="22" fillId="55" borderId="0" xfId="344" applyFont="1" applyFill="1" applyBorder="1" applyAlignment="1">
      <alignment horizontal="center"/>
    </xf>
    <xf numFmtId="3" fontId="76" fillId="55" borderId="0" xfId="0" applyNumberFormat="1" applyFont="1" applyFill="1"/>
    <xf numFmtId="0" fontId="1" fillId="55" borderId="0" xfId="0" applyFont="1" applyFill="1"/>
    <xf numFmtId="0" fontId="62" fillId="56" borderId="0" xfId="0" applyFont="1" applyFill="1" applyBorder="1" applyAlignment="1">
      <alignment horizontal="center"/>
    </xf>
    <xf numFmtId="0" fontId="62" fillId="56" borderId="22" xfId="0" applyFont="1" applyFill="1" applyBorder="1" applyAlignment="1">
      <alignment vertical="center"/>
    </xf>
    <xf numFmtId="0" fontId="62" fillId="56" borderId="19" xfId="0" applyFont="1" applyFill="1" applyBorder="1" applyAlignment="1">
      <alignment horizontal="center" vertical="center" wrapText="1"/>
    </xf>
    <xf numFmtId="0" fontId="62" fillId="56" borderId="11" xfId="0" applyFont="1" applyFill="1" applyBorder="1" applyAlignment="1">
      <alignment horizontal="center" vertical="center" wrapText="1"/>
    </xf>
    <xf numFmtId="0" fontId="62" fillId="56" borderId="20" xfId="0" applyFont="1" applyFill="1" applyBorder="1" applyAlignment="1">
      <alignment horizontal="center" vertical="center" wrapText="1"/>
    </xf>
    <xf numFmtId="176" fontId="63" fillId="55" borderId="41" xfId="0" applyNumberFormat="1" applyFont="1" applyFill="1" applyBorder="1" applyAlignment="1">
      <alignment horizontal="left"/>
    </xf>
    <xf numFmtId="3" fontId="63" fillId="55" borderId="42" xfId="0" applyNumberFormat="1" applyFont="1" applyFill="1" applyBorder="1" applyAlignment="1">
      <alignment horizontal="center"/>
    </xf>
    <xf numFmtId="3" fontId="63" fillId="55" borderId="43" xfId="0" applyNumberFormat="1" applyFont="1" applyFill="1" applyBorder="1" applyAlignment="1">
      <alignment horizontal="center"/>
    </xf>
    <xf numFmtId="176" fontId="63" fillId="55" borderId="23" xfId="0" applyNumberFormat="1" applyFont="1" applyFill="1" applyBorder="1" applyAlignment="1">
      <alignment horizontal="left"/>
    </xf>
    <xf numFmtId="3" fontId="63" fillId="55" borderId="19" xfId="0" applyNumberFormat="1" applyFont="1" applyFill="1" applyBorder="1" applyAlignment="1">
      <alignment horizontal="center"/>
    </xf>
    <xf numFmtId="3" fontId="63" fillId="55" borderId="20" xfId="0" applyNumberFormat="1" applyFont="1" applyFill="1" applyBorder="1" applyAlignment="1">
      <alignment horizontal="center"/>
    </xf>
    <xf numFmtId="3" fontId="1" fillId="55" borderId="0" xfId="0" applyNumberFormat="1" applyFont="1" applyFill="1"/>
    <xf numFmtId="0" fontId="48" fillId="55" borderId="0" xfId="270" applyFill="1" applyBorder="1" applyAlignment="1" applyProtection="1">
      <alignment horizontal="right"/>
    </xf>
    <xf numFmtId="0" fontId="22" fillId="55" borderId="22" xfId="0" applyFont="1" applyFill="1" applyBorder="1" applyAlignment="1">
      <alignment horizontal="center" vertical="center" wrapText="1"/>
    </xf>
    <xf numFmtId="0" fontId="22" fillId="55" borderId="22" xfId="0" applyFont="1" applyFill="1" applyBorder="1" applyAlignment="1">
      <alignment vertical="center" wrapText="1"/>
    </xf>
    <xf numFmtId="180" fontId="1" fillId="55" borderId="22" xfId="284" applyNumberFormat="1" applyFont="1" applyFill="1" applyBorder="1" applyAlignment="1">
      <alignment horizontal="center" vertical="center" wrapText="1"/>
    </xf>
    <xf numFmtId="164" fontId="1" fillId="55" borderId="22" xfId="318" applyNumberFormat="1" applyFont="1" applyFill="1" applyBorder="1" applyAlignment="1">
      <alignment horizontal="center" vertical="center" wrapText="1"/>
    </xf>
    <xf numFmtId="0" fontId="22" fillId="55" borderId="22" xfId="0" applyFont="1" applyFill="1" applyBorder="1" applyAlignment="1">
      <alignment vertical="center"/>
    </xf>
    <xf numFmtId="0" fontId="33" fillId="55" borderId="22" xfId="0" applyFont="1" applyFill="1" applyBorder="1" applyAlignment="1">
      <alignment horizontal="right" vertical="center" wrapText="1"/>
    </xf>
    <xf numFmtId="164" fontId="34" fillId="55" borderId="22" xfId="318" applyNumberFormat="1" applyFont="1" applyFill="1" applyBorder="1" applyAlignment="1">
      <alignment horizontal="right" vertical="center" wrapText="1"/>
    </xf>
    <xf numFmtId="0" fontId="33" fillId="55" borderId="22" xfId="0" applyFont="1" applyFill="1" applyBorder="1" applyAlignment="1">
      <alignment horizontal="right"/>
    </xf>
    <xf numFmtId="0" fontId="22" fillId="55" borderId="0" xfId="0" applyFont="1" applyFill="1" applyBorder="1" applyAlignment="1"/>
    <xf numFmtId="164" fontId="34" fillId="55" borderId="0" xfId="318" applyNumberFormat="1" applyFont="1" applyFill="1" applyBorder="1" applyAlignment="1">
      <alignment vertical="center" wrapText="1"/>
    </xf>
    <xf numFmtId="3" fontId="22" fillId="55" borderId="22" xfId="283" applyNumberFormat="1" applyFont="1" applyFill="1" applyBorder="1" applyAlignment="1">
      <alignment horizontal="center" vertical="center"/>
    </xf>
    <xf numFmtId="0" fontId="1" fillId="55" borderId="0" xfId="0" applyFont="1" applyFill="1" applyBorder="1" applyAlignment="1">
      <alignment vertical="center"/>
    </xf>
    <xf numFmtId="0" fontId="63" fillId="55" borderId="0" xfId="0" applyFont="1" applyFill="1" applyBorder="1" applyAlignment="1"/>
    <xf numFmtId="3" fontId="22" fillId="55" borderId="0" xfId="283" applyNumberFormat="1" applyFont="1" applyFill="1" applyBorder="1" applyAlignment="1">
      <alignment horizontal="center" vertical="center"/>
    </xf>
    <xf numFmtId="164" fontId="34" fillId="55" borderId="22" xfId="318" applyNumberFormat="1" applyFont="1" applyFill="1" applyBorder="1" applyAlignment="1">
      <alignment horizontal="center" vertical="center" wrapText="1"/>
    </xf>
    <xf numFmtId="0" fontId="22" fillId="55" borderId="22" xfId="0" applyFont="1" applyFill="1" applyBorder="1" applyAlignment="1">
      <alignment horizontal="left"/>
    </xf>
    <xf numFmtId="0" fontId="78" fillId="55" borderId="0" xfId="340" applyFont="1" applyFill="1" applyAlignment="1">
      <alignment horizontal="center"/>
    </xf>
    <xf numFmtId="0" fontId="62" fillId="55" borderId="0" xfId="340" applyFont="1" applyFill="1" applyAlignment="1">
      <alignment horizontal="center" vertical="center"/>
    </xf>
    <xf numFmtId="0" fontId="37" fillId="55" borderId="0" xfId="344" applyFont="1" applyFill="1" applyBorder="1" applyAlignment="1">
      <alignment horizontal="center" vertical="center"/>
    </xf>
    <xf numFmtId="0" fontId="38" fillId="55" borderId="0" xfId="344" applyFont="1" applyFill="1"/>
    <xf numFmtId="0" fontId="38" fillId="55" borderId="0" xfId="344" applyFont="1" applyFill="1" applyBorder="1"/>
    <xf numFmtId="0" fontId="38" fillId="55" borderId="0" xfId="344" applyFont="1" applyFill="1" applyBorder="1" applyAlignment="1">
      <alignment horizontal="left" vertical="top" wrapText="1"/>
    </xf>
    <xf numFmtId="164" fontId="79" fillId="55" borderId="22" xfId="318" applyNumberFormat="1" applyFont="1" applyFill="1" applyBorder="1" applyAlignment="1">
      <alignment horizontal="center" vertical="center" wrapText="1"/>
    </xf>
    <xf numFmtId="0" fontId="63" fillId="55" borderId="21" xfId="0" applyFont="1" applyFill="1" applyBorder="1" applyAlignment="1">
      <alignment horizontal="left" vertical="center" wrapText="1"/>
    </xf>
    <xf numFmtId="3" fontId="62" fillId="55" borderId="17" xfId="0" quotePrefix="1" applyNumberFormat="1" applyFont="1" applyFill="1" applyBorder="1" applyAlignment="1">
      <alignment horizontal="center" vertical="center" wrapText="1"/>
    </xf>
    <xf numFmtId="3" fontId="62" fillId="55" borderId="10" xfId="0" quotePrefix="1" applyNumberFormat="1" applyFont="1" applyFill="1" applyBorder="1" applyAlignment="1">
      <alignment horizontal="center" vertical="center" wrapText="1"/>
    </xf>
    <xf numFmtId="171" fontId="62" fillId="55" borderId="10" xfId="0" applyNumberFormat="1" applyFont="1" applyFill="1" applyBorder="1" applyAlignment="1">
      <alignment horizontal="center" vertical="center" wrapText="1"/>
    </xf>
    <xf numFmtId="3" fontId="62" fillId="55" borderId="10" xfId="0" applyNumberFormat="1" applyFont="1" applyFill="1" applyBorder="1" applyAlignment="1">
      <alignment horizontal="center" vertical="center" wrapText="1"/>
    </xf>
    <xf numFmtId="171" fontId="62" fillId="55" borderId="18" xfId="0" applyNumberFormat="1" applyFont="1" applyFill="1" applyBorder="1" applyAlignment="1">
      <alignment horizontal="center" vertical="center" wrapText="1"/>
    </xf>
    <xf numFmtId="0" fontId="80" fillId="55" borderId="0" xfId="0" applyFont="1" applyFill="1"/>
    <xf numFmtId="171" fontId="34" fillId="55" borderId="0" xfId="288" applyNumberFormat="1" applyFont="1" applyFill="1" applyBorder="1" applyAlignment="1">
      <alignment horizontal="center" vertical="center"/>
    </xf>
    <xf numFmtId="3" fontId="34" fillId="55" borderId="0" xfId="288" applyNumberFormat="1" applyFont="1" applyFill="1" applyBorder="1" applyAlignment="1">
      <alignment horizontal="center" vertical="center"/>
    </xf>
    <xf numFmtId="0" fontId="1" fillId="55" borderId="0" xfId="348" applyFont="1" applyFill="1" applyBorder="1" applyAlignment="1">
      <alignment horizontal="center"/>
    </xf>
    <xf numFmtId="0" fontId="63" fillId="55" borderId="0" xfId="0" applyFont="1" applyFill="1"/>
    <xf numFmtId="171" fontId="63" fillId="55" borderId="14" xfId="0" applyNumberFormat="1" applyFont="1" applyFill="1" applyBorder="1" applyAlignment="1">
      <alignment horizontal="right"/>
    </xf>
    <xf numFmtId="3" fontId="63" fillId="55" borderId="15" xfId="0" applyNumberFormat="1" applyFont="1" applyFill="1" applyBorder="1"/>
    <xf numFmtId="3" fontId="63" fillId="55" borderId="0" xfId="0" applyNumberFormat="1" applyFont="1" applyFill="1" applyBorder="1"/>
    <xf numFmtId="171" fontId="63" fillId="55" borderId="16" xfId="0" applyNumberFormat="1" applyFont="1" applyFill="1" applyBorder="1" applyAlignment="1">
      <alignment horizontal="right"/>
    </xf>
    <xf numFmtId="3" fontId="62" fillId="55" borderId="12" xfId="0" applyNumberFormat="1" applyFont="1" applyFill="1" applyBorder="1"/>
    <xf numFmtId="3" fontId="62" fillId="55" borderId="13" xfId="0" applyNumberFormat="1" applyFont="1" applyFill="1" applyBorder="1"/>
    <xf numFmtId="0" fontId="63" fillId="55" borderId="0" xfId="0" applyFont="1" applyFill="1" applyBorder="1"/>
    <xf numFmtId="171" fontId="63" fillId="55" borderId="0" xfId="0" applyNumberFormat="1" applyFont="1" applyFill="1" applyBorder="1" applyAlignment="1">
      <alignment horizontal="right"/>
    </xf>
    <xf numFmtId="0" fontId="62" fillId="55" borderId="17" xfId="0" applyFont="1" applyFill="1" applyBorder="1" applyAlignment="1"/>
    <xf numFmtId="0" fontId="62" fillId="55" borderId="18" xfId="0" applyFont="1" applyFill="1" applyBorder="1" applyAlignment="1"/>
    <xf numFmtId="0" fontId="24" fillId="55" borderId="0" xfId="348" applyFont="1" applyFill="1" applyBorder="1" applyAlignment="1">
      <alignment vertical="center" wrapText="1"/>
    </xf>
    <xf numFmtId="0" fontId="22" fillId="55" borderId="23" xfId="0" applyFont="1" applyFill="1" applyBorder="1" applyAlignment="1">
      <alignment horizontal="left"/>
    </xf>
    <xf numFmtId="3" fontId="1" fillId="55" borderId="23" xfId="283" applyNumberFormat="1" applyFont="1" applyFill="1" applyBorder="1" applyAlignment="1">
      <alignment horizontal="center" vertical="center"/>
    </xf>
    <xf numFmtId="3" fontId="22" fillId="55" borderId="23" xfId="0" applyNumberFormat="1" applyFont="1" applyFill="1" applyBorder="1" applyAlignment="1">
      <alignment horizontal="center"/>
    </xf>
    <xf numFmtId="0" fontId="82" fillId="55" borderId="0" xfId="344" applyFont="1" applyFill="1" applyBorder="1" applyAlignment="1">
      <alignment horizontal="center"/>
    </xf>
    <xf numFmtId="0" fontId="63" fillId="55" borderId="21" xfId="0" applyFont="1" applyFill="1" applyBorder="1" applyAlignment="1">
      <alignment horizontal="left" vertical="center" wrapText="1"/>
    </xf>
    <xf numFmtId="9" fontId="76" fillId="55" borderId="0" xfId="364" applyFont="1" applyFill="1"/>
    <xf numFmtId="3" fontId="0" fillId="0" borderId="0" xfId="0" applyNumberFormat="1"/>
    <xf numFmtId="0" fontId="22" fillId="55" borderId="0" xfId="344" applyFont="1" applyFill="1" applyBorder="1" applyAlignment="1">
      <alignment horizontal="center"/>
    </xf>
    <xf numFmtId="0" fontId="22" fillId="55" borderId="0" xfId="344" applyFont="1" applyFill="1" applyBorder="1" applyAlignment="1">
      <alignment horizontal="center" vertical="center"/>
    </xf>
    <xf numFmtId="0" fontId="22" fillId="55" borderId="0" xfId="344" applyFont="1" applyFill="1" applyBorder="1" applyAlignment="1">
      <alignment horizont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1" fillId="55" borderId="0" xfId="344" applyFont="1" applyFill="1" applyBorder="1" applyAlignment="1">
      <alignment vertical="center" wrapText="1"/>
    </xf>
    <xf numFmtId="0" fontId="1" fillId="55" borderId="0" xfId="0" applyFont="1" applyFill="1" applyBorder="1" applyAlignment="1">
      <alignment horizontal="left" vertical="center" wrapText="1"/>
    </xf>
    <xf numFmtId="0" fontId="76" fillId="55" borderId="0" xfId="0" applyFont="1" applyFill="1" applyBorder="1" applyAlignment="1">
      <alignment horizontal="left" vertical="center" wrapText="1"/>
    </xf>
    <xf numFmtId="0" fontId="34" fillId="55" borderId="0" xfId="344" applyFont="1" applyFill="1"/>
    <xf numFmtId="3" fontId="76" fillId="55" borderId="0" xfId="344" applyNumberFormat="1" applyFont="1" applyFill="1" applyBorder="1" applyAlignment="1">
      <alignment horizontal="center"/>
    </xf>
    <xf numFmtId="0" fontId="83" fillId="55" borderId="0" xfId="344" applyFont="1" applyFill="1"/>
    <xf numFmtId="177" fontId="83" fillId="55" borderId="0" xfId="364" applyNumberFormat="1" applyFont="1" applyFill="1"/>
    <xf numFmtId="0" fontId="76" fillId="55" borderId="0" xfId="344" applyFont="1" applyFill="1" applyAlignment="1">
      <alignment horizontal="center"/>
    </xf>
    <xf numFmtId="3" fontId="83" fillId="55" borderId="0" xfId="344" applyNumberFormat="1" applyFont="1" applyFill="1" applyBorder="1" applyAlignment="1">
      <alignment horizontal="center"/>
    </xf>
    <xf numFmtId="3" fontId="76" fillId="55" borderId="0" xfId="344" applyNumberFormat="1" applyFont="1" applyFill="1"/>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1" fillId="55" borderId="0" xfId="344" applyNumberFormat="1" applyFont="1" applyFill="1" applyBorder="1" applyAlignment="1"/>
    <xf numFmtId="0" fontId="76" fillId="55" borderId="0" xfId="344" applyFont="1" applyFill="1" applyAlignment="1">
      <alignment wrapText="1"/>
    </xf>
    <xf numFmtId="177" fontId="76" fillId="55" borderId="0" xfId="364" applyNumberFormat="1" applyFont="1" applyFill="1" applyAlignment="1">
      <alignment wrapText="1"/>
    </xf>
    <xf numFmtId="177" fontId="76" fillId="55" borderId="0" xfId="344" applyNumberFormat="1" applyFont="1" applyFill="1" applyAlignment="1">
      <alignment wrapText="1"/>
    </xf>
    <xf numFmtId="0" fontId="1" fillId="55" borderId="0" xfId="344" applyFont="1" applyFill="1" applyAlignment="1"/>
    <xf numFmtId="0" fontId="34" fillId="55" borderId="0" xfId="344" applyFont="1" applyFill="1" applyAlignment="1"/>
    <xf numFmtId="0" fontId="76" fillId="55" borderId="0" xfId="344" applyFont="1" applyFill="1" applyBorder="1"/>
    <xf numFmtId="0" fontId="82" fillId="55" borderId="0" xfId="344" applyFont="1" applyFill="1" applyBorder="1" applyAlignment="1">
      <alignment horizontal="center" vertical="center" wrapText="1"/>
    </xf>
    <xf numFmtId="171" fontId="76" fillId="55" borderId="0" xfId="344" applyNumberFormat="1" applyFont="1" applyFill="1" applyBorder="1"/>
    <xf numFmtId="0" fontId="22" fillId="55" borderId="44" xfId="344" applyFont="1" applyFill="1" applyBorder="1" applyAlignment="1">
      <alignment horizontal="center"/>
    </xf>
    <xf numFmtId="165" fontId="34" fillId="55" borderId="22" xfId="318" applyNumberFormat="1" applyFont="1" applyFill="1" applyBorder="1" applyAlignment="1">
      <alignment horizontal="center" vertical="center" wrapText="1"/>
    </xf>
    <xf numFmtId="165" fontId="1" fillId="55" borderId="0" xfId="318" applyNumberFormat="1" applyFont="1" applyFill="1" applyBorder="1" applyAlignment="1">
      <alignment horizontal="center" vertical="center" wrapText="1"/>
    </xf>
    <xf numFmtId="0" fontId="22" fillId="55" borderId="12" xfId="344" applyFont="1" applyFill="1" applyBorder="1" applyAlignment="1">
      <alignment horizontal="center" vertical="center"/>
    </xf>
    <xf numFmtId="0" fontId="22" fillId="55" borderId="13" xfId="344" applyFont="1" applyFill="1" applyBorder="1" applyAlignment="1">
      <alignment horizontal="center" vertical="center"/>
    </xf>
    <xf numFmtId="0" fontId="22" fillId="55" borderId="14"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3" fontId="1" fillId="0" borderId="0" xfId="344" applyNumberFormat="1" applyFont="1" applyFill="1" applyBorder="1" applyAlignment="1">
      <alignment horizontal="center" vertical="center"/>
    </xf>
    <xf numFmtId="171" fontId="63" fillId="55" borderId="37" xfId="0" applyNumberFormat="1" applyFont="1" applyFill="1" applyBorder="1" applyAlignment="1">
      <alignment horizontal="center"/>
    </xf>
    <xf numFmtId="3" fontId="63" fillId="55" borderId="45" xfId="0" applyNumberFormat="1" applyFont="1" applyFill="1" applyBorder="1" applyAlignment="1">
      <alignment horizontal="center"/>
    </xf>
    <xf numFmtId="3" fontId="1" fillId="0" borderId="46" xfId="344" applyNumberFormat="1" applyFont="1" applyFill="1" applyBorder="1" applyAlignment="1">
      <alignment horizontal="center" vertical="center"/>
    </xf>
    <xf numFmtId="171" fontId="63" fillId="55" borderId="47" xfId="0" applyNumberFormat="1" applyFont="1" applyFill="1" applyBorder="1" applyAlignment="1">
      <alignment horizontal="center"/>
    </xf>
    <xf numFmtId="171" fontId="63" fillId="55" borderId="48" xfId="0" applyNumberFormat="1" applyFont="1" applyFill="1" applyBorder="1" applyAlignment="1">
      <alignment horizontal="center"/>
    </xf>
    <xf numFmtId="3" fontId="63" fillId="55" borderId="49" xfId="0" applyNumberFormat="1" applyFont="1" applyFill="1" applyBorder="1" applyAlignment="1">
      <alignment horizontal="center"/>
    </xf>
    <xf numFmtId="171" fontId="63" fillId="55" borderId="50" xfId="0" applyNumberFormat="1" applyFont="1" applyFill="1" applyBorder="1" applyAlignment="1">
      <alignment horizontal="center"/>
    </xf>
    <xf numFmtId="3" fontId="63" fillId="55" borderId="51" xfId="0" applyNumberFormat="1" applyFont="1" applyFill="1" applyBorder="1" applyAlignment="1">
      <alignment horizontal="center"/>
    </xf>
    <xf numFmtId="3" fontId="1" fillId="0" borderId="11" xfId="344" applyNumberFormat="1" applyFont="1" applyFill="1" applyBorder="1" applyAlignment="1">
      <alignment horizontal="center" vertical="center"/>
    </xf>
    <xf numFmtId="171" fontId="63" fillId="55" borderId="52" xfId="0" applyNumberFormat="1" applyFont="1" applyFill="1" applyBorder="1" applyAlignment="1">
      <alignment horizontal="center"/>
    </xf>
    <xf numFmtId="171" fontId="63" fillId="55" borderId="53" xfId="0" applyNumberFormat="1" applyFont="1" applyFill="1" applyBorder="1" applyAlignment="1">
      <alignment horizontal="center"/>
    </xf>
    <xf numFmtId="3" fontId="63" fillId="55" borderId="47" xfId="0" applyNumberFormat="1" applyFont="1" applyFill="1" applyBorder="1" applyAlignment="1">
      <alignment horizontal="center"/>
    </xf>
    <xf numFmtId="3" fontId="63" fillId="55" borderId="52" xfId="0" applyNumberFormat="1" applyFont="1" applyFill="1" applyBorder="1" applyAlignment="1">
      <alignment horizontal="center"/>
    </xf>
    <xf numFmtId="3" fontId="62" fillId="55" borderId="45" xfId="0" applyNumberFormat="1" applyFont="1" applyFill="1" applyBorder="1" applyAlignment="1">
      <alignment horizontal="center"/>
    </xf>
    <xf numFmtId="3" fontId="62" fillId="55" borderId="47" xfId="0" applyNumberFormat="1" applyFont="1" applyFill="1" applyBorder="1" applyAlignment="1">
      <alignment horizontal="center"/>
    </xf>
    <xf numFmtId="3" fontId="62" fillId="55" borderId="48" xfId="0" applyNumberFormat="1" applyFont="1" applyFill="1" applyBorder="1" applyAlignment="1">
      <alignment horizontal="center"/>
    </xf>
    <xf numFmtId="3" fontId="62" fillId="55" borderId="51" xfId="0" applyNumberFormat="1" applyFont="1" applyFill="1" applyBorder="1" applyAlignment="1">
      <alignment horizontal="center"/>
    </xf>
    <xf numFmtId="3" fontId="62" fillId="55" borderId="52" xfId="0" applyNumberFormat="1" applyFont="1" applyFill="1" applyBorder="1" applyAlignment="1">
      <alignment horizontal="center"/>
    </xf>
    <xf numFmtId="171" fontId="62" fillId="55" borderId="53" xfId="0" applyNumberFormat="1" applyFont="1" applyFill="1" applyBorder="1" applyAlignment="1">
      <alignment horizontal="center"/>
    </xf>
    <xf numFmtId="0" fontId="63" fillId="55" borderId="54" xfId="0" applyNumberFormat="1" applyFont="1" applyFill="1" applyBorder="1" applyAlignment="1">
      <alignment horizontal="left"/>
    </xf>
    <xf numFmtId="0" fontId="63" fillId="55" borderId="55" xfId="0" applyNumberFormat="1" applyFont="1" applyFill="1" applyBorder="1" applyAlignment="1">
      <alignment horizontal="left"/>
    </xf>
    <xf numFmtId="0" fontId="63" fillId="55" borderId="56" xfId="0" applyNumberFormat="1" applyFont="1" applyFill="1" applyBorder="1" applyAlignment="1">
      <alignment horizontal="left"/>
    </xf>
    <xf numFmtId="0" fontId="62" fillId="55" borderId="54" xfId="0" applyNumberFormat="1" applyFont="1" applyFill="1" applyBorder="1" applyAlignment="1">
      <alignment horizontal="left"/>
    </xf>
    <xf numFmtId="0" fontId="62" fillId="55" borderId="56" xfId="0" applyNumberFormat="1" applyFont="1" applyFill="1" applyBorder="1" applyAlignment="1">
      <alignment horizontal="left"/>
    </xf>
    <xf numFmtId="9" fontId="76" fillId="55" borderId="0" xfId="364" applyFont="1" applyFill="1" applyAlignment="1">
      <alignment horizontal="center"/>
    </xf>
    <xf numFmtId="0" fontId="1" fillId="0" borderId="0" xfId="344" applyFont="1" applyFill="1" applyAlignment="1">
      <alignment horizontal="center"/>
    </xf>
    <xf numFmtId="3" fontId="63" fillId="55" borderId="57" xfId="0" applyNumberFormat="1" applyFont="1" applyFill="1" applyBorder="1"/>
    <xf numFmtId="3" fontId="63" fillId="55" borderId="58" xfId="0" applyNumberFormat="1" applyFont="1" applyFill="1" applyBorder="1"/>
    <xf numFmtId="171" fontId="63" fillId="55" borderId="59" xfId="0" applyNumberFormat="1" applyFont="1" applyFill="1" applyBorder="1" applyAlignment="1">
      <alignment horizontal="right"/>
    </xf>
    <xf numFmtId="0" fontId="63" fillId="55" borderId="60" xfId="0" applyFont="1" applyFill="1" applyBorder="1"/>
    <xf numFmtId="3" fontId="63" fillId="55" borderId="60" xfId="0" applyNumberFormat="1" applyFont="1" applyFill="1" applyBorder="1"/>
    <xf numFmtId="3" fontId="63" fillId="55" borderId="61" xfId="0" applyNumberFormat="1" applyFont="1" applyFill="1" applyBorder="1"/>
    <xf numFmtId="171" fontId="63" fillId="55" borderId="62" xfId="0" applyNumberFormat="1" applyFont="1" applyFill="1" applyBorder="1" applyAlignment="1">
      <alignment horizontal="right"/>
    </xf>
    <xf numFmtId="0" fontId="24" fillId="55" borderId="0" xfId="344" applyFont="1" applyFill="1" applyAlignment="1">
      <alignment wrapText="1"/>
    </xf>
    <xf numFmtId="0" fontId="63" fillId="55" borderId="61" xfId="0" applyNumberFormat="1" applyFont="1" applyFill="1" applyBorder="1"/>
    <xf numFmtId="0" fontId="26" fillId="55" borderId="0" xfId="0" applyFont="1" applyFill="1" applyBorder="1" applyAlignment="1">
      <alignment horizontal="left"/>
    </xf>
    <xf numFmtId="3" fontId="63" fillId="0" borderId="43" xfId="0" applyNumberFormat="1" applyFont="1" applyFill="1" applyBorder="1" applyAlignment="1">
      <alignment horizontal="center"/>
    </xf>
    <xf numFmtId="3" fontId="63" fillId="0" borderId="20" xfId="0" applyNumberFormat="1" applyFont="1" applyFill="1" applyBorder="1" applyAlignment="1">
      <alignment horizontal="center"/>
    </xf>
    <xf numFmtId="165" fontId="33" fillId="55" borderId="22" xfId="318" applyNumberFormat="1" applyFont="1" applyFill="1" applyBorder="1" applyAlignment="1">
      <alignment horizontal="right" vertical="center" wrapText="1"/>
    </xf>
    <xf numFmtId="0" fontId="63" fillId="55" borderId="61" xfId="0" applyFont="1" applyFill="1" applyBorder="1"/>
    <xf numFmtId="0" fontId="1" fillId="0" borderId="0" xfId="344" applyFont="1" applyFill="1"/>
    <xf numFmtId="0" fontId="1" fillId="55" borderId="0" xfId="348" applyFont="1" applyFill="1" applyBorder="1"/>
    <xf numFmtId="0" fontId="85" fillId="55" borderId="0" xfId="270" applyFont="1" applyFill="1"/>
    <xf numFmtId="177" fontId="75" fillId="55" borderId="0" xfId="364" applyNumberFormat="1" applyFont="1" applyFill="1"/>
    <xf numFmtId="0" fontId="75" fillId="55" borderId="0" xfId="344" applyFont="1" applyFill="1" applyAlignment="1">
      <alignment horizontal="center"/>
    </xf>
    <xf numFmtId="0" fontId="81" fillId="55" borderId="0" xfId="344" applyFont="1" applyFill="1" applyBorder="1" applyAlignment="1">
      <alignment horizontal="center"/>
    </xf>
    <xf numFmtId="0" fontId="75" fillId="55" borderId="0" xfId="344" applyFont="1" applyFill="1" applyBorder="1"/>
    <xf numFmtId="0" fontId="81" fillId="55" borderId="0" xfId="344" applyFont="1" applyFill="1" applyBorder="1" applyAlignment="1">
      <alignment horizontal="center" vertical="center" wrapText="1"/>
    </xf>
    <xf numFmtId="0" fontId="63" fillId="55" borderId="58" xfId="0" applyFont="1" applyFill="1" applyBorder="1"/>
    <xf numFmtId="171" fontId="22" fillId="0" borderId="36" xfId="333" applyNumberFormat="1" applyFont="1" applyFill="1" applyBorder="1" applyAlignment="1">
      <alignment horizontal="center" vertical="center" wrapText="1"/>
    </xf>
    <xf numFmtId="164" fontId="79" fillId="0" borderId="22" xfId="318" applyNumberFormat="1" applyFont="1" applyFill="1" applyBorder="1" applyAlignment="1">
      <alignment horizontal="center" vertical="center" wrapText="1"/>
    </xf>
    <xf numFmtId="0" fontId="75" fillId="55" borderId="0" xfId="0" applyFont="1" applyFill="1"/>
    <xf numFmtId="0" fontId="81" fillId="55" borderId="0" xfId="0" applyFont="1" applyFill="1" applyAlignment="1">
      <alignment horizontal="center" vertical="center" wrapText="1"/>
    </xf>
    <xf numFmtId="3" fontId="75" fillId="55" borderId="0" xfId="0" applyNumberFormat="1" applyFont="1" applyFill="1"/>
    <xf numFmtId="43" fontId="75" fillId="55" borderId="0" xfId="283" applyFont="1" applyFill="1"/>
    <xf numFmtId="176" fontId="63" fillId="55" borderId="54" xfId="0" applyNumberFormat="1" applyFont="1" applyFill="1" applyBorder="1" applyAlignment="1">
      <alignment horizontal="left"/>
    </xf>
    <xf numFmtId="3" fontId="63" fillId="55" borderId="48" xfId="0" applyNumberFormat="1" applyFont="1" applyFill="1" applyBorder="1" applyAlignment="1">
      <alignment horizontal="center"/>
    </xf>
    <xf numFmtId="0" fontId="63" fillId="55" borderId="12" xfId="0" applyFont="1" applyFill="1" applyBorder="1" applyAlignment="1">
      <alignment horizontal="left" vertical="center" wrapText="1"/>
    </xf>
    <xf numFmtId="0" fontId="63" fillId="55" borderId="14" xfId="0" applyFont="1" applyFill="1" applyBorder="1" applyAlignment="1">
      <alignment horizontal="left" vertical="center"/>
    </xf>
    <xf numFmtId="0" fontId="81" fillId="55" borderId="0" xfId="0" applyFont="1" applyFill="1" applyBorder="1" applyAlignment="1">
      <alignment horizontal="center" vertical="center" wrapText="1"/>
    </xf>
    <xf numFmtId="177" fontId="75" fillId="55" borderId="0" xfId="364" applyNumberFormat="1" applyFont="1" applyFill="1" applyAlignment="1">
      <alignment horizontal="center"/>
    </xf>
    <xf numFmtId="0" fontId="75" fillId="55" borderId="0" xfId="0" applyFont="1" applyFill="1" applyAlignment="1">
      <alignment horizontal="right"/>
    </xf>
    <xf numFmtId="3" fontId="75" fillId="55" borderId="0" xfId="0" applyNumberFormat="1" applyFont="1" applyFill="1" applyAlignment="1">
      <alignment horizontal="center"/>
    </xf>
    <xf numFmtId="9" fontId="75" fillId="55" borderId="0" xfId="0" applyNumberFormat="1" applyFont="1" applyFill="1" applyAlignment="1">
      <alignment horizontal="center"/>
    </xf>
    <xf numFmtId="0" fontId="75" fillId="55" borderId="0" xfId="0" applyFont="1" applyFill="1" applyAlignment="1">
      <alignment horizontal="center"/>
    </xf>
    <xf numFmtId="0" fontId="86" fillId="55" borderId="0" xfId="270" applyFont="1" applyFill="1"/>
    <xf numFmtId="9" fontId="75" fillId="55" borderId="0" xfId="364" applyFont="1" applyFill="1" applyAlignment="1">
      <alignment horizontal="center"/>
    </xf>
    <xf numFmtId="179" fontId="75" fillId="55" borderId="0" xfId="283" applyNumberFormat="1" applyFont="1" applyFill="1" applyAlignment="1">
      <alignment horizontal="center"/>
    </xf>
    <xf numFmtId="177" fontId="81" fillId="55" borderId="0" xfId="0" applyNumberFormat="1" applyFont="1" applyFill="1" applyAlignment="1">
      <alignment horizontal="center"/>
    </xf>
    <xf numFmtId="9" fontId="75" fillId="55" borderId="0" xfId="364" applyFont="1" applyFill="1"/>
    <xf numFmtId="0" fontId="81" fillId="56" borderId="0" xfId="0" applyFont="1" applyFill="1" applyBorder="1" applyAlignment="1">
      <alignment horizontal="center" vertical="center"/>
    </xf>
    <xf numFmtId="0" fontId="81" fillId="55" borderId="0" xfId="0" applyFont="1" applyFill="1" applyAlignment="1">
      <alignment horizontal="right"/>
    </xf>
    <xf numFmtId="0" fontId="22" fillId="55" borderId="0" xfId="348" applyFont="1" applyFill="1" applyBorder="1" applyAlignment="1">
      <alignment horizontal="center" vertical="center"/>
    </xf>
    <xf numFmtId="0" fontId="22" fillId="55" borderId="0" xfId="344" applyFont="1" applyFill="1" applyBorder="1" applyAlignment="1">
      <alignment horizontal="center" vertical="center"/>
    </xf>
    <xf numFmtId="0" fontId="41" fillId="0" borderId="0" xfId="0" applyFont="1"/>
    <xf numFmtId="0" fontId="81" fillId="55" borderId="0" xfId="0" applyFont="1" applyFill="1" applyAlignment="1">
      <alignment horizontal="center" vertical="center"/>
    </xf>
    <xf numFmtId="0" fontId="41" fillId="55" borderId="0" xfId="0" applyFont="1" applyFill="1"/>
    <xf numFmtId="9" fontId="41" fillId="55" borderId="0" xfId="364" applyFont="1" applyFill="1" applyAlignment="1">
      <alignment vertical="center"/>
    </xf>
    <xf numFmtId="3" fontId="75" fillId="55" borderId="0" xfId="0" applyNumberFormat="1" applyFont="1" applyFill="1" applyAlignment="1">
      <alignment vertical="center"/>
    </xf>
    <xf numFmtId="43" fontId="75" fillId="55" borderId="0" xfId="283" applyFont="1" applyFill="1" applyAlignment="1">
      <alignment vertical="center"/>
    </xf>
    <xf numFmtId="1" fontId="41" fillId="55" borderId="0" xfId="0" applyNumberFormat="1" applyFont="1" applyFill="1" applyAlignment="1">
      <alignment vertical="center"/>
    </xf>
    <xf numFmtId="9" fontId="41" fillId="55" borderId="0" xfId="364" applyFont="1" applyFill="1" applyAlignment="1">
      <alignment horizontal="center" vertical="center"/>
    </xf>
    <xf numFmtId="0" fontId="41" fillId="55" borderId="0" xfId="0" applyFont="1" applyFill="1" applyAlignment="1">
      <alignment vertical="center"/>
    </xf>
    <xf numFmtId="0" fontId="75" fillId="55" borderId="0" xfId="0" applyFont="1" applyFill="1" applyAlignment="1">
      <alignment vertical="center"/>
    </xf>
    <xf numFmtId="17" fontId="78" fillId="55" borderId="0" xfId="0" quotePrefix="1" applyNumberFormat="1" applyFont="1" applyFill="1" applyAlignment="1">
      <alignment horizontal="center"/>
    </xf>
    <xf numFmtId="0" fontId="78" fillId="55" borderId="0" xfId="0" applyFont="1" applyFill="1" applyAlignment="1">
      <alignment horizontal="center"/>
    </xf>
    <xf numFmtId="0" fontId="38" fillId="55" borderId="0" xfId="344" applyFont="1" applyFill="1" applyBorder="1" applyAlignment="1">
      <alignment horizontal="left" vertical="top" wrapText="1" indent="3"/>
    </xf>
    <xf numFmtId="0" fontId="37" fillId="55" borderId="0" xfId="344" applyFont="1" applyFill="1" applyBorder="1" applyAlignment="1">
      <alignment horizontal="center" vertical="center"/>
    </xf>
    <xf numFmtId="0" fontId="38" fillId="55" borderId="0" xfId="344" applyFont="1" applyFill="1" applyBorder="1" applyAlignment="1">
      <alignment horizontal="left" vertical="top" wrapText="1"/>
    </xf>
    <xf numFmtId="0" fontId="22" fillId="55" borderId="0" xfId="354" applyFont="1" applyFill="1" applyBorder="1" applyAlignment="1" applyProtection="1">
      <alignment horizontal="center" vertical="center"/>
    </xf>
    <xf numFmtId="0" fontId="22" fillId="55" borderId="0" xfId="348" applyFont="1" applyFill="1" applyBorder="1" applyAlignment="1">
      <alignment horizontal="center" vertical="center"/>
    </xf>
    <xf numFmtId="0" fontId="1" fillId="55" borderId="0" xfId="348" applyFont="1" applyFill="1" applyBorder="1" applyAlignment="1">
      <alignment horizontal="left" vertical="top" wrapText="1"/>
    </xf>
    <xf numFmtId="0" fontId="1" fillId="55" borderId="35" xfId="344" applyFont="1" applyFill="1" applyBorder="1" applyAlignment="1">
      <alignment horizontal="left" vertical="center" wrapText="1"/>
    </xf>
    <xf numFmtId="0" fontId="22" fillId="55" borderId="36" xfId="344" applyFont="1" applyFill="1" applyBorder="1" applyAlignment="1">
      <alignment horizontal="center"/>
    </xf>
    <xf numFmtId="0" fontId="22" fillId="55" borderId="35" xfId="344" applyFont="1" applyFill="1" applyBorder="1" applyAlignment="1">
      <alignment horizontal="left" vertical="center"/>
    </xf>
    <xf numFmtId="0" fontId="22" fillId="55" borderId="34" xfId="344" applyFont="1" applyFill="1" applyBorder="1" applyAlignment="1">
      <alignment horizontal="left" vertical="center"/>
    </xf>
    <xf numFmtId="0" fontId="22" fillId="55" borderId="0" xfId="344" applyFont="1" applyFill="1" applyBorder="1" applyAlignment="1">
      <alignment horizontal="center"/>
    </xf>
    <xf numFmtId="0" fontId="1" fillId="55" borderId="13" xfId="0" applyFont="1" applyFill="1" applyBorder="1" applyAlignment="1">
      <alignment horizontal="left" vertical="center" wrapText="1"/>
    </xf>
    <xf numFmtId="0" fontId="1" fillId="55" borderId="46" xfId="0" applyFont="1" applyFill="1" applyBorder="1" applyAlignment="1">
      <alignment horizontal="left" vertical="center" wrapText="1"/>
    </xf>
    <xf numFmtId="0" fontId="1" fillId="55" borderId="0" xfId="0" applyFont="1" applyFill="1" applyBorder="1" applyAlignment="1">
      <alignment horizontal="left" vertical="center" wrapText="1"/>
    </xf>
    <xf numFmtId="0" fontId="22" fillId="55" borderId="0" xfId="344" applyFont="1" applyFill="1" applyBorder="1" applyAlignment="1">
      <alignment horizontal="center" vertical="center"/>
    </xf>
    <xf numFmtId="0" fontId="24" fillId="55" borderId="0" xfId="344" applyFont="1" applyFill="1" applyBorder="1" applyAlignment="1">
      <alignment vertical="center" wrapText="1"/>
    </xf>
    <xf numFmtId="0" fontId="22" fillId="55" borderId="21" xfId="344" applyFont="1" applyFill="1" applyBorder="1" applyAlignment="1">
      <alignment horizontal="center" vertical="center"/>
    </xf>
    <xf numFmtId="0" fontId="22" fillId="55" borderId="24" xfId="344" applyFont="1" applyFill="1" applyBorder="1" applyAlignment="1">
      <alignment horizontal="center" vertical="center"/>
    </xf>
    <xf numFmtId="0" fontId="22" fillId="55" borderId="23" xfId="344" applyFont="1" applyFill="1" applyBorder="1" applyAlignment="1">
      <alignment horizontal="center" vertical="center"/>
    </xf>
    <xf numFmtId="0" fontId="22" fillId="55" borderId="17" xfId="344" applyFont="1" applyFill="1" applyBorder="1" applyAlignment="1">
      <alignment horizontal="center" vertical="center"/>
    </xf>
    <xf numFmtId="0" fontId="22" fillId="55" borderId="10" xfId="344" applyFont="1" applyFill="1" applyBorder="1" applyAlignment="1">
      <alignment horizontal="center" vertical="center"/>
    </xf>
    <xf numFmtId="0" fontId="22" fillId="55" borderId="18" xfId="344" applyFont="1" applyFill="1" applyBorder="1" applyAlignment="1">
      <alignment horizontal="center" vertical="center"/>
    </xf>
    <xf numFmtId="0" fontId="62" fillId="56" borderId="22" xfId="0" applyFont="1" applyFill="1" applyBorder="1" applyAlignment="1">
      <alignment horizontal="center"/>
    </xf>
    <xf numFmtId="0" fontId="24" fillId="55" borderId="0" xfId="348" applyFont="1" applyFill="1" applyAlignment="1">
      <alignment horizontal="left" wrapText="1"/>
    </xf>
    <xf numFmtId="0" fontId="22" fillId="55" borderId="0" xfId="348" applyFont="1" applyFill="1" applyBorder="1" applyAlignment="1">
      <alignment horizontal="center"/>
    </xf>
    <xf numFmtId="0" fontId="22" fillId="55" borderId="35" xfId="348" applyFont="1" applyFill="1" applyBorder="1" applyAlignment="1">
      <alignment horizontal="left" vertical="center" wrapText="1"/>
    </xf>
    <xf numFmtId="0" fontId="22" fillId="55" borderId="34" xfId="348" applyFont="1" applyFill="1" applyBorder="1" applyAlignment="1">
      <alignment horizontal="left" vertical="center" wrapText="1"/>
    </xf>
    <xf numFmtId="0" fontId="22" fillId="55" borderId="35" xfId="348" applyFont="1" applyFill="1" applyBorder="1" applyAlignment="1">
      <alignment horizontal="center" vertical="center" wrapText="1"/>
    </xf>
    <xf numFmtId="0" fontId="22" fillId="55" borderId="34" xfId="348" applyFont="1" applyFill="1" applyBorder="1" applyAlignment="1">
      <alignment horizontal="center" vertical="center" wrapText="1"/>
    </xf>
    <xf numFmtId="0" fontId="22" fillId="55" borderId="13" xfId="344" applyFont="1" applyFill="1" applyBorder="1" applyAlignment="1">
      <alignment horizontal="center" vertical="center" wrapText="1"/>
    </xf>
    <xf numFmtId="0" fontId="22" fillId="55" borderId="11" xfId="344" applyFont="1" applyFill="1" applyBorder="1" applyAlignment="1">
      <alignment horizontal="center" vertical="center" wrapText="1"/>
    </xf>
    <xf numFmtId="0" fontId="1" fillId="55" borderId="13" xfId="344" applyFont="1" applyFill="1" applyBorder="1" applyAlignment="1">
      <alignment horizontal="left" vertical="center" wrapText="1"/>
    </xf>
    <xf numFmtId="0" fontId="1" fillId="55" borderId="13" xfId="344" applyFont="1" applyFill="1" applyBorder="1" applyAlignment="1">
      <alignment horizontal="left" vertical="center"/>
    </xf>
    <xf numFmtId="0" fontId="22" fillId="55" borderId="35" xfId="344" applyFont="1" applyFill="1" applyBorder="1" applyAlignment="1">
      <alignment horizontal="center" vertical="center" wrapText="1"/>
    </xf>
    <xf numFmtId="0" fontId="22" fillId="55" borderId="34" xfId="344" applyFont="1" applyFill="1" applyBorder="1" applyAlignment="1">
      <alignment horizontal="center" vertical="center" wrapText="1"/>
    </xf>
    <xf numFmtId="0" fontId="22" fillId="55" borderId="0" xfId="344" applyFont="1" applyFill="1" applyBorder="1" applyAlignment="1">
      <alignment horizontal="center" wrapText="1"/>
    </xf>
    <xf numFmtId="0" fontId="1" fillId="55" borderId="13" xfId="344" applyNumberFormat="1" applyFont="1" applyFill="1" applyBorder="1" applyAlignment="1">
      <alignment horizontal="left" vertical="center" wrapText="1"/>
    </xf>
    <xf numFmtId="0" fontId="1" fillId="55" borderId="13" xfId="344" applyNumberFormat="1" applyFont="1" applyFill="1" applyBorder="1" applyAlignment="1">
      <alignment horizontal="left" vertical="center"/>
    </xf>
    <xf numFmtId="0" fontId="63" fillId="55" borderId="0" xfId="0" applyFont="1" applyFill="1" applyBorder="1" applyAlignment="1">
      <alignment horizontal="left"/>
    </xf>
    <xf numFmtId="0" fontId="81" fillId="57" borderId="17" xfId="0" applyFont="1" applyFill="1" applyBorder="1" applyAlignment="1">
      <alignment horizontal="center" wrapText="1"/>
    </xf>
    <xf numFmtId="0" fontId="81" fillId="57" borderId="10" xfId="0" applyFont="1" applyFill="1" applyBorder="1" applyAlignment="1">
      <alignment horizontal="center" wrapText="1"/>
    </xf>
    <xf numFmtId="0" fontId="81" fillId="57" borderId="18" xfId="0" applyFont="1" applyFill="1" applyBorder="1" applyAlignment="1">
      <alignment horizontal="center" wrapText="1"/>
    </xf>
    <xf numFmtId="0" fontId="63" fillId="55" borderId="0" xfId="0" applyFont="1" applyFill="1" applyBorder="1" applyAlignment="1">
      <alignment horizontal="left" wrapText="1"/>
    </xf>
    <xf numFmtId="173" fontId="22" fillId="55" borderId="24" xfId="283" applyNumberFormat="1" applyFont="1" applyFill="1" applyBorder="1" applyAlignment="1">
      <alignment horizontal="center" vertical="center"/>
    </xf>
    <xf numFmtId="173" fontId="22" fillId="55" borderId="23" xfId="283" applyNumberFormat="1" applyFont="1" applyFill="1" applyBorder="1" applyAlignment="1">
      <alignment horizontal="center" vertical="center"/>
    </xf>
    <xf numFmtId="0" fontId="22" fillId="55" borderId="0" xfId="0" applyFont="1" applyFill="1" applyBorder="1" applyAlignment="1">
      <alignment horizontal="center" vertical="center" wrapText="1"/>
    </xf>
    <xf numFmtId="0" fontId="22" fillId="55" borderId="17" xfId="0" applyFont="1" applyFill="1" applyBorder="1" applyAlignment="1">
      <alignment horizontal="center"/>
    </xf>
    <xf numFmtId="0" fontId="22" fillId="55" borderId="10" xfId="0" applyFont="1" applyFill="1" applyBorder="1" applyAlignment="1">
      <alignment horizontal="center"/>
    </xf>
    <xf numFmtId="0" fontId="22" fillId="55" borderId="18" xfId="0" applyFont="1" applyFill="1" applyBorder="1" applyAlignment="1">
      <alignment horizontal="center"/>
    </xf>
    <xf numFmtId="0" fontId="63" fillId="55" borderId="24" xfId="0" applyFont="1" applyFill="1" applyBorder="1" applyAlignment="1">
      <alignment horizontal="left" vertical="center" wrapText="1"/>
    </xf>
    <xf numFmtId="0" fontId="26" fillId="55" borderId="0" xfId="0" applyFont="1" applyFill="1" applyBorder="1" applyAlignment="1">
      <alignment horizontal="left"/>
    </xf>
    <xf numFmtId="0" fontId="65" fillId="55" borderId="0" xfId="0" applyFont="1" applyFill="1" applyBorder="1" applyAlignment="1">
      <alignment horizontal="left"/>
    </xf>
    <xf numFmtId="0" fontId="63" fillId="55" borderId="21" xfId="0" applyFont="1" applyFill="1" applyBorder="1" applyAlignment="1">
      <alignment horizontal="left" vertical="center" wrapText="1"/>
    </xf>
    <xf numFmtId="0" fontId="63" fillId="55" borderId="23" xfId="0" applyFont="1" applyFill="1" applyBorder="1" applyAlignment="1">
      <alignment horizontal="left" vertical="center" wrapText="1"/>
    </xf>
    <xf numFmtId="0" fontId="63" fillId="55" borderId="22" xfId="0" applyFont="1" applyFill="1" applyBorder="1" applyAlignment="1">
      <alignment horizontal="left" vertical="center" wrapText="1"/>
    </xf>
    <xf numFmtId="0" fontId="62" fillId="55" borderId="0" xfId="0" applyFont="1" applyFill="1" applyBorder="1" applyAlignment="1">
      <alignment horizontal="center"/>
    </xf>
    <xf numFmtId="0" fontId="62" fillId="55" borderId="17" xfId="0" applyFont="1" applyFill="1" applyBorder="1" applyAlignment="1">
      <alignment horizontal="center"/>
    </xf>
    <xf numFmtId="0" fontId="62" fillId="55" borderId="10" xfId="0" applyFont="1" applyFill="1" applyBorder="1" applyAlignment="1">
      <alignment horizontal="center"/>
    </xf>
    <xf numFmtId="0" fontId="62" fillId="55" borderId="18" xfId="0" applyFont="1" applyFill="1" applyBorder="1" applyAlignment="1">
      <alignment horizontal="center"/>
    </xf>
    <xf numFmtId="0" fontId="62" fillId="55" borderId="21" xfId="0" applyFont="1" applyFill="1" applyBorder="1" applyAlignment="1">
      <alignment horizontal="left" vertical="center"/>
    </xf>
    <xf numFmtId="0" fontId="62" fillId="55" borderId="23" xfId="0" applyFont="1" applyFill="1" applyBorder="1" applyAlignment="1">
      <alignment horizontal="left" vertical="center"/>
    </xf>
    <xf numFmtId="0" fontId="62" fillId="55" borderId="14" xfId="0" applyFont="1" applyFill="1" applyBorder="1" applyAlignment="1">
      <alignment horizontal="left" vertical="center"/>
    </xf>
    <xf numFmtId="0" fontId="62" fillId="55" borderId="20" xfId="0" applyFont="1" applyFill="1" applyBorder="1" applyAlignment="1">
      <alignment horizontal="left" vertical="center"/>
    </xf>
    <xf numFmtId="0" fontId="63" fillId="55" borderId="21" xfId="0" applyFont="1" applyFill="1" applyBorder="1" applyAlignment="1">
      <alignment horizontal="left" vertical="center"/>
    </xf>
    <xf numFmtId="0" fontId="63" fillId="55" borderId="24" xfId="0" applyFont="1" applyFill="1" applyBorder="1" applyAlignment="1">
      <alignment horizontal="left" vertical="center"/>
    </xf>
    <xf numFmtId="0" fontId="63" fillId="55" borderId="23" xfId="0" applyFont="1" applyFill="1" applyBorder="1" applyAlignment="1">
      <alignment horizontal="left" vertical="center"/>
    </xf>
    <xf numFmtId="0" fontId="62" fillId="55" borderId="21" xfId="0" applyFont="1" applyFill="1" applyBorder="1" applyAlignment="1">
      <alignment horizontal="center" vertical="center"/>
    </xf>
    <xf numFmtId="0" fontId="62" fillId="55" borderId="24" xfId="0" applyFont="1" applyFill="1" applyBorder="1" applyAlignment="1">
      <alignment horizontal="center" vertical="center"/>
    </xf>
  </cellXfs>
  <cellStyles count="451">
    <cellStyle name="20% - Énfasis1" xfId="1" builtinId="30" customBuiltin="1"/>
    <cellStyle name="20% - Énfasis1 2 2" xfId="2"/>
    <cellStyle name="20% - Énfasis1 2 2 2" xfId="3"/>
    <cellStyle name="20% - Énfasis1 2 2 3" xfId="4"/>
    <cellStyle name="20% - Énfasis1 2 3" xfId="5"/>
    <cellStyle name="20% - Énfasis1 2 4" xfId="6"/>
    <cellStyle name="20% - Énfasis1 3 2" xfId="7"/>
    <cellStyle name="20% - Énfasis1 3 3" xfId="8"/>
    <cellStyle name="20% - Énfasis1 4" xfId="9"/>
    <cellStyle name="20% - Énfasis2" xfId="10" builtinId="34" customBuiltin="1"/>
    <cellStyle name="20% - Énfasis2 2 2" xfId="11"/>
    <cellStyle name="20% - Énfasis2 2 2 2" xfId="12"/>
    <cellStyle name="20% - Énfasis2 2 2 3" xfId="13"/>
    <cellStyle name="20% - Énfasis2 2 3" xfId="14"/>
    <cellStyle name="20% - Énfasis2 2 4" xfId="15"/>
    <cellStyle name="20% - Énfasis2 3 2" xfId="16"/>
    <cellStyle name="20% - Énfasis2 3 3" xfId="17"/>
    <cellStyle name="20% - Énfasis2 4" xfId="18"/>
    <cellStyle name="20% - Énfasis3" xfId="19" builtinId="38" customBuiltin="1"/>
    <cellStyle name="20% - Énfasis3 2 2" xfId="20"/>
    <cellStyle name="20% - Énfasis3 2 2 2" xfId="21"/>
    <cellStyle name="20% - Énfasis3 2 2 3" xfId="22"/>
    <cellStyle name="20% - Énfasis3 2 3" xfId="23"/>
    <cellStyle name="20% - Énfasis3 2 4" xfId="24"/>
    <cellStyle name="20% - Énfasis3 3 2" xfId="25"/>
    <cellStyle name="20% - Énfasis3 3 3" xfId="26"/>
    <cellStyle name="20% - Énfasis3 4" xfId="27"/>
    <cellStyle name="20% - Énfasis4" xfId="28" builtinId="42" customBuiltin="1"/>
    <cellStyle name="20% - Énfasis4 2 2" xfId="29"/>
    <cellStyle name="20% - Énfasis4 2 2 2" xfId="30"/>
    <cellStyle name="20% - Énfasis4 2 2 3" xfId="31"/>
    <cellStyle name="20% - Énfasis4 2 3" xfId="32"/>
    <cellStyle name="20% - Énfasis4 2 4" xfId="33"/>
    <cellStyle name="20% - Énfasis4 3 2" xfId="34"/>
    <cellStyle name="20% - Énfasis4 3 3" xfId="35"/>
    <cellStyle name="20% - Énfasis4 4" xfId="36"/>
    <cellStyle name="20% - Énfasis5" xfId="37" builtinId="46" customBuiltin="1"/>
    <cellStyle name="20% - Énfasis5 2 2" xfId="38"/>
    <cellStyle name="20% - Énfasis5 2 2 2" xfId="39"/>
    <cellStyle name="20% - Énfasis5 2 2 3" xfId="40"/>
    <cellStyle name="20% - Énfasis5 2 3" xfId="41"/>
    <cellStyle name="20% - Énfasis5 2 4" xfId="42"/>
    <cellStyle name="20% - Énfasis5 3 2" xfId="43"/>
    <cellStyle name="20% - Énfasis5 3 3" xfId="44"/>
    <cellStyle name="20% - Énfasis5 4" xfId="45"/>
    <cellStyle name="20% - Énfasis6" xfId="46" builtinId="50" customBuiltin="1"/>
    <cellStyle name="20% - Énfasis6 2 2" xfId="47"/>
    <cellStyle name="20% - Énfasis6 2 2 2" xfId="48"/>
    <cellStyle name="20% - Énfasis6 2 2 3" xfId="49"/>
    <cellStyle name="20% - Énfasis6 2 3" xfId="50"/>
    <cellStyle name="20% - Énfasis6 2 4" xfId="51"/>
    <cellStyle name="20% - Énfasis6 3 2" xfId="52"/>
    <cellStyle name="20% - Énfasis6 3 3" xfId="53"/>
    <cellStyle name="20% - Énfasis6 4" xfId="54"/>
    <cellStyle name="40% - Énfasis1" xfId="55" builtinId="31" customBuiltin="1"/>
    <cellStyle name="40% - Énfasis1 2 2" xfId="56"/>
    <cellStyle name="40% - Énfasis1 2 2 2" xfId="57"/>
    <cellStyle name="40% - Énfasis1 2 2 3" xfId="58"/>
    <cellStyle name="40% - Énfasis1 2 3" xfId="59"/>
    <cellStyle name="40% - Énfasis1 2 4" xfId="60"/>
    <cellStyle name="40% - Énfasis1 3 2" xfId="61"/>
    <cellStyle name="40% - Énfasis1 3 3" xfId="62"/>
    <cellStyle name="40% - Énfasis1 4" xfId="63"/>
    <cellStyle name="40% - Énfasis2" xfId="64" builtinId="35" customBuiltin="1"/>
    <cellStyle name="40% - Énfasis2 2 2" xfId="65"/>
    <cellStyle name="40% - Énfasis2 2 2 2" xfId="66"/>
    <cellStyle name="40% - Énfasis2 2 2 3" xfId="67"/>
    <cellStyle name="40% - Énfasis2 2 3" xfId="68"/>
    <cellStyle name="40% - Énfasis2 2 4" xfId="69"/>
    <cellStyle name="40% - Énfasis2 3 2" xfId="70"/>
    <cellStyle name="40% - Énfasis2 3 3" xfId="71"/>
    <cellStyle name="40% - Énfasis2 4" xfId="72"/>
    <cellStyle name="40% - Énfasis3" xfId="73" builtinId="39" customBuiltin="1"/>
    <cellStyle name="40% - Énfasis3 2 2" xfId="74"/>
    <cellStyle name="40% - Énfasis3 2 2 2" xfId="75"/>
    <cellStyle name="40% - Énfasis3 2 2 3" xfId="76"/>
    <cellStyle name="40% - Énfasis3 2 3" xfId="77"/>
    <cellStyle name="40% - Énfasis3 2 4" xfId="78"/>
    <cellStyle name="40% - Énfasis3 3 2" xfId="79"/>
    <cellStyle name="40% - Énfasis3 3 3" xfId="80"/>
    <cellStyle name="40% - Énfasis3 4" xfId="81"/>
    <cellStyle name="40% - Énfasis4" xfId="82" builtinId="43" customBuiltin="1"/>
    <cellStyle name="40% - Énfasis4 2 2" xfId="83"/>
    <cellStyle name="40% - Énfasis4 2 2 2" xfId="84"/>
    <cellStyle name="40% - Énfasis4 2 2 3" xfId="85"/>
    <cellStyle name="40% - Énfasis4 2 3" xfId="86"/>
    <cellStyle name="40% - Énfasis4 2 4" xfId="87"/>
    <cellStyle name="40% - Énfasis4 3 2" xfId="88"/>
    <cellStyle name="40% - Énfasis4 3 3" xfId="89"/>
    <cellStyle name="40% - Énfasis4 4" xfId="90"/>
    <cellStyle name="40% - Énfasis5" xfId="91" builtinId="47" customBuiltin="1"/>
    <cellStyle name="40% - Énfasis5 2 2" xfId="92"/>
    <cellStyle name="40% - Énfasis5 2 2 2" xfId="93"/>
    <cellStyle name="40% - Énfasis5 2 2 3" xfId="94"/>
    <cellStyle name="40% - Énfasis5 2 3" xfId="95"/>
    <cellStyle name="40% - Énfasis5 2 4" xfId="96"/>
    <cellStyle name="40% - Énfasis5 3 2" xfId="97"/>
    <cellStyle name="40% - Énfasis5 3 3" xfId="98"/>
    <cellStyle name="40% - Énfasis5 4" xfId="99"/>
    <cellStyle name="40% - Énfasis6" xfId="100" builtinId="51" customBuiltin="1"/>
    <cellStyle name="40% - Énfasis6 2 2" xfId="101"/>
    <cellStyle name="40% - Énfasis6 2 2 2" xfId="102"/>
    <cellStyle name="40% - Énfasis6 2 2 3" xfId="103"/>
    <cellStyle name="40% - Énfasis6 2 3" xfId="104"/>
    <cellStyle name="40% - Énfasis6 2 4" xfId="105"/>
    <cellStyle name="40% - Énfasis6 3 2" xfId="106"/>
    <cellStyle name="40% - Énfasis6 3 3" xfId="107"/>
    <cellStyle name="40% - Énfasis6 4" xfId="108"/>
    <cellStyle name="60% - Énfasis1" xfId="109" builtinId="32" customBuiltin="1"/>
    <cellStyle name="60% - Énfasis1 2 2" xfId="110"/>
    <cellStyle name="60% - Énfasis1 2 2 2" xfId="111"/>
    <cellStyle name="60% - Énfasis1 2 2 3" xfId="112"/>
    <cellStyle name="60% - Énfasis1 2 3" xfId="113"/>
    <cellStyle name="60% - Énfasis1 2 4" xfId="114"/>
    <cellStyle name="60% - Énfasis1 3 2" xfId="115"/>
    <cellStyle name="60% - Énfasis1 3 3" xfId="116"/>
    <cellStyle name="60% - Énfasis1 4" xfId="117"/>
    <cellStyle name="60% - Énfasis2" xfId="118" builtinId="36" customBuiltin="1"/>
    <cellStyle name="60% - Énfasis2 2 2" xfId="119"/>
    <cellStyle name="60% - Énfasis2 2 2 2" xfId="120"/>
    <cellStyle name="60% - Énfasis2 2 2 3" xfId="121"/>
    <cellStyle name="60% - Énfasis2 2 3" xfId="122"/>
    <cellStyle name="60% - Énfasis2 2 4" xfId="123"/>
    <cellStyle name="60% - Énfasis2 3 2" xfId="124"/>
    <cellStyle name="60% - Énfasis2 3 3" xfId="125"/>
    <cellStyle name="60% - Énfasis2 4" xfId="126"/>
    <cellStyle name="60% - Énfasis3" xfId="127" builtinId="40" customBuiltin="1"/>
    <cellStyle name="60% - Énfasis3 2 2" xfId="128"/>
    <cellStyle name="60% - Énfasis3 2 2 2" xfId="129"/>
    <cellStyle name="60% - Énfasis3 2 2 3" xfId="130"/>
    <cellStyle name="60% - Énfasis3 2 3" xfId="131"/>
    <cellStyle name="60% - Énfasis3 2 4" xfId="132"/>
    <cellStyle name="60% - Énfasis3 3 2" xfId="133"/>
    <cellStyle name="60% - Énfasis3 3 3" xfId="134"/>
    <cellStyle name="60% - Énfasis3 4" xfId="135"/>
    <cellStyle name="60% - Énfasis4" xfId="136" builtinId="44" customBuiltin="1"/>
    <cellStyle name="60% - Énfasis4 2 2" xfId="137"/>
    <cellStyle name="60% - Énfasis4 2 2 2" xfId="138"/>
    <cellStyle name="60% - Énfasis4 2 2 3" xfId="139"/>
    <cellStyle name="60% - Énfasis4 2 3" xfId="140"/>
    <cellStyle name="60% - Énfasis4 2 4" xfId="141"/>
    <cellStyle name="60% - Énfasis4 3 2" xfId="142"/>
    <cellStyle name="60% - Énfasis4 3 3" xfId="143"/>
    <cellStyle name="60% - Énfasis4 4" xfId="144"/>
    <cellStyle name="60% - Énfasis5" xfId="145" builtinId="48" customBuiltin="1"/>
    <cellStyle name="60% - Énfasis5 2 2" xfId="146"/>
    <cellStyle name="60% - Énfasis5 2 2 2" xfId="147"/>
    <cellStyle name="60% - Énfasis5 2 2 3" xfId="148"/>
    <cellStyle name="60% - Énfasis5 2 3" xfId="149"/>
    <cellStyle name="60% - Énfasis5 2 4" xfId="150"/>
    <cellStyle name="60% - Énfasis5 3 2" xfId="151"/>
    <cellStyle name="60% - Énfasis5 3 3" xfId="152"/>
    <cellStyle name="60% - Énfasis5 4" xfId="153"/>
    <cellStyle name="60% - Énfasis6" xfId="154" builtinId="52" customBuiltin="1"/>
    <cellStyle name="60% - Énfasis6 2 2" xfId="155"/>
    <cellStyle name="60% - Énfasis6 2 2 2" xfId="156"/>
    <cellStyle name="60% - Énfasis6 2 2 3" xfId="157"/>
    <cellStyle name="60% - Énfasis6 2 3" xfId="158"/>
    <cellStyle name="60% - Énfasis6 2 4" xfId="159"/>
    <cellStyle name="60% - Énfasis6 3 2" xfId="160"/>
    <cellStyle name="60% - Énfasis6 3 3" xfId="161"/>
    <cellStyle name="60% - Énfasis6 4" xfId="162"/>
    <cellStyle name="Buena 2 2" xfId="163"/>
    <cellStyle name="Buena 2 2 2" xfId="164"/>
    <cellStyle name="Buena 2 2 3" xfId="165"/>
    <cellStyle name="Buena 2 3" xfId="166"/>
    <cellStyle name="Buena 2 4" xfId="167"/>
    <cellStyle name="Buena 3 2" xfId="168"/>
    <cellStyle name="Buena 3 3" xfId="169"/>
    <cellStyle name="Buena 4" xfId="170"/>
    <cellStyle name="Cálculo" xfId="171" builtinId="22" customBuiltin="1"/>
    <cellStyle name="Cálculo 2 2" xfId="172"/>
    <cellStyle name="Cálculo 2 2 2" xfId="173"/>
    <cellStyle name="Cálculo 2 2 3" xfId="174"/>
    <cellStyle name="Cálculo 2 3" xfId="175"/>
    <cellStyle name="Cálculo 2 4" xfId="176"/>
    <cellStyle name="Cálculo 3 2" xfId="177"/>
    <cellStyle name="Cálculo 3 3" xfId="178"/>
    <cellStyle name="Cálculo 4" xfId="179"/>
    <cellStyle name="Celda de comprobación" xfId="180" builtinId="23" customBuiltin="1"/>
    <cellStyle name="Celda de comprobación 2 2" xfId="181"/>
    <cellStyle name="Celda de comprobación 2 2 2" xfId="182"/>
    <cellStyle name="Celda de comprobación 2 2 3" xfId="183"/>
    <cellStyle name="Celda de comprobación 2 3" xfId="184"/>
    <cellStyle name="Celda de comprobación 2 4" xfId="185"/>
    <cellStyle name="Celda de comprobación 3 2" xfId="186"/>
    <cellStyle name="Celda de comprobación 3 3" xfId="187"/>
    <cellStyle name="Celda de comprobación 4" xfId="188"/>
    <cellStyle name="Celda vinculada" xfId="189" builtinId="24" customBuiltin="1"/>
    <cellStyle name="Celda vinculada 2 2" xfId="190"/>
    <cellStyle name="Celda vinculada 2 2 2" xfId="191"/>
    <cellStyle name="Celda vinculada 2 2 3" xfId="192"/>
    <cellStyle name="Celda vinculada 2 3" xfId="193"/>
    <cellStyle name="Celda vinculada 2 4" xfId="194"/>
    <cellStyle name="Celda vinculada 3 2" xfId="195"/>
    <cellStyle name="Celda vinculada 3 3" xfId="196"/>
    <cellStyle name="Celda vinculada 4" xfId="197"/>
    <cellStyle name="Encabezado 4" xfId="198" builtinId="19" customBuiltin="1"/>
    <cellStyle name="Encabezado 4 2 2" xfId="199"/>
    <cellStyle name="Encabezado 4 2 2 2" xfId="200"/>
    <cellStyle name="Encabezado 4 2 2 3" xfId="201"/>
    <cellStyle name="Encabezado 4 2 3" xfId="202"/>
    <cellStyle name="Encabezado 4 2 4" xfId="203"/>
    <cellStyle name="Encabezado 4 3 2" xfId="204"/>
    <cellStyle name="Encabezado 4 3 3" xfId="205"/>
    <cellStyle name="Encabezado 4 4" xfId="206"/>
    <cellStyle name="Énfasis1" xfId="207" builtinId="29" customBuiltin="1"/>
    <cellStyle name="Énfasis1 2 2" xfId="208"/>
    <cellStyle name="Énfasis1 2 2 2" xfId="209"/>
    <cellStyle name="Énfasis1 2 2 3" xfId="210"/>
    <cellStyle name="Énfasis1 2 3" xfId="211"/>
    <cellStyle name="Énfasis1 2 4" xfId="212"/>
    <cellStyle name="Énfasis1 3 2" xfId="213"/>
    <cellStyle name="Énfasis1 3 3" xfId="214"/>
    <cellStyle name="Énfasis1 4" xfId="215"/>
    <cellStyle name="Énfasis2" xfId="216" builtinId="33" customBuiltin="1"/>
    <cellStyle name="Énfasis2 2 2" xfId="217"/>
    <cellStyle name="Énfasis2 2 2 2" xfId="218"/>
    <cellStyle name="Énfasis2 2 2 3" xfId="219"/>
    <cellStyle name="Énfasis2 2 3" xfId="220"/>
    <cellStyle name="Énfasis2 2 4" xfId="221"/>
    <cellStyle name="Énfasis2 3 2" xfId="222"/>
    <cellStyle name="Énfasis2 3 3" xfId="223"/>
    <cellStyle name="Énfasis2 4" xfId="224"/>
    <cellStyle name="Énfasis3" xfId="225" builtinId="37" customBuiltin="1"/>
    <cellStyle name="Énfasis3 2 2" xfId="226"/>
    <cellStyle name="Énfasis3 2 2 2" xfId="227"/>
    <cellStyle name="Énfasis3 2 2 3" xfId="228"/>
    <cellStyle name="Énfasis3 2 3" xfId="229"/>
    <cellStyle name="Énfasis3 2 4" xfId="230"/>
    <cellStyle name="Énfasis3 3 2" xfId="231"/>
    <cellStyle name="Énfasis3 3 3" xfId="232"/>
    <cellStyle name="Énfasis3 4" xfId="233"/>
    <cellStyle name="Énfasis4" xfId="234" builtinId="41" customBuiltin="1"/>
    <cellStyle name="Énfasis4 2 2" xfId="235"/>
    <cellStyle name="Énfasis4 2 2 2" xfId="236"/>
    <cellStyle name="Énfasis4 2 2 3" xfId="237"/>
    <cellStyle name="Énfasis4 2 3" xfId="238"/>
    <cellStyle name="Énfasis4 2 4" xfId="239"/>
    <cellStyle name="Énfasis4 3 2" xfId="240"/>
    <cellStyle name="Énfasis4 3 3" xfId="241"/>
    <cellStyle name="Énfasis4 4" xfId="242"/>
    <cellStyle name="Énfasis5" xfId="243" builtinId="45" customBuiltin="1"/>
    <cellStyle name="Énfasis5 2 2" xfId="244"/>
    <cellStyle name="Énfasis5 2 2 2" xfId="245"/>
    <cellStyle name="Énfasis5 2 2 3" xfId="246"/>
    <cellStyle name="Énfasis5 2 3" xfId="247"/>
    <cellStyle name="Énfasis5 2 4" xfId="248"/>
    <cellStyle name="Énfasis5 3 2" xfId="249"/>
    <cellStyle name="Énfasis5 3 3" xfId="250"/>
    <cellStyle name="Énfasis5 4" xfId="251"/>
    <cellStyle name="Énfasis6" xfId="252" builtinId="49" customBuiltin="1"/>
    <cellStyle name="Énfasis6 2 2" xfId="253"/>
    <cellStyle name="Énfasis6 2 2 2" xfId="254"/>
    <cellStyle name="Énfasis6 2 2 3" xfId="255"/>
    <cellStyle name="Énfasis6 2 3" xfId="256"/>
    <cellStyle name="Énfasis6 2 4" xfId="257"/>
    <cellStyle name="Énfasis6 3 2" xfId="258"/>
    <cellStyle name="Énfasis6 3 3" xfId="259"/>
    <cellStyle name="Énfasis6 4" xfId="260"/>
    <cellStyle name="Entrada" xfId="261" builtinId="20" customBuiltin="1"/>
    <cellStyle name="Entrada 2 2" xfId="262"/>
    <cellStyle name="Entrada 2 2 2" xfId="263"/>
    <cellStyle name="Entrada 2 2 3" xfId="264"/>
    <cellStyle name="Entrada 2 3" xfId="265"/>
    <cellStyle name="Entrada 2 4" xfId="266"/>
    <cellStyle name="Entrada 3 2" xfId="267"/>
    <cellStyle name="Entrada 3 3" xfId="268"/>
    <cellStyle name="Entrada 4" xfId="269"/>
    <cellStyle name="Hipervínculo" xfId="270" builtinId="8"/>
    <cellStyle name="Hipervínculo 2" xfId="271"/>
    <cellStyle name="Hipervínculo 2 2" xfId="272"/>
    <cellStyle name="Hipervínculo 3" xfId="273"/>
    <cellStyle name="Hipervínculo visitado" xfId="444" builtinId="9" hidden="1"/>
    <cellStyle name="Hipervínculo visitado" xfId="445" builtinId="9" hidden="1"/>
    <cellStyle name="Hipervínculo visitado" xfId="446" builtinId="9" hidden="1"/>
    <cellStyle name="Hipervínculo visitado" xfId="447" builtinId="9" hidden="1"/>
    <cellStyle name="Hipervínculo visitado" xfId="448" builtinId="9" hidden="1"/>
    <cellStyle name="Hipervínculo visitado" xfId="449" builtinId="9" hidden="1"/>
    <cellStyle name="Hipervínculo visitado" xfId="450" builtinId="9" hidden="1"/>
    <cellStyle name="Incorrecto" xfId="274" builtinId="27" customBuiltin="1"/>
    <cellStyle name="Incorrecto 2 2" xfId="275"/>
    <cellStyle name="Incorrecto 2 2 2" xfId="276"/>
    <cellStyle name="Incorrecto 2 2 3" xfId="277"/>
    <cellStyle name="Incorrecto 2 3" xfId="278"/>
    <cellStyle name="Incorrecto 2 4" xfId="279"/>
    <cellStyle name="Incorrecto 3 2" xfId="280"/>
    <cellStyle name="Incorrecto 3 3" xfId="281"/>
    <cellStyle name="Incorrecto 4" xfId="282"/>
    <cellStyle name="Millares" xfId="283" builtinId="3"/>
    <cellStyle name="Millares [0]" xfId="284" builtinId="6"/>
    <cellStyle name="Millares [0] 2" xfId="285"/>
    <cellStyle name="Millares [0] 2 2" xfId="286"/>
    <cellStyle name="Millares [0] 2 3" xfId="287"/>
    <cellStyle name="Millares [0] 3" xfId="288"/>
    <cellStyle name="Millares [0] 3 2" xfId="289"/>
    <cellStyle name="Millares [0] 4" xfId="290"/>
    <cellStyle name="Millares 2" xfId="291"/>
    <cellStyle name="Millares 2 2" xfId="292"/>
    <cellStyle name="Millares 2 3" xfId="293"/>
    <cellStyle name="Millares 2 4" xfId="294"/>
    <cellStyle name="Millares 2 5" xfId="295"/>
    <cellStyle name="Millares 2 5 2" xfId="296"/>
    <cellStyle name="Millares 2 5 2 2" xfId="297"/>
    <cellStyle name="Millares 3" xfId="298"/>
    <cellStyle name="Millares 3 2" xfId="299"/>
    <cellStyle name="Millares 3 2 2" xfId="300"/>
    <cellStyle name="Millares 4" xfId="301"/>
    <cellStyle name="Millares 4 2" xfId="302"/>
    <cellStyle name="Millares 4 2 2" xfId="303"/>
    <cellStyle name="Millares 4 3" xfId="304"/>
    <cellStyle name="Millares 5" xfId="305"/>
    <cellStyle name="Millares 5 2" xfId="306"/>
    <cellStyle name="Millares 5 2 2" xfId="307"/>
    <cellStyle name="Millares 6" xfId="308"/>
    <cellStyle name="Millares 6 2" xfId="309"/>
    <cellStyle name="Millares 6 2 2" xfId="310"/>
    <cellStyle name="Millares 7" xfId="311"/>
    <cellStyle name="Millares 7 2" xfId="312"/>
    <cellStyle name="Millares 8" xfId="313"/>
    <cellStyle name="Millares 8 2" xfId="314"/>
    <cellStyle name="Millares 8 2 2" xfId="315"/>
    <cellStyle name="Millares 8 3" xfId="316"/>
    <cellStyle name="Millares 9" xfId="317"/>
    <cellStyle name="Moneda [0]" xfId="318" builtinId="7"/>
    <cellStyle name="Neutral" xfId="319" builtinId="28" customBuiltin="1"/>
    <cellStyle name="Neutral 2 2" xfId="320"/>
    <cellStyle name="Neutral 2 2 2" xfId="321"/>
    <cellStyle name="Neutral 2 2 3" xfId="322"/>
    <cellStyle name="Neutral 2 3" xfId="323"/>
    <cellStyle name="Neutral 2 4" xfId="324"/>
    <cellStyle name="Neutral 3 2" xfId="325"/>
    <cellStyle name="Neutral 3 3" xfId="326"/>
    <cellStyle name="Neutral 4" xfId="327"/>
    <cellStyle name="Normal" xfId="0" builtinId="0"/>
    <cellStyle name="Normal 10" xfId="328"/>
    <cellStyle name="Normal 2" xfId="329"/>
    <cellStyle name="Normal 2 2" xfId="330"/>
    <cellStyle name="Normal 2 2 2" xfId="331"/>
    <cellStyle name="Normal 2 2 2 2" xfId="332"/>
    <cellStyle name="Normal 2 2 2 2 2" xfId="333"/>
    <cellStyle name="Normal 2 2 3" xfId="334"/>
    <cellStyle name="Normal 2 3" xfId="335"/>
    <cellStyle name="Normal 2 4" xfId="336"/>
    <cellStyle name="Normal 2 4 2" xfId="337"/>
    <cellStyle name="Normal 2 5" xfId="338"/>
    <cellStyle name="Normal 3" xfId="339"/>
    <cellStyle name="Normal 3 2" xfId="340"/>
    <cellStyle name="Normal 3 3" xfId="341"/>
    <cellStyle name="Normal 3 4" xfId="342"/>
    <cellStyle name="Normal 3 5" xfId="343"/>
    <cellStyle name="Normal 4" xfId="344"/>
    <cellStyle name="Normal 4 2" xfId="345"/>
    <cellStyle name="Normal 4 2 2" xfId="346"/>
    <cellStyle name="Normal 4 3" xfId="347"/>
    <cellStyle name="Normal 4 4" xfId="348"/>
    <cellStyle name="Normal 5" xfId="349"/>
    <cellStyle name="Normal 5 2" xfId="350"/>
    <cellStyle name="Normal 5 2 2" xfId="351"/>
    <cellStyle name="Normal 5 2 2 2" xfId="352"/>
    <cellStyle name="Normal 9" xfId="353"/>
    <cellStyle name="Normal_indice" xfId="354"/>
    <cellStyle name="Notas" xfId="355" builtinId="10" customBuiltin="1"/>
    <cellStyle name="Notas 2 2" xfId="356"/>
    <cellStyle name="Notas 2 2 2" xfId="357"/>
    <cellStyle name="Notas 2 2 3" xfId="358"/>
    <cellStyle name="Notas 2 3" xfId="359"/>
    <cellStyle name="Notas 2 4" xfId="360"/>
    <cellStyle name="Notas 3 2" xfId="361"/>
    <cellStyle name="Notas 3 3" xfId="362"/>
    <cellStyle name="Notas 4" xfId="363"/>
    <cellStyle name="Porcentaje" xfId="364" builtinId="5"/>
    <cellStyle name="Porcentaje 2" xfId="365"/>
    <cellStyle name="Porcentaje 3" xfId="366"/>
    <cellStyle name="Porcentual 2" xfId="367"/>
    <cellStyle name="Porcentual 2 2" xfId="368"/>
    <cellStyle name="Porcentual 2 3" xfId="369"/>
    <cellStyle name="Porcentual 2 4" xfId="370"/>
    <cellStyle name="Porcentual 2 4 2" xfId="371"/>
    <cellStyle name="Porcentual 2 5" xfId="372"/>
    <cellStyle name="Salida" xfId="373" builtinId="21" customBuiltin="1"/>
    <cellStyle name="Salida 2 2" xfId="374"/>
    <cellStyle name="Salida 2 2 2" xfId="375"/>
    <cellStyle name="Salida 2 2 3" xfId="376"/>
    <cellStyle name="Salida 2 3" xfId="377"/>
    <cellStyle name="Salida 2 4" xfId="378"/>
    <cellStyle name="Salida 3 2" xfId="379"/>
    <cellStyle name="Salida 3 3" xfId="380"/>
    <cellStyle name="Salida 4" xfId="381"/>
    <cellStyle name="Texto de advertencia" xfId="382" builtinId="11" customBuiltin="1"/>
    <cellStyle name="Texto de advertencia 2 2" xfId="383"/>
    <cellStyle name="Texto de advertencia 2 2 2" xfId="384"/>
    <cellStyle name="Texto de advertencia 2 2 3" xfId="385"/>
    <cellStyle name="Texto de advertencia 2 3" xfId="386"/>
    <cellStyle name="Texto de advertencia 2 4" xfId="387"/>
    <cellStyle name="Texto de advertencia 3 2" xfId="388"/>
    <cellStyle name="Texto de advertencia 3 3" xfId="389"/>
    <cellStyle name="Texto de advertencia 4" xfId="390"/>
    <cellStyle name="Texto explicativo" xfId="391" builtinId="53" customBuiltin="1"/>
    <cellStyle name="Texto explicativo 2 2" xfId="392"/>
    <cellStyle name="Texto explicativo 2 2 2" xfId="393"/>
    <cellStyle name="Texto explicativo 2 2 3" xfId="394"/>
    <cellStyle name="Texto explicativo 2 3" xfId="395"/>
    <cellStyle name="Texto explicativo 2 4" xfId="396"/>
    <cellStyle name="Texto explicativo 3 2" xfId="397"/>
    <cellStyle name="Texto explicativo 3 3" xfId="398"/>
    <cellStyle name="Texto explicativo 4" xfId="399"/>
    <cellStyle name="Título" xfId="400" builtinId="15" customBuiltin="1"/>
    <cellStyle name="Título 1 2 2" xfId="401"/>
    <cellStyle name="Título 1 2 2 2" xfId="402"/>
    <cellStyle name="Título 1 2 2 3" xfId="403"/>
    <cellStyle name="Título 1 2 3" xfId="404"/>
    <cellStyle name="Título 1 2 4" xfId="405"/>
    <cellStyle name="Título 1 3 2" xfId="406"/>
    <cellStyle name="Título 1 3 3" xfId="407"/>
    <cellStyle name="Título 1 4" xfId="408"/>
    <cellStyle name="Título 2" xfId="409" builtinId="17" customBuiltin="1"/>
    <cellStyle name="Título 2 2 2" xfId="410"/>
    <cellStyle name="Título 2 2 2 2" xfId="411"/>
    <cellStyle name="Título 2 2 2 3" xfId="412"/>
    <cellStyle name="Título 2 2 3" xfId="413"/>
    <cellStyle name="Título 2 2 4" xfId="414"/>
    <cellStyle name="Título 2 3 2" xfId="415"/>
    <cellStyle name="Título 2 3 3" xfId="416"/>
    <cellStyle name="Título 2 4" xfId="417"/>
    <cellStyle name="Título 3" xfId="418" builtinId="18" customBuiltin="1"/>
    <cellStyle name="Título 3 2 2" xfId="419"/>
    <cellStyle name="Título 3 2 2 2" xfId="420"/>
    <cellStyle name="Título 3 2 2 3" xfId="421"/>
    <cellStyle name="Título 3 2 3" xfId="422"/>
    <cellStyle name="Título 3 2 4" xfId="423"/>
    <cellStyle name="Título 3 3 2" xfId="424"/>
    <cellStyle name="Título 3 3 3" xfId="425"/>
    <cellStyle name="Título 3 4" xfId="426"/>
    <cellStyle name="Título 4 2" xfId="427"/>
    <cellStyle name="Título 4 2 2" xfId="428"/>
    <cellStyle name="Título 4 2 3" xfId="429"/>
    <cellStyle name="Título 4 3" xfId="430"/>
    <cellStyle name="Título 4 4" xfId="431"/>
    <cellStyle name="Título 5 2" xfId="432"/>
    <cellStyle name="Título 5 3" xfId="433"/>
    <cellStyle name="Título 6" xfId="434"/>
    <cellStyle name="Total" xfId="435" builtinId="25" customBuiltin="1"/>
    <cellStyle name="Total 2 2" xfId="436"/>
    <cellStyle name="Total 2 2 2" xfId="437"/>
    <cellStyle name="Total 2 2 3" xfId="438"/>
    <cellStyle name="Total 2 3" xfId="439"/>
    <cellStyle name="Total 2 4" xfId="440"/>
    <cellStyle name="Total 3 2" xfId="441"/>
    <cellStyle name="Total 3 3" xfId="442"/>
    <cellStyle name="Total 4" xfId="443"/>
  </cellStyles>
  <dxfs count="42">
    <dxf>
      <font>
        <color theme="4" tint="-0.2499465926084170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4" tint="-0.24994659260841701"/>
      </font>
      <fill>
        <patternFill>
          <bgColor theme="8"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2" defaultTableStyle="TableStyleMedium2" defaultPivotStyle="PivotStyleLight16">
    <tableStyle name="PivotStyleLight16 2" table="0" count="11">
      <tableStyleElement type="headerRow" dxfId="41"/>
      <tableStyleElement type="totalRow" dxfId="40"/>
      <tableStyleElement type="firstRowStripe" dxfId="39"/>
      <tableStyleElement type="firstColumnStripe" dxfId="38"/>
      <tableStyleElement type="firstSubtotalColumn" dxfId="37"/>
      <tableStyleElement type="firstSubtotalRow" dxfId="36"/>
      <tableStyleElement type="secondSubtotalRow" dxfId="35"/>
      <tableStyleElement type="firstRowSubheading" dxfId="34"/>
      <tableStyleElement type="secondRowSubheading" dxfId="33"/>
      <tableStyleElement type="pageFieldLabels" dxfId="32"/>
      <tableStyleElement type="pageFieldValues" dxfId="31"/>
    </tableStyle>
    <tableStyle name="PivotStyleLight16 3" table="0" count="11">
      <tableStyleElement type="headerRow" dxfId="30"/>
      <tableStyleElement type="totalRow" dxfId="29"/>
      <tableStyleElement type="firstRowStripe" dxfId="28"/>
      <tableStyleElement type="firstColumnStripe" dxfId="27"/>
      <tableStyleElement type="firstSubtotalColumn" dxfId="26"/>
      <tableStyleElement type="firstSubtotalRow" dxfId="25"/>
      <tableStyleElement type="secondSubtotalRow" dxfId="24"/>
      <tableStyleElement type="firstRowSubheading" dxfId="23"/>
      <tableStyleElement type="secondRowSubheading" dxfId="22"/>
      <tableStyleElement type="pageFieldLabels" dxfId="21"/>
      <tableStyleElement type="pageFieldValues" dxfId="20"/>
    </tableStyle>
  </tableStyles>
  <colors>
    <mruColors>
      <color rgb="FF00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 Precio promedio mensual de papa en los mercados mayoristas</a:t>
            </a:r>
          </a:p>
        </c:rich>
      </c:tx>
      <c:overlay val="0"/>
      <c:spPr>
        <a:noFill/>
        <a:ln w="25400">
          <a:noFill/>
        </a:ln>
      </c:spPr>
    </c:title>
    <c:autoTitleDeleted val="0"/>
    <c:plotArea>
      <c:layout>
        <c:manualLayout>
          <c:layoutTarget val="inner"/>
          <c:xMode val="edge"/>
          <c:yMode val="edge"/>
          <c:x val="0.12185490771779101"/>
          <c:y val="0.134280654455815"/>
          <c:w val="0.81030828773522001"/>
          <c:h val="0.61601002682592099"/>
        </c:manualLayout>
      </c:layout>
      <c:lineChart>
        <c:grouping val="standard"/>
        <c:varyColors val="0"/>
        <c:ser>
          <c:idx val="0"/>
          <c:order val="0"/>
          <c:tx>
            <c:strRef>
              <c:f>'precio mayorista'!$C$7</c:f>
              <c:strCache>
                <c:ptCount val="1"/>
                <c:pt idx="0">
                  <c:v>2015</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mayorista'!$C$8:$C$19</c:f>
              <c:numCache>
                <c:formatCode>#,##0.0</c:formatCode>
                <c:ptCount val="12"/>
                <c:pt idx="0">
                  <c:v>212.69</c:v>
                </c:pt>
                <c:pt idx="1">
                  <c:v>200.61</c:v>
                </c:pt>
                <c:pt idx="2">
                  <c:v>210.48</c:v>
                </c:pt>
                <c:pt idx="3">
                  <c:v>252.76</c:v>
                </c:pt>
                <c:pt idx="4">
                  <c:v>235.08</c:v>
                </c:pt>
                <c:pt idx="5">
                  <c:v>228.59</c:v>
                </c:pt>
                <c:pt idx="6">
                  <c:v>268.58999999999997</c:v>
                </c:pt>
                <c:pt idx="7">
                  <c:v>374.35</c:v>
                </c:pt>
                <c:pt idx="8">
                  <c:v>344.46</c:v>
                </c:pt>
                <c:pt idx="9">
                  <c:v>386.05</c:v>
                </c:pt>
                <c:pt idx="10">
                  <c:v>396.11</c:v>
                </c:pt>
                <c:pt idx="11">
                  <c:v>277.5</c:v>
                </c:pt>
              </c:numCache>
            </c:numRef>
          </c:val>
          <c:smooth val="0"/>
          <c:extLst>
            <c:ext xmlns:c16="http://schemas.microsoft.com/office/drawing/2014/chart" uri="{C3380CC4-5D6E-409C-BE32-E72D297353CC}">
              <c16:uniqueId val="{00000000-72D2-480B-B051-8CBC7447FC81}"/>
            </c:ext>
          </c:extLst>
        </c:ser>
        <c:ser>
          <c:idx val="1"/>
          <c:order val="1"/>
          <c:tx>
            <c:strRef>
              <c:f>'precio mayorista'!$D$7</c:f>
              <c:strCache>
                <c:ptCount val="1"/>
                <c:pt idx="0">
                  <c:v>2016</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mayorista'!$D$8:$D$19</c:f>
              <c:numCache>
                <c:formatCode>#,##0.0</c:formatCode>
                <c:ptCount val="12"/>
                <c:pt idx="0">
                  <c:v>196.24</c:v>
                </c:pt>
                <c:pt idx="1">
                  <c:v>180.84</c:v>
                </c:pt>
                <c:pt idx="2">
                  <c:v>181.1</c:v>
                </c:pt>
                <c:pt idx="3">
                  <c:v>174.37</c:v>
                </c:pt>
                <c:pt idx="4">
                  <c:v>217.98</c:v>
                </c:pt>
                <c:pt idx="5">
                  <c:v>243.56</c:v>
                </c:pt>
                <c:pt idx="6">
                  <c:v>245.19</c:v>
                </c:pt>
                <c:pt idx="7">
                  <c:v>266.75</c:v>
                </c:pt>
                <c:pt idx="8">
                  <c:v>232.53</c:v>
                </c:pt>
                <c:pt idx="9">
                  <c:v>231.59</c:v>
                </c:pt>
                <c:pt idx="10">
                  <c:v>210.93</c:v>
                </c:pt>
                <c:pt idx="11">
                  <c:v>137.88999999999999</c:v>
                </c:pt>
              </c:numCache>
            </c:numRef>
          </c:val>
          <c:smooth val="0"/>
          <c:extLst>
            <c:ext xmlns:c16="http://schemas.microsoft.com/office/drawing/2014/chart" uri="{C3380CC4-5D6E-409C-BE32-E72D297353CC}">
              <c16:uniqueId val="{00000001-72D2-480B-B051-8CBC7447FC81}"/>
            </c:ext>
          </c:extLst>
        </c:ser>
        <c:ser>
          <c:idx val="2"/>
          <c:order val="2"/>
          <c:tx>
            <c:strRef>
              <c:f>'precio mayorista'!$E$7</c:f>
              <c:strCache>
                <c:ptCount val="1"/>
                <c:pt idx="0">
                  <c:v>2017</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'precio mayorista'!$B$8:$B$19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'precio mayorista'!$E$8:$E$19</c:f>
              <c:numCache>
                <c:formatCode>#,##0.0</c:formatCode>
                <c:ptCount val="12"/>
                <c:pt idx="0">
                  <c:v>120.48</c:v>
                </c:pt>
                <c:pt idx="1">
                  <c:v>137.6</c:v>
                </c:pt>
                <c:pt idx="2">
                  <c:v>143.94999999999999</c:v>
                </c:pt>
                <c:pt idx="3">
                  <c:v>139.88999999999999</c:v>
                </c:pt>
                <c:pt idx="4">
                  <c:v>140.08000000000001</c:v>
                </c:pt>
                <c:pt idx="5">
                  <c:v>126.73</c:v>
                </c:pt>
                <c:pt idx="6">
                  <c:v>129.41</c:v>
                </c:pt>
                <c:pt idx="7">
                  <c:v>125.43</c:v>
                </c:pt>
                <c:pt idx="8">
                  <c:v>139.24</c:v>
                </c:pt>
                <c:pt idx="9">
                  <c:v>149.24</c:v>
                </c:pt>
                <c:pt idx="10">
                  <c:v>228.5</c:v>
                </c:pt>
              </c:numCache>
            </c:numRef>
          </c:val>
          <c:smooth val="0"/>
          <c:extLst>
            <c:ext xmlns:c16="http://schemas.microsoft.com/office/drawing/2014/chart" uri="{C3380CC4-5D6E-409C-BE32-E72D297353CC}">
              <c16:uniqueId val="{00000002-72D2-480B-B051-8CBC7447FC81}"/>
            </c:ext>
          </c:extLst>
        </c:ser>
        <c:dLbls>
          <c:showLegendKey val="0"/>
          <c:showVal val="0"/>
          <c:showCatName val="0"/>
          <c:showSerName val="0"/>
          <c:showPercent val="0"/>
          <c:showBubbleSize val="0"/>
        </c:dLbls>
        <c:marker val="1"/>
        <c:smooth val="0"/>
        <c:axId val="-2139825848"/>
        <c:axId val="-2139817928"/>
      </c:lineChart>
      <c:catAx>
        <c:axId val="-2139825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2139817928"/>
        <c:crosses val="autoZero"/>
        <c:auto val="1"/>
        <c:lblAlgn val="ctr"/>
        <c:lblOffset val="100"/>
        <c:noMultiLvlLbl val="0"/>
      </c:catAx>
      <c:valAx>
        <c:axId val="-2139817928"/>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kg</a:t>
                </a:r>
              </a:p>
            </c:rich>
          </c:tx>
          <c:overlay val="0"/>
          <c:spPr>
            <a:noFill/>
            <a:ln w="25400">
              <a:noFill/>
            </a:ln>
          </c:spPr>
        </c:title>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39825848"/>
        <c:crosses val="autoZero"/>
        <c:crossBetween val="between"/>
      </c:valAx>
      <c:spPr>
        <a:noFill/>
        <a:ln w="25400">
          <a:noFill/>
        </a:ln>
      </c:spPr>
    </c:plotArea>
    <c:legend>
      <c:legendPos val="r"/>
      <c:layout>
        <c:manualLayout>
          <c:xMode val="edge"/>
          <c:yMode val="edge"/>
          <c:x val="0.22664633637890599"/>
          <c:y val="0.89923025676836299"/>
          <c:w val="0.41531045381808401"/>
          <c:h val="9.3962612471606199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10. Rendimiento regional de papa entre las regiones de Coquimbo y Los Lagos (ton/ha)</a:t>
            </a:r>
          </a:p>
        </c:rich>
      </c:tx>
      <c:overlay val="0"/>
      <c:spPr>
        <a:noFill/>
        <a:ln w="25400">
          <a:noFill/>
        </a:ln>
      </c:spPr>
    </c:title>
    <c:autoTitleDeleted val="0"/>
    <c:plotArea>
      <c:layout>
        <c:manualLayout>
          <c:layoutTarget val="inner"/>
          <c:xMode val="edge"/>
          <c:yMode val="edge"/>
          <c:x val="7.4922499548533E-2"/>
          <c:y val="0.116343490304709"/>
          <c:w val="0.90820192387826204"/>
          <c:h val="0.71348703295744498"/>
        </c:manualLayout>
      </c:layout>
      <c:barChart>
        <c:barDir val="col"/>
        <c:grouping val="clustered"/>
        <c:varyColors val="0"/>
        <c:ser>
          <c:idx val="0"/>
          <c:order val="0"/>
          <c:tx>
            <c:strRef>
              <c:f>'rend región'!$B$21</c:f>
              <c:strCache>
                <c:ptCount val="1"/>
                <c:pt idx="0">
                  <c:v>2014/15</c:v>
                </c:pt>
              </c:strCache>
            </c:strRef>
          </c:tx>
          <c:spPr>
            <a:solidFill>
              <a:srgbClr val="4F81BD"/>
            </a:solidFill>
            <a:ln w="25400">
              <a:noFill/>
            </a:ln>
          </c:spPr>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región'!$C$21:$K$21</c:f>
              <c:numCache>
                <c:formatCode>#,##0.0</c:formatCode>
                <c:ptCount val="9"/>
                <c:pt idx="0">
                  <c:v>23.15</c:v>
                </c:pt>
                <c:pt idx="1">
                  <c:v>15.08</c:v>
                </c:pt>
                <c:pt idx="2">
                  <c:v>22.86</c:v>
                </c:pt>
                <c:pt idx="3">
                  <c:v>16.309999999999999</c:v>
                </c:pt>
                <c:pt idx="4">
                  <c:v>16.440000000000001</c:v>
                </c:pt>
                <c:pt idx="5">
                  <c:v>15.78</c:v>
                </c:pt>
                <c:pt idx="6">
                  <c:v>18.21</c:v>
                </c:pt>
                <c:pt idx="7">
                  <c:v>17.8</c:v>
                </c:pt>
                <c:pt idx="8">
                  <c:v>25.64</c:v>
                </c:pt>
              </c:numCache>
            </c:numRef>
          </c:val>
          <c:extLst>
            <c:ext xmlns:c16="http://schemas.microsoft.com/office/drawing/2014/chart" uri="{C3380CC4-5D6E-409C-BE32-E72D297353CC}">
              <c16:uniqueId val="{00000000-DDCF-4CC0-8F7C-261EF469397C}"/>
            </c:ext>
          </c:extLst>
        </c:ser>
        <c:ser>
          <c:idx val="1"/>
          <c:order val="1"/>
          <c:tx>
            <c:strRef>
              <c:f>'rend región'!$B$22</c:f>
              <c:strCache>
                <c:ptCount val="1"/>
                <c:pt idx="0">
                  <c:v>2015/16</c:v>
                </c:pt>
              </c:strCache>
            </c:strRef>
          </c:tx>
          <c:spPr>
            <a:solidFill>
              <a:srgbClr val="C0504D"/>
            </a:solidFill>
            <a:ln w="25400">
              <a:noFill/>
            </a:ln>
          </c:spPr>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región'!$C$22:$K$22</c:f>
              <c:numCache>
                <c:formatCode>#,##0.0</c:formatCode>
                <c:ptCount val="9"/>
                <c:pt idx="0">
                  <c:v>24.23</c:v>
                </c:pt>
                <c:pt idx="1">
                  <c:v>17.809999999999999</c:v>
                </c:pt>
                <c:pt idx="2">
                  <c:v>17.2</c:v>
                </c:pt>
                <c:pt idx="3">
                  <c:v>13.73</c:v>
                </c:pt>
                <c:pt idx="4">
                  <c:v>16.919999999999998</c:v>
                </c:pt>
                <c:pt idx="5">
                  <c:v>14.809999999999999</c:v>
                </c:pt>
                <c:pt idx="6">
                  <c:v>22.619999999999997</c:v>
                </c:pt>
                <c:pt idx="7">
                  <c:v>22</c:v>
                </c:pt>
                <c:pt idx="8">
                  <c:v>33.200000000000003</c:v>
                </c:pt>
              </c:numCache>
            </c:numRef>
          </c:val>
          <c:extLst>
            <c:ext xmlns:c16="http://schemas.microsoft.com/office/drawing/2014/chart" uri="{C3380CC4-5D6E-409C-BE32-E72D297353CC}">
              <c16:uniqueId val="{00000001-DDCF-4CC0-8F7C-261EF469397C}"/>
            </c:ext>
          </c:extLst>
        </c:ser>
        <c:ser>
          <c:idx val="2"/>
          <c:order val="2"/>
          <c:tx>
            <c:strRef>
              <c:f>'rend región'!$B$23</c:f>
              <c:strCache>
                <c:ptCount val="1"/>
                <c:pt idx="0">
                  <c:v>2016/17</c:v>
                </c:pt>
              </c:strCache>
            </c:strRef>
          </c:tx>
          <c:invertIfNegative val="0"/>
          <c:cat>
            <c:strRef>
              <c:f>'rend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'rend región'!$C$23:$K$23</c:f>
              <c:numCache>
                <c:formatCode>#,##0.0</c:formatCode>
                <c:ptCount val="9"/>
                <c:pt idx="0">
                  <c:v>24.86</c:v>
                </c:pt>
                <c:pt idx="1">
                  <c:v>13.88</c:v>
                </c:pt>
                <c:pt idx="2">
                  <c:v>17</c:v>
                </c:pt>
                <c:pt idx="3">
                  <c:v>15.419999999999998</c:v>
                </c:pt>
                <c:pt idx="4">
                  <c:v>22.130000000000003</c:v>
                </c:pt>
                <c:pt idx="5">
                  <c:v>17.25</c:v>
                </c:pt>
                <c:pt idx="6">
                  <c:v>26.639999999999997</c:v>
                </c:pt>
                <c:pt idx="7">
                  <c:v>31.689999999999998</c:v>
                </c:pt>
                <c:pt idx="8">
                  <c:v>42.980000000000004</c:v>
                </c:pt>
              </c:numCache>
            </c:numRef>
          </c:val>
          <c:extLst>
            <c:ext xmlns:c16="http://schemas.microsoft.com/office/drawing/2014/chart" uri="{C3380CC4-5D6E-409C-BE32-E72D297353CC}">
              <c16:uniqueId val="{00000002-DDCF-4CC0-8F7C-261EF469397C}"/>
            </c:ext>
          </c:extLst>
        </c:ser>
        <c:dLbls>
          <c:showLegendKey val="0"/>
          <c:showVal val="0"/>
          <c:showCatName val="0"/>
          <c:showSerName val="0"/>
          <c:showPercent val="0"/>
          <c:showBubbleSize val="0"/>
        </c:dLbls>
        <c:gapWidth val="219"/>
        <c:overlap val="-27"/>
        <c:axId val="-2125025304"/>
        <c:axId val="-2125021768"/>
      </c:barChart>
      <c:catAx>
        <c:axId val="-2125025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5021768"/>
        <c:crosses val="autoZero"/>
        <c:auto val="1"/>
        <c:lblAlgn val="ctr"/>
        <c:lblOffset val="100"/>
        <c:noMultiLvlLbl val="0"/>
      </c:catAx>
      <c:valAx>
        <c:axId val="-2125021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 por hectárea</a:t>
                </a:r>
              </a:p>
            </c:rich>
          </c:tx>
          <c:layout>
            <c:manualLayout>
              <c:xMode val="edge"/>
              <c:yMode val="edge"/>
              <c:x val="1.28412213997876E-2"/>
              <c:y val="0.266974425030644"/>
            </c:manualLayout>
          </c:layout>
          <c:overlay val="0"/>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5025304"/>
        <c:crosses val="autoZero"/>
        <c:crossBetween val="between"/>
      </c:valAx>
      <c:spPr>
        <a:noFill/>
        <a:ln w="25400">
          <a:noFill/>
        </a:ln>
      </c:spPr>
    </c:plotArea>
    <c:legend>
      <c:legendPos val="r"/>
      <c:layout>
        <c:manualLayout>
          <c:xMode val="edge"/>
          <c:yMode val="edge"/>
          <c:x val="0.38249090919309597"/>
          <c:y val="0.91850719187805996"/>
          <c:w val="0.236118632922491"/>
          <c:h val="5.9784624547261397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L" sz="1000" b="1">
                <a:solidFill>
                  <a:sysClr val="windowText" lastClr="000000"/>
                </a:solidFill>
                <a:latin typeface="Arial" panose="020B0604020202020204" pitchFamily="34" charset="0"/>
                <a:cs typeface="Arial" panose="020B0604020202020204" pitchFamily="34" charset="0"/>
              </a:rPr>
              <a:t>Gráfico 2.</a:t>
            </a:r>
            <a:r>
              <a:rPr lang="es-CL" sz="1000" b="1" baseline="0">
                <a:solidFill>
                  <a:sysClr val="windowText" lastClr="000000"/>
                </a:solidFill>
                <a:latin typeface="Arial" panose="020B0604020202020204" pitchFamily="34" charset="0"/>
                <a:cs typeface="Arial" panose="020B0604020202020204" pitchFamily="34" charset="0"/>
              </a:rPr>
              <a:t> Precio diario de papa en los mercados mayoristas, desde el 4 de septiembre al 30 de noviembre de 2017 </a:t>
            </a:r>
          </a:p>
          <a:p>
            <a:pPr>
              <a:defRPr sz="1000" b="1">
                <a:solidFill>
                  <a:sysClr val="windowText" lastClr="000000"/>
                </a:solidFill>
                <a:latin typeface="Arial" panose="020B0604020202020204" pitchFamily="34" charset="0"/>
                <a:cs typeface="Arial" panose="020B0604020202020204" pitchFamily="34" charset="0"/>
              </a:defRPr>
            </a:pPr>
            <a:r>
              <a:rPr lang="es-CL" sz="1000" b="1" baseline="0">
                <a:solidFill>
                  <a:sysClr val="windowText" lastClr="000000"/>
                </a:solidFill>
                <a:latin typeface="Arial" panose="020B0604020202020204" pitchFamily="34" charset="0"/>
                <a:cs typeface="Arial" panose="020B0604020202020204" pitchFamily="34" charset="0"/>
              </a:rPr>
              <a:t>(en $/25 kilos sin IVA)</a:t>
            </a:r>
            <a:endParaRPr lang="es-CL" sz="1000" b="1">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L"/>
        </a:p>
      </c:txPr>
    </c:title>
    <c:autoTitleDeleted val="0"/>
    <c:plotArea>
      <c:layout>
        <c:manualLayout>
          <c:layoutTarget val="inner"/>
          <c:xMode val="edge"/>
          <c:yMode val="edge"/>
          <c:x val="9.5795055548082195E-2"/>
          <c:y val="0.17133827921650599"/>
          <c:w val="0.89733129353430496"/>
          <c:h val="0.64124125010361299"/>
        </c:manualLayout>
      </c:layout>
      <c:lineChart>
        <c:grouping val="standard"/>
        <c:varyColors val="0"/>
        <c:ser>
          <c:idx val="0"/>
          <c:order val="0"/>
          <c:spPr>
            <a:ln w="28575" cap="rnd">
              <a:solidFill>
                <a:schemeClr val="accent1"/>
              </a:solidFill>
              <a:round/>
            </a:ln>
            <a:effectLst/>
          </c:spPr>
          <c:marker>
            <c:symbol val="none"/>
          </c:marker>
          <c:trendline>
            <c:spPr>
              <a:ln w="19050" cap="rnd">
                <a:solidFill>
                  <a:srgbClr val="FF0000"/>
                </a:solidFill>
                <a:prstDash val="sysDot"/>
              </a:ln>
              <a:effectLst/>
            </c:spPr>
            <c:trendlineType val="poly"/>
            <c:order val="3"/>
            <c:dispRSqr val="0"/>
            <c:dispEq val="0"/>
          </c:trendline>
          <c:cat>
            <c:numRef>
              <c:f>'[2]serie de precios saco 25 kg'!$A$3:$A$55</c:f>
              <c:numCache>
                <c:formatCode>General</c:formatCode>
                <c:ptCount val="53"/>
                <c:pt idx="0">
                  <c:v>42982</c:v>
                </c:pt>
                <c:pt idx="1">
                  <c:v>42984</c:v>
                </c:pt>
                <c:pt idx="2">
                  <c:v>42991</c:v>
                </c:pt>
                <c:pt idx="3">
                  <c:v>42993</c:v>
                </c:pt>
                <c:pt idx="4">
                  <c:v>42998</c:v>
                </c:pt>
                <c:pt idx="5">
                  <c:v>42999</c:v>
                </c:pt>
                <c:pt idx="6">
                  <c:v>43000</c:v>
                </c:pt>
                <c:pt idx="7">
                  <c:v>43003</c:v>
                </c:pt>
                <c:pt idx="8">
                  <c:v>43004</c:v>
                </c:pt>
                <c:pt idx="9">
                  <c:v>43005</c:v>
                </c:pt>
                <c:pt idx="10">
                  <c:v>43006</c:v>
                </c:pt>
                <c:pt idx="11">
                  <c:v>43007</c:v>
                </c:pt>
                <c:pt idx="12">
                  <c:v>43010</c:v>
                </c:pt>
                <c:pt idx="13">
                  <c:v>43011</c:v>
                </c:pt>
                <c:pt idx="14">
                  <c:v>43012</c:v>
                </c:pt>
                <c:pt idx="15">
                  <c:v>43013</c:v>
                </c:pt>
                <c:pt idx="16">
                  <c:v>43014</c:v>
                </c:pt>
                <c:pt idx="17">
                  <c:v>43018</c:v>
                </c:pt>
                <c:pt idx="18">
                  <c:v>43019</c:v>
                </c:pt>
                <c:pt idx="19">
                  <c:v>43020</c:v>
                </c:pt>
                <c:pt idx="20">
                  <c:v>43021</c:v>
                </c:pt>
                <c:pt idx="21">
                  <c:v>43024</c:v>
                </c:pt>
                <c:pt idx="22">
                  <c:v>43025</c:v>
                </c:pt>
                <c:pt idx="23">
                  <c:v>43026</c:v>
                </c:pt>
                <c:pt idx="24">
                  <c:v>43027</c:v>
                </c:pt>
                <c:pt idx="25">
                  <c:v>43028</c:v>
                </c:pt>
                <c:pt idx="26">
                  <c:v>43031</c:v>
                </c:pt>
                <c:pt idx="27">
                  <c:v>43032</c:v>
                </c:pt>
                <c:pt idx="28">
                  <c:v>43033</c:v>
                </c:pt>
                <c:pt idx="29">
                  <c:v>43034</c:v>
                </c:pt>
                <c:pt idx="30">
                  <c:v>43038</c:v>
                </c:pt>
                <c:pt idx="31">
                  <c:v>43039</c:v>
                </c:pt>
                <c:pt idx="32">
                  <c:v>43041</c:v>
                </c:pt>
                <c:pt idx="33">
                  <c:v>43042</c:v>
                </c:pt>
                <c:pt idx="34">
                  <c:v>43045</c:v>
                </c:pt>
                <c:pt idx="35">
                  <c:v>43046</c:v>
                </c:pt>
                <c:pt idx="36">
                  <c:v>43047</c:v>
                </c:pt>
                <c:pt idx="37">
                  <c:v>43048</c:v>
                </c:pt>
                <c:pt idx="38">
                  <c:v>43049</c:v>
                </c:pt>
                <c:pt idx="39">
                  <c:v>43052</c:v>
                </c:pt>
                <c:pt idx="40">
                  <c:v>43053</c:v>
                </c:pt>
                <c:pt idx="41">
                  <c:v>43054</c:v>
                </c:pt>
                <c:pt idx="42">
                  <c:v>43055</c:v>
                </c:pt>
                <c:pt idx="43">
                  <c:v>43056</c:v>
                </c:pt>
                <c:pt idx="44">
                  <c:v>43059</c:v>
                </c:pt>
                <c:pt idx="45">
                  <c:v>43060</c:v>
                </c:pt>
                <c:pt idx="46">
                  <c:v>43061</c:v>
                </c:pt>
                <c:pt idx="47">
                  <c:v>43062</c:v>
                </c:pt>
                <c:pt idx="48">
                  <c:v>43063</c:v>
                </c:pt>
                <c:pt idx="49">
                  <c:v>43066</c:v>
                </c:pt>
                <c:pt idx="50">
                  <c:v>43067</c:v>
                </c:pt>
                <c:pt idx="51">
                  <c:v>43068</c:v>
                </c:pt>
                <c:pt idx="52">
                  <c:v>43069</c:v>
                </c:pt>
              </c:numCache>
            </c:numRef>
          </c:cat>
          <c:val>
            <c:numRef>
              <c:f>'[2]serie de precios saco 25 kg'!$N$3:$N$55</c:f>
              <c:numCache>
                <c:formatCode>General</c:formatCode>
                <c:ptCount val="53"/>
                <c:pt idx="0">
                  <c:v>3132.16</c:v>
                </c:pt>
                <c:pt idx="1">
                  <c:v>3133.06</c:v>
                </c:pt>
                <c:pt idx="2">
                  <c:v>3163.92</c:v>
                </c:pt>
                <c:pt idx="3">
                  <c:v>3571.43</c:v>
                </c:pt>
                <c:pt idx="4">
                  <c:v>3276.0250000000001</c:v>
                </c:pt>
                <c:pt idx="5">
                  <c:v>3610.8988888888889</c:v>
                </c:pt>
                <c:pt idx="6">
                  <c:v>3599.9976923076929</c:v>
                </c:pt>
                <c:pt idx="7">
                  <c:v>3860.1149999999993</c:v>
                </c:pt>
                <c:pt idx="8">
                  <c:v>3729.0935714285711</c:v>
                </c:pt>
                <c:pt idx="9">
                  <c:v>3798.3500000000004</c:v>
                </c:pt>
                <c:pt idx="10">
                  <c:v>3731.5892307692297</c:v>
                </c:pt>
                <c:pt idx="11">
                  <c:v>3784.0124999999998</c:v>
                </c:pt>
                <c:pt idx="12">
                  <c:v>3633.07</c:v>
                </c:pt>
                <c:pt idx="13">
                  <c:v>3789.1666666666665</c:v>
                </c:pt>
                <c:pt idx="14">
                  <c:v>3653.4400000000005</c:v>
                </c:pt>
                <c:pt idx="15">
                  <c:v>3920.7956250000007</c:v>
                </c:pt>
                <c:pt idx="16">
                  <c:v>3731.3510526315795</c:v>
                </c:pt>
                <c:pt idx="17">
                  <c:v>3448.6618181818189</c:v>
                </c:pt>
                <c:pt idx="18">
                  <c:v>3552.2313333333341</c:v>
                </c:pt>
                <c:pt idx="19">
                  <c:v>3430.8517647058825</c:v>
                </c:pt>
                <c:pt idx="20">
                  <c:v>3731.8209090909095</c:v>
                </c:pt>
                <c:pt idx="21">
                  <c:v>3691.0964705882357</c:v>
                </c:pt>
                <c:pt idx="22">
                  <c:v>3742.8642105263166</c:v>
                </c:pt>
                <c:pt idx="23">
                  <c:v>3938.875</c:v>
                </c:pt>
                <c:pt idx="24">
                  <c:v>3883.8615789473683</c:v>
                </c:pt>
                <c:pt idx="25">
                  <c:v>3797.7018181818189</c:v>
                </c:pt>
                <c:pt idx="26">
                  <c:v>3668.0226666666672</c:v>
                </c:pt>
                <c:pt idx="27">
                  <c:v>3583.355</c:v>
                </c:pt>
                <c:pt idx="28">
                  <c:v>3757.6558333333337</c:v>
                </c:pt>
                <c:pt idx="29">
                  <c:v>3893.6335294117648</c:v>
                </c:pt>
                <c:pt idx="30">
                  <c:v>3677.5362500000001</c:v>
                </c:pt>
                <c:pt idx="31">
                  <c:v>3867.1880000000006</c:v>
                </c:pt>
                <c:pt idx="32">
                  <c:v>4321.6037500000002</c:v>
                </c:pt>
                <c:pt idx="33">
                  <c:v>4530.7005263157889</c:v>
                </c:pt>
                <c:pt idx="34">
                  <c:v>4965.5226666666667</c:v>
                </c:pt>
                <c:pt idx="35">
                  <c:v>5186.3095000000012</c:v>
                </c:pt>
                <c:pt idx="36">
                  <c:v>5824.971333333333</c:v>
                </c:pt>
                <c:pt idx="37">
                  <c:v>5849.4317647058824</c:v>
                </c:pt>
                <c:pt idx="38">
                  <c:v>5586.8842105263157</c:v>
                </c:pt>
                <c:pt idx="39">
                  <c:v>5524.6073333333325</c:v>
                </c:pt>
                <c:pt idx="40">
                  <c:v>5920.9868181818174</c:v>
                </c:pt>
                <c:pt idx="41">
                  <c:v>5994.0887500000008</c:v>
                </c:pt>
                <c:pt idx="42">
                  <c:v>5706.7260869565207</c:v>
                </c:pt>
                <c:pt idx="43">
                  <c:v>5723.4033333333327</c:v>
                </c:pt>
                <c:pt idx="44">
                  <c:v>5759.59375</c:v>
                </c:pt>
                <c:pt idx="45">
                  <c:v>5719.2428571428563</c:v>
                </c:pt>
                <c:pt idx="46">
                  <c:v>6316.195882352943</c:v>
                </c:pt>
                <c:pt idx="47">
                  <c:v>6296.6775000000007</c:v>
                </c:pt>
                <c:pt idx="48">
                  <c:v>5805.6822222222218</c:v>
                </c:pt>
                <c:pt idx="49">
                  <c:v>5361.7699999999995</c:v>
                </c:pt>
                <c:pt idx="50">
                  <c:v>5838.9564705882349</c:v>
                </c:pt>
                <c:pt idx="51">
                  <c:v>6897.1506666666683</c:v>
                </c:pt>
                <c:pt idx="52">
                  <c:v>6506.0481249999993</c:v>
                </c:pt>
              </c:numCache>
            </c:numRef>
          </c:val>
          <c:smooth val="0"/>
          <c:extLst>
            <c:ext xmlns:c16="http://schemas.microsoft.com/office/drawing/2014/chart" uri="{C3380CC4-5D6E-409C-BE32-E72D297353CC}">
              <c16:uniqueId val="{00000001-8214-4885-AFF9-A6FEC8CCC2B9}"/>
            </c:ext>
          </c:extLst>
        </c:ser>
        <c:dLbls>
          <c:showLegendKey val="0"/>
          <c:showVal val="0"/>
          <c:showCatName val="0"/>
          <c:showSerName val="0"/>
          <c:showPercent val="0"/>
          <c:showBubbleSize val="0"/>
        </c:dLbls>
        <c:smooth val="0"/>
        <c:axId val="2071859416"/>
        <c:axId val="2071862792"/>
      </c:lineChart>
      <c:catAx>
        <c:axId val="2071859416"/>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2071862792"/>
        <c:crosses val="autoZero"/>
        <c:auto val="0"/>
        <c:lblAlgn val="ctr"/>
        <c:lblOffset val="100"/>
        <c:noMultiLvlLbl val="1"/>
      </c:catAx>
      <c:valAx>
        <c:axId val="2071862792"/>
        <c:scaling>
          <c:orientation val="minMax"/>
          <c:max val="7000"/>
          <c:min val="3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s-CL">
                    <a:solidFill>
                      <a:sysClr val="windowText" lastClr="000000"/>
                    </a:solidFill>
                    <a:latin typeface="Arial" panose="020B0604020202020204" pitchFamily="34" charset="0"/>
                    <a:cs typeface="Arial" panose="020B0604020202020204" pitchFamily="34" charset="0"/>
                  </a:rPr>
                  <a:t>$ / saco 25</a:t>
                </a:r>
                <a:r>
                  <a:rPr lang="es-CL" baseline="0">
                    <a:solidFill>
                      <a:sysClr val="windowText" lastClr="000000"/>
                    </a:solidFill>
                    <a:latin typeface="Arial" panose="020B0604020202020204" pitchFamily="34" charset="0"/>
                    <a:cs typeface="Arial" panose="020B0604020202020204" pitchFamily="34" charset="0"/>
                  </a:rPr>
                  <a:t> kg</a:t>
                </a:r>
                <a:endParaRPr lang="es-CL">
                  <a:solidFill>
                    <a:sysClr val="windowText" lastClr="000000"/>
                  </a:solidFill>
                  <a:latin typeface="Arial" panose="020B0604020202020204" pitchFamily="34" charset="0"/>
                  <a:cs typeface="Arial" panose="020B0604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2071859416"/>
        <c:crosses val="autoZero"/>
        <c:crossBetween val="between"/>
        <c:majorUnit val="50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Gráfico 3. Precio diario de papa en los mercados mayoristas según mercado desde el 18 de octubre al 30 de noviembre 2017 </a:t>
            </a:r>
          </a:p>
          <a:p>
            <a:pPr>
              <a:defRPr sz="1000" b="0" i="0" u="none" strike="noStrike" baseline="0">
                <a:solidFill>
                  <a:srgbClr val="000000"/>
                </a:solidFill>
                <a:latin typeface="Calibri"/>
                <a:ea typeface="Calibri"/>
                <a:cs typeface="Calibri"/>
              </a:defRPr>
            </a:pPr>
            <a:r>
              <a:rPr lang="es-CL" sz="1000" b="1" i="0" u="none" strike="noStrike" baseline="0">
                <a:solidFill>
                  <a:srgbClr val="000000"/>
                </a:solidFill>
                <a:latin typeface="Arial"/>
                <a:cs typeface="Arial"/>
              </a:rPr>
              <a:t>(en $ por saco de 25 kilos, sin IVA)</a:t>
            </a:r>
          </a:p>
        </c:rich>
      </c:tx>
      <c:layout>
        <c:manualLayout>
          <c:xMode val="edge"/>
          <c:yMode val="edge"/>
          <c:x val="9.4180543816203693E-2"/>
          <c:y val="2.1848876930584699E-2"/>
        </c:manualLayout>
      </c:layout>
      <c:overlay val="0"/>
      <c:spPr>
        <a:noFill/>
        <a:ln w="25400">
          <a:noFill/>
        </a:ln>
      </c:spPr>
    </c:title>
    <c:autoTitleDeleted val="0"/>
    <c:plotArea>
      <c:layout>
        <c:manualLayout>
          <c:layoutTarget val="inner"/>
          <c:xMode val="edge"/>
          <c:yMode val="edge"/>
          <c:x val="6.9132764846238606E-2"/>
          <c:y val="0.14356942545995899"/>
          <c:w val="0.75837937887821805"/>
          <c:h val="0.64221216846671603"/>
        </c:manualLayout>
      </c:layout>
      <c:lineChart>
        <c:grouping val="standard"/>
        <c:varyColors val="0"/>
        <c:ser>
          <c:idx val="0"/>
          <c:order val="0"/>
          <c:tx>
            <c:strRef>
              <c:f>'precio mayorista3'!$C$5</c:f>
              <c:strCache>
                <c:ptCount val="1"/>
                <c:pt idx="0">
                  <c:v>Agrícola del Norte de Arica</c:v>
                </c:pt>
              </c:strCache>
            </c:strRef>
          </c:tx>
          <c:spPr>
            <a:ln w="28575" cap="rnd">
              <a:solidFill>
                <a:schemeClr val="tx2">
                  <a:lumMod val="40000"/>
                  <a:lumOff val="60000"/>
                </a:schemeClr>
              </a:solidFill>
              <a:round/>
            </a:ln>
            <a:effectLst/>
          </c:spPr>
          <c:marker>
            <c:symbol val="circle"/>
            <c:size val="5"/>
            <c:spPr>
              <a:solidFill>
                <a:schemeClr val="accent1">
                  <a:lumMod val="60000"/>
                  <a:lumOff val="40000"/>
                </a:schemeClr>
              </a:solidFill>
              <a:ln>
                <a:noFill/>
              </a:ln>
            </c:spPr>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mayorista3'!$C$6:$C$35</c:f>
              <c:numCache>
                <c:formatCode>#,##0</c:formatCode>
                <c:ptCount val="30"/>
                <c:pt idx="1">
                  <c:v>5474.54</c:v>
                </c:pt>
                <c:pt idx="2">
                  <c:v>6386.55</c:v>
                </c:pt>
                <c:pt idx="6">
                  <c:v>5882.35</c:v>
                </c:pt>
                <c:pt idx="8">
                  <c:v>6092.44</c:v>
                </c:pt>
                <c:pt idx="11">
                  <c:v>6092.44</c:v>
                </c:pt>
                <c:pt idx="13">
                  <c:v>6932.77</c:v>
                </c:pt>
                <c:pt idx="14">
                  <c:v>7936.51</c:v>
                </c:pt>
                <c:pt idx="15">
                  <c:v>7563.03</c:v>
                </c:pt>
                <c:pt idx="16">
                  <c:v>7469.65</c:v>
                </c:pt>
                <c:pt idx="17">
                  <c:v>9243.7000000000007</c:v>
                </c:pt>
                <c:pt idx="19">
                  <c:v>10924.37</c:v>
                </c:pt>
                <c:pt idx="21">
                  <c:v>10148.67</c:v>
                </c:pt>
                <c:pt idx="23">
                  <c:v>11344.54</c:v>
                </c:pt>
                <c:pt idx="24">
                  <c:v>12124.85</c:v>
                </c:pt>
                <c:pt idx="27">
                  <c:v>11344.54</c:v>
                </c:pt>
                <c:pt idx="28">
                  <c:v>12607.195</c:v>
                </c:pt>
              </c:numCache>
            </c:numRef>
          </c:val>
          <c:smooth val="0"/>
          <c:extLst>
            <c:ext xmlns:c16="http://schemas.microsoft.com/office/drawing/2014/chart" uri="{C3380CC4-5D6E-409C-BE32-E72D297353CC}">
              <c16:uniqueId val="{00000000-84A4-4A74-81F5-62FEAB258365}"/>
            </c:ext>
          </c:extLst>
        </c:ser>
        <c:ser>
          <c:idx val="1"/>
          <c:order val="1"/>
          <c:tx>
            <c:strRef>
              <c:f>'precio mayorista3'!$D$5</c:f>
              <c:strCache>
                <c:ptCount val="1"/>
                <c:pt idx="0">
                  <c:v>Terminal La Palmera de La Serena</c:v>
                </c:pt>
              </c:strCache>
            </c:strRef>
          </c:tx>
          <c:spPr>
            <a:ln w="28575" cap="rnd">
              <a:solidFill>
                <a:schemeClr val="accent2"/>
              </a:solidFill>
              <a:round/>
            </a:ln>
            <a:effectLst/>
          </c:spPr>
          <c:marker>
            <c:symbol val="circle"/>
            <c:size val="5"/>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mayorista3'!$D$6:$D$35</c:f>
              <c:numCache>
                <c:formatCode>#,##0</c:formatCode>
                <c:ptCount val="30"/>
                <c:pt idx="0">
                  <c:v>5672.27</c:v>
                </c:pt>
                <c:pt idx="1">
                  <c:v>5672.27</c:v>
                </c:pt>
                <c:pt idx="2">
                  <c:v>5672.27</c:v>
                </c:pt>
                <c:pt idx="3">
                  <c:v>5672.27</c:v>
                </c:pt>
                <c:pt idx="4">
                  <c:v>5672.27</c:v>
                </c:pt>
                <c:pt idx="5">
                  <c:v>5672.27</c:v>
                </c:pt>
                <c:pt idx="6">
                  <c:v>5672.27</c:v>
                </c:pt>
                <c:pt idx="7">
                  <c:v>5672.27</c:v>
                </c:pt>
                <c:pt idx="8">
                  <c:v>5672.27</c:v>
                </c:pt>
                <c:pt idx="9">
                  <c:v>5672.27</c:v>
                </c:pt>
                <c:pt idx="10">
                  <c:v>6092.44</c:v>
                </c:pt>
                <c:pt idx="11">
                  <c:v>6092.44</c:v>
                </c:pt>
                <c:pt idx="12">
                  <c:v>6092.44</c:v>
                </c:pt>
                <c:pt idx="13">
                  <c:v>6092.44</c:v>
                </c:pt>
                <c:pt idx="14">
                  <c:v>6512.61</c:v>
                </c:pt>
                <c:pt idx="15">
                  <c:v>8613.4500000000007</c:v>
                </c:pt>
                <c:pt idx="16">
                  <c:v>7563.0250000000005</c:v>
                </c:pt>
                <c:pt idx="17">
                  <c:v>7563.0250000000005</c:v>
                </c:pt>
                <c:pt idx="18">
                  <c:v>8046.2150000000001</c:v>
                </c:pt>
                <c:pt idx="19">
                  <c:v>8046.2150000000001</c:v>
                </c:pt>
                <c:pt idx="20">
                  <c:v>8046.2150000000001</c:v>
                </c:pt>
                <c:pt idx="21">
                  <c:v>7626.05</c:v>
                </c:pt>
                <c:pt idx="22">
                  <c:v>7563.0250000000005</c:v>
                </c:pt>
                <c:pt idx="23">
                  <c:v>7563.0250000000005</c:v>
                </c:pt>
                <c:pt idx="24">
                  <c:v>7563.0250000000005</c:v>
                </c:pt>
                <c:pt idx="25">
                  <c:v>7563.0250000000005</c:v>
                </c:pt>
                <c:pt idx="26">
                  <c:v>8319.33</c:v>
                </c:pt>
                <c:pt idx="27">
                  <c:v>8319.33</c:v>
                </c:pt>
                <c:pt idx="28">
                  <c:v>8613.4500000000007</c:v>
                </c:pt>
                <c:pt idx="29">
                  <c:v>9033.61</c:v>
                </c:pt>
              </c:numCache>
            </c:numRef>
          </c:val>
          <c:smooth val="0"/>
          <c:extLst>
            <c:ext xmlns:c16="http://schemas.microsoft.com/office/drawing/2014/chart" uri="{C3380CC4-5D6E-409C-BE32-E72D297353CC}">
              <c16:uniqueId val="{00000001-84A4-4A74-81F5-62FEAB258365}"/>
            </c:ext>
          </c:extLst>
        </c:ser>
        <c:ser>
          <c:idx val="2"/>
          <c:order val="2"/>
          <c:tx>
            <c:strRef>
              <c:f>'precio mayorista3'!$E$5</c:f>
              <c:strCache>
                <c:ptCount val="1"/>
                <c:pt idx="0">
                  <c:v>Femacal de La Calera</c:v>
                </c:pt>
              </c:strCache>
            </c:strRef>
          </c:tx>
          <c:spPr>
            <a:ln w="28575" cap="rnd">
              <a:solidFill>
                <a:schemeClr val="accent3"/>
              </a:solidFill>
              <a:round/>
            </a:ln>
            <a:effectLst/>
          </c:spPr>
          <c:marker>
            <c:symbol val="circle"/>
            <c:size val="5"/>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mayorista3'!$E$6:$E$35</c:f>
              <c:numCache>
                <c:formatCode>#,##0</c:formatCode>
                <c:ptCount val="30"/>
                <c:pt idx="0">
                  <c:v>3580.77</c:v>
                </c:pt>
                <c:pt idx="1">
                  <c:v>3691.4750000000004</c:v>
                </c:pt>
                <c:pt idx="2">
                  <c:v>3592.4399999999996</c:v>
                </c:pt>
                <c:pt idx="3">
                  <c:v>4092.07</c:v>
                </c:pt>
                <c:pt idx="4">
                  <c:v>3874.88</c:v>
                </c:pt>
                <c:pt idx="5">
                  <c:v>4101.2049999999999</c:v>
                </c:pt>
                <c:pt idx="6">
                  <c:v>4513.1850000000004</c:v>
                </c:pt>
                <c:pt idx="7">
                  <c:v>4396.75</c:v>
                </c:pt>
                <c:pt idx="8">
                  <c:v>4308.63</c:v>
                </c:pt>
                <c:pt idx="9">
                  <c:v>4496</c:v>
                </c:pt>
                <c:pt idx="10">
                  <c:v>4519.6450000000004</c:v>
                </c:pt>
                <c:pt idx="11">
                  <c:v>5462.18</c:v>
                </c:pt>
                <c:pt idx="12">
                  <c:v>5882.35</c:v>
                </c:pt>
                <c:pt idx="13">
                  <c:v>5876.2633333333333</c:v>
                </c:pt>
                <c:pt idx="14">
                  <c:v>5954.086666666667</c:v>
                </c:pt>
                <c:pt idx="15">
                  <c:v>5739.3133333333344</c:v>
                </c:pt>
                <c:pt idx="16">
                  <c:v>5904.5933333333332</c:v>
                </c:pt>
                <c:pt idx="17">
                  <c:v>6089.39</c:v>
                </c:pt>
                <c:pt idx="18">
                  <c:v>6207.3549999999996</c:v>
                </c:pt>
                <c:pt idx="19">
                  <c:v>5952.38</c:v>
                </c:pt>
                <c:pt idx="20">
                  <c:v>6125.7250000000004</c:v>
                </c:pt>
                <c:pt idx="21">
                  <c:v>5676.3866666666681</c:v>
                </c:pt>
                <c:pt idx="22">
                  <c:v>5913.4733333333324</c:v>
                </c:pt>
                <c:pt idx="23">
                  <c:v>5815.2400000000007</c:v>
                </c:pt>
                <c:pt idx="24">
                  <c:v>5675.9533333333338</c:v>
                </c:pt>
                <c:pt idx="25">
                  <c:v>5665.9033333333327</c:v>
                </c:pt>
                <c:pt idx="26">
                  <c:v>5931.7833333333328</c:v>
                </c:pt>
                <c:pt idx="27">
                  <c:v>5976.89</c:v>
                </c:pt>
                <c:pt idx="28">
                  <c:v>5826.329999999999</c:v>
                </c:pt>
                <c:pt idx="29">
                  <c:v>5353.52</c:v>
                </c:pt>
              </c:numCache>
            </c:numRef>
          </c:val>
          <c:smooth val="0"/>
          <c:extLst>
            <c:ext xmlns:c16="http://schemas.microsoft.com/office/drawing/2014/chart" uri="{C3380CC4-5D6E-409C-BE32-E72D297353CC}">
              <c16:uniqueId val="{00000002-84A4-4A74-81F5-62FEAB258365}"/>
            </c:ext>
          </c:extLst>
        </c:ser>
        <c:ser>
          <c:idx val="3"/>
          <c:order val="3"/>
          <c:tx>
            <c:strRef>
              <c:f>'precio mayorista3'!$F$5</c:f>
              <c:strCache>
                <c:ptCount val="1"/>
                <c:pt idx="0">
                  <c:v>Central Lo Valledor de Santiago</c:v>
                </c:pt>
              </c:strCache>
            </c:strRef>
          </c:tx>
          <c:spPr>
            <a:ln w="28575" cap="rnd">
              <a:solidFill>
                <a:schemeClr val="accent4"/>
              </a:solidFill>
              <a:round/>
            </a:ln>
            <a:effectLst/>
          </c:spPr>
          <c:marker>
            <c:symbol val="circle"/>
            <c:size val="5"/>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mayorista3'!$F$6:$F$35</c:f>
              <c:numCache>
                <c:formatCode>#,##0</c:formatCode>
                <c:ptCount val="30"/>
                <c:pt idx="0">
                  <c:v>3923.2087499999998</c:v>
                </c:pt>
                <c:pt idx="1">
                  <c:v>3743.3549999999996</c:v>
                </c:pt>
                <c:pt idx="2">
                  <c:v>3824.0725000000002</c:v>
                </c:pt>
                <c:pt idx="3">
                  <c:v>3604.3516666666669</c:v>
                </c:pt>
                <c:pt idx="4">
                  <c:v>3602.36625</c:v>
                </c:pt>
                <c:pt idx="5">
                  <c:v>3800.813333333333</c:v>
                </c:pt>
                <c:pt idx="6">
                  <c:v>3497.376666666667</c:v>
                </c:pt>
                <c:pt idx="7">
                  <c:v>3522.4157142857143</c:v>
                </c:pt>
                <c:pt idx="8">
                  <c:v>3455.8480000000004</c:v>
                </c:pt>
                <c:pt idx="9">
                  <c:v>4408.1266666666661</c:v>
                </c:pt>
                <c:pt idx="10">
                  <c:v>5588.5766666666668</c:v>
                </c:pt>
                <c:pt idx="11">
                  <c:v>6027.7849999999989</c:v>
                </c:pt>
                <c:pt idx="12">
                  <c:v>6190.0649999999996</c:v>
                </c:pt>
                <c:pt idx="13">
                  <c:v>6095.9733333333343</c:v>
                </c:pt>
                <c:pt idx="14">
                  <c:v>6008.4216666666662</c:v>
                </c:pt>
                <c:pt idx="15">
                  <c:v>5840.8224999999993</c:v>
                </c:pt>
                <c:pt idx="16">
                  <c:v>5029.2</c:v>
                </c:pt>
                <c:pt idx="17">
                  <c:v>5602.9433333333336</c:v>
                </c:pt>
                <c:pt idx="18">
                  <c:v>5831.098</c:v>
                </c:pt>
                <c:pt idx="19">
                  <c:v>5853.293333333334</c:v>
                </c:pt>
                <c:pt idx="20">
                  <c:v>5984.48</c:v>
                </c:pt>
                <c:pt idx="21">
                  <c:v>5976.6424999999999</c:v>
                </c:pt>
                <c:pt idx="22">
                  <c:v>5647.2233333333343</c:v>
                </c:pt>
                <c:pt idx="23">
                  <c:v>5752.9660000000003</c:v>
                </c:pt>
                <c:pt idx="24">
                  <c:v>5480.5649999999996</c:v>
                </c:pt>
                <c:pt idx="25">
                  <c:v>5823.4439999999995</c:v>
                </c:pt>
                <c:pt idx="26">
                  <c:v>4500.8675000000003</c:v>
                </c:pt>
                <c:pt idx="27">
                  <c:v>5300.36</c:v>
                </c:pt>
                <c:pt idx="28">
                  <c:v>5222.84</c:v>
                </c:pt>
                <c:pt idx="29">
                  <c:v>5793.7259999999997</c:v>
                </c:pt>
              </c:numCache>
            </c:numRef>
          </c:val>
          <c:smooth val="0"/>
          <c:extLst>
            <c:ext xmlns:c16="http://schemas.microsoft.com/office/drawing/2014/chart" uri="{C3380CC4-5D6E-409C-BE32-E72D297353CC}">
              <c16:uniqueId val="{00000003-84A4-4A74-81F5-62FEAB258365}"/>
            </c:ext>
          </c:extLst>
        </c:ser>
        <c:ser>
          <c:idx val="4"/>
          <c:order val="4"/>
          <c:tx>
            <c:strRef>
              <c:f>'precio mayorista3'!$G$5</c:f>
              <c:strCache>
                <c:ptCount val="1"/>
                <c:pt idx="0">
                  <c:v>Vega Central Mapocho Santiago</c:v>
                </c:pt>
              </c:strCache>
            </c:strRef>
          </c:tx>
          <c:spPr>
            <a:ln w="28575" cap="rnd">
              <a:solidFill>
                <a:schemeClr val="accent5"/>
              </a:solidFill>
              <a:round/>
            </a:ln>
            <a:effectLst/>
          </c:spPr>
          <c:marker>
            <c:symbol val="circle"/>
            <c:size val="5"/>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mayorista3'!$G$6:$G$35</c:f>
              <c:numCache>
                <c:formatCode>#,##0</c:formatCode>
                <c:ptCount val="30"/>
                <c:pt idx="0">
                  <c:v>4726.8900000000003</c:v>
                </c:pt>
                <c:pt idx="1">
                  <c:v>4681.87</c:v>
                </c:pt>
                <c:pt idx="4">
                  <c:v>4690.08</c:v>
                </c:pt>
                <c:pt idx="6">
                  <c:v>4668.53</c:v>
                </c:pt>
                <c:pt idx="8">
                  <c:v>4621.8500000000004</c:v>
                </c:pt>
                <c:pt idx="9">
                  <c:v>5516.56</c:v>
                </c:pt>
                <c:pt idx="12">
                  <c:v>5206.79</c:v>
                </c:pt>
                <c:pt idx="14">
                  <c:v>6302.52</c:v>
                </c:pt>
                <c:pt idx="15">
                  <c:v>6722.69</c:v>
                </c:pt>
                <c:pt idx="17">
                  <c:v>6565.13</c:v>
                </c:pt>
                <c:pt idx="18">
                  <c:v>6512.61</c:v>
                </c:pt>
                <c:pt idx="19">
                  <c:v>6732.17</c:v>
                </c:pt>
                <c:pt idx="20">
                  <c:v>6531.7</c:v>
                </c:pt>
                <c:pt idx="22">
                  <c:v>6542.62</c:v>
                </c:pt>
                <c:pt idx="24">
                  <c:v>6569.9</c:v>
                </c:pt>
                <c:pt idx="25">
                  <c:v>6482.59</c:v>
                </c:pt>
                <c:pt idx="28">
                  <c:v>6259.06</c:v>
                </c:pt>
                <c:pt idx="29">
                  <c:v>6942.1100000000006</c:v>
                </c:pt>
              </c:numCache>
            </c:numRef>
          </c:val>
          <c:smooth val="0"/>
          <c:extLst>
            <c:ext xmlns:c16="http://schemas.microsoft.com/office/drawing/2014/chart" uri="{C3380CC4-5D6E-409C-BE32-E72D297353CC}">
              <c16:uniqueId val="{00000004-84A4-4A74-81F5-62FEAB258365}"/>
            </c:ext>
          </c:extLst>
        </c:ser>
        <c:ser>
          <c:idx val="5"/>
          <c:order val="5"/>
          <c:tx>
            <c:strRef>
              <c:f>'precio mayorista3'!$H$5</c:f>
              <c:strCache>
                <c:ptCount val="1"/>
                <c:pt idx="0">
                  <c:v>Macroferia Regional de Talca</c:v>
                </c:pt>
              </c:strCache>
            </c:strRef>
          </c:tx>
          <c:spPr>
            <a:ln w="28575" cap="rnd">
              <a:solidFill>
                <a:schemeClr val="accent6"/>
              </a:solidFill>
              <a:round/>
            </a:ln>
            <a:effectLst/>
          </c:spPr>
          <c:marker>
            <c:symbol val="circle"/>
            <c:size val="5"/>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mayorista3'!$H$6:$H$35</c:f>
              <c:numCache>
                <c:formatCode>#,##0</c:formatCode>
                <c:ptCount val="30"/>
                <c:pt idx="0">
                  <c:v>2521.0100000000002</c:v>
                </c:pt>
                <c:pt idx="1">
                  <c:v>2521.0100000000002</c:v>
                </c:pt>
                <c:pt idx="2">
                  <c:v>2521.0100000000002</c:v>
                </c:pt>
                <c:pt idx="3">
                  <c:v>2521.0100000000002</c:v>
                </c:pt>
                <c:pt idx="4">
                  <c:v>2521.0100000000002</c:v>
                </c:pt>
                <c:pt idx="5">
                  <c:v>2521.0100000000002</c:v>
                </c:pt>
                <c:pt idx="6">
                  <c:v>2521.0100000000002</c:v>
                </c:pt>
                <c:pt idx="7">
                  <c:v>2521.0100000000002</c:v>
                </c:pt>
                <c:pt idx="8">
                  <c:v>2521.0100000000002</c:v>
                </c:pt>
                <c:pt idx="9">
                  <c:v>3571.4300000000003</c:v>
                </c:pt>
                <c:pt idx="10">
                  <c:v>3991.6000000000004</c:v>
                </c:pt>
                <c:pt idx="11">
                  <c:v>2941.18</c:v>
                </c:pt>
                <c:pt idx="12">
                  <c:v>4201.68</c:v>
                </c:pt>
                <c:pt idx="13">
                  <c:v>4201.68</c:v>
                </c:pt>
                <c:pt idx="14">
                  <c:v>3361.34</c:v>
                </c:pt>
                <c:pt idx="15">
                  <c:v>4201.68</c:v>
                </c:pt>
                <c:pt idx="16">
                  <c:v>3921.5666666666671</c:v>
                </c:pt>
                <c:pt idx="17">
                  <c:v>4621.8500000000004</c:v>
                </c:pt>
                <c:pt idx="18">
                  <c:v>4201.68</c:v>
                </c:pt>
                <c:pt idx="19">
                  <c:v>4761.9066666666668</c:v>
                </c:pt>
                <c:pt idx="20">
                  <c:v>4761.9066666666668</c:v>
                </c:pt>
                <c:pt idx="21">
                  <c:v>4761.9066666666668</c:v>
                </c:pt>
                <c:pt idx="22">
                  <c:v>4621.8500000000004</c:v>
                </c:pt>
                <c:pt idx="23">
                  <c:v>4481.793333333334</c:v>
                </c:pt>
                <c:pt idx="24">
                  <c:v>5042.0200000000004</c:v>
                </c:pt>
                <c:pt idx="25">
                  <c:v>5042.0200000000004</c:v>
                </c:pt>
                <c:pt idx="26">
                  <c:v>5252.1</c:v>
                </c:pt>
                <c:pt idx="27">
                  <c:v>5042.0200000000004</c:v>
                </c:pt>
                <c:pt idx="28">
                  <c:v>5042.0200000000004</c:v>
                </c:pt>
                <c:pt idx="29">
                  <c:v>5252.1</c:v>
                </c:pt>
              </c:numCache>
            </c:numRef>
          </c:val>
          <c:smooth val="0"/>
          <c:extLst>
            <c:ext xmlns:c16="http://schemas.microsoft.com/office/drawing/2014/chart" uri="{C3380CC4-5D6E-409C-BE32-E72D297353CC}">
              <c16:uniqueId val="{00000005-84A4-4A74-81F5-62FEAB258365}"/>
            </c:ext>
          </c:extLst>
        </c:ser>
        <c:ser>
          <c:idx val="6"/>
          <c:order val="6"/>
          <c:tx>
            <c:strRef>
              <c:f>'precio mayorista3'!$I$5</c:f>
              <c:strCache>
                <c:ptCount val="1"/>
                <c:pt idx="0">
                  <c:v>Terminal Hortofrutícola de Chillán</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mayorista3'!$I$6:$I$35</c:f>
              <c:numCache>
                <c:formatCode>#,##0</c:formatCode>
                <c:ptCount val="30"/>
                <c:pt idx="0">
                  <c:v>2731.09</c:v>
                </c:pt>
                <c:pt idx="1">
                  <c:v>2689.08</c:v>
                </c:pt>
                <c:pt idx="2">
                  <c:v>2899.16</c:v>
                </c:pt>
                <c:pt idx="3">
                  <c:v>2731.09</c:v>
                </c:pt>
                <c:pt idx="4">
                  <c:v>2701.08</c:v>
                </c:pt>
                <c:pt idx="5">
                  <c:v>3008.02</c:v>
                </c:pt>
                <c:pt idx="6">
                  <c:v>3151.26</c:v>
                </c:pt>
                <c:pt idx="7">
                  <c:v>2701.08</c:v>
                </c:pt>
                <c:pt idx="8">
                  <c:v>2926.17</c:v>
                </c:pt>
                <c:pt idx="9">
                  <c:v>3466.3850000000002</c:v>
                </c:pt>
                <c:pt idx="10">
                  <c:v>3587.26</c:v>
                </c:pt>
                <c:pt idx="11">
                  <c:v>6043.96</c:v>
                </c:pt>
                <c:pt idx="12">
                  <c:v>5689.5050000000001</c:v>
                </c:pt>
                <c:pt idx="13">
                  <c:v>5648.93</c:v>
                </c:pt>
                <c:pt idx="14">
                  <c:v>5658.26</c:v>
                </c:pt>
                <c:pt idx="15">
                  <c:v>5788.98</c:v>
                </c:pt>
                <c:pt idx="16">
                  <c:v>5648.93</c:v>
                </c:pt>
                <c:pt idx="17">
                  <c:v>5437.6750000000002</c:v>
                </c:pt>
                <c:pt idx="18">
                  <c:v>5456.0550000000003</c:v>
                </c:pt>
                <c:pt idx="19">
                  <c:v>5452.95</c:v>
                </c:pt>
                <c:pt idx="20">
                  <c:v>5684.63</c:v>
                </c:pt>
                <c:pt idx="21">
                  <c:v>5228.76</c:v>
                </c:pt>
                <c:pt idx="22">
                  <c:v>5215.03</c:v>
                </c:pt>
                <c:pt idx="23">
                  <c:v>5233</c:v>
                </c:pt>
                <c:pt idx="24">
                  <c:v>5449.49</c:v>
                </c:pt>
                <c:pt idx="25">
                  <c:v>5266.11</c:v>
                </c:pt>
                <c:pt idx="26">
                  <c:v>5182.07</c:v>
                </c:pt>
                <c:pt idx="27">
                  <c:v>5182.07</c:v>
                </c:pt>
                <c:pt idx="28">
                  <c:v>5672.27</c:v>
                </c:pt>
                <c:pt idx="29">
                  <c:v>4948.6499999999996</c:v>
                </c:pt>
              </c:numCache>
            </c:numRef>
          </c:val>
          <c:smooth val="0"/>
          <c:extLst>
            <c:ext xmlns:c16="http://schemas.microsoft.com/office/drawing/2014/chart" uri="{C3380CC4-5D6E-409C-BE32-E72D297353CC}">
              <c16:uniqueId val="{00000006-84A4-4A74-81F5-62FEAB258365}"/>
            </c:ext>
          </c:extLst>
        </c:ser>
        <c:ser>
          <c:idx val="7"/>
          <c:order val="7"/>
          <c:tx>
            <c:strRef>
              <c:f>'precio mayorista3'!$J$5</c:f>
              <c:strCache>
                <c:ptCount val="1"/>
                <c:pt idx="0">
                  <c:v>Vega Monumental Concepción</c:v>
                </c:pt>
              </c:strCache>
            </c:strRef>
          </c:tx>
          <c:spPr>
            <a:ln w="28575" cap="rnd">
              <a:solidFill>
                <a:schemeClr val="accent2">
                  <a:lumMod val="60000"/>
                </a:schemeClr>
              </a:solidFill>
              <a:round/>
            </a:ln>
            <a:effectLst/>
          </c:spPr>
          <c:marker>
            <c:symbol val="circle"/>
            <c:size val="5"/>
            <c:spPr>
              <a:solidFill>
                <a:schemeClr val="accent2">
                  <a:lumMod val="50000"/>
                </a:schemeClr>
              </a:solidFill>
              <a:ln>
                <a:noFill/>
              </a:ln>
            </c:spPr>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mayorista3'!$J$6:$J$35</c:f>
              <c:numCache>
                <c:formatCode>#,##0</c:formatCode>
                <c:ptCount val="30"/>
                <c:pt idx="2">
                  <c:v>3978.4250000000002</c:v>
                </c:pt>
                <c:pt idx="4">
                  <c:v>3571.43</c:v>
                </c:pt>
                <c:pt idx="8">
                  <c:v>3994.9300000000003</c:v>
                </c:pt>
                <c:pt idx="10">
                  <c:v>3579.8450000000003</c:v>
                </c:pt>
                <c:pt idx="12">
                  <c:v>4201.68</c:v>
                </c:pt>
                <c:pt idx="15">
                  <c:v>4831.93</c:v>
                </c:pt>
                <c:pt idx="17">
                  <c:v>4816.4349999999995</c:v>
                </c:pt>
                <c:pt idx="20">
                  <c:v>5781.17</c:v>
                </c:pt>
                <c:pt idx="22">
                  <c:v>5042.0150000000003</c:v>
                </c:pt>
                <c:pt idx="25">
                  <c:v>5147.0550000000003</c:v>
                </c:pt>
                <c:pt idx="27">
                  <c:v>4399.87</c:v>
                </c:pt>
              </c:numCache>
            </c:numRef>
          </c:val>
          <c:smooth val="0"/>
          <c:extLst>
            <c:ext xmlns:c16="http://schemas.microsoft.com/office/drawing/2014/chart" uri="{C3380CC4-5D6E-409C-BE32-E72D297353CC}">
              <c16:uniqueId val="{00000007-84A4-4A74-81F5-62FEAB258365}"/>
            </c:ext>
          </c:extLst>
        </c:ser>
        <c:ser>
          <c:idx val="8"/>
          <c:order val="8"/>
          <c:tx>
            <c:strRef>
              <c:f>'precio mayorista3'!$K$5</c:f>
              <c:strCache>
                <c:ptCount val="1"/>
                <c:pt idx="0">
                  <c:v>Vega Modelo de Temuco</c:v>
                </c:pt>
              </c:strCache>
            </c:strRef>
          </c:tx>
          <c:spPr>
            <a:ln>
              <a:solidFill>
                <a:schemeClr val="accent3">
                  <a:lumMod val="50000"/>
                </a:schemeClr>
              </a:solidFill>
            </a:ln>
          </c:spPr>
          <c:marker>
            <c:symbol val="circle"/>
            <c:size val="5"/>
            <c:spPr>
              <a:solidFill>
                <a:schemeClr val="accent3">
                  <a:lumMod val="50000"/>
                </a:schemeClr>
              </a:solidFill>
              <a:ln>
                <a:noFill/>
              </a:ln>
            </c:spPr>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mayorista3'!$K$6:$K$35</c:f>
              <c:numCache>
                <c:formatCode>#,##0</c:formatCode>
                <c:ptCount val="30"/>
                <c:pt idx="1">
                  <c:v>2941.18</c:v>
                </c:pt>
                <c:pt idx="2">
                  <c:v>2941.18</c:v>
                </c:pt>
                <c:pt idx="3">
                  <c:v>2941.18</c:v>
                </c:pt>
                <c:pt idx="4">
                  <c:v>2521.0100000000002</c:v>
                </c:pt>
                <c:pt idx="5">
                  <c:v>2941.18</c:v>
                </c:pt>
                <c:pt idx="6">
                  <c:v>2941.18</c:v>
                </c:pt>
                <c:pt idx="7">
                  <c:v>2941.18</c:v>
                </c:pt>
                <c:pt idx="8">
                  <c:v>2521.0100000000002</c:v>
                </c:pt>
                <c:pt idx="9">
                  <c:v>2768.17</c:v>
                </c:pt>
                <c:pt idx="10">
                  <c:v>2707.75</c:v>
                </c:pt>
                <c:pt idx="11">
                  <c:v>2941.18</c:v>
                </c:pt>
                <c:pt idx="12">
                  <c:v>2941.18</c:v>
                </c:pt>
                <c:pt idx="14">
                  <c:v>2941.18</c:v>
                </c:pt>
                <c:pt idx="15">
                  <c:v>2941.18</c:v>
                </c:pt>
                <c:pt idx="19">
                  <c:v>3151.26</c:v>
                </c:pt>
                <c:pt idx="20">
                  <c:v>2941.18</c:v>
                </c:pt>
                <c:pt idx="21">
                  <c:v>2941.18</c:v>
                </c:pt>
                <c:pt idx="22">
                  <c:v>2941.18</c:v>
                </c:pt>
                <c:pt idx="23">
                  <c:v>8007.9050000000007</c:v>
                </c:pt>
                <c:pt idx="24">
                  <c:v>7703.0800000000008</c:v>
                </c:pt>
                <c:pt idx="25">
                  <c:v>6512.6050000000005</c:v>
                </c:pt>
                <c:pt idx="26">
                  <c:v>6054.55</c:v>
                </c:pt>
                <c:pt idx="27">
                  <c:v>3151.26</c:v>
                </c:pt>
                <c:pt idx="29">
                  <c:v>8613.4449999999997</c:v>
                </c:pt>
              </c:numCache>
            </c:numRef>
          </c:val>
          <c:smooth val="0"/>
          <c:extLst>
            <c:ext xmlns:c16="http://schemas.microsoft.com/office/drawing/2014/chart" uri="{C3380CC4-5D6E-409C-BE32-E72D297353CC}">
              <c16:uniqueId val="{00000008-84A4-4A74-81F5-62FEAB258365}"/>
            </c:ext>
          </c:extLst>
        </c:ser>
        <c:ser>
          <c:idx val="9"/>
          <c:order val="9"/>
          <c:tx>
            <c:strRef>
              <c:f>'precio mayorista3'!$L$5</c:f>
              <c:strCache>
                <c:ptCount val="1"/>
                <c:pt idx="0">
                  <c:v>Feria Lagunitas de Puerto Montt</c:v>
                </c:pt>
              </c:strCache>
            </c:strRef>
          </c:tx>
          <c:marker>
            <c:symbol val="circle"/>
            <c:size val="5"/>
          </c:marker>
          <c:cat>
            <c:numRef>
              <c:f>'precio mayorista3'!$B$6:$B$35</c:f>
              <c:numCache>
                <c:formatCode>m/d/yyyy</c:formatCode>
                <c:ptCount val="30"/>
                <c:pt idx="0">
                  <c:v>43026</c:v>
                </c:pt>
                <c:pt idx="1">
                  <c:v>43027</c:v>
                </c:pt>
                <c:pt idx="2">
                  <c:v>43028</c:v>
                </c:pt>
                <c:pt idx="3">
                  <c:v>43031</c:v>
                </c:pt>
                <c:pt idx="4">
                  <c:v>43032</c:v>
                </c:pt>
                <c:pt idx="5">
                  <c:v>43033</c:v>
                </c:pt>
                <c:pt idx="6">
                  <c:v>43034</c:v>
                </c:pt>
                <c:pt idx="7">
                  <c:v>43038</c:v>
                </c:pt>
                <c:pt idx="8">
                  <c:v>43039</c:v>
                </c:pt>
                <c:pt idx="9">
                  <c:v>43041</c:v>
                </c:pt>
                <c:pt idx="10">
                  <c:v>43042</c:v>
                </c:pt>
                <c:pt idx="11">
                  <c:v>43045</c:v>
                </c:pt>
                <c:pt idx="12">
                  <c:v>43046</c:v>
                </c:pt>
                <c:pt idx="13">
                  <c:v>43047</c:v>
                </c:pt>
                <c:pt idx="14">
                  <c:v>43048</c:v>
                </c:pt>
                <c:pt idx="15">
                  <c:v>43049</c:v>
                </c:pt>
                <c:pt idx="16">
                  <c:v>43052</c:v>
                </c:pt>
                <c:pt idx="17">
                  <c:v>43053</c:v>
                </c:pt>
                <c:pt idx="18">
                  <c:v>43054</c:v>
                </c:pt>
                <c:pt idx="19">
                  <c:v>43055</c:v>
                </c:pt>
                <c:pt idx="20">
                  <c:v>43056</c:v>
                </c:pt>
                <c:pt idx="21">
                  <c:v>43059</c:v>
                </c:pt>
                <c:pt idx="22">
                  <c:v>43060</c:v>
                </c:pt>
                <c:pt idx="23">
                  <c:v>43061</c:v>
                </c:pt>
                <c:pt idx="24">
                  <c:v>43062</c:v>
                </c:pt>
                <c:pt idx="25">
                  <c:v>43063</c:v>
                </c:pt>
                <c:pt idx="26">
                  <c:v>43066</c:v>
                </c:pt>
                <c:pt idx="27">
                  <c:v>43067</c:v>
                </c:pt>
                <c:pt idx="28">
                  <c:v>43068</c:v>
                </c:pt>
                <c:pt idx="29">
                  <c:v>43069</c:v>
                </c:pt>
              </c:numCache>
            </c:numRef>
          </c:cat>
          <c:val>
            <c:numRef>
              <c:f>'precio mayorista3'!$L$6:$L$35</c:f>
              <c:numCache>
                <c:formatCode>#,##0</c:formatCode>
                <c:ptCount val="30"/>
                <c:pt idx="0">
                  <c:v>3151.26</c:v>
                </c:pt>
                <c:pt idx="1">
                  <c:v>3151.26</c:v>
                </c:pt>
                <c:pt idx="2">
                  <c:v>3151.26</c:v>
                </c:pt>
                <c:pt idx="3">
                  <c:v>3151.26</c:v>
                </c:pt>
                <c:pt idx="4">
                  <c:v>3151.26</c:v>
                </c:pt>
                <c:pt idx="5">
                  <c:v>3151.26</c:v>
                </c:pt>
                <c:pt idx="6">
                  <c:v>3151.26</c:v>
                </c:pt>
                <c:pt idx="7">
                  <c:v>2941.18</c:v>
                </c:pt>
                <c:pt idx="8">
                  <c:v>2941.18</c:v>
                </c:pt>
                <c:pt idx="10">
                  <c:v>3151.26</c:v>
                </c:pt>
                <c:pt idx="11">
                  <c:v>3151.26</c:v>
                </c:pt>
                <c:pt idx="12">
                  <c:v>3151.26</c:v>
                </c:pt>
                <c:pt idx="15">
                  <c:v>3151.26</c:v>
                </c:pt>
                <c:pt idx="17">
                  <c:v>4222.6900000000005</c:v>
                </c:pt>
                <c:pt idx="19">
                  <c:v>3151.26</c:v>
                </c:pt>
                <c:pt idx="20">
                  <c:v>4866.9449999999997</c:v>
                </c:pt>
                <c:pt idx="21">
                  <c:v>3361.34</c:v>
                </c:pt>
                <c:pt idx="22">
                  <c:v>8193.2749999999996</c:v>
                </c:pt>
                <c:pt idx="24">
                  <c:v>3151.26</c:v>
                </c:pt>
                <c:pt idx="25">
                  <c:v>3151.26</c:v>
                </c:pt>
                <c:pt idx="26">
                  <c:v>3151.26</c:v>
                </c:pt>
                <c:pt idx="27">
                  <c:v>6512.6050000000005</c:v>
                </c:pt>
                <c:pt idx="28">
                  <c:v>9243.7000000000007</c:v>
                </c:pt>
                <c:pt idx="29">
                  <c:v>8823.5300000000007</c:v>
                </c:pt>
              </c:numCache>
            </c:numRef>
          </c:val>
          <c:smooth val="0"/>
          <c:extLst>
            <c:ext xmlns:c16="http://schemas.microsoft.com/office/drawing/2014/chart" uri="{C3380CC4-5D6E-409C-BE32-E72D297353CC}">
              <c16:uniqueId val="{00000009-84A4-4A74-81F5-62FEAB258365}"/>
            </c:ext>
          </c:extLst>
        </c:ser>
        <c:dLbls>
          <c:showLegendKey val="0"/>
          <c:showVal val="0"/>
          <c:showCatName val="0"/>
          <c:showSerName val="0"/>
          <c:showPercent val="0"/>
          <c:showBubbleSize val="0"/>
        </c:dLbls>
        <c:marker val="1"/>
        <c:smooth val="0"/>
        <c:axId val="-2140123528"/>
        <c:axId val="-2140127560"/>
      </c:lineChart>
      <c:dateAx>
        <c:axId val="-2140123528"/>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40127560"/>
        <c:crosses val="autoZero"/>
        <c:auto val="1"/>
        <c:lblOffset val="100"/>
        <c:baseTimeUnit val="days"/>
      </c:dateAx>
      <c:valAx>
        <c:axId val="-2140127560"/>
        <c:scaling>
          <c:orientation val="minMax"/>
          <c:max val="13000"/>
          <c:min val="2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 $ / saco de 25 kg</a:t>
                </a:r>
              </a:p>
            </c:rich>
          </c:tx>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40123528"/>
        <c:crosses val="autoZero"/>
        <c:crossBetween val="between"/>
      </c:valAx>
      <c:spPr>
        <a:noFill/>
        <a:ln w="25400">
          <a:noFill/>
        </a:ln>
      </c:spPr>
    </c:plotArea>
    <c:legend>
      <c:legendPos val="r"/>
      <c:layout>
        <c:manualLayout>
          <c:xMode val="edge"/>
          <c:yMode val="edge"/>
          <c:x val="0.837761861688193"/>
          <c:y val="7.3199066197127405E-2"/>
          <c:w val="0.15849548467458499"/>
          <c:h val="0.91942441868133296"/>
        </c:manualLayout>
      </c:layout>
      <c:overlay val="0"/>
      <c:spPr>
        <a:noFill/>
        <a:ln w="25400">
          <a:noFill/>
        </a:ln>
      </c:spPr>
      <c:txPr>
        <a:bodyPr/>
        <a:lstStyle/>
        <a:p>
          <a:pPr>
            <a:defRPr sz="825"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4. Precios de papa en supermercados,</a:t>
            </a:r>
            <a:r>
              <a:rPr lang="en-US" baseline="0"/>
              <a:t> </a:t>
            </a:r>
            <a:r>
              <a:rPr lang="en-US"/>
              <a:t>ferias libres y mercados</a:t>
            </a:r>
            <a:r>
              <a:rPr lang="en-US" baseline="0"/>
              <a:t> m</a:t>
            </a:r>
            <a:r>
              <a:rPr lang="en-US"/>
              <a:t>ayoristas de Santiago</a:t>
            </a:r>
          </a:p>
        </c:rich>
      </c:tx>
      <c:overlay val="0"/>
      <c:spPr>
        <a:noFill/>
        <a:ln w="25400">
          <a:noFill/>
        </a:ln>
      </c:spPr>
    </c:title>
    <c:autoTitleDeleted val="0"/>
    <c:plotArea>
      <c:layout>
        <c:manualLayout>
          <c:layoutTarget val="inner"/>
          <c:xMode val="edge"/>
          <c:yMode val="edge"/>
          <c:x val="8.3933618819006905E-2"/>
          <c:y val="0.10915481787798099"/>
          <c:w val="0.89511068041407305"/>
          <c:h val="0.70045119809664103"/>
        </c:manualLayout>
      </c:layout>
      <c:lineChart>
        <c:grouping val="standard"/>
        <c:varyColors val="0"/>
        <c:ser>
          <c:idx val="0"/>
          <c:order val="0"/>
          <c:tx>
            <c:strRef>
              <c:f>'precio minorista'!$D$24</c:f>
              <c:strCache>
                <c:ptCount val="1"/>
                <c:pt idx="0">
                  <c:v>Supermercados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'precio minorista'!$C$25:$C$45</c:f>
              <c:numCache>
                <c:formatCode>mmm\-yy</c:formatCode>
                <c:ptCount val="21"/>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numCache>
            </c:numRef>
          </c:cat>
          <c:val>
            <c:numRef>
              <c:f>'precio minorista'!$D$25:$D$45</c:f>
              <c:numCache>
                <c:formatCode>#,##0</c:formatCode>
                <c:ptCount val="21"/>
                <c:pt idx="0">
                  <c:v>1197</c:v>
                </c:pt>
                <c:pt idx="1">
                  <c:v>1117</c:v>
                </c:pt>
                <c:pt idx="2">
                  <c:v>1090</c:v>
                </c:pt>
                <c:pt idx="3">
                  <c:v>1136</c:v>
                </c:pt>
                <c:pt idx="4">
                  <c:v>1067</c:v>
                </c:pt>
                <c:pt idx="5">
                  <c:v>1043</c:v>
                </c:pt>
                <c:pt idx="6">
                  <c:v>1035</c:v>
                </c:pt>
                <c:pt idx="7">
                  <c:v>1042</c:v>
                </c:pt>
                <c:pt idx="8">
                  <c:v>1130</c:v>
                </c:pt>
                <c:pt idx="9">
                  <c:v>1082</c:v>
                </c:pt>
                <c:pt idx="10">
                  <c:v>1091</c:v>
                </c:pt>
                <c:pt idx="11">
                  <c:v>1091</c:v>
                </c:pt>
                <c:pt idx="12">
                  <c:v>1143</c:v>
                </c:pt>
                <c:pt idx="13">
                  <c:v>1090</c:v>
                </c:pt>
                <c:pt idx="14">
                  <c:v>1068</c:v>
                </c:pt>
                <c:pt idx="15">
                  <c:v>973</c:v>
                </c:pt>
                <c:pt idx="16">
                  <c:v>914</c:v>
                </c:pt>
                <c:pt idx="17">
                  <c:v>914</c:v>
                </c:pt>
                <c:pt idx="18">
                  <c:v>952</c:v>
                </c:pt>
                <c:pt idx="19">
                  <c:v>896</c:v>
                </c:pt>
                <c:pt idx="20">
                  <c:v>957</c:v>
                </c:pt>
              </c:numCache>
            </c:numRef>
          </c:val>
          <c:smooth val="0"/>
          <c:extLst>
            <c:ext xmlns:c16="http://schemas.microsoft.com/office/drawing/2014/chart" uri="{C3380CC4-5D6E-409C-BE32-E72D297353CC}">
              <c16:uniqueId val="{00000000-6F61-4ACB-B369-FCA69C601BD7}"/>
            </c:ext>
          </c:extLst>
        </c:ser>
        <c:ser>
          <c:idx val="1"/>
          <c:order val="1"/>
          <c:tx>
            <c:strRef>
              <c:f>'precio minorista'!$E$24</c:f>
              <c:strCache>
                <c:ptCount val="1"/>
                <c:pt idx="0">
                  <c:v>Ferias libres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'precio minorista'!$C$25:$C$45</c:f>
              <c:numCache>
                <c:formatCode>mmm\-yy</c:formatCode>
                <c:ptCount val="21"/>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numCache>
            </c:numRef>
          </c:cat>
          <c:val>
            <c:numRef>
              <c:f>'precio minorista'!$E$25:$E$45</c:f>
              <c:numCache>
                <c:formatCode>#,##0</c:formatCode>
                <c:ptCount val="21"/>
                <c:pt idx="0">
                  <c:v>435</c:v>
                </c:pt>
                <c:pt idx="1">
                  <c:v>470</c:v>
                </c:pt>
                <c:pt idx="2">
                  <c:v>462</c:v>
                </c:pt>
                <c:pt idx="3">
                  <c:v>528</c:v>
                </c:pt>
                <c:pt idx="4">
                  <c:v>522</c:v>
                </c:pt>
                <c:pt idx="5">
                  <c:v>537</c:v>
                </c:pt>
                <c:pt idx="6">
                  <c:v>502</c:v>
                </c:pt>
                <c:pt idx="7">
                  <c:v>524</c:v>
                </c:pt>
                <c:pt idx="8">
                  <c:v>477</c:v>
                </c:pt>
                <c:pt idx="9">
                  <c:v>386</c:v>
                </c:pt>
                <c:pt idx="10">
                  <c:v>394</c:v>
                </c:pt>
                <c:pt idx="11">
                  <c:v>388</c:v>
                </c:pt>
                <c:pt idx="12">
                  <c:v>393</c:v>
                </c:pt>
                <c:pt idx="13">
                  <c:v>388</c:v>
                </c:pt>
                <c:pt idx="14">
                  <c:v>364</c:v>
                </c:pt>
                <c:pt idx="15">
                  <c:v>382</c:v>
                </c:pt>
                <c:pt idx="16">
                  <c:v>373</c:v>
                </c:pt>
                <c:pt idx="17">
                  <c:v>369</c:v>
                </c:pt>
                <c:pt idx="18">
                  <c:v>378</c:v>
                </c:pt>
                <c:pt idx="19">
                  <c:v>397</c:v>
                </c:pt>
                <c:pt idx="20">
                  <c:v>441</c:v>
                </c:pt>
              </c:numCache>
            </c:numRef>
          </c:val>
          <c:smooth val="0"/>
          <c:extLst>
            <c:ext xmlns:c16="http://schemas.microsoft.com/office/drawing/2014/chart" uri="{C3380CC4-5D6E-409C-BE32-E72D297353CC}">
              <c16:uniqueId val="{00000001-6F61-4ACB-B369-FCA69C601BD7}"/>
            </c:ext>
          </c:extLst>
        </c:ser>
        <c:ser>
          <c:idx val="2"/>
          <c:order val="2"/>
          <c:tx>
            <c:strRef>
              <c:f>'precio minorista'!$F$24</c:f>
              <c:strCache>
                <c:ptCount val="1"/>
                <c:pt idx="0">
                  <c:v>Mayorista</c:v>
                </c:pt>
              </c:strCache>
            </c:strRef>
          </c:tx>
          <c:spPr>
            <a:ln>
              <a:solidFill>
                <a:schemeClr val="accent3">
                  <a:lumMod val="75000"/>
                </a:schemeClr>
              </a:solidFill>
            </a:ln>
          </c:spPr>
          <c:marker>
            <c:symbol val="circle"/>
            <c:size val="5"/>
            <c:spPr>
              <a:solidFill>
                <a:schemeClr val="accent3">
                  <a:lumMod val="75000"/>
                </a:schemeClr>
              </a:solidFill>
              <a:ln>
                <a:noFill/>
              </a:ln>
            </c:spPr>
          </c:marker>
          <c:cat>
            <c:numRef>
              <c:f>'precio minorista'!$C$25:$C$45</c:f>
              <c:numCache>
                <c:formatCode>mmm\-yy</c:formatCode>
                <c:ptCount val="21"/>
                <c:pt idx="0">
                  <c:v>42430</c:v>
                </c:pt>
                <c:pt idx="1">
                  <c:v>42461</c:v>
                </c:pt>
                <c:pt idx="2">
                  <c:v>42491</c:v>
                </c:pt>
                <c:pt idx="3">
                  <c:v>42522</c:v>
                </c:pt>
                <c:pt idx="4">
                  <c:v>42552</c:v>
                </c:pt>
                <c:pt idx="5">
                  <c:v>42583</c:v>
                </c:pt>
                <c:pt idx="6">
                  <c:v>42614</c:v>
                </c:pt>
                <c:pt idx="7">
                  <c:v>42644</c:v>
                </c:pt>
                <c:pt idx="8">
                  <c:v>42675</c:v>
                </c:pt>
                <c:pt idx="9">
                  <c:v>42705</c:v>
                </c:pt>
                <c:pt idx="10">
                  <c:v>42736</c:v>
                </c:pt>
                <c:pt idx="11">
                  <c:v>42767</c:v>
                </c:pt>
                <c:pt idx="12">
                  <c:v>42795</c:v>
                </c:pt>
                <c:pt idx="13">
                  <c:v>42826</c:v>
                </c:pt>
                <c:pt idx="14">
                  <c:v>42856</c:v>
                </c:pt>
                <c:pt idx="15">
                  <c:v>42887</c:v>
                </c:pt>
                <c:pt idx="16">
                  <c:v>42917</c:v>
                </c:pt>
                <c:pt idx="17">
                  <c:v>42948</c:v>
                </c:pt>
                <c:pt idx="18">
                  <c:v>42979</c:v>
                </c:pt>
                <c:pt idx="19">
                  <c:v>43009</c:v>
                </c:pt>
                <c:pt idx="20">
                  <c:v>43040</c:v>
                </c:pt>
              </c:numCache>
            </c:numRef>
          </c:cat>
          <c:val>
            <c:numRef>
              <c:f>'precio minorista'!$F$25:$F$45</c:f>
              <c:numCache>
                <c:formatCode>#,##0</c:formatCode>
                <c:ptCount val="21"/>
                <c:pt idx="0">
                  <c:v>181.1</c:v>
                </c:pt>
                <c:pt idx="1">
                  <c:v>174.37</c:v>
                </c:pt>
                <c:pt idx="2">
                  <c:v>217.98</c:v>
                </c:pt>
                <c:pt idx="3">
                  <c:v>243.56</c:v>
                </c:pt>
                <c:pt idx="4">
                  <c:v>245.19</c:v>
                </c:pt>
                <c:pt idx="5">
                  <c:v>266.75</c:v>
                </c:pt>
                <c:pt idx="6">
                  <c:v>232.53</c:v>
                </c:pt>
                <c:pt idx="7">
                  <c:v>231.59</c:v>
                </c:pt>
                <c:pt idx="8">
                  <c:v>210.93</c:v>
                </c:pt>
                <c:pt idx="9">
                  <c:v>137.88999999999999</c:v>
                </c:pt>
                <c:pt idx="10">
                  <c:v>120.48</c:v>
                </c:pt>
                <c:pt idx="11">
                  <c:v>137.6</c:v>
                </c:pt>
                <c:pt idx="12">
                  <c:v>143.94999999999999</c:v>
                </c:pt>
                <c:pt idx="13">
                  <c:v>139.88999999999999</c:v>
                </c:pt>
                <c:pt idx="14">
                  <c:v>140.08000000000001</c:v>
                </c:pt>
                <c:pt idx="15">
                  <c:v>126.73</c:v>
                </c:pt>
                <c:pt idx="16">
                  <c:v>129.41</c:v>
                </c:pt>
                <c:pt idx="17">
                  <c:v>125.43</c:v>
                </c:pt>
                <c:pt idx="18">
                  <c:v>139.24</c:v>
                </c:pt>
                <c:pt idx="19">
                  <c:v>149.24</c:v>
                </c:pt>
                <c:pt idx="20">
                  <c:v>228.5</c:v>
                </c:pt>
              </c:numCache>
            </c:numRef>
          </c:val>
          <c:smooth val="0"/>
          <c:extLst>
            <c:ext xmlns:c16="http://schemas.microsoft.com/office/drawing/2014/chart" uri="{C3380CC4-5D6E-409C-BE32-E72D297353CC}">
              <c16:uniqueId val="{00000000-3867-4276-9CA8-7607282547A9}"/>
            </c:ext>
          </c:extLst>
        </c:ser>
        <c:dLbls>
          <c:showLegendKey val="0"/>
          <c:showVal val="0"/>
          <c:showCatName val="0"/>
          <c:showSerName val="0"/>
          <c:showPercent val="0"/>
          <c:showBubbleSize val="0"/>
        </c:dLbls>
        <c:marker val="1"/>
        <c:smooth val="0"/>
        <c:axId val="-2124465208"/>
        <c:axId val="-2124462008"/>
      </c:lineChart>
      <c:dateAx>
        <c:axId val="-2124465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462008"/>
        <c:crosses val="autoZero"/>
        <c:auto val="1"/>
        <c:lblOffset val="100"/>
        <c:baseTimeUnit val="months"/>
        <c:majorUnit val="2"/>
        <c:majorTimeUnit val="months"/>
      </c:dateAx>
      <c:valAx>
        <c:axId val="-212446200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Precio ($ / kilo con IVA)</a:t>
                </a:r>
              </a:p>
            </c:rich>
          </c:tx>
          <c:overlay val="0"/>
          <c:spPr>
            <a:noFill/>
            <a:ln w="25400">
              <a:noFill/>
            </a:ln>
          </c:spPr>
        </c:title>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465208"/>
        <c:crosses val="autoZero"/>
        <c:crossBetween val="between"/>
      </c:valAx>
      <c:spPr>
        <a:noFill/>
        <a:ln w="25400">
          <a:noFill/>
        </a:ln>
      </c:spPr>
    </c:plotArea>
    <c:legend>
      <c:legendPos val="r"/>
      <c:layout>
        <c:manualLayout>
          <c:xMode val="edge"/>
          <c:yMode val="edge"/>
          <c:x val="0.24493576013761695"/>
          <c:y val="0.91594302730203492"/>
          <c:w val="0.54367998404441631"/>
          <c:h val="8.4056972697965124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5. Precio semanal a consumidor de papa en supermercados según región.</a:t>
            </a:r>
          </a:p>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Desde el 17 de julio al 27 de noviembre 2017 ($/ kilo con IVA)</a:t>
            </a:r>
          </a:p>
        </c:rich>
      </c:tx>
      <c:overlay val="0"/>
      <c:spPr>
        <a:noFill/>
        <a:ln w="25400">
          <a:noFill/>
        </a:ln>
      </c:spPr>
    </c:title>
    <c:autoTitleDeleted val="0"/>
    <c:plotArea>
      <c:layout>
        <c:manualLayout>
          <c:layoutTarget val="inner"/>
          <c:xMode val="edge"/>
          <c:yMode val="edge"/>
          <c:x val="0.129155156076802"/>
          <c:y val="0.129118657465114"/>
          <c:w val="0.84518138754611405"/>
          <c:h val="0.66729557453966903"/>
        </c:manualLayout>
      </c:layout>
      <c:lineChart>
        <c:grouping val="standard"/>
        <c:varyColors val="0"/>
        <c:ser>
          <c:idx val="0"/>
          <c:order val="0"/>
          <c:tx>
            <c:strRef>
              <c:f>'precio minorista regiones'!$C$6</c:f>
              <c:strCache>
                <c:ptCount val="1"/>
                <c:pt idx="0">
                  <c:v>Arica</c:v>
                </c:pt>
              </c:strCache>
            </c:strRef>
          </c:tx>
          <c:spPr>
            <a:ln w="28575" cap="rnd">
              <a:solidFill>
                <a:schemeClr val="accent1"/>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regiones'!$C$7:$C$26</c:f>
              <c:numCache>
                <c:formatCode>#,##0</c:formatCode>
                <c:ptCount val="20"/>
                <c:pt idx="0">
                  <c:v>787</c:v>
                </c:pt>
                <c:pt idx="1">
                  <c:v>705</c:v>
                </c:pt>
                <c:pt idx="2">
                  <c:v>945.5</c:v>
                </c:pt>
                <c:pt idx="3">
                  <c:v>890</c:v>
                </c:pt>
                <c:pt idx="4">
                  <c:v>849</c:v>
                </c:pt>
                <c:pt idx="5">
                  <c:v>923</c:v>
                </c:pt>
                <c:pt idx="6">
                  <c:v>866</c:v>
                </c:pt>
                <c:pt idx="7">
                  <c:v>906</c:v>
                </c:pt>
                <c:pt idx="8">
                  <c:v>988</c:v>
                </c:pt>
                <c:pt idx="9">
                  <c:v>970</c:v>
                </c:pt>
                <c:pt idx="10">
                  <c:v>996</c:v>
                </c:pt>
                <c:pt idx="11">
                  <c:v>956</c:v>
                </c:pt>
                <c:pt idx="12">
                  <c:v>899</c:v>
                </c:pt>
                <c:pt idx="13">
                  <c:v>975</c:v>
                </c:pt>
                <c:pt idx="14">
                  <c:v>945</c:v>
                </c:pt>
                <c:pt idx="15">
                  <c:v>995</c:v>
                </c:pt>
                <c:pt idx="16">
                  <c:v>880</c:v>
                </c:pt>
                <c:pt idx="17">
                  <c:v>1069.5</c:v>
                </c:pt>
                <c:pt idx="18">
                  <c:v>1093</c:v>
                </c:pt>
                <c:pt idx="19">
                  <c:v>1138</c:v>
                </c:pt>
              </c:numCache>
            </c:numRef>
          </c:val>
          <c:smooth val="0"/>
          <c:extLst>
            <c:ext xmlns:c16="http://schemas.microsoft.com/office/drawing/2014/chart" uri="{C3380CC4-5D6E-409C-BE32-E72D297353CC}">
              <c16:uniqueId val="{00000000-D371-4525-8FF2-35436C5CD4D9}"/>
            </c:ext>
          </c:extLst>
        </c:ser>
        <c:ser>
          <c:idx val="1"/>
          <c:order val="1"/>
          <c:tx>
            <c:strRef>
              <c:f>'precio minorista regiones'!$D$6</c:f>
              <c:strCache>
                <c:ptCount val="1"/>
                <c:pt idx="0">
                  <c:v>Coquimbo</c:v>
                </c:pt>
              </c:strCache>
            </c:strRef>
          </c:tx>
          <c:spPr>
            <a:ln w="28575" cap="rnd">
              <a:solidFill>
                <a:schemeClr val="accent2"/>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regiones'!$D$7:$D$26</c:f>
              <c:numCache>
                <c:formatCode>#,##0</c:formatCode>
                <c:ptCount val="20"/>
                <c:pt idx="0">
                  <c:v>955</c:v>
                </c:pt>
                <c:pt idx="1">
                  <c:v>910</c:v>
                </c:pt>
                <c:pt idx="2">
                  <c:v>919</c:v>
                </c:pt>
                <c:pt idx="3">
                  <c:v>952</c:v>
                </c:pt>
                <c:pt idx="4">
                  <c:v>942</c:v>
                </c:pt>
                <c:pt idx="5">
                  <c:v>887</c:v>
                </c:pt>
                <c:pt idx="6">
                  <c:v>894</c:v>
                </c:pt>
                <c:pt idx="7">
                  <c:v>896</c:v>
                </c:pt>
                <c:pt idx="8">
                  <c:v>971</c:v>
                </c:pt>
                <c:pt idx="9">
                  <c:v>999</c:v>
                </c:pt>
                <c:pt idx="10">
                  <c:v>971</c:v>
                </c:pt>
                <c:pt idx="11">
                  <c:v>965</c:v>
                </c:pt>
                <c:pt idx="12">
                  <c:v>936</c:v>
                </c:pt>
                <c:pt idx="13">
                  <c:v>883</c:v>
                </c:pt>
                <c:pt idx="14">
                  <c:v>856</c:v>
                </c:pt>
                <c:pt idx="15">
                  <c:v>894</c:v>
                </c:pt>
                <c:pt idx="16">
                  <c:v>1007</c:v>
                </c:pt>
                <c:pt idx="17">
                  <c:v>1096</c:v>
                </c:pt>
                <c:pt idx="18">
                  <c:v>1109</c:v>
                </c:pt>
                <c:pt idx="19">
                  <c:v>1061</c:v>
                </c:pt>
              </c:numCache>
            </c:numRef>
          </c:val>
          <c:smooth val="0"/>
          <c:extLst>
            <c:ext xmlns:c16="http://schemas.microsoft.com/office/drawing/2014/chart" uri="{C3380CC4-5D6E-409C-BE32-E72D297353CC}">
              <c16:uniqueId val="{00000001-D371-4525-8FF2-35436C5CD4D9}"/>
            </c:ext>
          </c:extLst>
        </c:ser>
        <c:ser>
          <c:idx val="2"/>
          <c:order val="2"/>
          <c:tx>
            <c:strRef>
              <c:f>'precio minorista regiones'!$E$6</c:f>
              <c:strCache>
                <c:ptCount val="1"/>
                <c:pt idx="0">
                  <c:v>Valparaíso</c:v>
                </c:pt>
              </c:strCache>
            </c:strRef>
          </c:tx>
          <c:spPr>
            <a:ln w="28575" cap="rnd">
              <a:solidFill>
                <a:schemeClr val="accent3"/>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regiones'!$E$7:$E$26</c:f>
              <c:numCache>
                <c:formatCode>#,##0</c:formatCode>
                <c:ptCount val="20"/>
                <c:pt idx="0">
                  <c:v>878</c:v>
                </c:pt>
                <c:pt idx="1">
                  <c:v>874</c:v>
                </c:pt>
                <c:pt idx="2">
                  <c:v>933.5</c:v>
                </c:pt>
                <c:pt idx="3">
                  <c:v>927.5</c:v>
                </c:pt>
                <c:pt idx="4">
                  <c:v>893.5</c:v>
                </c:pt>
                <c:pt idx="5">
                  <c:v>944.5</c:v>
                </c:pt>
                <c:pt idx="6">
                  <c:v>1009</c:v>
                </c:pt>
                <c:pt idx="7">
                  <c:v>957</c:v>
                </c:pt>
                <c:pt idx="8">
                  <c:v>964</c:v>
                </c:pt>
                <c:pt idx="9">
                  <c:v>975</c:v>
                </c:pt>
                <c:pt idx="10">
                  <c:v>983.5</c:v>
                </c:pt>
                <c:pt idx="11">
                  <c:v>914</c:v>
                </c:pt>
                <c:pt idx="12">
                  <c:v>985.5</c:v>
                </c:pt>
                <c:pt idx="13">
                  <c:v>974</c:v>
                </c:pt>
                <c:pt idx="14">
                  <c:v>980</c:v>
                </c:pt>
                <c:pt idx="15">
                  <c:v>947</c:v>
                </c:pt>
                <c:pt idx="16">
                  <c:v>984.5</c:v>
                </c:pt>
                <c:pt idx="17">
                  <c:v>1048</c:v>
                </c:pt>
                <c:pt idx="18">
                  <c:v>995.5</c:v>
                </c:pt>
                <c:pt idx="19">
                  <c:v>1003.5</c:v>
                </c:pt>
              </c:numCache>
            </c:numRef>
          </c:val>
          <c:smooth val="0"/>
          <c:extLst>
            <c:ext xmlns:c16="http://schemas.microsoft.com/office/drawing/2014/chart" uri="{C3380CC4-5D6E-409C-BE32-E72D297353CC}">
              <c16:uniqueId val="{00000002-D371-4525-8FF2-35436C5CD4D9}"/>
            </c:ext>
          </c:extLst>
        </c:ser>
        <c:ser>
          <c:idx val="3"/>
          <c:order val="3"/>
          <c:tx>
            <c:strRef>
              <c:f>'precio minorista regiones'!$F$6</c:f>
              <c:strCache>
                <c:ptCount val="1"/>
                <c:pt idx="0">
                  <c:v>RM</c:v>
                </c:pt>
              </c:strCache>
            </c:strRef>
          </c:tx>
          <c:spPr>
            <a:ln w="28575" cap="rnd">
              <a:solidFill>
                <a:schemeClr val="accent4"/>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regiones'!$F$7:$F$26</c:f>
              <c:numCache>
                <c:formatCode>#,##0</c:formatCode>
                <c:ptCount val="20"/>
                <c:pt idx="0">
                  <c:v>883</c:v>
                </c:pt>
                <c:pt idx="1">
                  <c:v>846</c:v>
                </c:pt>
                <c:pt idx="2">
                  <c:v>925.5</c:v>
                </c:pt>
                <c:pt idx="3">
                  <c:v>915</c:v>
                </c:pt>
                <c:pt idx="4">
                  <c:v>873</c:v>
                </c:pt>
                <c:pt idx="5">
                  <c:v>967.5</c:v>
                </c:pt>
                <c:pt idx="6">
                  <c:v>935</c:v>
                </c:pt>
                <c:pt idx="7">
                  <c:v>956.5</c:v>
                </c:pt>
                <c:pt idx="8">
                  <c:v>963</c:v>
                </c:pt>
                <c:pt idx="9">
                  <c:v>975.5</c:v>
                </c:pt>
                <c:pt idx="10">
                  <c:v>935</c:v>
                </c:pt>
                <c:pt idx="11">
                  <c:v>920.5</c:v>
                </c:pt>
                <c:pt idx="12">
                  <c:v>922.5</c:v>
                </c:pt>
                <c:pt idx="13">
                  <c:v>903.5</c:v>
                </c:pt>
                <c:pt idx="14">
                  <c:v>902</c:v>
                </c:pt>
                <c:pt idx="15">
                  <c:v>877</c:v>
                </c:pt>
                <c:pt idx="16">
                  <c:v>937.5</c:v>
                </c:pt>
                <c:pt idx="17">
                  <c:v>976.5</c:v>
                </c:pt>
                <c:pt idx="18">
                  <c:v>991</c:v>
                </c:pt>
                <c:pt idx="19">
                  <c:v>1044.5</c:v>
                </c:pt>
              </c:numCache>
            </c:numRef>
          </c:val>
          <c:smooth val="0"/>
          <c:extLst>
            <c:ext xmlns:c16="http://schemas.microsoft.com/office/drawing/2014/chart" uri="{C3380CC4-5D6E-409C-BE32-E72D297353CC}">
              <c16:uniqueId val="{00000003-D371-4525-8FF2-35436C5CD4D9}"/>
            </c:ext>
          </c:extLst>
        </c:ser>
        <c:ser>
          <c:idx val="4"/>
          <c:order val="4"/>
          <c:tx>
            <c:strRef>
              <c:f>'precio minorista regiones'!$G$6</c:f>
              <c:strCache>
                <c:ptCount val="1"/>
                <c:pt idx="0">
                  <c:v>Maule</c:v>
                </c:pt>
              </c:strCache>
            </c:strRef>
          </c:tx>
          <c:spPr>
            <a:ln w="28575" cap="rnd">
              <a:solidFill>
                <a:schemeClr val="accent5"/>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regiones'!$G$7:$G$26</c:f>
              <c:numCache>
                <c:formatCode>#,##0</c:formatCode>
                <c:ptCount val="20"/>
                <c:pt idx="0">
                  <c:v>957</c:v>
                </c:pt>
                <c:pt idx="1">
                  <c:v>878.5</c:v>
                </c:pt>
                <c:pt idx="2">
                  <c:v>953.5</c:v>
                </c:pt>
                <c:pt idx="3">
                  <c:v>883</c:v>
                </c:pt>
                <c:pt idx="4">
                  <c:v>971.5</c:v>
                </c:pt>
                <c:pt idx="5">
                  <c:v>936</c:v>
                </c:pt>
                <c:pt idx="6">
                  <c:v>914.5</c:v>
                </c:pt>
                <c:pt idx="7">
                  <c:v>922</c:v>
                </c:pt>
                <c:pt idx="8">
                  <c:v>968.5</c:v>
                </c:pt>
                <c:pt idx="9">
                  <c:v>990</c:v>
                </c:pt>
                <c:pt idx="10">
                  <c:v>954</c:v>
                </c:pt>
                <c:pt idx="11">
                  <c:v>934.5</c:v>
                </c:pt>
                <c:pt idx="12">
                  <c:v>921.5</c:v>
                </c:pt>
                <c:pt idx="13">
                  <c:v>905.5</c:v>
                </c:pt>
                <c:pt idx="14">
                  <c:v>901</c:v>
                </c:pt>
                <c:pt idx="15">
                  <c:v>973</c:v>
                </c:pt>
                <c:pt idx="16">
                  <c:v>968.5</c:v>
                </c:pt>
                <c:pt idx="17">
                  <c:v>970</c:v>
                </c:pt>
                <c:pt idx="18">
                  <c:v>973.5</c:v>
                </c:pt>
                <c:pt idx="19">
                  <c:v>1028</c:v>
                </c:pt>
              </c:numCache>
            </c:numRef>
          </c:val>
          <c:smooth val="0"/>
          <c:extLst>
            <c:ext xmlns:c16="http://schemas.microsoft.com/office/drawing/2014/chart" uri="{C3380CC4-5D6E-409C-BE32-E72D297353CC}">
              <c16:uniqueId val="{00000004-D371-4525-8FF2-35436C5CD4D9}"/>
            </c:ext>
          </c:extLst>
        </c:ser>
        <c:ser>
          <c:idx val="5"/>
          <c:order val="5"/>
          <c:tx>
            <c:strRef>
              <c:f>'precio minorista regiones'!$H$6</c:f>
              <c:strCache>
                <c:ptCount val="1"/>
                <c:pt idx="0">
                  <c:v>Bío Bío</c:v>
                </c:pt>
              </c:strCache>
            </c:strRef>
          </c:tx>
          <c:spPr>
            <a:ln w="28575" cap="rnd">
              <a:solidFill>
                <a:schemeClr val="accent6"/>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regiones'!$H$7:$H$26</c:f>
              <c:numCache>
                <c:formatCode>#,##0</c:formatCode>
                <c:ptCount val="20"/>
                <c:pt idx="0">
                  <c:v>870</c:v>
                </c:pt>
                <c:pt idx="1">
                  <c:v>843.5</c:v>
                </c:pt>
                <c:pt idx="2">
                  <c:v>964</c:v>
                </c:pt>
                <c:pt idx="3">
                  <c:v>978.5</c:v>
                </c:pt>
                <c:pt idx="4">
                  <c:v>862.5</c:v>
                </c:pt>
                <c:pt idx="5">
                  <c:v>881</c:v>
                </c:pt>
                <c:pt idx="6">
                  <c:v>847.5</c:v>
                </c:pt>
                <c:pt idx="7">
                  <c:v>834.5</c:v>
                </c:pt>
                <c:pt idx="8">
                  <c:v>993</c:v>
                </c:pt>
                <c:pt idx="9">
                  <c:v>984.5</c:v>
                </c:pt>
                <c:pt idx="10">
                  <c:v>916.5</c:v>
                </c:pt>
                <c:pt idx="11">
                  <c:v>925</c:v>
                </c:pt>
                <c:pt idx="12">
                  <c:v>937</c:v>
                </c:pt>
                <c:pt idx="13">
                  <c:v>895</c:v>
                </c:pt>
                <c:pt idx="14">
                  <c:v>859.5</c:v>
                </c:pt>
                <c:pt idx="15">
                  <c:v>906.5</c:v>
                </c:pt>
                <c:pt idx="16">
                  <c:v>1008</c:v>
                </c:pt>
                <c:pt idx="17">
                  <c:v>1067.5</c:v>
                </c:pt>
                <c:pt idx="18">
                  <c:v>1022.5</c:v>
                </c:pt>
                <c:pt idx="19">
                  <c:v>1078</c:v>
                </c:pt>
              </c:numCache>
            </c:numRef>
          </c:val>
          <c:smooth val="0"/>
          <c:extLst>
            <c:ext xmlns:c16="http://schemas.microsoft.com/office/drawing/2014/chart" uri="{C3380CC4-5D6E-409C-BE32-E72D297353CC}">
              <c16:uniqueId val="{00000005-D371-4525-8FF2-35436C5CD4D9}"/>
            </c:ext>
          </c:extLst>
        </c:ser>
        <c:ser>
          <c:idx val="6"/>
          <c:order val="6"/>
          <c:tx>
            <c:strRef>
              <c:f>'precio minorista regiones'!$I$6</c:f>
              <c:strCache>
                <c:ptCount val="1"/>
                <c:pt idx="0">
                  <c:v>La Araucanía</c:v>
                </c:pt>
              </c:strCache>
            </c:strRef>
          </c:tx>
          <c:spPr>
            <a:ln w="28575" cap="rnd">
              <a:solidFill>
                <a:schemeClr val="accent1">
                  <a:lumMod val="60000"/>
                </a:schemeClr>
              </a:solidFill>
              <a:round/>
            </a:ln>
            <a:effectLst/>
          </c:spPr>
          <c:marker>
            <c:symbol val="circle"/>
            <c:size val="5"/>
            <c:spPr>
              <a:solidFill>
                <a:schemeClr val="accent1">
                  <a:lumMod val="50000"/>
                </a:schemeClr>
              </a:solidFill>
              <a:ln>
                <a:noFill/>
              </a:ln>
            </c:spPr>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regiones'!$I$7:$I$26</c:f>
              <c:numCache>
                <c:formatCode>#,##0</c:formatCode>
                <c:ptCount val="20"/>
                <c:pt idx="0">
                  <c:v>826.5</c:v>
                </c:pt>
                <c:pt idx="1">
                  <c:v>793.5</c:v>
                </c:pt>
                <c:pt idx="2">
                  <c:v>869.5</c:v>
                </c:pt>
                <c:pt idx="3">
                  <c:v>875.5</c:v>
                </c:pt>
                <c:pt idx="4">
                  <c:v>924</c:v>
                </c:pt>
                <c:pt idx="5">
                  <c:v>968</c:v>
                </c:pt>
                <c:pt idx="6">
                  <c:v>860.5</c:v>
                </c:pt>
                <c:pt idx="7">
                  <c:v>809</c:v>
                </c:pt>
                <c:pt idx="8">
                  <c:v>656.5</c:v>
                </c:pt>
                <c:pt idx="9">
                  <c:v>955.5</c:v>
                </c:pt>
                <c:pt idx="10">
                  <c:v>785.5</c:v>
                </c:pt>
                <c:pt idx="11">
                  <c:v>760.5</c:v>
                </c:pt>
                <c:pt idx="12">
                  <c:v>922</c:v>
                </c:pt>
                <c:pt idx="13">
                  <c:v>727.5</c:v>
                </c:pt>
                <c:pt idx="14">
                  <c:v>749</c:v>
                </c:pt>
                <c:pt idx="15">
                  <c:v>724</c:v>
                </c:pt>
                <c:pt idx="16">
                  <c:v>991.5</c:v>
                </c:pt>
                <c:pt idx="17">
                  <c:v>833</c:v>
                </c:pt>
                <c:pt idx="18">
                  <c:v>750</c:v>
                </c:pt>
                <c:pt idx="19">
                  <c:v>777.5</c:v>
                </c:pt>
              </c:numCache>
            </c:numRef>
          </c:val>
          <c:smooth val="0"/>
          <c:extLst>
            <c:ext xmlns:c16="http://schemas.microsoft.com/office/drawing/2014/chart" uri="{C3380CC4-5D6E-409C-BE32-E72D297353CC}">
              <c16:uniqueId val="{00000006-D371-4525-8FF2-35436C5CD4D9}"/>
            </c:ext>
          </c:extLst>
        </c:ser>
        <c:ser>
          <c:idx val="7"/>
          <c:order val="7"/>
          <c:tx>
            <c:strRef>
              <c:f>'precio minorista regiones'!$J$6</c:f>
              <c:strCache>
                <c:ptCount val="1"/>
                <c:pt idx="0">
                  <c:v>Los Lagos</c:v>
                </c:pt>
              </c:strCache>
            </c:strRef>
          </c:tx>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regiones'!$J$7:$J$26</c:f>
              <c:numCache>
                <c:formatCode>#,##0</c:formatCode>
                <c:ptCount val="20"/>
                <c:pt idx="0">
                  <c:v>898</c:v>
                </c:pt>
                <c:pt idx="1">
                  <c:v>721</c:v>
                </c:pt>
                <c:pt idx="2">
                  <c:v>844</c:v>
                </c:pt>
                <c:pt idx="3">
                  <c:v>889</c:v>
                </c:pt>
                <c:pt idx="4">
                  <c:v>866</c:v>
                </c:pt>
                <c:pt idx="5">
                  <c:v>891</c:v>
                </c:pt>
                <c:pt idx="6">
                  <c:v>756</c:v>
                </c:pt>
                <c:pt idx="7">
                  <c:v>845</c:v>
                </c:pt>
                <c:pt idx="8">
                  <c:v>875</c:v>
                </c:pt>
                <c:pt idx="9">
                  <c:v>840</c:v>
                </c:pt>
                <c:pt idx="10">
                  <c:v>935</c:v>
                </c:pt>
                <c:pt idx="11">
                  <c:v>916</c:v>
                </c:pt>
                <c:pt idx="12">
                  <c:v>857</c:v>
                </c:pt>
                <c:pt idx="13">
                  <c:v>849</c:v>
                </c:pt>
                <c:pt idx="14">
                  <c:v>846</c:v>
                </c:pt>
                <c:pt idx="15">
                  <c:v>880</c:v>
                </c:pt>
                <c:pt idx="16">
                  <c:v>1024</c:v>
                </c:pt>
                <c:pt idx="17">
                  <c:v>889</c:v>
                </c:pt>
                <c:pt idx="18">
                  <c:v>1127</c:v>
                </c:pt>
                <c:pt idx="19">
                  <c:v>893</c:v>
                </c:pt>
              </c:numCache>
            </c:numRef>
          </c:val>
          <c:smooth val="0"/>
          <c:extLst>
            <c:ext xmlns:c16="http://schemas.microsoft.com/office/drawing/2014/chart" uri="{C3380CC4-5D6E-409C-BE32-E72D297353CC}">
              <c16:uniqueId val="{00000007-D371-4525-8FF2-35436C5CD4D9}"/>
            </c:ext>
          </c:extLst>
        </c:ser>
        <c:dLbls>
          <c:showLegendKey val="0"/>
          <c:showVal val="0"/>
          <c:showCatName val="0"/>
          <c:showSerName val="0"/>
          <c:showPercent val="0"/>
          <c:showBubbleSize val="0"/>
        </c:dLbls>
        <c:marker val="1"/>
        <c:smooth val="0"/>
        <c:axId val="-2124685064"/>
        <c:axId val="-2124681528"/>
      </c:lineChart>
      <c:dateAx>
        <c:axId val="-2124685064"/>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681528"/>
        <c:crosses val="autoZero"/>
        <c:auto val="1"/>
        <c:lblOffset val="100"/>
        <c:baseTimeUnit val="days"/>
      </c:dateAx>
      <c:valAx>
        <c:axId val="-2124681528"/>
        <c:scaling>
          <c:orientation val="minMax"/>
          <c:min val="60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685064"/>
        <c:crosses val="autoZero"/>
        <c:crossBetween val="between"/>
      </c:valAx>
      <c:spPr>
        <a:noFill/>
        <a:ln w="25400">
          <a:noFill/>
        </a:ln>
      </c:spPr>
    </c:plotArea>
    <c:legend>
      <c:legendPos val="r"/>
      <c:layout>
        <c:manualLayout>
          <c:xMode val="edge"/>
          <c:yMode val="edge"/>
          <c:x val="0.16747702979815299"/>
          <c:y val="0.918581407162814"/>
          <c:w val="0.72627057981388699"/>
          <c:h val="6.6587926509186296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Calibri"/>
                <a:ea typeface="Calibri"/>
                <a:cs typeface="Calibri"/>
              </a:defRPr>
            </a:pPr>
            <a:r>
              <a:rPr lang="es-CL" sz="1200" b="1" i="0" u="none" strike="noStrike" baseline="0">
                <a:solidFill>
                  <a:srgbClr val="000000"/>
                </a:solidFill>
                <a:latin typeface="Calibri"/>
              </a:rPr>
              <a:t>Gráfico 6. Precio semanal a consumidor de papa en ferias según región. </a:t>
            </a:r>
          </a:p>
          <a:p>
            <a:pPr>
              <a:defRPr sz="1200" b="0" i="0" u="none" strike="noStrike" baseline="0">
                <a:solidFill>
                  <a:srgbClr val="000000"/>
                </a:solidFill>
                <a:latin typeface="Calibri"/>
                <a:ea typeface="Calibri"/>
                <a:cs typeface="Calibri"/>
              </a:defRPr>
            </a:pPr>
            <a:r>
              <a:rPr lang="es-CL" sz="1200" b="1" i="0" u="none" strike="noStrike" baseline="0">
                <a:effectLst/>
              </a:rPr>
              <a:t>Desde el 17 de julio al 27 de noviembre 2017 </a:t>
            </a:r>
            <a:r>
              <a:rPr lang="es-CL" sz="1200" b="1" i="0" u="none" strike="noStrike" baseline="0">
                <a:solidFill>
                  <a:srgbClr val="000000"/>
                </a:solidFill>
                <a:latin typeface="Calibri"/>
              </a:rPr>
              <a:t>($/ kilo con IVA)</a:t>
            </a:r>
          </a:p>
        </c:rich>
      </c:tx>
      <c:overlay val="0"/>
      <c:spPr>
        <a:noFill/>
        <a:ln w="25400">
          <a:noFill/>
        </a:ln>
      </c:spPr>
    </c:title>
    <c:autoTitleDeleted val="0"/>
    <c:plotArea>
      <c:layout>
        <c:manualLayout>
          <c:layoutTarget val="inner"/>
          <c:xMode val="edge"/>
          <c:yMode val="edge"/>
          <c:x val="0.106221377754941"/>
          <c:y val="0.12781118576394199"/>
          <c:w val="0.86811516115349296"/>
          <c:h val="0.667847870367556"/>
        </c:manualLayout>
      </c:layout>
      <c:lineChart>
        <c:grouping val="standard"/>
        <c:varyColors val="0"/>
        <c:ser>
          <c:idx val="0"/>
          <c:order val="0"/>
          <c:tx>
            <c:strRef>
              <c:f>'precio minorista regiones'!$K$6</c:f>
              <c:strCache>
                <c:ptCount val="1"/>
                <c:pt idx="0">
                  <c:v>Arica</c:v>
                </c:pt>
              </c:strCache>
            </c:strRef>
          </c:tx>
          <c:spPr>
            <a:ln w="28575" cap="rnd">
              <a:solidFill>
                <a:schemeClr val="accent1"/>
              </a:solidFill>
              <a:round/>
            </a:ln>
            <a:effectLst/>
          </c:spPr>
          <c:marker>
            <c:symbol val="circle"/>
            <c:size val="5"/>
          </c:marker>
          <c:dPt>
            <c:idx val="0"/>
            <c:bubble3D val="0"/>
            <c:extLst>
              <c:ext xmlns:c16="http://schemas.microsoft.com/office/drawing/2014/chart" uri="{C3380CC4-5D6E-409C-BE32-E72D297353CC}">
                <c16:uniqueId val="{00000001-C144-40AB-87CD-72390DC147F3}"/>
              </c:ext>
            </c:extLst>
          </c:dPt>
          <c:dPt>
            <c:idx val="1"/>
            <c:bubble3D val="0"/>
            <c:extLst>
              <c:ext xmlns:c16="http://schemas.microsoft.com/office/drawing/2014/chart" uri="{C3380CC4-5D6E-409C-BE32-E72D297353CC}">
                <c16:uniqueId val="{00000003-C144-40AB-87CD-72390DC147F3}"/>
              </c:ext>
            </c:extLst>
          </c:dPt>
          <c:dPt>
            <c:idx val="2"/>
            <c:bubble3D val="0"/>
            <c:extLst>
              <c:ext xmlns:c16="http://schemas.microsoft.com/office/drawing/2014/chart" uri="{C3380CC4-5D6E-409C-BE32-E72D297353CC}">
                <c16:uniqueId val="{00000005-C144-40AB-87CD-72390DC147F3}"/>
              </c:ext>
            </c:extLst>
          </c:dPt>
          <c:dPt>
            <c:idx val="3"/>
            <c:bubble3D val="0"/>
            <c:extLst>
              <c:ext xmlns:c16="http://schemas.microsoft.com/office/drawing/2014/chart" uri="{C3380CC4-5D6E-409C-BE32-E72D297353CC}">
                <c16:uniqueId val="{00000007-C144-40AB-87CD-72390DC147F3}"/>
              </c:ext>
            </c:extLst>
          </c:dPt>
          <c:dPt>
            <c:idx val="4"/>
            <c:bubble3D val="0"/>
            <c:extLst>
              <c:ext xmlns:c16="http://schemas.microsoft.com/office/drawing/2014/chart" uri="{C3380CC4-5D6E-409C-BE32-E72D297353CC}">
                <c16:uniqueId val="{00000009-C144-40AB-87CD-72390DC147F3}"/>
              </c:ext>
            </c:extLst>
          </c:dPt>
          <c:dPt>
            <c:idx val="5"/>
            <c:bubble3D val="0"/>
            <c:extLst>
              <c:ext xmlns:c16="http://schemas.microsoft.com/office/drawing/2014/chart" uri="{C3380CC4-5D6E-409C-BE32-E72D297353CC}">
                <c16:uniqueId val="{0000000B-C144-40AB-87CD-72390DC147F3}"/>
              </c:ext>
            </c:extLst>
          </c:dPt>
          <c:dPt>
            <c:idx val="6"/>
            <c:bubble3D val="0"/>
            <c:extLst>
              <c:ext xmlns:c16="http://schemas.microsoft.com/office/drawing/2014/chart" uri="{C3380CC4-5D6E-409C-BE32-E72D297353CC}">
                <c16:uniqueId val="{0000000D-C144-40AB-87CD-72390DC147F3}"/>
              </c:ext>
            </c:extLst>
          </c:dPt>
          <c:dPt>
            <c:idx val="7"/>
            <c:bubble3D val="0"/>
            <c:extLst>
              <c:ext xmlns:c16="http://schemas.microsoft.com/office/drawing/2014/chart" uri="{C3380CC4-5D6E-409C-BE32-E72D297353CC}">
                <c16:uniqueId val="{0000000F-C144-40AB-87CD-72390DC147F3}"/>
              </c:ext>
            </c:extLst>
          </c:dPt>
          <c:dPt>
            <c:idx val="8"/>
            <c:bubble3D val="0"/>
            <c:extLst>
              <c:ext xmlns:c16="http://schemas.microsoft.com/office/drawing/2014/chart" uri="{C3380CC4-5D6E-409C-BE32-E72D297353CC}">
                <c16:uniqueId val="{00000011-C144-40AB-87CD-72390DC147F3}"/>
              </c:ext>
            </c:extLst>
          </c:dPt>
          <c:dPt>
            <c:idx val="9"/>
            <c:bubble3D val="0"/>
            <c:extLst>
              <c:ext xmlns:c16="http://schemas.microsoft.com/office/drawing/2014/chart" uri="{C3380CC4-5D6E-409C-BE32-E72D297353CC}">
                <c16:uniqueId val="{00000013-C144-40AB-87CD-72390DC147F3}"/>
              </c:ext>
            </c:extLst>
          </c:dPt>
          <c:dPt>
            <c:idx val="10"/>
            <c:bubble3D val="0"/>
            <c:extLst>
              <c:ext xmlns:c16="http://schemas.microsoft.com/office/drawing/2014/chart" uri="{C3380CC4-5D6E-409C-BE32-E72D297353CC}">
                <c16:uniqueId val="{00000015-C144-40AB-87CD-72390DC147F3}"/>
              </c:ext>
            </c:extLst>
          </c:dPt>
          <c:dPt>
            <c:idx val="11"/>
            <c:bubble3D val="0"/>
            <c:extLst>
              <c:ext xmlns:c16="http://schemas.microsoft.com/office/drawing/2014/chart" uri="{C3380CC4-5D6E-409C-BE32-E72D297353CC}">
                <c16:uniqueId val="{00000017-C144-40AB-87CD-72390DC147F3}"/>
              </c:ext>
            </c:extLst>
          </c:dPt>
          <c:dPt>
            <c:idx val="12"/>
            <c:bubble3D val="0"/>
            <c:extLst>
              <c:ext xmlns:c16="http://schemas.microsoft.com/office/drawing/2014/chart" uri="{C3380CC4-5D6E-409C-BE32-E72D297353CC}">
                <c16:uniqueId val="{00000019-C144-40AB-87CD-72390DC147F3}"/>
              </c:ext>
            </c:extLst>
          </c:dPt>
          <c:dPt>
            <c:idx val="16"/>
            <c:bubble3D val="0"/>
            <c:extLst>
              <c:ext xmlns:c16="http://schemas.microsoft.com/office/drawing/2014/chart" uri="{C3380CC4-5D6E-409C-BE32-E72D297353CC}">
                <c16:uniqueId val="{0000001B-C144-40AB-87CD-72390DC147F3}"/>
              </c:ext>
            </c:extLst>
          </c:dPt>
          <c:dPt>
            <c:idx val="17"/>
            <c:bubble3D val="0"/>
            <c:extLst>
              <c:ext xmlns:c16="http://schemas.microsoft.com/office/drawing/2014/chart" uri="{C3380CC4-5D6E-409C-BE32-E72D297353CC}">
                <c16:uniqueId val="{0000001D-C144-40AB-87CD-72390DC147F3}"/>
              </c:ext>
            </c:extLst>
          </c:dPt>
          <c:dPt>
            <c:idx val="18"/>
            <c:bubble3D val="0"/>
            <c:extLst>
              <c:ext xmlns:c16="http://schemas.microsoft.com/office/drawing/2014/chart" uri="{C3380CC4-5D6E-409C-BE32-E72D297353CC}">
                <c16:uniqueId val="{0000001F-C144-40AB-87CD-72390DC147F3}"/>
              </c:ext>
            </c:extLst>
          </c:dPt>
          <c:dPt>
            <c:idx val="19"/>
            <c:bubble3D val="0"/>
            <c:extLst>
              <c:ext xmlns:c16="http://schemas.microsoft.com/office/drawing/2014/chart" uri="{C3380CC4-5D6E-409C-BE32-E72D297353CC}">
                <c16:uniqueId val="{00000021-C144-40AB-87CD-72390DC147F3}"/>
              </c:ext>
            </c:extLst>
          </c:dPt>
          <c:dPt>
            <c:idx val="20"/>
            <c:bubble3D val="0"/>
            <c:extLst>
              <c:ext xmlns:c16="http://schemas.microsoft.com/office/drawing/2014/chart" uri="{C3380CC4-5D6E-409C-BE32-E72D297353CC}">
                <c16:uniqueId val="{00000023-C144-40AB-87CD-72390DC147F3}"/>
              </c:ext>
            </c:extLst>
          </c:dPt>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regiones'!$K$7:$K$26</c:f>
              <c:numCache>
                <c:formatCode>#,##0</c:formatCode>
                <c:ptCount val="20"/>
                <c:pt idx="0">
                  <c:v>430</c:v>
                </c:pt>
                <c:pt idx="1">
                  <c:v>400</c:v>
                </c:pt>
                <c:pt idx="2">
                  <c:v>425</c:v>
                </c:pt>
                <c:pt idx="3">
                  <c:v>450</c:v>
                </c:pt>
                <c:pt idx="5">
                  <c:v>381.5</c:v>
                </c:pt>
                <c:pt idx="6">
                  <c:v>400</c:v>
                </c:pt>
                <c:pt idx="7">
                  <c:v>450</c:v>
                </c:pt>
                <c:pt idx="8">
                  <c:v>450</c:v>
                </c:pt>
                <c:pt idx="9">
                  <c:v>450</c:v>
                </c:pt>
                <c:pt idx="10">
                  <c:v>490</c:v>
                </c:pt>
                <c:pt idx="11">
                  <c:v>430</c:v>
                </c:pt>
                <c:pt idx="12">
                  <c:v>520</c:v>
                </c:pt>
                <c:pt idx="13">
                  <c:v>480</c:v>
                </c:pt>
                <c:pt idx="14">
                  <c:v>500</c:v>
                </c:pt>
                <c:pt idx="16">
                  <c:v>502.5</c:v>
                </c:pt>
                <c:pt idx="17">
                  <c:v>625</c:v>
                </c:pt>
                <c:pt idx="18">
                  <c:v>560</c:v>
                </c:pt>
                <c:pt idx="19">
                  <c:v>642</c:v>
                </c:pt>
              </c:numCache>
            </c:numRef>
          </c:val>
          <c:smooth val="0"/>
          <c:extLst>
            <c:ext xmlns:c16="http://schemas.microsoft.com/office/drawing/2014/chart" uri="{C3380CC4-5D6E-409C-BE32-E72D297353CC}">
              <c16:uniqueId val="{00000024-C144-40AB-87CD-72390DC147F3}"/>
            </c:ext>
          </c:extLst>
        </c:ser>
        <c:ser>
          <c:idx val="1"/>
          <c:order val="1"/>
          <c:tx>
            <c:strRef>
              <c:f>'precio minorista regiones'!$L$6</c:f>
              <c:strCache>
                <c:ptCount val="1"/>
                <c:pt idx="0">
                  <c:v>Coquimbo</c:v>
                </c:pt>
              </c:strCache>
            </c:strRef>
          </c:tx>
          <c:spPr>
            <a:ln w="28575" cap="rnd">
              <a:solidFill>
                <a:schemeClr val="accent2"/>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regiones'!$L$7:$L$26</c:f>
              <c:numCache>
                <c:formatCode>#,##0</c:formatCode>
                <c:ptCount val="20"/>
                <c:pt idx="0">
                  <c:v>367</c:v>
                </c:pt>
                <c:pt idx="1">
                  <c:v>356.5</c:v>
                </c:pt>
                <c:pt idx="2">
                  <c:v>357</c:v>
                </c:pt>
                <c:pt idx="3">
                  <c:v>325</c:v>
                </c:pt>
                <c:pt idx="4">
                  <c:v>362.5</c:v>
                </c:pt>
                <c:pt idx="5">
                  <c:v>334.5</c:v>
                </c:pt>
                <c:pt idx="6">
                  <c:v>353.5</c:v>
                </c:pt>
                <c:pt idx="7">
                  <c:v>355</c:v>
                </c:pt>
                <c:pt idx="8">
                  <c:v>347.5</c:v>
                </c:pt>
                <c:pt idx="9">
                  <c:v>362.5</c:v>
                </c:pt>
                <c:pt idx="10">
                  <c:v>371.5</c:v>
                </c:pt>
                <c:pt idx="11">
                  <c:v>373.5</c:v>
                </c:pt>
                <c:pt idx="12">
                  <c:v>395</c:v>
                </c:pt>
                <c:pt idx="13">
                  <c:v>325</c:v>
                </c:pt>
                <c:pt idx="14">
                  <c:v>410</c:v>
                </c:pt>
                <c:pt idx="15">
                  <c:v>402</c:v>
                </c:pt>
                <c:pt idx="16">
                  <c:v>440</c:v>
                </c:pt>
                <c:pt idx="17">
                  <c:v>526</c:v>
                </c:pt>
                <c:pt idx="18">
                  <c:v>550</c:v>
                </c:pt>
                <c:pt idx="19">
                  <c:v>550</c:v>
                </c:pt>
              </c:numCache>
            </c:numRef>
          </c:val>
          <c:smooth val="0"/>
          <c:extLst>
            <c:ext xmlns:c16="http://schemas.microsoft.com/office/drawing/2014/chart" uri="{C3380CC4-5D6E-409C-BE32-E72D297353CC}">
              <c16:uniqueId val="{00000025-C144-40AB-87CD-72390DC147F3}"/>
            </c:ext>
          </c:extLst>
        </c:ser>
        <c:ser>
          <c:idx val="2"/>
          <c:order val="2"/>
          <c:tx>
            <c:strRef>
              <c:f>'precio minorista regiones'!$M$6</c:f>
              <c:strCache>
                <c:ptCount val="1"/>
                <c:pt idx="0">
                  <c:v>Valparaíso</c:v>
                </c:pt>
              </c:strCache>
            </c:strRef>
          </c:tx>
          <c:spPr>
            <a:ln w="28575" cap="rnd">
              <a:solidFill>
                <a:schemeClr val="accent3"/>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regiones'!$M$7:$M$26</c:f>
              <c:numCache>
                <c:formatCode>#,##0</c:formatCode>
                <c:ptCount val="20"/>
                <c:pt idx="0">
                  <c:v>296</c:v>
                </c:pt>
                <c:pt idx="1">
                  <c:v>296</c:v>
                </c:pt>
                <c:pt idx="2">
                  <c:v>297.5</c:v>
                </c:pt>
                <c:pt idx="4">
                  <c:v>292.5</c:v>
                </c:pt>
                <c:pt idx="5">
                  <c:v>315</c:v>
                </c:pt>
                <c:pt idx="6">
                  <c:v>302.5</c:v>
                </c:pt>
                <c:pt idx="7">
                  <c:v>332</c:v>
                </c:pt>
                <c:pt idx="8">
                  <c:v>312.5</c:v>
                </c:pt>
                <c:pt idx="9">
                  <c:v>279</c:v>
                </c:pt>
                <c:pt idx="10">
                  <c:v>317.5</c:v>
                </c:pt>
                <c:pt idx="11">
                  <c:v>314.5</c:v>
                </c:pt>
                <c:pt idx="12">
                  <c:v>308</c:v>
                </c:pt>
                <c:pt idx="13">
                  <c:v>295</c:v>
                </c:pt>
                <c:pt idx="14">
                  <c:v>326</c:v>
                </c:pt>
                <c:pt idx="15">
                  <c:v>325</c:v>
                </c:pt>
                <c:pt idx="16">
                  <c:v>372</c:v>
                </c:pt>
                <c:pt idx="17">
                  <c:v>357</c:v>
                </c:pt>
                <c:pt idx="18">
                  <c:v>386.5</c:v>
                </c:pt>
                <c:pt idx="19">
                  <c:v>350</c:v>
                </c:pt>
              </c:numCache>
            </c:numRef>
          </c:val>
          <c:smooth val="0"/>
          <c:extLst>
            <c:ext xmlns:c16="http://schemas.microsoft.com/office/drawing/2014/chart" uri="{C3380CC4-5D6E-409C-BE32-E72D297353CC}">
              <c16:uniqueId val="{00000026-C144-40AB-87CD-72390DC147F3}"/>
            </c:ext>
          </c:extLst>
        </c:ser>
        <c:ser>
          <c:idx val="3"/>
          <c:order val="3"/>
          <c:tx>
            <c:strRef>
              <c:f>'precio minorista regiones'!$N$6</c:f>
              <c:strCache>
                <c:ptCount val="1"/>
                <c:pt idx="0">
                  <c:v>RM</c:v>
                </c:pt>
              </c:strCache>
            </c:strRef>
          </c:tx>
          <c:spPr>
            <a:ln w="28575" cap="rnd">
              <a:solidFill>
                <a:schemeClr val="accent4"/>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regiones'!$N$7:$N$26</c:f>
              <c:numCache>
                <c:formatCode>#,##0</c:formatCode>
                <c:ptCount val="20"/>
                <c:pt idx="0">
                  <c:v>387</c:v>
                </c:pt>
                <c:pt idx="1">
                  <c:v>364</c:v>
                </c:pt>
                <c:pt idx="2">
                  <c:v>353.5</c:v>
                </c:pt>
                <c:pt idx="3">
                  <c:v>348.5</c:v>
                </c:pt>
                <c:pt idx="4">
                  <c:v>315</c:v>
                </c:pt>
                <c:pt idx="5">
                  <c:v>331.5</c:v>
                </c:pt>
                <c:pt idx="6">
                  <c:v>368</c:v>
                </c:pt>
                <c:pt idx="7">
                  <c:v>376</c:v>
                </c:pt>
                <c:pt idx="8">
                  <c:v>365</c:v>
                </c:pt>
                <c:pt idx="9">
                  <c:v>354.5</c:v>
                </c:pt>
                <c:pt idx="10">
                  <c:v>384.5</c:v>
                </c:pt>
                <c:pt idx="11">
                  <c:v>395</c:v>
                </c:pt>
                <c:pt idx="12">
                  <c:v>384</c:v>
                </c:pt>
                <c:pt idx="13">
                  <c:v>368.5</c:v>
                </c:pt>
                <c:pt idx="14">
                  <c:v>410</c:v>
                </c:pt>
                <c:pt idx="15">
                  <c:v>384.5</c:v>
                </c:pt>
                <c:pt idx="16">
                  <c:v>440</c:v>
                </c:pt>
                <c:pt idx="17">
                  <c:v>443</c:v>
                </c:pt>
                <c:pt idx="18">
                  <c:v>439.5</c:v>
                </c:pt>
                <c:pt idx="19">
                  <c:v>407</c:v>
                </c:pt>
              </c:numCache>
            </c:numRef>
          </c:val>
          <c:smooth val="0"/>
          <c:extLst>
            <c:ext xmlns:c16="http://schemas.microsoft.com/office/drawing/2014/chart" uri="{C3380CC4-5D6E-409C-BE32-E72D297353CC}">
              <c16:uniqueId val="{00000027-C144-40AB-87CD-72390DC147F3}"/>
            </c:ext>
          </c:extLst>
        </c:ser>
        <c:ser>
          <c:idx val="4"/>
          <c:order val="4"/>
          <c:tx>
            <c:strRef>
              <c:f>'precio minorista regiones'!$O$6</c:f>
              <c:strCache>
                <c:ptCount val="1"/>
                <c:pt idx="0">
                  <c:v>Maule</c:v>
                </c:pt>
              </c:strCache>
            </c:strRef>
          </c:tx>
          <c:spPr>
            <a:ln w="28575" cap="rnd">
              <a:solidFill>
                <a:schemeClr val="accent5"/>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regiones'!$O$7:$O$26</c:f>
              <c:numCache>
                <c:formatCode>#,##0</c:formatCode>
                <c:ptCount val="20"/>
                <c:pt idx="0">
                  <c:v>411</c:v>
                </c:pt>
                <c:pt idx="1">
                  <c:v>380.5</c:v>
                </c:pt>
                <c:pt idx="2">
                  <c:v>363</c:v>
                </c:pt>
                <c:pt idx="3">
                  <c:v>356.5</c:v>
                </c:pt>
                <c:pt idx="4">
                  <c:v>350.5</c:v>
                </c:pt>
                <c:pt idx="5">
                  <c:v>394</c:v>
                </c:pt>
                <c:pt idx="6">
                  <c:v>389.5</c:v>
                </c:pt>
                <c:pt idx="7">
                  <c:v>464.5</c:v>
                </c:pt>
                <c:pt idx="8">
                  <c:v>393.5</c:v>
                </c:pt>
                <c:pt idx="9">
                  <c:v>284.5</c:v>
                </c:pt>
                <c:pt idx="10">
                  <c:v>383</c:v>
                </c:pt>
                <c:pt idx="11">
                  <c:v>345.5</c:v>
                </c:pt>
                <c:pt idx="12">
                  <c:v>334.5</c:v>
                </c:pt>
                <c:pt idx="13">
                  <c:v>311.5</c:v>
                </c:pt>
                <c:pt idx="14">
                  <c:v>335.5</c:v>
                </c:pt>
                <c:pt idx="15">
                  <c:v>362.5</c:v>
                </c:pt>
                <c:pt idx="16">
                  <c:v>364.5</c:v>
                </c:pt>
                <c:pt idx="17">
                  <c:v>416.5</c:v>
                </c:pt>
                <c:pt idx="18">
                  <c:v>418</c:v>
                </c:pt>
                <c:pt idx="19">
                  <c:v>439.5</c:v>
                </c:pt>
              </c:numCache>
            </c:numRef>
          </c:val>
          <c:smooth val="0"/>
          <c:extLst>
            <c:ext xmlns:c16="http://schemas.microsoft.com/office/drawing/2014/chart" uri="{C3380CC4-5D6E-409C-BE32-E72D297353CC}">
              <c16:uniqueId val="{00000028-C144-40AB-87CD-72390DC147F3}"/>
            </c:ext>
          </c:extLst>
        </c:ser>
        <c:ser>
          <c:idx val="5"/>
          <c:order val="5"/>
          <c:tx>
            <c:strRef>
              <c:f>'precio minorista regiones'!$P$6</c:f>
              <c:strCache>
                <c:ptCount val="1"/>
                <c:pt idx="0">
                  <c:v>Bío Bío</c:v>
                </c:pt>
              </c:strCache>
            </c:strRef>
          </c:tx>
          <c:spPr>
            <a:ln w="28575" cap="rnd">
              <a:solidFill>
                <a:schemeClr val="accent6"/>
              </a:solidFill>
              <a:round/>
            </a:ln>
            <a:effectLst/>
          </c:spPr>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regiones'!$P$7:$P$26</c:f>
              <c:numCache>
                <c:formatCode>#,##0</c:formatCode>
                <c:ptCount val="20"/>
                <c:pt idx="0">
                  <c:v>298.5</c:v>
                </c:pt>
                <c:pt idx="1">
                  <c:v>293.5</c:v>
                </c:pt>
                <c:pt idx="2">
                  <c:v>290</c:v>
                </c:pt>
                <c:pt idx="3">
                  <c:v>281.5</c:v>
                </c:pt>
                <c:pt idx="4">
                  <c:v>278</c:v>
                </c:pt>
                <c:pt idx="5">
                  <c:v>269</c:v>
                </c:pt>
                <c:pt idx="6">
                  <c:v>273</c:v>
                </c:pt>
                <c:pt idx="7">
                  <c:v>254</c:v>
                </c:pt>
                <c:pt idx="8">
                  <c:v>263</c:v>
                </c:pt>
                <c:pt idx="9">
                  <c:v>283.5</c:v>
                </c:pt>
                <c:pt idx="10">
                  <c:v>269.5</c:v>
                </c:pt>
                <c:pt idx="11">
                  <c:v>268.5</c:v>
                </c:pt>
                <c:pt idx="12">
                  <c:v>261.5</c:v>
                </c:pt>
                <c:pt idx="13">
                  <c:v>263.5</c:v>
                </c:pt>
                <c:pt idx="14">
                  <c:v>272</c:v>
                </c:pt>
                <c:pt idx="15">
                  <c:v>272</c:v>
                </c:pt>
                <c:pt idx="16">
                  <c:v>324</c:v>
                </c:pt>
                <c:pt idx="17">
                  <c:v>315</c:v>
                </c:pt>
                <c:pt idx="18">
                  <c:v>334</c:v>
                </c:pt>
                <c:pt idx="19">
                  <c:v>323</c:v>
                </c:pt>
              </c:numCache>
            </c:numRef>
          </c:val>
          <c:smooth val="0"/>
          <c:extLst>
            <c:ext xmlns:c16="http://schemas.microsoft.com/office/drawing/2014/chart" uri="{C3380CC4-5D6E-409C-BE32-E72D297353CC}">
              <c16:uniqueId val="{00000029-C144-40AB-87CD-72390DC147F3}"/>
            </c:ext>
          </c:extLst>
        </c:ser>
        <c:ser>
          <c:idx val="6"/>
          <c:order val="6"/>
          <c:tx>
            <c:strRef>
              <c:f>'precio minorista regiones'!$Q$6</c:f>
              <c:strCache>
                <c:ptCount val="1"/>
                <c:pt idx="0">
                  <c:v>La Araucanía</c:v>
                </c:pt>
              </c:strCache>
            </c:strRef>
          </c:tx>
          <c:spPr>
            <a:ln w="28575" cap="rnd">
              <a:solidFill>
                <a:schemeClr val="accent1">
                  <a:lumMod val="60000"/>
                </a:schemeClr>
              </a:solidFill>
              <a:round/>
            </a:ln>
            <a:effectLst/>
          </c:spPr>
          <c:marker>
            <c:symbol val="circle"/>
            <c:size val="5"/>
            <c:spPr>
              <a:solidFill>
                <a:schemeClr val="tx2">
                  <a:lumMod val="75000"/>
                </a:schemeClr>
              </a:solidFill>
              <a:ln>
                <a:solidFill>
                  <a:schemeClr val="tx2"/>
                </a:solidFill>
              </a:ln>
            </c:spPr>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regiones'!$Q$7:$Q$26</c:f>
              <c:numCache>
                <c:formatCode>#,##0</c:formatCode>
                <c:ptCount val="20"/>
                <c:pt idx="0">
                  <c:v>238</c:v>
                </c:pt>
                <c:pt idx="1">
                  <c:v>250</c:v>
                </c:pt>
                <c:pt idx="2">
                  <c:v>231</c:v>
                </c:pt>
                <c:pt idx="4">
                  <c:v>250</c:v>
                </c:pt>
                <c:pt idx="5">
                  <c:v>250</c:v>
                </c:pt>
                <c:pt idx="6">
                  <c:v>236.5</c:v>
                </c:pt>
                <c:pt idx="7">
                  <c:v>248</c:v>
                </c:pt>
                <c:pt idx="8">
                  <c:v>244</c:v>
                </c:pt>
                <c:pt idx="10">
                  <c:v>225</c:v>
                </c:pt>
                <c:pt idx="11">
                  <c:v>250</c:v>
                </c:pt>
                <c:pt idx="12">
                  <c:v>250</c:v>
                </c:pt>
                <c:pt idx="13">
                  <c:v>263</c:v>
                </c:pt>
                <c:pt idx="14">
                  <c:v>328</c:v>
                </c:pt>
                <c:pt idx="15">
                  <c:v>294</c:v>
                </c:pt>
                <c:pt idx="16">
                  <c:v>370</c:v>
                </c:pt>
                <c:pt idx="17">
                  <c:v>398</c:v>
                </c:pt>
                <c:pt idx="18">
                  <c:v>340</c:v>
                </c:pt>
                <c:pt idx="19">
                  <c:v>326</c:v>
                </c:pt>
              </c:numCache>
            </c:numRef>
          </c:val>
          <c:smooth val="0"/>
          <c:extLst>
            <c:ext xmlns:c16="http://schemas.microsoft.com/office/drawing/2014/chart" uri="{C3380CC4-5D6E-409C-BE32-E72D297353CC}">
              <c16:uniqueId val="{0000002A-C144-40AB-87CD-72390DC147F3}"/>
            </c:ext>
          </c:extLst>
        </c:ser>
        <c:ser>
          <c:idx val="7"/>
          <c:order val="7"/>
          <c:tx>
            <c:strRef>
              <c:f>'precio minorista regiones'!$R$6</c:f>
              <c:strCache>
                <c:ptCount val="1"/>
                <c:pt idx="0">
                  <c:v>Los Lagos</c:v>
                </c:pt>
              </c:strCache>
            </c:strRef>
          </c:tx>
          <c:marker>
            <c:symbol val="circle"/>
            <c:size val="5"/>
          </c:marker>
          <c:cat>
            <c:numRef>
              <c:f>'precio minorista regiones'!$B$7:$B$26</c:f>
              <c:numCache>
                <c:formatCode>dd/mm/yy;@</c:formatCode>
                <c:ptCount val="20"/>
                <c:pt idx="0">
                  <c:v>42933</c:v>
                </c:pt>
                <c:pt idx="1">
                  <c:v>42940</c:v>
                </c:pt>
                <c:pt idx="2">
                  <c:v>42947</c:v>
                </c:pt>
                <c:pt idx="3">
                  <c:v>42954</c:v>
                </c:pt>
                <c:pt idx="4">
                  <c:v>42961</c:v>
                </c:pt>
                <c:pt idx="5">
                  <c:v>42968</c:v>
                </c:pt>
                <c:pt idx="6">
                  <c:v>42975</c:v>
                </c:pt>
                <c:pt idx="7">
                  <c:v>42982</c:v>
                </c:pt>
                <c:pt idx="8">
                  <c:v>42989</c:v>
                </c:pt>
                <c:pt idx="9">
                  <c:v>42996</c:v>
                </c:pt>
                <c:pt idx="10">
                  <c:v>43003</c:v>
                </c:pt>
                <c:pt idx="11">
                  <c:v>43010</c:v>
                </c:pt>
                <c:pt idx="12">
                  <c:v>43017</c:v>
                </c:pt>
                <c:pt idx="13">
                  <c:v>43024</c:v>
                </c:pt>
                <c:pt idx="14">
                  <c:v>43031</c:v>
                </c:pt>
                <c:pt idx="15">
                  <c:v>43038</c:v>
                </c:pt>
                <c:pt idx="16">
                  <c:v>43045</c:v>
                </c:pt>
                <c:pt idx="17">
                  <c:v>43052</c:v>
                </c:pt>
                <c:pt idx="18">
                  <c:v>43059</c:v>
                </c:pt>
                <c:pt idx="19">
                  <c:v>43066</c:v>
                </c:pt>
              </c:numCache>
            </c:numRef>
          </c:cat>
          <c:val>
            <c:numRef>
              <c:f>'precio minorista regiones'!$R$7:$R$26</c:f>
              <c:numCache>
                <c:formatCode>#,##0</c:formatCode>
                <c:ptCount val="20"/>
                <c:pt idx="0">
                  <c:v>350</c:v>
                </c:pt>
                <c:pt idx="1">
                  <c:v>300</c:v>
                </c:pt>
                <c:pt idx="2">
                  <c:v>358.5</c:v>
                </c:pt>
                <c:pt idx="3">
                  <c:v>244</c:v>
                </c:pt>
                <c:pt idx="4">
                  <c:v>358.5</c:v>
                </c:pt>
                <c:pt idx="5">
                  <c:v>250</c:v>
                </c:pt>
                <c:pt idx="6">
                  <c:v>312.5</c:v>
                </c:pt>
                <c:pt idx="7">
                  <c:v>200</c:v>
                </c:pt>
                <c:pt idx="8">
                  <c:v>308.5</c:v>
                </c:pt>
                <c:pt idx="9">
                  <c:v>375</c:v>
                </c:pt>
                <c:pt idx="10">
                  <c:v>250</c:v>
                </c:pt>
                <c:pt idx="11">
                  <c:v>269</c:v>
                </c:pt>
                <c:pt idx="12">
                  <c:v>375</c:v>
                </c:pt>
                <c:pt idx="13">
                  <c:v>375</c:v>
                </c:pt>
                <c:pt idx="14">
                  <c:v>400</c:v>
                </c:pt>
                <c:pt idx="16">
                  <c:v>358.5</c:v>
                </c:pt>
                <c:pt idx="17">
                  <c:v>231.5</c:v>
                </c:pt>
                <c:pt idx="18">
                  <c:v>358.5</c:v>
                </c:pt>
                <c:pt idx="19">
                  <c:v>281.5</c:v>
                </c:pt>
              </c:numCache>
            </c:numRef>
          </c:val>
          <c:smooth val="0"/>
          <c:extLst>
            <c:ext xmlns:c16="http://schemas.microsoft.com/office/drawing/2014/chart" uri="{C3380CC4-5D6E-409C-BE32-E72D297353CC}">
              <c16:uniqueId val="{0000002B-C144-40AB-87CD-72390DC147F3}"/>
            </c:ext>
          </c:extLst>
        </c:ser>
        <c:dLbls>
          <c:showLegendKey val="0"/>
          <c:showVal val="0"/>
          <c:showCatName val="0"/>
          <c:showSerName val="0"/>
          <c:showPercent val="0"/>
          <c:showBubbleSize val="0"/>
        </c:dLbls>
        <c:marker val="1"/>
        <c:smooth val="0"/>
        <c:axId val="-2124593256"/>
        <c:axId val="-2124589720"/>
      </c:lineChart>
      <c:dateAx>
        <c:axId val="-2124593256"/>
        <c:scaling>
          <c:orientation val="minMax"/>
        </c:scaling>
        <c:delete val="0"/>
        <c:axPos val="b"/>
        <c:numFmt formatCode="dd/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200" b="0" i="0" u="none" strike="noStrike" baseline="0">
                <a:solidFill>
                  <a:srgbClr val="000000"/>
                </a:solidFill>
                <a:latin typeface="Calibri"/>
                <a:ea typeface="Calibri"/>
                <a:cs typeface="Calibri"/>
              </a:defRPr>
            </a:pPr>
            <a:endParaRPr lang="es-CL"/>
          </a:p>
        </c:txPr>
        <c:crossAx val="-2124589720"/>
        <c:crosses val="autoZero"/>
        <c:auto val="1"/>
        <c:lblOffset val="100"/>
        <c:baseTimeUnit val="days"/>
      </c:dateAx>
      <c:valAx>
        <c:axId val="-2124589720"/>
        <c:scaling>
          <c:orientation val="minMax"/>
          <c:max val="700"/>
          <c:min val="150"/>
        </c:scaling>
        <c:delete val="0"/>
        <c:axPos val="l"/>
        <c:majorGridlines>
          <c:spPr>
            <a:ln w="9525" cap="flat" cmpd="sng" algn="ctr">
              <a:solidFill>
                <a:schemeClr val="tx1">
                  <a:lumMod val="15000"/>
                  <a:lumOff val="85000"/>
                </a:schemeClr>
              </a:solidFill>
              <a:round/>
            </a:ln>
            <a:effectLst/>
          </c:spPr>
        </c:majorGridlines>
        <c:title>
          <c:tx>
            <c:rich>
              <a:bodyPr/>
              <a:lstStyle/>
              <a:p>
                <a:pPr>
                  <a:defRPr sz="1200" b="1" i="0" u="none" strike="noStrike" baseline="0">
                    <a:solidFill>
                      <a:srgbClr val="000000"/>
                    </a:solidFill>
                    <a:latin typeface="Calibri"/>
                    <a:ea typeface="Calibri"/>
                    <a:cs typeface="Calibri"/>
                  </a:defRPr>
                </a:pPr>
                <a:r>
                  <a:rPr lang="en-US"/>
                  <a:t>$ por kilo con IVA</a:t>
                </a:r>
              </a:p>
            </c:rich>
          </c:tx>
          <c:overlay val="0"/>
        </c:title>
        <c:numFmt formatCode="#,##0" sourceLinked="1"/>
        <c:majorTickMark val="none"/>
        <c:minorTickMark val="none"/>
        <c:tickLblPos val="nextTo"/>
        <c:spPr>
          <a:ln w="9525">
            <a:noFill/>
          </a:ln>
        </c:spPr>
        <c:txPr>
          <a:bodyPr rot="0" vert="horz"/>
          <a:lstStyle/>
          <a:p>
            <a:pPr>
              <a:defRPr sz="1200" b="0" i="0" u="none" strike="noStrike" baseline="0">
                <a:solidFill>
                  <a:srgbClr val="000000"/>
                </a:solidFill>
                <a:latin typeface="Calibri"/>
                <a:ea typeface="Calibri"/>
                <a:cs typeface="Calibri"/>
              </a:defRPr>
            </a:pPr>
            <a:endParaRPr lang="es-CL"/>
          </a:p>
        </c:txPr>
        <c:crossAx val="-2124593256"/>
        <c:crosses val="autoZero"/>
        <c:crossBetween val="between"/>
      </c:valAx>
      <c:spPr>
        <a:noFill/>
        <a:ln w="25400">
          <a:noFill/>
        </a:ln>
      </c:spPr>
    </c:plotArea>
    <c:legend>
      <c:legendPos val="r"/>
      <c:layout>
        <c:manualLayout>
          <c:xMode val="edge"/>
          <c:yMode val="edge"/>
          <c:x val="0.158501576191865"/>
          <c:y val="0.91553340106680203"/>
          <c:w val="0.70427029954589004"/>
          <c:h val="6.9559309118618198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7. Evolución de la superficie y producción de papa</a:t>
            </a:r>
          </a:p>
        </c:rich>
      </c:tx>
      <c:overlay val="0"/>
      <c:spPr>
        <a:noFill/>
        <a:ln w="25400">
          <a:noFill/>
        </a:ln>
      </c:spPr>
    </c:title>
    <c:autoTitleDeleted val="0"/>
    <c:plotArea>
      <c:layout>
        <c:manualLayout>
          <c:layoutTarget val="inner"/>
          <c:xMode val="edge"/>
          <c:yMode val="edge"/>
          <c:x val="0.131161293746204"/>
          <c:y val="0.10935149322550899"/>
          <c:w val="0.720505608957838"/>
          <c:h val="0.64735617507271004"/>
        </c:manualLayout>
      </c:layout>
      <c:lineChart>
        <c:grouping val="standard"/>
        <c:varyColors val="0"/>
        <c:ser>
          <c:idx val="0"/>
          <c:order val="0"/>
          <c:tx>
            <c:strRef>
              <c:f>'sup, prod y rend'!$D$5:$D$6</c:f>
              <c:strCache>
                <c:ptCount val="2"/>
                <c:pt idx="0">
                  <c:v>Superficie (ha)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'sup, prod y rend'!$C$7:$C$24</c:f>
              <c:strCache>
                <c:ptCount val="18"/>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strCache>
            </c:strRef>
          </c:cat>
          <c:val>
            <c:numRef>
              <c:f>'sup, prod y rend'!$D$7:$D$24</c:f>
              <c:numCache>
                <c:formatCode>#,##0</c:formatCode>
                <c:ptCount val="18"/>
                <c:pt idx="0">
                  <c:v>63110</c:v>
                </c:pt>
                <c:pt idx="1">
                  <c:v>61360</c:v>
                </c:pt>
                <c:pt idx="2">
                  <c:v>56000</c:v>
                </c:pt>
                <c:pt idx="3">
                  <c:v>59560</c:v>
                </c:pt>
                <c:pt idx="4">
                  <c:v>55620</c:v>
                </c:pt>
                <c:pt idx="5">
                  <c:v>63200</c:v>
                </c:pt>
                <c:pt idx="6">
                  <c:v>54145</c:v>
                </c:pt>
                <c:pt idx="7">
                  <c:v>55976</c:v>
                </c:pt>
                <c:pt idx="8">
                  <c:v>45078</c:v>
                </c:pt>
                <c:pt idx="9">
                  <c:v>50771</c:v>
                </c:pt>
                <c:pt idx="10">
                  <c:v>53653</c:v>
                </c:pt>
                <c:pt idx="11">
                  <c:v>41534</c:v>
                </c:pt>
                <c:pt idx="12">
                  <c:v>49576</c:v>
                </c:pt>
                <c:pt idx="13">
                  <c:v>48965</c:v>
                </c:pt>
                <c:pt idx="14">
                  <c:v>50526.337967409301</c:v>
                </c:pt>
                <c:pt idx="15">
                  <c:v>53485</c:v>
                </c:pt>
                <c:pt idx="16">
                  <c:v>54082</c:v>
                </c:pt>
                <c:pt idx="17">
                  <c:v>47250</c:v>
                </c:pt>
              </c:numCache>
            </c:numRef>
          </c:val>
          <c:smooth val="0"/>
          <c:extLst>
            <c:ext xmlns:c16="http://schemas.microsoft.com/office/drawing/2014/chart" uri="{C3380CC4-5D6E-409C-BE32-E72D297353CC}">
              <c16:uniqueId val="{00000000-A8AE-4AD1-A3C1-2521808B5213}"/>
            </c:ext>
          </c:extLst>
        </c:ser>
        <c:dLbls>
          <c:showLegendKey val="0"/>
          <c:showVal val="0"/>
          <c:showCatName val="0"/>
          <c:showSerName val="0"/>
          <c:showPercent val="0"/>
          <c:showBubbleSize val="0"/>
        </c:dLbls>
        <c:marker val="1"/>
        <c:smooth val="0"/>
        <c:axId val="-2124538920"/>
        <c:axId val="-2124535608"/>
      </c:lineChart>
      <c:lineChart>
        <c:grouping val="standard"/>
        <c:varyColors val="0"/>
        <c:ser>
          <c:idx val="1"/>
          <c:order val="1"/>
          <c:tx>
            <c:strRef>
              <c:f>'sup, prod y rend'!$E$5:$E$6</c:f>
              <c:strCache>
                <c:ptCount val="2"/>
                <c:pt idx="0">
                  <c:v>Producción (ton)</c:v>
                </c:pt>
              </c:strCache>
            </c:strRef>
          </c:tx>
          <c:spPr>
            <a:ln w="28575" cap="rnd">
              <a:solidFill>
                <a:schemeClr val="accent2"/>
              </a:solidFill>
              <a:round/>
            </a:ln>
            <a:effectLst/>
          </c:spPr>
          <c:marker>
            <c:symbol val="diamond"/>
            <c:size val="5"/>
            <c:spPr>
              <a:solidFill>
                <a:schemeClr val="accent2"/>
              </a:solidFill>
              <a:ln w="9525">
                <a:solidFill>
                  <a:schemeClr val="accent2"/>
                </a:solidFill>
              </a:ln>
              <a:effectLst/>
            </c:spPr>
          </c:marker>
          <c:cat>
            <c:strRef>
              <c:f>'sup, prod y rend'!$C$7:$C$24</c:f>
              <c:strCache>
                <c:ptCount val="18"/>
                <c:pt idx="0">
                  <c:v>2000/01</c:v>
                </c:pt>
                <c:pt idx="1">
                  <c:v>2001/02</c:v>
                </c:pt>
                <c:pt idx="2">
                  <c:v>2002/03</c:v>
                </c:pt>
                <c:pt idx="3">
                  <c:v>2003/04</c:v>
                </c:pt>
                <c:pt idx="4">
                  <c:v>2004/05</c:v>
                </c:pt>
                <c:pt idx="5">
                  <c:v>2005/06</c:v>
                </c:pt>
                <c:pt idx="6">
                  <c:v>2006/07</c:v>
                </c:pt>
                <c:pt idx="7">
                  <c:v>2007/08</c:v>
                </c:pt>
                <c:pt idx="8">
                  <c:v>2008/09</c:v>
                </c:pt>
                <c:pt idx="9">
                  <c:v>2009/10</c:v>
                </c:pt>
                <c:pt idx="10">
                  <c:v>2010/11</c:v>
                </c:pt>
                <c:pt idx="11">
                  <c:v>2011/12</c:v>
                </c:pt>
                <c:pt idx="12">
                  <c:v>2012/13</c:v>
                </c:pt>
                <c:pt idx="13">
                  <c:v>2013/14</c:v>
                </c:pt>
                <c:pt idx="14">
                  <c:v>2014/15</c:v>
                </c:pt>
                <c:pt idx="15">
                  <c:v>2015/16</c:v>
                </c:pt>
                <c:pt idx="16">
                  <c:v>2016/17</c:v>
                </c:pt>
                <c:pt idx="17">
                  <c:v>2017/18*</c:v>
                </c:pt>
              </c:strCache>
            </c:strRef>
          </c:cat>
          <c:val>
            <c:numRef>
              <c:f>'sup, prod y rend'!$E$7:$E$24</c:f>
              <c:numCache>
                <c:formatCode>#,##0</c:formatCode>
                <c:ptCount val="18"/>
                <c:pt idx="0">
                  <c:v>1210044.3</c:v>
                </c:pt>
                <c:pt idx="1">
                  <c:v>1303267.5</c:v>
                </c:pt>
                <c:pt idx="2">
                  <c:v>1093728.3999999999</c:v>
                </c:pt>
                <c:pt idx="3">
                  <c:v>1144170</c:v>
                </c:pt>
                <c:pt idx="4">
                  <c:v>1115735.7</c:v>
                </c:pt>
                <c:pt idx="5">
                  <c:v>1391378.2</c:v>
                </c:pt>
                <c:pt idx="6">
                  <c:v>834859.9</c:v>
                </c:pt>
                <c:pt idx="7">
                  <c:v>965939.5</c:v>
                </c:pt>
                <c:pt idx="8">
                  <c:v>924548.1</c:v>
                </c:pt>
                <c:pt idx="9">
                  <c:v>1081349.2</c:v>
                </c:pt>
                <c:pt idx="10">
                  <c:v>1676444</c:v>
                </c:pt>
                <c:pt idx="11">
                  <c:v>1093452</c:v>
                </c:pt>
                <c:pt idx="12">
                  <c:v>1159022.1000000001</c:v>
                </c:pt>
                <c:pt idx="13">
                  <c:v>1061324.9400000002</c:v>
                </c:pt>
                <c:pt idx="14">
                  <c:v>960502</c:v>
                </c:pt>
                <c:pt idx="15">
                  <c:v>1166024.8999999999</c:v>
                </c:pt>
                <c:pt idx="16">
                  <c:v>1426478.7500000002</c:v>
                </c:pt>
                <c:pt idx="17">
                  <c:v>1138163.2062192599</c:v>
                </c:pt>
              </c:numCache>
            </c:numRef>
          </c:val>
          <c:smooth val="0"/>
          <c:extLst>
            <c:ext xmlns:c16="http://schemas.microsoft.com/office/drawing/2014/chart" uri="{C3380CC4-5D6E-409C-BE32-E72D297353CC}">
              <c16:uniqueId val="{00000001-A8AE-4AD1-A3C1-2521808B5213}"/>
            </c:ext>
          </c:extLst>
        </c:ser>
        <c:dLbls>
          <c:showLegendKey val="0"/>
          <c:showVal val="0"/>
          <c:showCatName val="0"/>
          <c:showSerName val="0"/>
          <c:showPercent val="0"/>
          <c:showBubbleSize val="0"/>
        </c:dLbls>
        <c:marker val="1"/>
        <c:smooth val="0"/>
        <c:axId val="-2124529192"/>
        <c:axId val="-2124525960"/>
      </c:lineChart>
      <c:catAx>
        <c:axId val="-2124538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000" b="0" i="0" u="none" strike="noStrike" baseline="0">
                <a:solidFill>
                  <a:srgbClr val="000000"/>
                </a:solidFill>
                <a:latin typeface="Arial"/>
                <a:ea typeface="Arial"/>
                <a:cs typeface="Arial"/>
              </a:defRPr>
            </a:pPr>
            <a:endParaRPr lang="es-CL"/>
          </a:p>
        </c:txPr>
        <c:crossAx val="-2124535608"/>
        <c:crosses val="autoZero"/>
        <c:auto val="1"/>
        <c:lblAlgn val="ctr"/>
        <c:lblOffset val="100"/>
        <c:noMultiLvlLbl val="0"/>
      </c:catAx>
      <c:valAx>
        <c:axId val="-2124535608"/>
        <c:scaling>
          <c:orientation val="minMax"/>
          <c:min val="35000"/>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333399"/>
                    </a:solidFill>
                    <a:latin typeface="Arial"/>
                    <a:ea typeface="Arial"/>
                    <a:cs typeface="Arial"/>
                  </a:defRPr>
                </a:pPr>
                <a:r>
                  <a:rPr lang="en-US"/>
                  <a:t>Superficie (ha)</a:t>
                </a:r>
              </a:p>
            </c:rich>
          </c:tx>
          <c:layout>
            <c:manualLayout>
              <c:xMode val="edge"/>
              <c:yMode val="edge"/>
              <c:x val="6.3480404870339801E-3"/>
              <c:y val="0.32110750331466298"/>
            </c:manualLayout>
          </c:layout>
          <c:overlay val="0"/>
          <c:spPr>
            <a:noFill/>
            <a:ln w="25400">
              <a:noFill/>
            </a:ln>
          </c:spPr>
        </c:title>
        <c:numFmt formatCode="#,##0" sourceLinked="1"/>
        <c:majorTickMark val="none"/>
        <c:minorTickMark val="none"/>
        <c:tickLblPos val="nextTo"/>
        <c:spPr>
          <a:ln w="9525">
            <a:noFill/>
          </a:ln>
        </c:spPr>
        <c:txPr>
          <a:bodyPr rot="0" vert="horz"/>
          <a:lstStyle/>
          <a:p>
            <a:pPr>
              <a:defRPr sz="1000" b="0" i="0" u="none" strike="noStrike" baseline="0">
                <a:solidFill>
                  <a:srgbClr val="333399"/>
                </a:solidFill>
                <a:latin typeface="Arial"/>
                <a:ea typeface="Arial"/>
                <a:cs typeface="Arial"/>
              </a:defRPr>
            </a:pPr>
            <a:endParaRPr lang="es-CL"/>
          </a:p>
        </c:txPr>
        <c:crossAx val="-2124538920"/>
        <c:crosses val="autoZero"/>
        <c:crossBetween val="between"/>
      </c:valAx>
      <c:catAx>
        <c:axId val="-2124529192"/>
        <c:scaling>
          <c:orientation val="minMax"/>
        </c:scaling>
        <c:delete val="1"/>
        <c:axPos val="b"/>
        <c:numFmt formatCode="General" sourceLinked="1"/>
        <c:majorTickMark val="out"/>
        <c:minorTickMark val="none"/>
        <c:tickLblPos val="nextTo"/>
        <c:crossAx val="-2124525960"/>
        <c:crosses val="autoZero"/>
        <c:auto val="1"/>
        <c:lblAlgn val="ctr"/>
        <c:lblOffset val="100"/>
        <c:noMultiLvlLbl val="0"/>
      </c:catAx>
      <c:valAx>
        <c:axId val="-2124525960"/>
        <c:scaling>
          <c:orientation val="minMax"/>
          <c:min val="700000"/>
        </c:scaling>
        <c:delete val="0"/>
        <c:axPos val="r"/>
        <c:title>
          <c:tx>
            <c:rich>
              <a:bodyPr/>
              <a:lstStyle/>
              <a:p>
                <a:pPr>
                  <a:defRPr sz="1000" b="0" i="0" u="none" strike="noStrike" baseline="0">
                    <a:solidFill>
                      <a:schemeClr val="accent2"/>
                    </a:solidFill>
                    <a:latin typeface="Arial"/>
                    <a:ea typeface="Arial"/>
                    <a:cs typeface="Arial"/>
                  </a:defRPr>
                </a:pPr>
                <a:r>
                  <a:rPr lang="en-US">
                    <a:solidFill>
                      <a:schemeClr val="accent2"/>
                    </a:solidFill>
                  </a:rPr>
                  <a:t>Producción (ton)</a:t>
                </a:r>
              </a:p>
            </c:rich>
          </c:tx>
          <c:overlay val="0"/>
          <c:spPr>
            <a:noFill/>
            <a:ln w="25400">
              <a:noFill/>
            </a:ln>
          </c:spPr>
        </c:title>
        <c:numFmt formatCode="#,##0" sourceLinked="1"/>
        <c:majorTickMark val="out"/>
        <c:minorTickMark val="none"/>
        <c:tickLblPos val="nextTo"/>
        <c:spPr>
          <a:ln w="9525">
            <a:noFill/>
          </a:ln>
        </c:spPr>
        <c:txPr>
          <a:bodyPr rot="0" vert="horz"/>
          <a:lstStyle/>
          <a:p>
            <a:pPr>
              <a:defRPr sz="1000" b="0" i="0" u="none" strike="noStrike" baseline="0">
                <a:solidFill>
                  <a:schemeClr val="accent2"/>
                </a:solidFill>
                <a:latin typeface="Arial"/>
                <a:ea typeface="Arial"/>
                <a:cs typeface="Arial"/>
              </a:defRPr>
            </a:pPr>
            <a:endParaRPr lang="es-CL"/>
          </a:p>
        </c:txPr>
        <c:crossAx val="-2124529192"/>
        <c:crosses val="max"/>
        <c:crossBetween val="between"/>
      </c:valAx>
      <c:spPr>
        <a:noFill/>
        <a:ln w="25400">
          <a:noFill/>
        </a:ln>
      </c:spPr>
    </c:plotArea>
    <c:legend>
      <c:legendPos val="r"/>
      <c:legendEntry>
        <c:idx val="0"/>
        <c:txPr>
          <a:bodyPr/>
          <a:lstStyle/>
          <a:p>
            <a:pPr>
              <a:defRPr sz="920" b="0" i="0" u="none" strike="noStrike" baseline="0">
                <a:solidFill>
                  <a:schemeClr val="accent1">
                    <a:lumMod val="75000"/>
                  </a:schemeClr>
                </a:solidFill>
                <a:latin typeface="Arial"/>
                <a:ea typeface="Arial"/>
                <a:cs typeface="Arial"/>
              </a:defRPr>
            </a:pPr>
            <a:endParaRPr lang="es-CL"/>
          </a:p>
        </c:txPr>
      </c:legendEntry>
      <c:legendEntry>
        <c:idx val="1"/>
        <c:txPr>
          <a:bodyPr/>
          <a:lstStyle/>
          <a:p>
            <a:pPr>
              <a:defRPr sz="920" b="0" i="0" u="none" strike="noStrike" baseline="0">
                <a:solidFill>
                  <a:schemeClr val="accent2"/>
                </a:solidFill>
                <a:latin typeface="Arial"/>
                <a:ea typeface="Arial"/>
                <a:cs typeface="Arial"/>
              </a:defRPr>
            </a:pPr>
            <a:endParaRPr lang="es-CL"/>
          </a:p>
        </c:txPr>
      </c:legendEntry>
      <c:layout>
        <c:manualLayout>
          <c:xMode val="edge"/>
          <c:yMode val="edge"/>
          <c:x val="0.149262290830247"/>
          <c:y val="0.92275563492707802"/>
          <c:w val="0.61833411139813099"/>
          <c:h val="6.8566983250805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8. Superficie regional de papa entre las regiones de Coquimbo y Los Lagos (hectáreas)</a:t>
            </a:r>
          </a:p>
        </c:rich>
      </c:tx>
      <c:overlay val="0"/>
      <c:spPr>
        <a:noFill/>
        <a:ln w="25400">
          <a:noFill/>
        </a:ln>
      </c:spPr>
    </c:title>
    <c:autoTitleDeleted val="0"/>
    <c:plotArea>
      <c:layout>
        <c:manualLayout>
          <c:layoutTarget val="inner"/>
          <c:xMode val="edge"/>
          <c:yMode val="edge"/>
          <c:x val="0.10334840464506199"/>
          <c:y val="0.114303600248727"/>
          <c:w val="0.87667883094277299"/>
          <c:h val="0.72217062929245601"/>
        </c:manualLayout>
      </c:layout>
      <c:barChart>
        <c:barDir val="col"/>
        <c:grouping val="clustered"/>
        <c:varyColors val="0"/>
        <c:ser>
          <c:idx val="0"/>
          <c:order val="0"/>
          <c:tx>
            <c:strRef>
              <c:f>'sup región'!$B$21</c:f>
              <c:strCache>
                <c:ptCount val="1"/>
                <c:pt idx="0">
                  <c:v>2014/15</c:v>
                </c:pt>
              </c:strCache>
            </c:strRef>
          </c:tx>
          <c:spPr>
            <a:solidFill>
              <a:srgbClr val="4F81BD"/>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región'!$C$21:$K$21</c:f>
              <c:numCache>
                <c:formatCode>#,##0</c:formatCode>
                <c:ptCount val="9"/>
                <c:pt idx="0">
                  <c:v>1874.8517657009927</c:v>
                </c:pt>
                <c:pt idx="1">
                  <c:v>1451.3199862357419</c:v>
                </c:pt>
                <c:pt idx="2">
                  <c:v>4939.8094869007145</c:v>
                </c:pt>
                <c:pt idx="3">
                  <c:v>2047.8950515475051</c:v>
                </c:pt>
                <c:pt idx="4">
                  <c:v>3593.5396570323278</c:v>
                </c:pt>
                <c:pt idx="5">
                  <c:v>8685.4599664461075</c:v>
                </c:pt>
                <c:pt idx="6">
                  <c:v>16788.425585779605</c:v>
                </c:pt>
                <c:pt idx="7">
                  <c:v>3490.6066401256444</c:v>
                </c:pt>
                <c:pt idx="8">
                  <c:v>6967.4298276406953</c:v>
                </c:pt>
              </c:numCache>
            </c:numRef>
          </c:val>
          <c:extLst>
            <c:ext xmlns:c16="http://schemas.microsoft.com/office/drawing/2014/chart" uri="{C3380CC4-5D6E-409C-BE32-E72D297353CC}">
              <c16:uniqueId val="{00000000-D232-413C-BDB7-51A66E8779FE}"/>
            </c:ext>
          </c:extLst>
        </c:ser>
        <c:ser>
          <c:idx val="1"/>
          <c:order val="1"/>
          <c:tx>
            <c:strRef>
              <c:f>'sup región'!$B$22</c:f>
              <c:strCache>
                <c:ptCount val="1"/>
                <c:pt idx="0">
                  <c:v>2015/16</c:v>
                </c:pt>
              </c:strCache>
            </c:strRef>
          </c:tx>
          <c:spPr>
            <a:solidFill>
              <a:srgbClr val="C0504D"/>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región'!$C$22:$K$22</c:f>
              <c:numCache>
                <c:formatCode>#,##0</c:formatCode>
                <c:ptCount val="9"/>
                <c:pt idx="0">
                  <c:v>2244</c:v>
                </c:pt>
                <c:pt idx="1">
                  <c:v>776</c:v>
                </c:pt>
                <c:pt idx="2">
                  <c:v>4449</c:v>
                </c:pt>
                <c:pt idx="3">
                  <c:v>2251</c:v>
                </c:pt>
                <c:pt idx="4">
                  <c:v>5243</c:v>
                </c:pt>
                <c:pt idx="5">
                  <c:v>8946</c:v>
                </c:pt>
                <c:pt idx="6">
                  <c:v>14976</c:v>
                </c:pt>
                <c:pt idx="7">
                  <c:v>3369</c:v>
                </c:pt>
                <c:pt idx="8">
                  <c:v>10544</c:v>
                </c:pt>
              </c:numCache>
            </c:numRef>
          </c:val>
          <c:extLst>
            <c:ext xmlns:c16="http://schemas.microsoft.com/office/drawing/2014/chart" uri="{C3380CC4-5D6E-409C-BE32-E72D297353CC}">
              <c16:uniqueId val="{00000001-D232-413C-BDB7-51A66E8779FE}"/>
            </c:ext>
          </c:extLst>
        </c:ser>
        <c:ser>
          <c:idx val="2"/>
          <c:order val="2"/>
          <c:tx>
            <c:strRef>
              <c:f>'sup región'!$B$23</c:f>
              <c:strCache>
                <c:ptCount val="1"/>
                <c:pt idx="0">
                  <c:v>2016/17</c:v>
                </c:pt>
              </c:strCache>
            </c:strRef>
          </c:tx>
          <c:spPr>
            <a:solidFill>
              <a:srgbClr val="9BBB59"/>
            </a:solidFill>
            <a:ln w="25400">
              <a:noFill/>
            </a:ln>
          </c:spPr>
          <c:invertIfNegative val="0"/>
          <c:cat>
            <c:strRef>
              <c:f>'sup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'sup región'!$C$23:$K$23</c:f>
              <c:numCache>
                <c:formatCode>#,##0</c:formatCode>
                <c:ptCount val="9"/>
                <c:pt idx="0">
                  <c:v>2193</c:v>
                </c:pt>
                <c:pt idx="1">
                  <c:v>1721</c:v>
                </c:pt>
                <c:pt idx="2">
                  <c:v>5339</c:v>
                </c:pt>
                <c:pt idx="3">
                  <c:v>1195</c:v>
                </c:pt>
                <c:pt idx="4">
                  <c:v>4168</c:v>
                </c:pt>
                <c:pt idx="5">
                  <c:v>9892</c:v>
                </c:pt>
                <c:pt idx="6">
                  <c:v>13886</c:v>
                </c:pt>
                <c:pt idx="7">
                  <c:v>3979</c:v>
                </c:pt>
                <c:pt idx="8">
                  <c:v>11022</c:v>
                </c:pt>
              </c:numCache>
            </c:numRef>
          </c:val>
          <c:extLst>
            <c:ext xmlns:c16="http://schemas.microsoft.com/office/drawing/2014/chart" uri="{C3380CC4-5D6E-409C-BE32-E72D297353CC}">
              <c16:uniqueId val="{00000002-D232-413C-BDB7-51A66E8779FE}"/>
            </c:ext>
          </c:extLst>
        </c:ser>
        <c:dLbls>
          <c:showLegendKey val="0"/>
          <c:showVal val="0"/>
          <c:showCatName val="0"/>
          <c:showSerName val="0"/>
          <c:showPercent val="0"/>
          <c:showBubbleSize val="0"/>
        </c:dLbls>
        <c:gapWidth val="219"/>
        <c:overlap val="-27"/>
        <c:axId val="-2124804264"/>
        <c:axId val="-2124800728"/>
      </c:barChart>
      <c:catAx>
        <c:axId val="-2124804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800728"/>
        <c:crosses val="autoZero"/>
        <c:auto val="1"/>
        <c:lblAlgn val="ctr"/>
        <c:lblOffset val="100"/>
        <c:noMultiLvlLbl val="0"/>
      </c:catAx>
      <c:valAx>
        <c:axId val="-2124800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Hectáreas</a:t>
                </a:r>
              </a:p>
            </c:rich>
          </c:tx>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804264"/>
        <c:crosses val="autoZero"/>
        <c:crossBetween val="between"/>
      </c:valAx>
      <c:spPr>
        <a:noFill/>
        <a:ln w="25400">
          <a:noFill/>
        </a:ln>
      </c:spPr>
    </c:plotArea>
    <c:legend>
      <c:legendPos val="r"/>
      <c:layout>
        <c:manualLayout>
          <c:xMode val="edge"/>
          <c:yMode val="edge"/>
          <c:x val="0.38246042934589503"/>
          <c:y val="0.91960083114610702"/>
          <c:w val="0.23944411970337801"/>
          <c:h val="5.8983213035870501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Gráfico 9. Producción regional de papa entre las regiones de Coquimbo y Los Lagos (toneladas)</a:t>
            </a:r>
          </a:p>
        </c:rich>
      </c:tx>
      <c:overlay val="0"/>
      <c:spPr>
        <a:noFill/>
        <a:ln w="25400">
          <a:noFill/>
        </a:ln>
      </c:spPr>
    </c:title>
    <c:autoTitleDeleted val="0"/>
    <c:plotArea>
      <c:layout>
        <c:manualLayout>
          <c:layoutTarget val="inner"/>
          <c:xMode val="edge"/>
          <c:yMode val="edge"/>
          <c:x val="0.115541801924935"/>
          <c:y val="0.11055863269329699"/>
          <c:w val="0.86616551434980504"/>
          <c:h val="0.72773309617785797"/>
        </c:manualLayout>
      </c:layout>
      <c:barChart>
        <c:barDir val="col"/>
        <c:grouping val="clustered"/>
        <c:varyColors val="0"/>
        <c:ser>
          <c:idx val="0"/>
          <c:order val="0"/>
          <c:tx>
            <c:strRef>
              <c:f>'prod región'!$B$21</c:f>
              <c:strCache>
                <c:ptCount val="1"/>
                <c:pt idx="0">
                  <c:v>2014/15</c:v>
                </c:pt>
              </c:strCache>
            </c:strRef>
          </c:tx>
          <c:spPr>
            <a:solidFill>
              <a:srgbClr val="4F81BD"/>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región'!$C$21:$K$21</c:f>
              <c:numCache>
                <c:formatCode>#,##0</c:formatCode>
                <c:ptCount val="9"/>
                <c:pt idx="0">
                  <c:v>43406.3</c:v>
                </c:pt>
                <c:pt idx="1">
                  <c:v>21881.1</c:v>
                </c:pt>
                <c:pt idx="2">
                  <c:v>112928.4</c:v>
                </c:pt>
                <c:pt idx="3">
                  <c:v>33402.9</c:v>
                </c:pt>
                <c:pt idx="4">
                  <c:v>59085.4</c:v>
                </c:pt>
                <c:pt idx="5">
                  <c:v>137049.29999999999</c:v>
                </c:pt>
                <c:pt idx="6">
                  <c:v>305709.5</c:v>
                </c:pt>
                <c:pt idx="7">
                  <c:v>62139.8</c:v>
                </c:pt>
                <c:pt idx="8">
                  <c:v>178633.9</c:v>
                </c:pt>
              </c:numCache>
            </c:numRef>
          </c:val>
          <c:extLst>
            <c:ext xmlns:c16="http://schemas.microsoft.com/office/drawing/2014/chart" uri="{C3380CC4-5D6E-409C-BE32-E72D297353CC}">
              <c16:uniqueId val="{00000000-2054-4FCF-A488-FD3AD9AFE4B2}"/>
            </c:ext>
          </c:extLst>
        </c:ser>
        <c:ser>
          <c:idx val="1"/>
          <c:order val="1"/>
          <c:tx>
            <c:strRef>
              <c:f>'prod región'!$B$22</c:f>
              <c:strCache>
                <c:ptCount val="1"/>
                <c:pt idx="0">
                  <c:v>2015/16</c:v>
                </c:pt>
              </c:strCache>
            </c:strRef>
          </c:tx>
          <c:spPr>
            <a:solidFill>
              <a:srgbClr val="C0504D"/>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región'!$C$22:$K$22</c:f>
              <c:numCache>
                <c:formatCode>#,##0</c:formatCode>
                <c:ptCount val="9"/>
                <c:pt idx="0">
                  <c:v>55735.817928483295</c:v>
                </c:pt>
                <c:pt idx="1">
                  <c:v>24283.260402086016</c:v>
                </c:pt>
                <c:pt idx="2">
                  <c:v>79277.198699933128</c:v>
                </c:pt>
                <c:pt idx="3">
                  <c:v>28309.72260457333</c:v>
                </c:pt>
                <c:pt idx="4">
                  <c:v>75935.703893111044</c:v>
                </c:pt>
                <c:pt idx="5">
                  <c:v>141130.02239196911</c:v>
                </c:pt>
                <c:pt idx="6">
                  <c:v>368994.71594551863</c:v>
                </c:pt>
                <c:pt idx="7">
                  <c:v>87347.81615447787</c:v>
                </c:pt>
                <c:pt idx="8">
                  <c:v>341847.43427319085</c:v>
                </c:pt>
              </c:numCache>
            </c:numRef>
          </c:val>
          <c:extLst>
            <c:ext xmlns:c16="http://schemas.microsoft.com/office/drawing/2014/chart" uri="{C3380CC4-5D6E-409C-BE32-E72D297353CC}">
              <c16:uniqueId val="{00000001-2054-4FCF-A488-FD3AD9AFE4B2}"/>
            </c:ext>
          </c:extLst>
        </c:ser>
        <c:ser>
          <c:idx val="2"/>
          <c:order val="2"/>
          <c:tx>
            <c:strRef>
              <c:f>'prod región'!$B$23</c:f>
              <c:strCache>
                <c:ptCount val="1"/>
                <c:pt idx="0">
                  <c:v>2016/17</c:v>
                </c:pt>
              </c:strCache>
            </c:strRef>
          </c:tx>
          <c:spPr>
            <a:solidFill>
              <a:srgbClr val="9BBB59"/>
            </a:solidFill>
            <a:ln w="25400">
              <a:noFill/>
            </a:ln>
          </c:spPr>
          <c:invertIfNegative val="0"/>
          <c:cat>
            <c:strRef>
              <c:f>'prod región'!$C$7:$K$7</c:f>
              <c:strCache>
                <c:ptCount val="9"/>
                <c:pt idx="0">
                  <c:v>Coquimbo</c:v>
                </c:pt>
                <c:pt idx="1">
                  <c:v>Valparaíso</c:v>
                </c:pt>
                <c:pt idx="2">
                  <c:v>Metropolitana</c:v>
                </c:pt>
                <c:pt idx="3">
                  <c:v>O´Higgins</c:v>
                </c:pt>
                <c:pt idx="4">
                  <c:v>Maule</c:v>
                </c:pt>
                <c:pt idx="5">
                  <c:v>Bío Bío</c:v>
                </c:pt>
                <c:pt idx="6">
                  <c:v>La Araucanía</c:v>
                </c:pt>
                <c:pt idx="7">
                  <c:v>Los Ríos</c:v>
                </c:pt>
                <c:pt idx="8">
                  <c:v>Los Lagos</c:v>
                </c:pt>
              </c:strCache>
            </c:strRef>
          </c:cat>
          <c:val>
            <c:numRef>
              <c:f>'prod región'!$C$23:$K$23</c:f>
              <c:numCache>
                <c:formatCode>#,##0</c:formatCode>
                <c:ptCount val="9"/>
                <c:pt idx="0">
                  <c:v>54517.979999999996</c:v>
                </c:pt>
                <c:pt idx="1">
                  <c:v>23887.480000000003</c:v>
                </c:pt>
                <c:pt idx="2">
                  <c:v>90763</c:v>
                </c:pt>
                <c:pt idx="3">
                  <c:v>18426.900000000001</c:v>
                </c:pt>
                <c:pt idx="4">
                  <c:v>92237.84</c:v>
                </c:pt>
                <c:pt idx="5">
                  <c:v>170637</c:v>
                </c:pt>
                <c:pt idx="6">
                  <c:v>369923.04</c:v>
                </c:pt>
                <c:pt idx="7">
                  <c:v>126094.50999999998</c:v>
                </c:pt>
                <c:pt idx="8">
                  <c:v>473725.56000000006</c:v>
                </c:pt>
              </c:numCache>
            </c:numRef>
          </c:val>
          <c:extLst>
            <c:ext xmlns:c16="http://schemas.microsoft.com/office/drawing/2014/chart" uri="{C3380CC4-5D6E-409C-BE32-E72D297353CC}">
              <c16:uniqueId val="{00000002-2054-4FCF-A488-FD3AD9AFE4B2}"/>
            </c:ext>
          </c:extLst>
        </c:ser>
        <c:dLbls>
          <c:showLegendKey val="0"/>
          <c:showVal val="0"/>
          <c:showCatName val="0"/>
          <c:showSerName val="0"/>
          <c:showPercent val="0"/>
          <c:showBubbleSize val="0"/>
        </c:dLbls>
        <c:gapWidth val="219"/>
        <c:overlap val="-27"/>
        <c:axId val="-2124951032"/>
        <c:axId val="-2124947496"/>
      </c:barChart>
      <c:catAx>
        <c:axId val="-2124951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b="0" i="0" u="none" strike="noStrike" baseline="0">
                <a:solidFill>
                  <a:srgbClr val="000000"/>
                </a:solidFill>
                <a:latin typeface="Arial"/>
                <a:ea typeface="Arial"/>
                <a:cs typeface="Arial"/>
              </a:defRPr>
            </a:pPr>
            <a:endParaRPr lang="es-CL"/>
          </a:p>
        </c:txPr>
        <c:crossAx val="-2124947496"/>
        <c:crosses val="autoZero"/>
        <c:auto val="1"/>
        <c:lblAlgn val="ctr"/>
        <c:lblOffset val="100"/>
        <c:noMultiLvlLbl val="0"/>
      </c:catAx>
      <c:valAx>
        <c:axId val="-2124947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1000" b="0" i="0" u="none" strike="noStrike" baseline="0">
                    <a:solidFill>
                      <a:srgbClr val="000000"/>
                    </a:solidFill>
                    <a:latin typeface="Arial"/>
                    <a:ea typeface="Arial"/>
                    <a:cs typeface="Arial"/>
                  </a:defRPr>
                </a:pPr>
                <a:r>
                  <a:rPr lang="en-US"/>
                  <a:t>Toneladas</a:t>
                </a:r>
              </a:p>
            </c:rich>
          </c:tx>
          <c:layout>
            <c:manualLayout>
              <c:xMode val="edge"/>
              <c:yMode val="edge"/>
              <c:x val="1.8986934325516999E-2"/>
              <c:y val="0.38373634330191497"/>
            </c:manualLayout>
          </c:layout>
          <c:overlay val="0"/>
        </c:title>
        <c:numFmt formatCode="#,##0" sourceLinked="1"/>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s-CL"/>
          </a:p>
        </c:txPr>
        <c:crossAx val="-2124951032"/>
        <c:crosses val="autoZero"/>
        <c:crossBetween val="between"/>
      </c:valAx>
      <c:spPr>
        <a:noFill/>
        <a:ln w="25400">
          <a:noFill/>
        </a:ln>
      </c:spPr>
    </c:plotArea>
    <c:legend>
      <c:legendPos val="r"/>
      <c:layout>
        <c:manualLayout>
          <c:xMode val="edge"/>
          <c:yMode val="edge"/>
          <c:x val="0.37996781171584298"/>
          <c:y val="0.92408207594740299"/>
          <c:w val="0.24339972888004399"/>
          <c:h val="5.56978653530378E-2"/>
        </c:manualLayout>
      </c:layout>
      <c:overlay val="0"/>
      <c:spPr>
        <a:noFill/>
        <a:ln w="25400">
          <a:noFill/>
        </a:ln>
      </c:spPr>
      <c:txPr>
        <a:bodyPr/>
        <a:lstStyle/>
        <a:p>
          <a:pPr>
            <a:defRPr sz="92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2</xdr:col>
      <xdr:colOff>390525</xdr:colOff>
      <xdr:row>8</xdr:row>
      <xdr:rowOff>66675</xdr:rowOff>
    </xdr:to>
    <xdr:pic>
      <xdr:nvPicPr>
        <xdr:cNvPr id="1025" name="Picture 2" descr="LOGO_ODEPA">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1752600" cy="15335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0</xdr:col>
      <xdr:colOff>19050</xdr:colOff>
      <xdr:row>48</xdr:row>
      <xdr:rowOff>104775</xdr:rowOff>
    </xdr:from>
    <xdr:to>
      <xdr:col>2</xdr:col>
      <xdr:colOff>438150</xdr:colOff>
      <xdr:row>48</xdr:row>
      <xdr:rowOff>209550</xdr:rowOff>
    </xdr:to>
    <xdr:pic>
      <xdr:nvPicPr>
        <xdr:cNvPr id="1026" name="Picture 1" descr="LOGO_FUCOA">
          <a:extLst>
            <a:ext uri="{FF2B5EF4-FFF2-40B4-BE49-F238E27FC236}">
              <a16:creationId xmlns:a16="http://schemas.microsoft.com/office/drawing/2014/main" id="{00000000-0008-0000-0000-00000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45157" b="48161"/>
        <a:stretch>
          <a:fillRect/>
        </a:stretch>
      </xdr:blipFill>
      <xdr:spPr bwMode="auto">
        <a:xfrm>
          <a:off x="19050" y="8201025"/>
          <a:ext cx="186690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95250</xdr:colOff>
      <xdr:row>27</xdr:row>
      <xdr:rowOff>38100</xdr:rowOff>
    </xdr:from>
    <xdr:to>
      <xdr:col>9</xdr:col>
      <xdr:colOff>476250</xdr:colOff>
      <xdr:row>55</xdr:row>
      <xdr:rowOff>95250</xdr:rowOff>
    </xdr:to>
    <xdr:graphicFrame macro="">
      <xdr:nvGraphicFramePr>
        <xdr:cNvPr id="8193" name="Gráfico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485775</xdr:colOff>
      <xdr:row>27</xdr:row>
      <xdr:rowOff>38100</xdr:rowOff>
    </xdr:from>
    <xdr:to>
      <xdr:col>17</xdr:col>
      <xdr:colOff>790575</xdr:colOff>
      <xdr:row>55</xdr:row>
      <xdr:rowOff>95250</xdr:rowOff>
    </xdr:to>
    <xdr:graphicFrame macro="">
      <xdr:nvGraphicFramePr>
        <xdr:cNvPr id="8194" name="Gráfico 4">
          <a:extLst>
            <a:ext uri="{FF2B5EF4-FFF2-40B4-BE49-F238E27FC236}">
              <a16:creationId xmlns:a16="http://schemas.microsoft.com/office/drawing/2014/main" id="{00000000-0008-0000-0900-000002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85725</xdr:colOff>
      <xdr:row>27</xdr:row>
      <xdr:rowOff>66675</xdr:rowOff>
    </xdr:from>
    <xdr:to>
      <xdr:col>6</xdr:col>
      <xdr:colOff>1190625</xdr:colOff>
      <xdr:row>49</xdr:row>
      <xdr:rowOff>66675</xdr:rowOff>
    </xdr:to>
    <xdr:graphicFrame macro="">
      <xdr:nvGraphicFramePr>
        <xdr:cNvPr id="9217" name="Gráfico 1">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47622</xdr:colOff>
      <xdr:row>24</xdr:row>
      <xdr:rowOff>54770</xdr:rowOff>
    </xdr:from>
    <xdr:to>
      <xdr:col>11</xdr:col>
      <xdr:colOff>95250</xdr:colOff>
      <xdr:row>45</xdr:row>
      <xdr:rowOff>119063</xdr:rowOff>
    </xdr:to>
    <xdr:graphicFrame macro="">
      <xdr:nvGraphicFramePr>
        <xdr:cNvPr id="10241" name="Gráfico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78580</xdr:colOff>
      <xdr:row>24</xdr:row>
      <xdr:rowOff>67468</xdr:rowOff>
    </xdr:from>
    <xdr:to>
      <xdr:col>11</xdr:col>
      <xdr:colOff>635000</xdr:colOff>
      <xdr:row>47</xdr:row>
      <xdr:rowOff>105567</xdr:rowOff>
    </xdr:to>
    <xdr:graphicFrame macro="">
      <xdr:nvGraphicFramePr>
        <xdr:cNvPr id="11265" name="Gráfico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78582</xdr:colOff>
      <xdr:row>24</xdr:row>
      <xdr:rowOff>7143</xdr:rowOff>
    </xdr:from>
    <xdr:to>
      <xdr:col>11</xdr:col>
      <xdr:colOff>555625</xdr:colOff>
      <xdr:row>45</xdr:row>
      <xdr:rowOff>111919</xdr:rowOff>
    </xdr:to>
    <xdr:graphicFrame macro="">
      <xdr:nvGraphicFramePr>
        <xdr:cNvPr id="12289" name="Gráfico 2">
          <a:extLst>
            <a:ext uri="{FF2B5EF4-FFF2-40B4-BE49-F238E27FC236}">
              <a16:creationId xmlns:a16="http://schemas.microsoft.com/office/drawing/2014/main" id="{00000000-0008-0000-0D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38</xdr:row>
      <xdr:rowOff>38100</xdr:rowOff>
    </xdr:from>
    <xdr:to>
      <xdr:col>2</xdr:col>
      <xdr:colOff>476250</xdr:colOff>
      <xdr:row>38</xdr:row>
      <xdr:rowOff>133350</xdr:rowOff>
    </xdr:to>
    <xdr:pic>
      <xdr:nvPicPr>
        <xdr:cNvPr id="2049" name="Picture 1" descr="LOGO_FUCOA">
          <a:extLst>
            <a:ext uri="{FF2B5EF4-FFF2-40B4-BE49-F238E27FC236}">
              <a16:creationId xmlns:a16="http://schemas.microsoft.com/office/drawing/2014/main" id="{00000000-0008-0000-01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8100" y="7858125"/>
          <a:ext cx="1847850"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37</xdr:row>
      <xdr:rowOff>142875</xdr:rowOff>
    </xdr:from>
    <xdr:to>
      <xdr:col>3</xdr:col>
      <xdr:colOff>311150</xdr:colOff>
      <xdr:row>38</xdr:row>
      <xdr:rowOff>63500</xdr:rowOff>
    </xdr:to>
    <xdr:pic>
      <xdr:nvPicPr>
        <xdr:cNvPr id="2" name="Picture 1" descr="LOGO_FUCOA">
          <a:extLst>
            <a:ext uri="{FF2B5EF4-FFF2-40B4-BE49-F238E27FC236}">
              <a16:creationId xmlns:a16="http://schemas.microsoft.com/office/drawing/2014/main" id="{C8F37370-B098-4C00-9349-F32F171B2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31750" y="7667625"/>
          <a:ext cx="1819275" cy="952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2636307</xdr:colOff>
      <xdr:row>5</xdr:row>
      <xdr:rowOff>113454</xdr:rowOff>
    </xdr:from>
    <xdr:to>
      <xdr:col>3</xdr:col>
      <xdr:colOff>215067</xdr:colOff>
      <xdr:row>5</xdr:row>
      <xdr:rowOff>113455</xdr:rowOff>
    </xdr:to>
    <xdr:cxnSp macro="">
      <xdr:nvCxnSpPr>
        <xdr:cNvPr id="2" name="Conector recto 1">
          <a:extLst>
            <a:ext uri="{FF2B5EF4-FFF2-40B4-BE49-F238E27FC236}">
              <a16:creationId xmlns:a16="http://schemas.microsoft.com/office/drawing/2014/main" id="{00000000-0008-0000-0300-000002000000}"/>
            </a:ext>
          </a:extLst>
        </xdr:cNvPr>
        <xdr:cNvCxnSpPr/>
      </xdr:nvCxnSpPr>
      <xdr:spPr>
        <a:xfrm flipV="1">
          <a:off x="3555999" y="740834"/>
          <a:ext cx="2736000"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2582333</xdr:colOff>
      <xdr:row>6</xdr:row>
      <xdr:rowOff>96310</xdr:rowOff>
    </xdr:from>
    <xdr:to>
      <xdr:col>3</xdr:col>
      <xdr:colOff>233353</xdr:colOff>
      <xdr:row>6</xdr:row>
      <xdr:rowOff>96310</xdr:rowOff>
    </xdr:to>
    <xdr:cxnSp macro="">
      <xdr:nvCxnSpPr>
        <xdr:cNvPr id="3" name="Conector recto 2">
          <a:extLst>
            <a:ext uri="{FF2B5EF4-FFF2-40B4-BE49-F238E27FC236}">
              <a16:creationId xmlns:a16="http://schemas.microsoft.com/office/drawing/2014/main" id="{00000000-0008-0000-0300-000003000000}"/>
            </a:ext>
          </a:extLst>
        </xdr:cNvPr>
        <xdr:cNvCxnSpPr/>
      </xdr:nvCxnSpPr>
      <xdr:spPr>
        <a:xfrm>
          <a:off x="3492500" y="899585"/>
          <a:ext cx="2808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2174451</xdr:colOff>
      <xdr:row>7</xdr:row>
      <xdr:rowOff>105835</xdr:rowOff>
    </xdr:from>
    <xdr:to>
      <xdr:col>3</xdr:col>
      <xdr:colOff>251000</xdr:colOff>
      <xdr:row>7</xdr:row>
      <xdr:rowOff>105835</xdr:rowOff>
    </xdr:to>
    <xdr:cxnSp macro="">
      <xdr:nvCxnSpPr>
        <xdr:cNvPr id="4" name="Conector recto 3">
          <a:extLst>
            <a:ext uri="{FF2B5EF4-FFF2-40B4-BE49-F238E27FC236}">
              <a16:creationId xmlns:a16="http://schemas.microsoft.com/office/drawing/2014/main" id="{00000000-0008-0000-0300-000004000000}"/>
            </a:ext>
          </a:extLst>
        </xdr:cNvPr>
        <xdr:cNvCxnSpPr/>
      </xdr:nvCxnSpPr>
      <xdr:spPr>
        <a:xfrm>
          <a:off x="3090333" y="1058335"/>
          <a:ext cx="3227917"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3703995</xdr:colOff>
      <xdr:row>18</xdr:row>
      <xdr:rowOff>83344</xdr:rowOff>
    </xdr:from>
    <xdr:to>
      <xdr:col>3</xdr:col>
      <xdr:colOff>240027</xdr:colOff>
      <xdr:row>18</xdr:row>
      <xdr:rowOff>83344</xdr:rowOff>
    </xdr:to>
    <xdr:cxnSp macro="">
      <xdr:nvCxnSpPr>
        <xdr:cNvPr id="11" name="Conector recto 10">
          <a:extLst>
            <a:ext uri="{FF2B5EF4-FFF2-40B4-BE49-F238E27FC236}">
              <a16:creationId xmlns:a16="http://schemas.microsoft.com/office/drawing/2014/main" id="{00000000-0008-0000-0300-00000B000000}"/>
            </a:ext>
          </a:extLst>
        </xdr:cNvPr>
        <xdr:cNvCxnSpPr/>
      </xdr:nvCxnSpPr>
      <xdr:spPr>
        <a:xfrm flipH="1">
          <a:off x="4775558" y="2619375"/>
          <a:ext cx="162000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2837392</xdr:colOff>
      <xdr:row>34</xdr:row>
      <xdr:rowOff>102870</xdr:rowOff>
    </xdr:from>
    <xdr:to>
      <xdr:col>3</xdr:col>
      <xdr:colOff>209605</xdr:colOff>
      <xdr:row>34</xdr:row>
      <xdr:rowOff>102873</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3757084" y="4762500"/>
          <a:ext cx="252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4338320</xdr:colOff>
      <xdr:row>35</xdr:row>
      <xdr:rowOff>102870</xdr:rowOff>
    </xdr:from>
    <xdr:to>
      <xdr:col>3</xdr:col>
      <xdr:colOff>201235</xdr:colOff>
      <xdr:row>35</xdr:row>
      <xdr:rowOff>102873</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5259917" y="4921250"/>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36</xdr:row>
      <xdr:rowOff>85725</xdr:rowOff>
    </xdr:from>
    <xdr:to>
      <xdr:col>3</xdr:col>
      <xdr:colOff>209769</xdr:colOff>
      <xdr:row>36</xdr:row>
      <xdr:rowOff>85728</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flipV="1">
          <a:off x="5312834" y="5080000"/>
          <a:ext cx="97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4442778</xdr:colOff>
      <xdr:row>37</xdr:row>
      <xdr:rowOff>105834</xdr:rowOff>
    </xdr:from>
    <xdr:to>
      <xdr:col>3</xdr:col>
      <xdr:colOff>222810</xdr:colOff>
      <xdr:row>37</xdr:row>
      <xdr:rowOff>105837</xdr:rowOff>
    </xdr:to>
    <xdr:cxnSp macro="">
      <xdr:nvCxnSpPr>
        <xdr:cNvPr id="30" name="Conector recto 29">
          <a:extLst>
            <a:ext uri="{FF2B5EF4-FFF2-40B4-BE49-F238E27FC236}">
              <a16:creationId xmlns:a16="http://schemas.microsoft.com/office/drawing/2014/main" id="{00000000-0008-0000-0300-00001E000000}"/>
            </a:ext>
          </a:extLst>
        </xdr:cNvPr>
        <xdr:cNvCxnSpPr/>
      </xdr:nvCxnSpPr>
      <xdr:spPr>
        <a:xfrm flipV="1">
          <a:off x="5514341" y="5677959"/>
          <a:ext cx="86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3675380</xdr:colOff>
      <xdr:row>33</xdr:row>
      <xdr:rowOff>114512</xdr:rowOff>
    </xdr:from>
    <xdr:to>
      <xdr:col>3</xdr:col>
      <xdr:colOff>210121</xdr:colOff>
      <xdr:row>33</xdr:row>
      <xdr:rowOff>114515</xdr:rowOff>
    </xdr:to>
    <xdr:cxnSp macro="">
      <xdr:nvCxnSpPr>
        <xdr:cNvPr id="31" name="Conector recto 30">
          <a:extLst>
            <a:ext uri="{FF2B5EF4-FFF2-40B4-BE49-F238E27FC236}">
              <a16:creationId xmlns:a16="http://schemas.microsoft.com/office/drawing/2014/main" id="{00000000-0008-0000-0300-00001F000000}"/>
            </a:ext>
          </a:extLst>
        </xdr:cNvPr>
        <xdr:cNvCxnSpPr/>
      </xdr:nvCxnSpPr>
      <xdr:spPr>
        <a:xfrm flipV="1">
          <a:off x="4593167" y="4624917"/>
          <a:ext cx="16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4263178</xdr:colOff>
      <xdr:row>32</xdr:row>
      <xdr:rowOff>134620</xdr:rowOff>
    </xdr:from>
    <xdr:to>
      <xdr:col>3</xdr:col>
      <xdr:colOff>215507</xdr:colOff>
      <xdr:row>32</xdr:row>
      <xdr:rowOff>134623</xdr:rowOff>
    </xdr:to>
    <xdr:cxnSp macro="">
      <xdr:nvCxnSpPr>
        <xdr:cNvPr id="32" name="Conector recto 31">
          <a:extLst>
            <a:ext uri="{FF2B5EF4-FFF2-40B4-BE49-F238E27FC236}">
              <a16:creationId xmlns:a16="http://schemas.microsoft.com/office/drawing/2014/main" id="{00000000-0008-0000-0300-000020000000}"/>
            </a:ext>
          </a:extLst>
        </xdr:cNvPr>
        <xdr:cNvCxnSpPr/>
      </xdr:nvCxnSpPr>
      <xdr:spPr>
        <a:xfrm flipV="1">
          <a:off x="5332095" y="4484370"/>
          <a:ext cx="1042912"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5595938</xdr:colOff>
      <xdr:row>31</xdr:row>
      <xdr:rowOff>117688</xdr:rowOff>
    </xdr:from>
    <xdr:to>
      <xdr:col>3</xdr:col>
      <xdr:colOff>235895</xdr:colOff>
      <xdr:row>31</xdr:row>
      <xdr:rowOff>119062</xdr:rowOff>
    </xdr:to>
    <xdr:cxnSp macro="">
      <xdr:nvCxnSpPr>
        <xdr:cNvPr id="34" name="Conector recto 33">
          <a:extLst>
            <a:ext uri="{FF2B5EF4-FFF2-40B4-BE49-F238E27FC236}">
              <a16:creationId xmlns:a16="http://schemas.microsoft.com/office/drawing/2014/main" id="{00000000-0008-0000-0300-000022000000}"/>
            </a:ext>
          </a:extLst>
        </xdr:cNvPr>
        <xdr:cNvCxnSpPr/>
      </xdr:nvCxnSpPr>
      <xdr:spPr>
        <a:xfrm flipV="1">
          <a:off x="6655594" y="4856376"/>
          <a:ext cx="247801" cy="1374"/>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3994149</xdr:colOff>
      <xdr:row>30</xdr:row>
      <xdr:rowOff>97579</xdr:rowOff>
    </xdr:from>
    <xdr:to>
      <xdr:col>3</xdr:col>
      <xdr:colOff>241108</xdr:colOff>
      <xdr:row>30</xdr:row>
      <xdr:rowOff>97582</xdr:rowOff>
    </xdr:to>
    <xdr:cxnSp macro="">
      <xdr:nvCxnSpPr>
        <xdr:cNvPr id="35" name="Conector recto 34">
          <a:extLst>
            <a:ext uri="{FF2B5EF4-FFF2-40B4-BE49-F238E27FC236}">
              <a16:creationId xmlns:a16="http://schemas.microsoft.com/office/drawing/2014/main" id="{00000000-0008-0000-0300-000023000000}"/>
            </a:ext>
          </a:extLst>
        </xdr:cNvPr>
        <xdr:cNvCxnSpPr/>
      </xdr:nvCxnSpPr>
      <xdr:spPr>
        <a:xfrm flipV="1">
          <a:off x="4904316" y="4131734"/>
          <a:ext cx="140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3029062</xdr:colOff>
      <xdr:row>29</xdr:row>
      <xdr:rowOff>101548</xdr:rowOff>
    </xdr:from>
    <xdr:to>
      <xdr:col>3</xdr:col>
      <xdr:colOff>213094</xdr:colOff>
      <xdr:row>29</xdr:row>
      <xdr:rowOff>101551</xdr:rowOff>
    </xdr:to>
    <xdr:cxnSp macro="">
      <xdr:nvCxnSpPr>
        <xdr:cNvPr id="36" name="Conector recto 35">
          <a:extLst>
            <a:ext uri="{FF2B5EF4-FFF2-40B4-BE49-F238E27FC236}">
              <a16:creationId xmlns:a16="http://schemas.microsoft.com/office/drawing/2014/main" id="{00000000-0008-0000-0300-000024000000}"/>
            </a:ext>
          </a:extLst>
        </xdr:cNvPr>
        <xdr:cNvCxnSpPr/>
      </xdr:nvCxnSpPr>
      <xdr:spPr>
        <a:xfrm flipV="1">
          <a:off x="4100625" y="4340173"/>
          <a:ext cx="226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3823546</xdr:colOff>
      <xdr:row>28</xdr:row>
      <xdr:rowOff>105834</xdr:rowOff>
    </xdr:from>
    <xdr:to>
      <xdr:col>3</xdr:col>
      <xdr:colOff>213325</xdr:colOff>
      <xdr:row>28</xdr:row>
      <xdr:rowOff>105837</xdr:rowOff>
    </xdr:to>
    <xdr:cxnSp macro="">
      <xdr:nvCxnSpPr>
        <xdr:cNvPr id="37" name="Conector recto 36">
          <a:extLst>
            <a:ext uri="{FF2B5EF4-FFF2-40B4-BE49-F238E27FC236}">
              <a16:creationId xmlns:a16="http://schemas.microsoft.com/office/drawing/2014/main" id="{00000000-0008-0000-0300-000025000000}"/>
            </a:ext>
          </a:extLst>
        </xdr:cNvPr>
        <xdr:cNvCxnSpPr/>
      </xdr:nvCxnSpPr>
      <xdr:spPr>
        <a:xfrm flipV="1">
          <a:off x="4741333" y="3820584"/>
          <a:ext cx="154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2645833</xdr:colOff>
      <xdr:row>9</xdr:row>
      <xdr:rowOff>105833</xdr:rowOff>
    </xdr:from>
    <xdr:to>
      <xdr:col>3</xdr:col>
      <xdr:colOff>252335</xdr:colOff>
      <xdr:row>9</xdr:row>
      <xdr:rowOff>105834</xdr:rowOff>
    </xdr:to>
    <xdr:cxnSp macro="">
      <xdr:nvCxnSpPr>
        <xdr:cNvPr id="38" name="Conector recto 37">
          <a:extLst>
            <a:ext uri="{FF2B5EF4-FFF2-40B4-BE49-F238E27FC236}">
              <a16:creationId xmlns:a16="http://schemas.microsoft.com/office/drawing/2014/main" id="{00000000-0008-0000-0300-000026000000}"/>
            </a:ext>
          </a:extLst>
        </xdr:cNvPr>
        <xdr:cNvCxnSpPr/>
      </xdr:nvCxnSpPr>
      <xdr:spPr>
        <a:xfrm>
          <a:off x="3714750" y="1217083"/>
          <a:ext cx="2697085" cy="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3823547</xdr:colOff>
      <xdr:row>13</xdr:row>
      <xdr:rowOff>105833</xdr:rowOff>
    </xdr:from>
    <xdr:to>
      <xdr:col>3</xdr:col>
      <xdr:colOff>248798</xdr:colOff>
      <xdr:row>13</xdr:row>
      <xdr:rowOff>105836</xdr:rowOff>
    </xdr:to>
    <xdr:cxnSp macro="">
      <xdr:nvCxnSpPr>
        <xdr:cNvPr id="39" name="Conector recto 38">
          <a:extLst>
            <a:ext uri="{FF2B5EF4-FFF2-40B4-BE49-F238E27FC236}">
              <a16:creationId xmlns:a16="http://schemas.microsoft.com/office/drawing/2014/main" id="{00000000-0008-0000-0300-000027000000}"/>
            </a:ext>
          </a:extLst>
        </xdr:cNvPr>
        <xdr:cNvCxnSpPr/>
      </xdr:nvCxnSpPr>
      <xdr:spPr>
        <a:xfrm flipV="1">
          <a:off x="4741334" y="1735666"/>
          <a:ext cx="158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14</xdr:row>
      <xdr:rowOff>113453</xdr:rowOff>
    </xdr:from>
    <xdr:to>
      <xdr:col>3</xdr:col>
      <xdr:colOff>245391</xdr:colOff>
      <xdr:row>14</xdr:row>
      <xdr:rowOff>113456</xdr:rowOff>
    </xdr:to>
    <xdr:cxnSp macro="">
      <xdr:nvCxnSpPr>
        <xdr:cNvPr id="40" name="Conector recto 39">
          <a:extLst>
            <a:ext uri="{FF2B5EF4-FFF2-40B4-BE49-F238E27FC236}">
              <a16:creationId xmlns:a16="http://schemas.microsoft.com/office/drawing/2014/main" id="{00000000-0008-0000-0300-000028000000}"/>
            </a:ext>
          </a:extLst>
        </xdr:cNvPr>
        <xdr:cNvCxnSpPr/>
      </xdr:nvCxnSpPr>
      <xdr:spPr>
        <a:xfrm flipV="1">
          <a:off x="5016500" y="189441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4106333</xdr:colOff>
      <xdr:row>15</xdr:row>
      <xdr:rowOff>96308</xdr:rowOff>
    </xdr:from>
    <xdr:to>
      <xdr:col>3</xdr:col>
      <xdr:colOff>245391</xdr:colOff>
      <xdr:row>15</xdr:row>
      <xdr:rowOff>96311</xdr:rowOff>
    </xdr:to>
    <xdr:cxnSp macro="">
      <xdr:nvCxnSpPr>
        <xdr:cNvPr id="41" name="Conector recto 40">
          <a:extLst>
            <a:ext uri="{FF2B5EF4-FFF2-40B4-BE49-F238E27FC236}">
              <a16:creationId xmlns:a16="http://schemas.microsoft.com/office/drawing/2014/main" id="{00000000-0008-0000-0300-000029000000}"/>
            </a:ext>
          </a:extLst>
        </xdr:cNvPr>
        <xdr:cNvCxnSpPr/>
      </xdr:nvCxnSpPr>
      <xdr:spPr>
        <a:xfrm flipV="1">
          <a:off x="5016500" y="2053166"/>
          <a:ext cx="12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4400762</xdr:colOff>
      <xdr:row>16</xdr:row>
      <xdr:rowOff>85725</xdr:rowOff>
    </xdr:from>
    <xdr:to>
      <xdr:col>3</xdr:col>
      <xdr:colOff>254458</xdr:colOff>
      <xdr:row>16</xdr:row>
      <xdr:rowOff>85728</xdr:rowOff>
    </xdr:to>
    <xdr:cxnSp macro="">
      <xdr:nvCxnSpPr>
        <xdr:cNvPr id="42" name="Conector recto 41">
          <a:extLst>
            <a:ext uri="{FF2B5EF4-FFF2-40B4-BE49-F238E27FC236}">
              <a16:creationId xmlns:a16="http://schemas.microsoft.com/office/drawing/2014/main" id="{00000000-0008-0000-0300-00002A000000}"/>
            </a:ext>
          </a:extLst>
        </xdr:cNvPr>
        <xdr:cNvCxnSpPr/>
      </xdr:nvCxnSpPr>
      <xdr:spPr>
        <a:xfrm flipV="1">
          <a:off x="5312834" y="2201333"/>
          <a:ext cx="1008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4621107</xdr:colOff>
      <xdr:row>17</xdr:row>
      <xdr:rowOff>105833</xdr:rowOff>
    </xdr:from>
    <xdr:to>
      <xdr:col>3</xdr:col>
      <xdr:colOff>248420</xdr:colOff>
      <xdr:row>17</xdr:row>
      <xdr:rowOff>105836</xdr:rowOff>
    </xdr:to>
    <xdr:cxnSp macro="">
      <xdr:nvCxnSpPr>
        <xdr:cNvPr id="43" name="Conector recto 42">
          <a:extLst>
            <a:ext uri="{FF2B5EF4-FFF2-40B4-BE49-F238E27FC236}">
              <a16:creationId xmlns:a16="http://schemas.microsoft.com/office/drawing/2014/main" id="{00000000-0008-0000-0300-00002B000000}"/>
            </a:ext>
          </a:extLst>
        </xdr:cNvPr>
        <xdr:cNvCxnSpPr/>
      </xdr:nvCxnSpPr>
      <xdr:spPr>
        <a:xfrm flipV="1">
          <a:off x="5535084" y="2370666"/>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4337261</xdr:colOff>
      <xdr:row>19</xdr:row>
      <xdr:rowOff>102870</xdr:rowOff>
    </xdr:from>
    <xdr:to>
      <xdr:col>3</xdr:col>
      <xdr:colOff>215215</xdr:colOff>
      <xdr:row>19</xdr:row>
      <xdr:rowOff>102873</xdr:rowOff>
    </xdr:to>
    <xdr:cxnSp macro="">
      <xdr:nvCxnSpPr>
        <xdr:cNvPr id="44" name="Conector recto 43">
          <a:extLst>
            <a:ext uri="{FF2B5EF4-FFF2-40B4-BE49-F238E27FC236}">
              <a16:creationId xmlns:a16="http://schemas.microsoft.com/office/drawing/2014/main" id="{00000000-0008-0000-0300-00002C000000}"/>
            </a:ext>
          </a:extLst>
        </xdr:cNvPr>
        <xdr:cNvCxnSpPr/>
      </xdr:nvCxnSpPr>
      <xdr:spPr>
        <a:xfrm flipV="1">
          <a:off x="5249333" y="2677583"/>
          <a:ext cx="10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4400760</xdr:colOff>
      <xdr:row>20</xdr:row>
      <xdr:rowOff>102870</xdr:rowOff>
    </xdr:from>
    <xdr:to>
      <xdr:col>3</xdr:col>
      <xdr:colOff>211898</xdr:colOff>
      <xdr:row>20</xdr:row>
      <xdr:rowOff>102873</xdr:rowOff>
    </xdr:to>
    <xdr:cxnSp macro="">
      <xdr:nvCxnSpPr>
        <xdr:cNvPr id="45" name="Conector recto 44">
          <a:extLst>
            <a:ext uri="{FF2B5EF4-FFF2-40B4-BE49-F238E27FC236}">
              <a16:creationId xmlns:a16="http://schemas.microsoft.com/office/drawing/2014/main" id="{00000000-0008-0000-0300-00002D000000}"/>
            </a:ext>
          </a:extLst>
        </xdr:cNvPr>
        <xdr:cNvCxnSpPr/>
      </xdr:nvCxnSpPr>
      <xdr:spPr>
        <a:xfrm flipV="1">
          <a:off x="5471582" y="2836333"/>
          <a:ext cx="900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4519502</xdr:colOff>
      <xdr:row>21</xdr:row>
      <xdr:rowOff>88053</xdr:rowOff>
    </xdr:from>
    <xdr:to>
      <xdr:col>3</xdr:col>
      <xdr:colOff>212776</xdr:colOff>
      <xdr:row>21</xdr:row>
      <xdr:rowOff>88056</xdr:rowOff>
    </xdr:to>
    <xdr:cxnSp macro="">
      <xdr:nvCxnSpPr>
        <xdr:cNvPr id="46" name="Conector recto 45">
          <a:extLst>
            <a:ext uri="{FF2B5EF4-FFF2-40B4-BE49-F238E27FC236}">
              <a16:creationId xmlns:a16="http://schemas.microsoft.com/office/drawing/2014/main" id="{00000000-0008-0000-0300-00002E000000}"/>
            </a:ext>
          </a:extLst>
        </xdr:cNvPr>
        <xdr:cNvCxnSpPr/>
      </xdr:nvCxnSpPr>
      <xdr:spPr>
        <a:xfrm flipV="1">
          <a:off x="5582704" y="2989791"/>
          <a:ext cx="79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4889500</xdr:colOff>
      <xdr:row>23</xdr:row>
      <xdr:rowOff>84667</xdr:rowOff>
    </xdr:from>
    <xdr:to>
      <xdr:col>3</xdr:col>
      <xdr:colOff>194917</xdr:colOff>
      <xdr:row>23</xdr:row>
      <xdr:rowOff>84670</xdr:rowOff>
    </xdr:to>
    <xdr:cxnSp macro="">
      <xdr:nvCxnSpPr>
        <xdr:cNvPr id="49" name="Conector recto 48">
          <a:extLst>
            <a:ext uri="{FF2B5EF4-FFF2-40B4-BE49-F238E27FC236}">
              <a16:creationId xmlns:a16="http://schemas.microsoft.com/office/drawing/2014/main" id="{00000000-0008-0000-0300-000031000000}"/>
            </a:ext>
          </a:extLst>
        </xdr:cNvPr>
        <xdr:cNvCxnSpPr/>
      </xdr:nvCxnSpPr>
      <xdr:spPr>
        <a:xfrm flipV="1">
          <a:off x="5958417" y="3143250"/>
          <a:ext cx="396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4840814</xdr:colOff>
      <xdr:row>24</xdr:row>
      <xdr:rowOff>110066</xdr:rowOff>
    </xdr:from>
    <xdr:to>
      <xdr:col>3</xdr:col>
      <xdr:colOff>182231</xdr:colOff>
      <xdr:row>24</xdr:row>
      <xdr:rowOff>110069</xdr:rowOff>
    </xdr:to>
    <xdr:cxnSp macro="">
      <xdr:nvCxnSpPr>
        <xdr:cNvPr id="50" name="Conector recto 49">
          <a:extLst>
            <a:ext uri="{FF2B5EF4-FFF2-40B4-BE49-F238E27FC236}">
              <a16:creationId xmlns:a16="http://schemas.microsoft.com/office/drawing/2014/main" id="{00000000-0008-0000-0300-000032000000}"/>
            </a:ext>
          </a:extLst>
        </xdr:cNvPr>
        <xdr:cNvCxnSpPr/>
      </xdr:nvCxnSpPr>
      <xdr:spPr>
        <a:xfrm flipV="1">
          <a:off x="5909731" y="3327399"/>
          <a:ext cx="432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3333750</xdr:colOff>
      <xdr:row>22</xdr:row>
      <xdr:rowOff>113771</xdr:rowOff>
    </xdr:from>
    <xdr:to>
      <xdr:col>3</xdr:col>
      <xdr:colOff>193782</xdr:colOff>
      <xdr:row>22</xdr:row>
      <xdr:rowOff>113774</xdr:rowOff>
    </xdr:to>
    <xdr:cxnSp macro="">
      <xdr:nvCxnSpPr>
        <xdr:cNvPr id="33" name="Conector recto 32">
          <a:extLst>
            <a:ext uri="{FF2B5EF4-FFF2-40B4-BE49-F238E27FC236}">
              <a16:creationId xmlns:a16="http://schemas.microsoft.com/office/drawing/2014/main" id="{00000000-0008-0000-0300-000021000000}"/>
            </a:ext>
          </a:extLst>
        </xdr:cNvPr>
        <xdr:cNvCxnSpPr/>
      </xdr:nvCxnSpPr>
      <xdr:spPr>
        <a:xfrm flipV="1">
          <a:off x="4405313" y="3316552"/>
          <a:ext cx="1944000" cy="3"/>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1095382</xdr:colOff>
      <xdr:row>8</xdr:row>
      <xdr:rowOff>105835</xdr:rowOff>
    </xdr:from>
    <xdr:to>
      <xdr:col>3</xdr:col>
      <xdr:colOff>259414</xdr:colOff>
      <xdr:row>8</xdr:row>
      <xdr:rowOff>107156</xdr:rowOff>
    </xdr:to>
    <xdr:cxnSp macro="">
      <xdr:nvCxnSpPr>
        <xdr:cNvPr id="47" name="Conector recto 46">
          <a:extLst>
            <a:ext uri="{FF2B5EF4-FFF2-40B4-BE49-F238E27FC236}">
              <a16:creationId xmlns:a16="http://schemas.microsoft.com/office/drawing/2014/main" id="{00000000-0008-0000-0300-00002F000000}"/>
            </a:ext>
          </a:extLst>
        </xdr:cNvPr>
        <xdr:cNvCxnSpPr/>
      </xdr:nvCxnSpPr>
      <xdr:spPr>
        <a:xfrm flipH="1">
          <a:off x="2166945" y="1272648"/>
          <a:ext cx="4248000" cy="1321"/>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22</xdr:row>
      <xdr:rowOff>9525</xdr:rowOff>
    </xdr:from>
    <xdr:to>
      <xdr:col>7</xdr:col>
      <xdr:colOff>152400</xdr:colOff>
      <xdr:row>40</xdr:row>
      <xdr:rowOff>123825</xdr:rowOff>
    </xdr:to>
    <xdr:graphicFrame macro="">
      <xdr:nvGraphicFramePr>
        <xdr:cNvPr id="4097" name="Gráfico 2">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63501</xdr:colOff>
      <xdr:row>39</xdr:row>
      <xdr:rowOff>10585</xdr:rowOff>
    </xdr:from>
    <xdr:ext cx="1005416" cy="222250"/>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63501" y="7482418"/>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a:t>
          </a:r>
          <a:r>
            <a:rPr lang="es-ES" sz="1100"/>
            <a:t>.</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71437</xdr:colOff>
      <xdr:row>36</xdr:row>
      <xdr:rowOff>23813</xdr:rowOff>
    </xdr:from>
    <xdr:to>
      <xdr:col>12</xdr:col>
      <xdr:colOff>95250</xdr:colOff>
      <xdr:row>55</xdr:row>
      <xdr:rowOff>148612</xdr:rowOff>
    </xdr:to>
    <xdr:graphicFrame macro="">
      <xdr:nvGraphicFramePr>
        <xdr:cNvPr id="6" name="Gráfico 5">
          <a:extLst>
            <a:ext uri="{FF2B5EF4-FFF2-40B4-BE49-F238E27FC236}">
              <a16:creationId xmlns:a16="http://schemas.microsoft.com/office/drawing/2014/main" id="{602E8CC0-BFEA-4EA7-9C8E-83FD43E324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59531</xdr:colOff>
      <xdr:row>54</xdr:row>
      <xdr:rowOff>11907</xdr:rowOff>
    </xdr:from>
    <xdr:ext cx="1005416" cy="222250"/>
    <xdr:sp macro="" textlink="">
      <xdr:nvSpPr>
        <xdr:cNvPr id="3" name="1 CuadroTexto">
          <a:extLst>
            <a:ext uri="{FF2B5EF4-FFF2-40B4-BE49-F238E27FC236}">
              <a16:creationId xmlns:a16="http://schemas.microsoft.com/office/drawing/2014/main" id="{00000000-0008-0000-0600-000003000000}"/>
            </a:ext>
          </a:extLst>
        </xdr:cNvPr>
        <xdr:cNvSpPr txBox="1"/>
      </xdr:nvSpPr>
      <xdr:spPr>
        <a:xfrm>
          <a:off x="59531" y="9810751"/>
          <a:ext cx="1005416" cy="222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a:t>
          </a:r>
          <a:r>
            <a:rPr lang="es-ES" sz="1100"/>
            <a:t>.</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28575</xdr:colOff>
      <xdr:row>36</xdr:row>
      <xdr:rowOff>114300</xdr:rowOff>
    </xdr:from>
    <xdr:to>
      <xdr:col>13</xdr:col>
      <xdr:colOff>9525</xdr:colOff>
      <xdr:row>59</xdr:row>
      <xdr:rowOff>66675</xdr:rowOff>
    </xdr:to>
    <xdr:graphicFrame macro="">
      <xdr:nvGraphicFramePr>
        <xdr:cNvPr id="6145" name="Gráfico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97313</xdr:colOff>
      <xdr:row>57</xdr:row>
      <xdr:rowOff>83343</xdr:rowOff>
    </xdr:from>
    <xdr:ext cx="1777291" cy="219227"/>
    <xdr:sp macro="" textlink="">
      <xdr:nvSpPr>
        <xdr:cNvPr id="3" name="1 CuadroTexto">
          <a:extLst>
            <a:ext uri="{FF2B5EF4-FFF2-40B4-BE49-F238E27FC236}">
              <a16:creationId xmlns:a16="http://schemas.microsoft.com/office/drawing/2014/main" id="{00000000-0008-0000-0700-000003000000}"/>
            </a:ext>
          </a:extLst>
        </xdr:cNvPr>
        <xdr:cNvSpPr txBox="1"/>
      </xdr:nvSpPr>
      <xdr:spPr>
        <a:xfrm>
          <a:off x="97313" y="9810749"/>
          <a:ext cx="1777291" cy="219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a:t>
          </a:r>
          <a:r>
            <a:rPr lang="es-ES" sz="1100"/>
            <a:t>.</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46829</xdr:colOff>
      <xdr:row>22</xdr:row>
      <xdr:rowOff>82551</xdr:rowOff>
    </xdr:from>
    <xdr:to>
      <xdr:col>9</xdr:col>
      <xdr:colOff>689767</xdr:colOff>
      <xdr:row>45</xdr:row>
      <xdr:rowOff>101603</xdr:rowOff>
    </xdr:to>
    <xdr:graphicFrame macro="">
      <xdr:nvGraphicFramePr>
        <xdr:cNvPr id="7169" name="Gráfico 1">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0.00623</cdr:x>
      <cdr:y>0.93479</cdr:y>
    </cdr:from>
    <cdr:to>
      <cdr:x>0.24828</cdr:x>
      <cdr:y>0.99976</cdr:y>
    </cdr:to>
    <cdr:sp macro="" textlink="">
      <cdr:nvSpPr>
        <cdr:cNvPr id="2" name="1 CuadroTexto">
          <a:extLst xmlns:a="http://schemas.openxmlformats.org/drawingml/2006/main">
            <a:ext uri="{FF2B5EF4-FFF2-40B4-BE49-F238E27FC236}">
              <a16:creationId xmlns:a16="http://schemas.microsoft.com/office/drawing/2014/main" id="{939C2B11-13A5-4358-81D2-BD71AB3280CF}"/>
            </a:ext>
          </a:extLst>
        </cdr:cNvPr>
        <cdr:cNvSpPr txBox="1"/>
      </cdr:nvSpPr>
      <cdr:spPr>
        <a:xfrm xmlns:a="http://schemas.openxmlformats.org/drawingml/2006/main">
          <a:off x="47318" y="3460865"/>
          <a:ext cx="1832462" cy="2443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a:t>
          </a:r>
          <a:r>
            <a:rPr lang="es-ES"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pefaur/Documents/rubro/02%20PAPA/2017%20B%20Papa/papa%20mayorista%20di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vol din"/>
      <sheetName val="Hoja2"/>
      <sheetName val="papa diario"/>
      <sheetName val="din por variedad"/>
      <sheetName val="serie de precios saco 25 kg"/>
      <sheetName val="din por mercado"/>
      <sheetName val="serie de precios saco 50 kg"/>
      <sheetName val="dinamica por volumen"/>
      <sheetName val="Hoja4"/>
      <sheetName val="Hoja3"/>
      <sheetName val="Hoja5"/>
      <sheetName val="Hoja7"/>
      <sheetName val="MERCADOS"/>
    </sheetNames>
    <sheetDataSet>
      <sheetData sheetId="0"/>
      <sheetData sheetId="1"/>
      <sheetData sheetId="2"/>
      <sheetData sheetId="3"/>
      <sheetData sheetId="4"/>
      <sheetData sheetId="5">
        <row r="3">
          <cell r="A3">
            <v>42982</v>
          </cell>
          <cell r="N3">
            <v>3132.16</v>
          </cell>
        </row>
        <row r="4">
          <cell r="A4">
            <v>42984</v>
          </cell>
          <cell r="N4">
            <v>3133.06</v>
          </cell>
        </row>
        <row r="5">
          <cell r="A5">
            <v>42991</v>
          </cell>
          <cell r="N5">
            <v>3163.92</v>
          </cell>
        </row>
        <row r="6">
          <cell r="A6">
            <v>42993</v>
          </cell>
          <cell r="N6">
            <v>3571.43</v>
          </cell>
        </row>
        <row r="7">
          <cell r="A7">
            <v>42998</v>
          </cell>
          <cell r="N7">
            <v>3276.0250000000001</v>
          </cell>
        </row>
        <row r="8">
          <cell r="A8">
            <v>42999</v>
          </cell>
          <cell r="N8">
            <v>3610.8988888888889</v>
          </cell>
        </row>
        <row r="9">
          <cell r="A9">
            <v>43000</v>
          </cell>
          <cell r="N9">
            <v>3599.9976923076929</v>
          </cell>
        </row>
        <row r="10">
          <cell r="A10">
            <v>43003</v>
          </cell>
          <cell r="N10">
            <v>3860.1149999999993</v>
          </cell>
        </row>
        <row r="11">
          <cell r="A11">
            <v>43004</v>
          </cell>
          <cell r="N11">
            <v>3729.0935714285711</v>
          </cell>
        </row>
        <row r="12">
          <cell r="A12">
            <v>43005</v>
          </cell>
          <cell r="N12">
            <v>3798.3500000000004</v>
          </cell>
        </row>
        <row r="13">
          <cell r="A13">
            <v>43006</v>
          </cell>
          <cell r="N13">
            <v>3731.5892307692297</v>
          </cell>
        </row>
        <row r="14">
          <cell r="A14">
            <v>43007</v>
          </cell>
          <cell r="N14">
            <v>3784.0124999999998</v>
          </cell>
        </row>
        <row r="15">
          <cell r="A15">
            <v>43010</v>
          </cell>
          <cell r="N15">
            <v>3633.07</v>
          </cell>
        </row>
        <row r="16">
          <cell r="A16">
            <v>43011</v>
          </cell>
          <cell r="N16">
            <v>3789.1666666666665</v>
          </cell>
        </row>
        <row r="17">
          <cell r="A17">
            <v>43012</v>
          </cell>
          <cell r="N17">
            <v>3653.4400000000005</v>
          </cell>
        </row>
        <row r="18">
          <cell r="A18">
            <v>43013</v>
          </cell>
          <cell r="N18">
            <v>3920.7956250000007</v>
          </cell>
        </row>
        <row r="19">
          <cell r="A19">
            <v>43014</v>
          </cell>
          <cell r="N19">
            <v>3731.3510526315795</v>
          </cell>
        </row>
        <row r="20">
          <cell r="A20">
            <v>43018</v>
          </cell>
          <cell r="N20">
            <v>3448.6618181818189</v>
          </cell>
        </row>
        <row r="21">
          <cell r="A21">
            <v>43019</v>
          </cell>
          <cell r="N21">
            <v>3552.2313333333341</v>
          </cell>
        </row>
        <row r="22">
          <cell r="A22">
            <v>43020</v>
          </cell>
          <cell r="N22">
            <v>3430.8517647058825</v>
          </cell>
        </row>
        <row r="23">
          <cell r="A23">
            <v>43021</v>
          </cell>
          <cell r="N23">
            <v>3731.8209090909095</v>
          </cell>
        </row>
        <row r="24">
          <cell r="A24">
            <v>43024</v>
          </cell>
          <cell r="N24">
            <v>3691.0964705882357</v>
          </cell>
        </row>
        <row r="25">
          <cell r="A25">
            <v>43025</v>
          </cell>
          <cell r="N25">
            <v>3742.8642105263166</v>
          </cell>
        </row>
        <row r="26">
          <cell r="A26">
            <v>43026</v>
          </cell>
          <cell r="N26">
            <v>3938.875</v>
          </cell>
        </row>
        <row r="27">
          <cell r="A27">
            <v>43027</v>
          </cell>
          <cell r="N27">
            <v>3883.8615789473683</v>
          </cell>
        </row>
        <row r="28">
          <cell r="A28">
            <v>43028</v>
          </cell>
          <cell r="N28">
            <v>3797.7018181818189</v>
          </cell>
        </row>
        <row r="29">
          <cell r="A29">
            <v>43031</v>
          </cell>
          <cell r="N29">
            <v>3668.0226666666672</v>
          </cell>
        </row>
        <row r="30">
          <cell r="A30">
            <v>43032</v>
          </cell>
          <cell r="N30">
            <v>3583.355</v>
          </cell>
        </row>
        <row r="31">
          <cell r="A31">
            <v>43033</v>
          </cell>
          <cell r="N31">
            <v>3757.6558333333337</v>
          </cell>
        </row>
        <row r="32">
          <cell r="A32">
            <v>43034</v>
          </cell>
          <cell r="N32">
            <v>3893.6335294117648</v>
          </cell>
        </row>
        <row r="33">
          <cell r="A33">
            <v>43038</v>
          </cell>
          <cell r="N33">
            <v>3677.5362500000001</v>
          </cell>
        </row>
        <row r="34">
          <cell r="A34">
            <v>43039</v>
          </cell>
          <cell r="N34">
            <v>3867.1880000000006</v>
          </cell>
        </row>
        <row r="35">
          <cell r="A35">
            <v>43041</v>
          </cell>
          <cell r="N35">
            <v>4321.6037500000002</v>
          </cell>
        </row>
        <row r="36">
          <cell r="A36">
            <v>43042</v>
          </cell>
          <cell r="N36">
            <v>4530.7005263157889</v>
          </cell>
        </row>
        <row r="37">
          <cell r="A37">
            <v>43045</v>
          </cell>
          <cell r="N37">
            <v>4965.5226666666667</v>
          </cell>
        </row>
        <row r="38">
          <cell r="A38">
            <v>43046</v>
          </cell>
          <cell r="N38">
            <v>5186.3095000000012</v>
          </cell>
        </row>
        <row r="39">
          <cell r="A39">
            <v>43047</v>
          </cell>
          <cell r="N39">
            <v>5824.971333333333</v>
          </cell>
        </row>
        <row r="40">
          <cell r="A40">
            <v>43048</v>
          </cell>
          <cell r="N40">
            <v>5849.4317647058824</v>
          </cell>
        </row>
        <row r="41">
          <cell r="A41">
            <v>43049</v>
          </cell>
          <cell r="N41">
            <v>5586.8842105263157</v>
          </cell>
        </row>
        <row r="42">
          <cell r="A42">
            <v>43052</v>
          </cell>
          <cell r="N42">
            <v>5524.6073333333325</v>
          </cell>
        </row>
        <row r="43">
          <cell r="A43">
            <v>43053</v>
          </cell>
          <cell r="N43">
            <v>5920.9868181818174</v>
          </cell>
        </row>
        <row r="44">
          <cell r="A44">
            <v>43054</v>
          </cell>
          <cell r="N44">
            <v>5994.0887500000008</v>
          </cell>
        </row>
        <row r="45">
          <cell r="A45">
            <v>43055</v>
          </cell>
          <cell r="N45">
            <v>5706.7260869565207</v>
          </cell>
        </row>
        <row r="46">
          <cell r="A46">
            <v>43056</v>
          </cell>
          <cell r="N46">
            <v>5723.4033333333327</v>
          </cell>
        </row>
        <row r="47">
          <cell r="A47">
            <v>43059</v>
          </cell>
          <cell r="N47">
            <v>5759.59375</v>
          </cell>
        </row>
        <row r="48">
          <cell r="A48">
            <v>43060</v>
          </cell>
          <cell r="N48">
            <v>5719.2428571428563</v>
          </cell>
        </row>
        <row r="49">
          <cell r="A49">
            <v>43061</v>
          </cell>
          <cell r="N49">
            <v>6316.195882352943</v>
          </cell>
        </row>
        <row r="50">
          <cell r="A50">
            <v>43062</v>
          </cell>
          <cell r="N50">
            <v>6296.6775000000007</v>
          </cell>
        </row>
        <row r="51">
          <cell r="A51">
            <v>43063</v>
          </cell>
          <cell r="N51">
            <v>5805.6822222222218</v>
          </cell>
        </row>
        <row r="52">
          <cell r="A52">
            <v>43066</v>
          </cell>
          <cell r="N52">
            <v>5361.7699999999995</v>
          </cell>
        </row>
        <row r="53">
          <cell r="A53">
            <v>43067</v>
          </cell>
          <cell r="N53">
            <v>5838.9564705882349</v>
          </cell>
        </row>
        <row r="54">
          <cell r="A54">
            <v>43068</v>
          </cell>
          <cell r="N54">
            <v>6897.1506666666683</v>
          </cell>
        </row>
        <row r="55">
          <cell r="A55">
            <v>43069</v>
          </cell>
          <cell r="N55">
            <v>6506.0481249999993</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Users/acanales/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J49"/>
  <sheetViews>
    <sheetView tabSelected="1" zoomScale="80" zoomScaleNormal="80" zoomScalePageLayoutView="40" workbookViewId="0"/>
  </sheetViews>
  <sheetFormatPr baseColWidth="10" defaultColWidth="10.85546875" defaultRowHeight="15"/>
  <cols>
    <col min="1" max="9" width="10.85546875" style="66" customWidth="1"/>
    <col min="10" max="16" width="10.85546875" style="66"/>
    <col min="17" max="17" width="10.85546875" style="66" customWidth="1"/>
    <col min="18" max="26" width="10.85546875" style="66"/>
    <col min="27" max="27" width="10.85546875" style="66" customWidth="1"/>
    <col min="28" max="16384" width="10.85546875" style="66"/>
  </cols>
  <sheetData>
    <row r="1" spans="1:10">
      <c r="A1" s="69"/>
    </row>
    <row r="13" spans="1:10" ht="25.5">
      <c r="F13" s="70"/>
      <c r="G13" s="70"/>
      <c r="H13" s="71"/>
      <c r="I13" s="71"/>
      <c r="J13" s="71"/>
    </row>
    <row r="14" spans="1:10">
      <c r="E14" s="67"/>
      <c r="F14" s="67"/>
      <c r="G14" s="67"/>
    </row>
    <row r="15" spans="1:10" ht="15.75">
      <c r="E15" s="72"/>
      <c r="F15" s="73"/>
      <c r="G15" s="73"/>
      <c r="H15" s="74"/>
      <c r="I15" s="74"/>
      <c r="J15" s="74"/>
    </row>
    <row r="23" spans="4:4" ht="25.5">
      <c r="D23" s="70" t="s">
        <v>109</v>
      </c>
    </row>
    <row r="46" spans="4:6" ht="15.75">
      <c r="D46" s="344"/>
      <c r="E46" s="345"/>
      <c r="F46" s="345"/>
    </row>
    <row r="49" spans="5:5" ht="15.75">
      <c r="E49" s="131" t="s">
        <v>275</v>
      </c>
    </row>
  </sheetData>
  <mergeCells count="1">
    <mergeCell ref="D46:F46"/>
  </mergeCells>
  <printOptions horizontalCentered="1" verticalCentered="1"/>
  <pageMargins left="0.70866141732283472" right="0.70866141732283472" top="1.299212598425197" bottom="0.74803149606299213" header="0.31496062992125984" footer="0.31496062992125984"/>
  <pageSetup paperSize="122" scale="84" orientation="portrait" r:id="rId1"/>
  <headerFooter differentFirst="1">
    <oddFooter>&amp;C&amp;P</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AE47"/>
  <sheetViews>
    <sheetView zoomScale="80" zoomScaleNormal="80" workbookViewId="0"/>
  </sheetViews>
  <sheetFormatPr baseColWidth="10" defaultColWidth="10.85546875" defaultRowHeight="12.75"/>
  <cols>
    <col min="1" max="1" width="1.7109375" style="34" customWidth="1"/>
    <col min="2" max="2" width="12.140625" style="34" customWidth="1"/>
    <col min="3" max="3" width="11.85546875" style="34" customWidth="1"/>
    <col min="4" max="4" width="13.7109375" style="34" customWidth="1"/>
    <col min="5" max="5" width="14.42578125" style="34" customWidth="1"/>
    <col min="6" max="7" width="12" style="34" customWidth="1"/>
    <col min="8" max="8" width="12.7109375" style="34" customWidth="1"/>
    <col min="9" max="9" width="14" style="34" customWidth="1"/>
    <col min="10" max="10" width="13" style="34" customWidth="1"/>
    <col min="11" max="11" width="12" style="34" customWidth="1"/>
    <col min="12" max="12" width="13.85546875" style="34" customWidth="1"/>
    <col min="13" max="13" width="13.42578125" style="34" customWidth="1"/>
    <col min="14" max="14" width="12.28515625" style="34" customWidth="1"/>
    <col min="15" max="15" width="12" style="34" customWidth="1"/>
    <col min="16" max="16" width="13" style="34" customWidth="1"/>
    <col min="17" max="17" width="13.7109375" style="34" customWidth="1"/>
    <col min="18" max="18" width="13" style="34" customWidth="1"/>
    <col min="19" max="19" width="2.140625" style="34" customWidth="1"/>
    <col min="20" max="20" width="10.85546875" style="34"/>
    <col min="21" max="21" width="10.85546875" style="139" customWidth="1"/>
    <col min="22" max="22" width="10.85546875" style="311" hidden="1" customWidth="1"/>
    <col min="23" max="23" width="9.28515625" style="311" hidden="1" customWidth="1"/>
    <col min="24" max="24" width="13" style="311" hidden="1" customWidth="1"/>
    <col min="25" max="25" width="13.140625" style="311" hidden="1" customWidth="1"/>
    <col min="26" max="26" width="7.140625" style="311" hidden="1" customWidth="1"/>
    <col min="27" max="27" width="8.140625" style="311" hidden="1" customWidth="1"/>
    <col min="28" max="28" width="9.28515625" style="311" hidden="1" customWidth="1"/>
    <col min="29" max="29" width="15.7109375" style="311" hidden="1" customWidth="1"/>
    <col min="30" max="30" width="13.140625" style="311" hidden="1" customWidth="1"/>
    <col min="31" max="31" width="10.85546875" style="139"/>
    <col min="32" max="16384" width="10.85546875" style="34"/>
  </cols>
  <sheetData>
    <row r="1" spans="1:30" ht="8.25" customHeight="1">
      <c r="A1" s="34" t="s">
        <v>238</v>
      </c>
      <c r="B1" s="205"/>
      <c r="C1" s="205"/>
    </row>
    <row r="2" spans="1:30">
      <c r="B2" s="356" t="s">
        <v>60</v>
      </c>
      <c r="C2" s="356"/>
      <c r="D2" s="356"/>
      <c r="E2" s="356"/>
      <c r="F2" s="356"/>
      <c r="G2" s="356"/>
      <c r="H2" s="356"/>
      <c r="I2" s="356"/>
      <c r="J2" s="356"/>
      <c r="K2" s="356"/>
      <c r="L2" s="356"/>
      <c r="M2" s="356"/>
      <c r="N2" s="356"/>
      <c r="O2" s="356"/>
      <c r="P2" s="356"/>
      <c r="Q2" s="356"/>
      <c r="R2" s="356"/>
      <c r="S2" s="156"/>
      <c r="T2" s="44" t="s">
        <v>148</v>
      </c>
    </row>
    <row r="3" spans="1:30">
      <c r="B3" s="356" t="s">
        <v>145</v>
      </c>
      <c r="C3" s="356"/>
      <c r="D3" s="356"/>
      <c r="E3" s="356"/>
      <c r="F3" s="356"/>
      <c r="G3" s="356"/>
      <c r="H3" s="356"/>
      <c r="I3" s="356"/>
      <c r="J3" s="356"/>
      <c r="K3" s="356"/>
      <c r="L3" s="356"/>
      <c r="M3" s="356"/>
      <c r="N3" s="356"/>
      <c r="O3" s="356"/>
      <c r="P3" s="356"/>
      <c r="Q3" s="356"/>
      <c r="R3" s="356"/>
      <c r="S3" s="156"/>
    </row>
    <row r="4" spans="1:30">
      <c r="B4" s="356" t="s">
        <v>107</v>
      </c>
      <c r="C4" s="356"/>
      <c r="D4" s="356"/>
      <c r="E4" s="356"/>
      <c r="F4" s="356"/>
      <c r="G4" s="356"/>
      <c r="H4" s="356"/>
      <c r="I4" s="356"/>
      <c r="J4" s="356"/>
      <c r="K4" s="356"/>
      <c r="L4" s="356"/>
      <c r="M4" s="356"/>
      <c r="N4" s="356"/>
      <c r="O4" s="356"/>
      <c r="P4" s="356"/>
      <c r="Q4" s="356"/>
      <c r="R4" s="356"/>
      <c r="S4" s="156"/>
    </row>
    <row r="5" spans="1:30">
      <c r="C5" s="368" t="s">
        <v>214</v>
      </c>
      <c r="D5" s="368"/>
      <c r="E5" s="368"/>
      <c r="F5" s="368"/>
      <c r="G5" s="368"/>
      <c r="H5" s="368"/>
      <c r="I5" s="368"/>
      <c r="J5" s="368"/>
      <c r="K5" s="368" t="s">
        <v>215</v>
      </c>
      <c r="L5" s="368"/>
      <c r="M5" s="368"/>
      <c r="N5" s="368"/>
      <c r="O5" s="368"/>
      <c r="P5" s="368"/>
      <c r="Q5" s="368"/>
      <c r="R5" s="368"/>
      <c r="S5" s="159"/>
      <c r="T5" s="158"/>
    </row>
    <row r="6" spans="1:30">
      <c r="B6" s="160" t="s">
        <v>136</v>
      </c>
      <c r="C6" s="161" t="s">
        <v>158</v>
      </c>
      <c r="D6" s="162" t="s">
        <v>23</v>
      </c>
      <c r="E6" s="162" t="s">
        <v>22</v>
      </c>
      <c r="F6" s="162" t="s">
        <v>135</v>
      </c>
      <c r="G6" s="162" t="s">
        <v>19</v>
      </c>
      <c r="H6" s="162" t="s">
        <v>18</v>
      </c>
      <c r="I6" s="162" t="s">
        <v>17</v>
      </c>
      <c r="J6" s="163" t="s">
        <v>15</v>
      </c>
      <c r="K6" s="161" t="s">
        <v>158</v>
      </c>
      <c r="L6" s="162" t="s">
        <v>23</v>
      </c>
      <c r="M6" s="162" t="s">
        <v>22</v>
      </c>
      <c r="N6" s="162" t="s">
        <v>135</v>
      </c>
      <c r="O6" s="162" t="s">
        <v>19</v>
      </c>
      <c r="P6" s="162" t="s">
        <v>18</v>
      </c>
      <c r="Q6" s="162" t="s">
        <v>17</v>
      </c>
      <c r="R6" s="163" t="s">
        <v>15</v>
      </c>
      <c r="S6" s="109"/>
      <c r="T6" s="158"/>
      <c r="W6" s="330" t="s">
        <v>158</v>
      </c>
      <c r="X6" s="330" t="s">
        <v>23</v>
      </c>
      <c r="Y6" s="330" t="s">
        <v>22</v>
      </c>
      <c r="Z6" s="330" t="s">
        <v>135</v>
      </c>
      <c r="AA6" s="330" t="s">
        <v>19</v>
      </c>
      <c r="AB6" s="330" t="s">
        <v>18</v>
      </c>
      <c r="AC6" s="330" t="s">
        <v>17</v>
      </c>
      <c r="AD6" s="330" t="s">
        <v>15</v>
      </c>
    </row>
    <row r="7" spans="1:30">
      <c r="B7" s="315">
        <v>42933</v>
      </c>
      <c r="C7" s="261">
        <v>787</v>
      </c>
      <c r="D7" s="271">
        <v>955</v>
      </c>
      <c r="E7" s="271">
        <v>878</v>
      </c>
      <c r="F7" s="271">
        <v>883</v>
      </c>
      <c r="G7" s="271">
        <v>957</v>
      </c>
      <c r="H7" s="271">
        <v>870</v>
      </c>
      <c r="I7" s="271">
        <v>826.5</v>
      </c>
      <c r="J7" s="316">
        <v>898</v>
      </c>
      <c r="K7" s="261">
        <v>430</v>
      </c>
      <c r="L7" s="271">
        <v>367</v>
      </c>
      <c r="M7" s="271">
        <v>296</v>
      </c>
      <c r="N7" s="271">
        <v>387</v>
      </c>
      <c r="O7" s="271">
        <v>411</v>
      </c>
      <c r="P7" s="271">
        <v>298.5</v>
      </c>
      <c r="Q7" s="271">
        <v>238</v>
      </c>
      <c r="R7" s="316">
        <v>350</v>
      </c>
      <c r="S7" s="110"/>
      <c r="T7" s="158"/>
      <c r="W7" s="326">
        <f>+IF(K7="","",((C7-K7)/K7))</f>
        <v>0.83023255813953489</v>
      </c>
      <c r="X7" s="326">
        <f t="shared" ref="X7:AD22" si="0">+IF(L7="","",((D7-L7)/L7))</f>
        <v>1.6021798365122615</v>
      </c>
      <c r="Y7" s="326">
        <f t="shared" si="0"/>
        <v>1.9662162162162162</v>
      </c>
      <c r="Z7" s="326">
        <f t="shared" si="0"/>
        <v>1.2816537467700257</v>
      </c>
      <c r="AA7" s="326">
        <f t="shared" si="0"/>
        <v>1.3284671532846715</v>
      </c>
      <c r="AB7" s="326">
        <f t="shared" si="0"/>
        <v>1.914572864321608</v>
      </c>
      <c r="AC7" s="326">
        <f t="shared" si="0"/>
        <v>2.4726890756302522</v>
      </c>
      <c r="AD7" s="326">
        <f t="shared" si="0"/>
        <v>1.5657142857142856</v>
      </c>
    </row>
    <row r="8" spans="1:30">
      <c r="B8" s="164">
        <v>42940</v>
      </c>
      <c r="C8" s="165">
        <v>705</v>
      </c>
      <c r="D8" s="87">
        <v>910</v>
      </c>
      <c r="E8" s="87">
        <v>874</v>
      </c>
      <c r="F8" s="87">
        <v>846</v>
      </c>
      <c r="G8" s="87">
        <v>878.5</v>
      </c>
      <c r="H8" s="87">
        <v>843.5</v>
      </c>
      <c r="I8" s="87">
        <v>793.5</v>
      </c>
      <c r="J8" s="166">
        <v>721</v>
      </c>
      <c r="K8" s="165">
        <v>400</v>
      </c>
      <c r="L8" s="87">
        <v>356.5</v>
      </c>
      <c r="M8" s="87">
        <v>296</v>
      </c>
      <c r="N8" s="87">
        <v>364</v>
      </c>
      <c r="O8" s="87">
        <v>380.5</v>
      </c>
      <c r="P8" s="87">
        <v>293.5</v>
      </c>
      <c r="Q8" s="87">
        <v>250</v>
      </c>
      <c r="R8" s="166">
        <v>300</v>
      </c>
      <c r="S8" s="110"/>
      <c r="T8" s="158"/>
      <c r="W8" s="326">
        <f t="shared" ref="W8:W26" si="1">+IF(K8="","",((C8-K8)/K8))</f>
        <v>0.76249999999999996</v>
      </c>
      <c r="X8" s="326">
        <f t="shared" si="0"/>
        <v>1.5525946704067322</v>
      </c>
      <c r="Y8" s="326">
        <f t="shared" si="0"/>
        <v>1.9527027027027026</v>
      </c>
      <c r="Z8" s="326">
        <f t="shared" si="0"/>
        <v>1.3241758241758241</v>
      </c>
      <c r="AA8" s="326">
        <f t="shared" si="0"/>
        <v>1.3088042049934296</v>
      </c>
      <c r="AB8" s="326">
        <f t="shared" si="0"/>
        <v>1.8739352640545144</v>
      </c>
      <c r="AC8" s="326">
        <f t="shared" si="0"/>
        <v>2.1739999999999999</v>
      </c>
      <c r="AD8" s="326">
        <f t="shared" si="0"/>
        <v>1.4033333333333333</v>
      </c>
    </row>
    <row r="9" spans="1:30">
      <c r="B9" s="164">
        <v>42947</v>
      </c>
      <c r="C9" s="165">
        <v>945.5</v>
      </c>
      <c r="D9" s="87">
        <v>919</v>
      </c>
      <c r="E9" s="87">
        <v>933.5</v>
      </c>
      <c r="F9" s="87">
        <v>925.5</v>
      </c>
      <c r="G9" s="87">
        <v>953.5</v>
      </c>
      <c r="H9" s="87">
        <v>964</v>
      </c>
      <c r="I9" s="87">
        <v>869.5</v>
      </c>
      <c r="J9" s="166">
        <v>844</v>
      </c>
      <c r="K9" s="165">
        <v>425</v>
      </c>
      <c r="L9" s="87">
        <v>357</v>
      </c>
      <c r="M9" s="87">
        <v>297.5</v>
      </c>
      <c r="N9" s="87">
        <v>353.5</v>
      </c>
      <c r="O9" s="87">
        <v>363</v>
      </c>
      <c r="P9" s="87">
        <v>290</v>
      </c>
      <c r="Q9" s="87">
        <v>231</v>
      </c>
      <c r="R9" s="166">
        <v>358.5</v>
      </c>
      <c r="S9" s="110"/>
      <c r="T9" s="158"/>
      <c r="W9" s="326">
        <f t="shared" si="1"/>
        <v>1.2247058823529411</v>
      </c>
      <c r="X9" s="326">
        <f t="shared" si="0"/>
        <v>1.5742296918767507</v>
      </c>
      <c r="Y9" s="326">
        <f t="shared" si="0"/>
        <v>2.1378151260504201</v>
      </c>
      <c r="Z9" s="326">
        <f t="shared" si="0"/>
        <v>1.618104667609618</v>
      </c>
      <c r="AA9" s="326">
        <f t="shared" si="0"/>
        <v>1.6267217630853994</v>
      </c>
      <c r="AB9" s="326">
        <f t="shared" si="0"/>
        <v>2.3241379310344827</v>
      </c>
      <c r="AC9" s="326">
        <f t="shared" si="0"/>
        <v>2.7640692640692639</v>
      </c>
      <c r="AD9" s="326">
        <f t="shared" si="0"/>
        <v>1.3542538354253835</v>
      </c>
    </row>
    <row r="10" spans="1:30">
      <c r="B10" s="164">
        <v>42954</v>
      </c>
      <c r="C10" s="165">
        <v>890</v>
      </c>
      <c r="D10" s="87">
        <v>952</v>
      </c>
      <c r="E10" s="87">
        <v>927.5</v>
      </c>
      <c r="F10" s="87">
        <v>915</v>
      </c>
      <c r="G10" s="87">
        <v>883</v>
      </c>
      <c r="H10" s="87">
        <v>978.5</v>
      </c>
      <c r="I10" s="87">
        <v>875.5</v>
      </c>
      <c r="J10" s="166">
        <v>889</v>
      </c>
      <c r="K10" s="165">
        <v>450</v>
      </c>
      <c r="L10" s="87">
        <v>325</v>
      </c>
      <c r="M10" s="87"/>
      <c r="N10" s="87">
        <v>348.5</v>
      </c>
      <c r="O10" s="87">
        <v>356.5</v>
      </c>
      <c r="P10" s="87">
        <v>281.5</v>
      </c>
      <c r="Q10" s="87"/>
      <c r="R10" s="166">
        <v>244</v>
      </c>
      <c r="S10" s="110"/>
      <c r="T10" s="158"/>
      <c r="W10" s="326">
        <f t="shared" si="1"/>
        <v>0.97777777777777775</v>
      </c>
      <c r="X10" s="326">
        <f t="shared" si="0"/>
        <v>1.9292307692307693</v>
      </c>
      <c r="Y10" s="326" t="str">
        <f t="shared" si="0"/>
        <v/>
      </c>
      <c r="Z10" s="326">
        <f t="shared" si="0"/>
        <v>1.6255380200860832</v>
      </c>
      <c r="AA10" s="326">
        <f t="shared" si="0"/>
        <v>1.476858345021038</v>
      </c>
      <c r="AB10" s="326">
        <f t="shared" si="0"/>
        <v>2.4760213143872112</v>
      </c>
      <c r="AC10" s="326" t="str">
        <f t="shared" si="0"/>
        <v/>
      </c>
      <c r="AD10" s="326">
        <f t="shared" si="0"/>
        <v>2.6434426229508197</v>
      </c>
    </row>
    <row r="11" spans="1:30">
      <c r="B11" s="164">
        <v>42961</v>
      </c>
      <c r="C11" s="165">
        <v>849</v>
      </c>
      <c r="D11" s="87">
        <v>942</v>
      </c>
      <c r="E11" s="87">
        <v>893.5</v>
      </c>
      <c r="F11" s="87">
        <v>873</v>
      </c>
      <c r="G11" s="87">
        <v>971.5</v>
      </c>
      <c r="H11" s="87">
        <v>862.5</v>
      </c>
      <c r="I11" s="87">
        <v>924</v>
      </c>
      <c r="J11" s="166">
        <v>866</v>
      </c>
      <c r="K11" s="165"/>
      <c r="L11" s="87">
        <v>362.5</v>
      </c>
      <c r="M11" s="87">
        <v>292.5</v>
      </c>
      <c r="N11" s="87">
        <v>315</v>
      </c>
      <c r="O11" s="87">
        <v>350.5</v>
      </c>
      <c r="P11" s="87">
        <v>278</v>
      </c>
      <c r="Q11" s="87">
        <v>250</v>
      </c>
      <c r="R11" s="166">
        <v>358.5</v>
      </c>
      <c r="S11" s="110"/>
      <c r="T11" s="158"/>
      <c r="W11" s="326" t="str">
        <f t="shared" si="1"/>
        <v/>
      </c>
      <c r="X11" s="326">
        <f t="shared" si="0"/>
        <v>1.5986206896551725</v>
      </c>
      <c r="Y11" s="326">
        <f t="shared" si="0"/>
        <v>2.0547008547008545</v>
      </c>
      <c r="Z11" s="326">
        <f t="shared" si="0"/>
        <v>1.7714285714285714</v>
      </c>
      <c r="AA11" s="326">
        <f t="shared" si="0"/>
        <v>1.7717546362339516</v>
      </c>
      <c r="AB11" s="326">
        <f t="shared" si="0"/>
        <v>2.1025179856115108</v>
      </c>
      <c r="AC11" s="326">
        <f t="shared" si="0"/>
        <v>2.6960000000000002</v>
      </c>
      <c r="AD11" s="326">
        <f t="shared" si="0"/>
        <v>1.4156206415620642</v>
      </c>
    </row>
    <row r="12" spans="1:30">
      <c r="B12" s="164">
        <v>42968</v>
      </c>
      <c r="C12" s="165">
        <v>923</v>
      </c>
      <c r="D12" s="87">
        <v>887</v>
      </c>
      <c r="E12" s="87">
        <v>944.5</v>
      </c>
      <c r="F12" s="87">
        <v>967.5</v>
      </c>
      <c r="G12" s="87">
        <v>936</v>
      </c>
      <c r="H12" s="87">
        <v>881</v>
      </c>
      <c r="I12" s="87">
        <v>968</v>
      </c>
      <c r="J12" s="166">
        <v>891</v>
      </c>
      <c r="K12" s="165">
        <v>381.5</v>
      </c>
      <c r="L12" s="87">
        <v>334.5</v>
      </c>
      <c r="M12" s="87">
        <v>315</v>
      </c>
      <c r="N12" s="87">
        <v>331.5</v>
      </c>
      <c r="O12" s="87">
        <v>394</v>
      </c>
      <c r="P12" s="87">
        <v>269</v>
      </c>
      <c r="Q12" s="87">
        <v>250</v>
      </c>
      <c r="R12" s="166">
        <v>250</v>
      </c>
      <c r="S12" s="110"/>
      <c r="T12" s="158"/>
      <c r="W12" s="326">
        <f t="shared" si="1"/>
        <v>1.4193971166448232</v>
      </c>
      <c r="X12" s="326">
        <f t="shared" si="0"/>
        <v>1.6517189835575485</v>
      </c>
      <c r="Y12" s="326">
        <f t="shared" si="0"/>
        <v>1.9984126984126984</v>
      </c>
      <c r="Z12" s="326">
        <f t="shared" si="0"/>
        <v>1.9185520361990951</v>
      </c>
      <c r="AA12" s="326">
        <f t="shared" si="0"/>
        <v>1.3756345177664975</v>
      </c>
      <c r="AB12" s="326">
        <f t="shared" si="0"/>
        <v>2.2750929368029742</v>
      </c>
      <c r="AC12" s="326">
        <f t="shared" si="0"/>
        <v>2.8719999999999999</v>
      </c>
      <c r="AD12" s="326">
        <f t="shared" si="0"/>
        <v>2.5640000000000001</v>
      </c>
    </row>
    <row r="13" spans="1:30">
      <c r="B13" s="164">
        <v>42975</v>
      </c>
      <c r="C13" s="165">
        <v>866</v>
      </c>
      <c r="D13" s="87">
        <v>894</v>
      </c>
      <c r="E13" s="87">
        <v>1009</v>
      </c>
      <c r="F13" s="87">
        <v>935</v>
      </c>
      <c r="G13" s="87">
        <v>914.5</v>
      </c>
      <c r="H13" s="87">
        <v>847.5</v>
      </c>
      <c r="I13" s="87">
        <v>860.5</v>
      </c>
      <c r="J13" s="166">
        <v>756</v>
      </c>
      <c r="K13" s="165">
        <v>400</v>
      </c>
      <c r="L13" s="87">
        <v>353.5</v>
      </c>
      <c r="M13" s="87">
        <v>302.5</v>
      </c>
      <c r="N13" s="87">
        <v>368</v>
      </c>
      <c r="O13" s="87">
        <v>389.5</v>
      </c>
      <c r="P13" s="87">
        <v>273</v>
      </c>
      <c r="Q13" s="87">
        <v>236.5</v>
      </c>
      <c r="R13" s="166">
        <v>312.5</v>
      </c>
      <c r="S13" s="110"/>
      <c r="T13" s="158"/>
      <c r="W13" s="326">
        <f t="shared" si="1"/>
        <v>1.165</v>
      </c>
      <c r="X13" s="326">
        <f t="shared" si="0"/>
        <v>1.5289957567185291</v>
      </c>
      <c r="Y13" s="326">
        <f t="shared" si="0"/>
        <v>2.3355371900826447</v>
      </c>
      <c r="Z13" s="326">
        <f t="shared" si="0"/>
        <v>1.5407608695652173</v>
      </c>
      <c r="AA13" s="326">
        <f t="shared" si="0"/>
        <v>1.3478818998716302</v>
      </c>
      <c r="AB13" s="326">
        <f t="shared" si="0"/>
        <v>2.1043956043956045</v>
      </c>
      <c r="AC13" s="326">
        <f t="shared" si="0"/>
        <v>2.6384778012684991</v>
      </c>
      <c r="AD13" s="326">
        <f t="shared" si="0"/>
        <v>1.4192</v>
      </c>
    </row>
    <row r="14" spans="1:30">
      <c r="B14" s="164">
        <v>42982</v>
      </c>
      <c r="C14" s="165">
        <v>906</v>
      </c>
      <c r="D14" s="87">
        <v>896</v>
      </c>
      <c r="E14" s="87">
        <v>957</v>
      </c>
      <c r="F14" s="87">
        <v>956.5</v>
      </c>
      <c r="G14" s="87">
        <v>922</v>
      </c>
      <c r="H14" s="87">
        <v>834.5</v>
      </c>
      <c r="I14" s="87">
        <v>809</v>
      </c>
      <c r="J14" s="166">
        <v>845</v>
      </c>
      <c r="K14" s="165">
        <v>450</v>
      </c>
      <c r="L14" s="87">
        <v>355</v>
      </c>
      <c r="M14" s="87">
        <v>332</v>
      </c>
      <c r="N14" s="87">
        <v>376</v>
      </c>
      <c r="O14" s="87">
        <v>464.5</v>
      </c>
      <c r="P14" s="87">
        <v>254</v>
      </c>
      <c r="Q14" s="87">
        <v>248</v>
      </c>
      <c r="R14" s="166">
        <v>200</v>
      </c>
      <c r="S14" s="110"/>
      <c r="T14" s="158"/>
      <c r="W14" s="326">
        <f t="shared" si="1"/>
        <v>1.0133333333333334</v>
      </c>
      <c r="X14" s="326">
        <f t="shared" si="0"/>
        <v>1.523943661971831</v>
      </c>
      <c r="Y14" s="326">
        <f t="shared" si="0"/>
        <v>1.8825301204819278</v>
      </c>
      <c r="Z14" s="326">
        <f t="shared" si="0"/>
        <v>1.5438829787234043</v>
      </c>
      <c r="AA14" s="326">
        <f t="shared" si="0"/>
        <v>0.98493003229278797</v>
      </c>
      <c r="AB14" s="326">
        <f t="shared" si="0"/>
        <v>2.2854330708661417</v>
      </c>
      <c r="AC14" s="326">
        <f t="shared" si="0"/>
        <v>2.2620967741935485</v>
      </c>
      <c r="AD14" s="326">
        <f t="shared" si="0"/>
        <v>3.2250000000000001</v>
      </c>
    </row>
    <row r="15" spans="1:30">
      <c r="B15" s="164">
        <v>42989</v>
      </c>
      <c r="C15" s="165">
        <v>988</v>
      </c>
      <c r="D15" s="87">
        <v>971</v>
      </c>
      <c r="E15" s="87">
        <v>964</v>
      </c>
      <c r="F15" s="87">
        <v>963</v>
      </c>
      <c r="G15" s="87">
        <v>968.5</v>
      </c>
      <c r="H15" s="87">
        <v>993</v>
      </c>
      <c r="I15" s="87">
        <v>656.5</v>
      </c>
      <c r="J15" s="166">
        <v>875</v>
      </c>
      <c r="K15" s="165">
        <v>450</v>
      </c>
      <c r="L15" s="87">
        <v>347.5</v>
      </c>
      <c r="M15" s="87">
        <v>312.5</v>
      </c>
      <c r="N15" s="87">
        <v>365</v>
      </c>
      <c r="O15" s="87">
        <v>393.5</v>
      </c>
      <c r="P15" s="87">
        <v>263</v>
      </c>
      <c r="Q15" s="87">
        <v>244</v>
      </c>
      <c r="R15" s="166">
        <v>308.5</v>
      </c>
      <c r="S15" s="110"/>
      <c r="T15" s="158"/>
      <c r="W15" s="326">
        <f t="shared" si="1"/>
        <v>1.1955555555555555</v>
      </c>
      <c r="X15" s="326">
        <f t="shared" si="0"/>
        <v>1.7942446043165468</v>
      </c>
      <c r="Y15" s="326">
        <f t="shared" si="0"/>
        <v>2.0848</v>
      </c>
      <c r="Z15" s="326">
        <f t="shared" si="0"/>
        <v>1.6383561643835616</v>
      </c>
      <c r="AA15" s="326">
        <f t="shared" si="0"/>
        <v>1.4612452350698857</v>
      </c>
      <c r="AB15" s="326">
        <f t="shared" si="0"/>
        <v>2.7756653992395437</v>
      </c>
      <c r="AC15" s="326">
        <f t="shared" si="0"/>
        <v>1.6905737704918034</v>
      </c>
      <c r="AD15" s="326">
        <f t="shared" si="0"/>
        <v>1.8363047001620745</v>
      </c>
    </row>
    <row r="16" spans="1:30">
      <c r="B16" s="164">
        <v>42996</v>
      </c>
      <c r="C16" s="165">
        <v>970</v>
      </c>
      <c r="D16" s="87">
        <v>999</v>
      </c>
      <c r="E16" s="87">
        <v>975</v>
      </c>
      <c r="F16" s="87">
        <v>975.5</v>
      </c>
      <c r="G16" s="87">
        <v>990</v>
      </c>
      <c r="H16" s="87">
        <v>984.5</v>
      </c>
      <c r="I16" s="87">
        <v>955.5</v>
      </c>
      <c r="J16" s="166">
        <v>840</v>
      </c>
      <c r="K16" s="165">
        <v>450</v>
      </c>
      <c r="L16" s="87">
        <v>362.5</v>
      </c>
      <c r="M16" s="87">
        <v>279</v>
      </c>
      <c r="N16" s="87">
        <v>354.5</v>
      </c>
      <c r="O16" s="87">
        <v>284.5</v>
      </c>
      <c r="P16" s="87">
        <v>283.5</v>
      </c>
      <c r="Q16" s="87"/>
      <c r="R16" s="166">
        <v>375</v>
      </c>
      <c r="S16" s="110"/>
      <c r="T16" s="158"/>
      <c r="W16" s="326">
        <f t="shared" si="1"/>
        <v>1.1555555555555554</v>
      </c>
      <c r="X16" s="326">
        <f t="shared" si="0"/>
        <v>1.7558620689655173</v>
      </c>
      <c r="Y16" s="326">
        <f t="shared" si="0"/>
        <v>2.4946236559139785</v>
      </c>
      <c r="Z16" s="326">
        <f t="shared" si="0"/>
        <v>1.7517630465444287</v>
      </c>
      <c r="AA16" s="326">
        <f t="shared" si="0"/>
        <v>2.4797891036906856</v>
      </c>
      <c r="AB16" s="326">
        <f t="shared" si="0"/>
        <v>2.4726631393298062</v>
      </c>
      <c r="AC16" s="326" t="str">
        <f t="shared" si="0"/>
        <v/>
      </c>
      <c r="AD16" s="326">
        <f t="shared" si="0"/>
        <v>1.24</v>
      </c>
    </row>
    <row r="17" spans="2:30">
      <c r="B17" s="164">
        <v>43003</v>
      </c>
      <c r="C17" s="165">
        <v>996</v>
      </c>
      <c r="D17" s="87">
        <v>971</v>
      </c>
      <c r="E17" s="87">
        <v>983.5</v>
      </c>
      <c r="F17" s="87">
        <v>935</v>
      </c>
      <c r="G17" s="87">
        <v>954</v>
      </c>
      <c r="H17" s="87">
        <v>916.5</v>
      </c>
      <c r="I17" s="87">
        <v>785.5</v>
      </c>
      <c r="J17" s="166">
        <v>935</v>
      </c>
      <c r="K17" s="165">
        <v>490</v>
      </c>
      <c r="L17" s="87">
        <v>371.5</v>
      </c>
      <c r="M17" s="87">
        <v>317.5</v>
      </c>
      <c r="N17" s="87">
        <v>384.5</v>
      </c>
      <c r="O17" s="87">
        <v>383</v>
      </c>
      <c r="P17" s="87">
        <v>269.5</v>
      </c>
      <c r="Q17" s="87">
        <v>225</v>
      </c>
      <c r="R17" s="166">
        <v>250</v>
      </c>
      <c r="S17" s="110"/>
      <c r="T17" s="158"/>
      <c r="W17" s="326">
        <f t="shared" si="1"/>
        <v>1.0326530612244897</v>
      </c>
      <c r="X17" s="326">
        <f t="shared" si="0"/>
        <v>1.613728129205922</v>
      </c>
      <c r="Y17" s="326">
        <f t="shared" si="0"/>
        <v>2.0976377952755905</v>
      </c>
      <c r="Z17" s="326">
        <f t="shared" si="0"/>
        <v>1.4317295188556567</v>
      </c>
      <c r="AA17" s="326">
        <f t="shared" si="0"/>
        <v>1.4908616187989556</v>
      </c>
      <c r="AB17" s="326">
        <f t="shared" si="0"/>
        <v>2.4007421150278292</v>
      </c>
      <c r="AC17" s="326">
        <f t="shared" si="0"/>
        <v>2.4911111111111111</v>
      </c>
      <c r="AD17" s="326">
        <f t="shared" si="0"/>
        <v>2.74</v>
      </c>
    </row>
    <row r="18" spans="2:30">
      <c r="B18" s="164">
        <v>43010</v>
      </c>
      <c r="C18" s="165">
        <v>956</v>
      </c>
      <c r="D18" s="87">
        <v>965</v>
      </c>
      <c r="E18" s="87">
        <v>914</v>
      </c>
      <c r="F18" s="87">
        <v>920.5</v>
      </c>
      <c r="G18" s="87">
        <v>934.5</v>
      </c>
      <c r="H18" s="87">
        <v>925</v>
      </c>
      <c r="I18" s="87">
        <v>760.5</v>
      </c>
      <c r="J18" s="166">
        <v>916</v>
      </c>
      <c r="K18" s="165">
        <v>430</v>
      </c>
      <c r="L18" s="87">
        <v>373.5</v>
      </c>
      <c r="M18" s="87">
        <v>314.5</v>
      </c>
      <c r="N18" s="87">
        <v>395</v>
      </c>
      <c r="O18" s="87">
        <v>345.5</v>
      </c>
      <c r="P18" s="87">
        <v>268.5</v>
      </c>
      <c r="Q18" s="87">
        <v>250</v>
      </c>
      <c r="R18" s="166">
        <v>269</v>
      </c>
      <c r="S18" s="110"/>
      <c r="T18" s="158"/>
      <c r="W18" s="326">
        <f t="shared" si="1"/>
        <v>1.2232558139534884</v>
      </c>
      <c r="X18" s="326">
        <f t="shared" si="0"/>
        <v>1.5836680053547523</v>
      </c>
      <c r="Y18" s="326">
        <f t="shared" si="0"/>
        <v>1.9062003179650238</v>
      </c>
      <c r="Z18" s="326">
        <f t="shared" si="0"/>
        <v>1.330379746835443</v>
      </c>
      <c r="AA18" s="326">
        <f t="shared" si="0"/>
        <v>1.7047756874095514</v>
      </c>
      <c r="AB18" s="326">
        <f t="shared" si="0"/>
        <v>2.4450651769087521</v>
      </c>
      <c r="AC18" s="326">
        <f t="shared" si="0"/>
        <v>2.0419999999999998</v>
      </c>
      <c r="AD18" s="326">
        <f t="shared" si="0"/>
        <v>2.4052044609665426</v>
      </c>
    </row>
    <row r="19" spans="2:30">
      <c r="B19" s="164">
        <v>43017</v>
      </c>
      <c r="C19" s="165">
        <v>899</v>
      </c>
      <c r="D19" s="87">
        <v>936</v>
      </c>
      <c r="E19" s="87">
        <v>985.5</v>
      </c>
      <c r="F19" s="87">
        <v>922.5</v>
      </c>
      <c r="G19" s="87">
        <v>921.5</v>
      </c>
      <c r="H19" s="87">
        <v>937</v>
      </c>
      <c r="I19" s="87">
        <v>922</v>
      </c>
      <c r="J19" s="166">
        <v>857</v>
      </c>
      <c r="K19" s="165">
        <v>520</v>
      </c>
      <c r="L19" s="87">
        <v>395</v>
      </c>
      <c r="M19" s="87">
        <v>308</v>
      </c>
      <c r="N19" s="87">
        <v>384</v>
      </c>
      <c r="O19" s="87">
        <v>334.5</v>
      </c>
      <c r="P19" s="87">
        <v>261.5</v>
      </c>
      <c r="Q19" s="87">
        <v>250</v>
      </c>
      <c r="R19" s="166">
        <v>375</v>
      </c>
      <c r="S19" s="110"/>
      <c r="T19" s="158"/>
      <c r="W19" s="326">
        <f t="shared" si="1"/>
        <v>0.72884615384615381</v>
      </c>
      <c r="X19" s="326">
        <f t="shared" si="0"/>
        <v>1.3696202531645569</v>
      </c>
      <c r="Y19" s="326">
        <f t="shared" si="0"/>
        <v>2.1996753246753249</v>
      </c>
      <c r="Z19" s="326">
        <f t="shared" si="0"/>
        <v>1.40234375</v>
      </c>
      <c r="AA19" s="326">
        <f t="shared" si="0"/>
        <v>1.7548579970104634</v>
      </c>
      <c r="AB19" s="326">
        <f t="shared" si="0"/>
        <v>2.5831739961759084</v>
      </c>
      <c r="AC19" s="326">
        <f t="shared" si="0"/>
        <v>2.6880000000000002</v>
      </c>
      <c r="AD19" s="326">
        <f t="shared" si="0"/>
        <v>1.2853333333333334</v>
      </c>
    </row>
    <row r="20" spans="2:30">
      <c r="B20" s="164">
        <v>43024</v>
      </c>
      <c r="C20" s="165">
        <v>975</v>
      </c>
      <c r="D20" s="87">
        <v>883</v>
      </c>
      <c r="E20" s="87">
        <v>974</v>
      </c>
      <c r="F20" s="87">
        <v>903.5</v>
      </c>
      <c r="G20" s="87">
        <v>905.5</v>
      </c>
      <c r="H20" s="87">
        <v>895</v>
      </c>
      <c r="I20" s="87">
        <v>727.5</v>
      </c>
      <c r="J20" s="166">
        <v>849</v>
      </c>
      <c r="K20" s="165">
        <v>480</v>
      </c>
      <c r="L20" s="87">
        <v>325</v>
      </c>
      <c r="M20" s="87">
        <v>295</v>
      </c>
      <c r="N20" s="87">
        <v>368.5</v>
      </c>
      <c r="O20" s="87">
        <v>311.5</v>
      </c>
      <c r="P20" s="87">
        <v>263.5</v>
      </c>
      <c r="Q20" s="87">
        <v>263</v>
      </c>
      <c r="R20" s="166">
        <v>375</v>
      </c>
      <c r="S20" s="110"/>
      <c r="T20" s="158"/>
      <c r="W20" s="326">
        <f t="shared" si="1"/>
        <v>1.03125</v>
      </c>
      <c r="X20" s="326">
        <f t="shared" si="0"/>
        <v>1.716923076923077</v>
      </c>
      <c r="Y20" s="326">
        <f t="shared" si="0"/>
        <v>2.3016949152542372</v>
      </c>
      <c r="Z20" s="326">
        <f t="shared" si="0"/>
        <v>1.4518317503392131</v>
      </c>
      <c r="AA20" s="326">
        <f t="shared" si="0"/>
        <v>1.9069020866773676</v>
      </c>
      <c r="AB20" s="326">
        <f t="shared" si="0"/>
        <v>2.3965844402277039</v>
      </c>
      <c r="AC20" s="326">
        <f t="shared" si="0"/>
        <v>1.7661596958174905</v>
      </c>
      <c r="AD20" s="326">
        <f t="shared" si="0"/>
        <v>1.264</v>
      </c>
    </row>
    <row r="21" spans="2:30">
      <c r="B21" s="164">
        <v>43031</v>
      </c>
      <c r="C21" s="165">
        <v>945</v>
      </c>
      <c r="D21" s="87">
        <v>856</v>
      </c>
      <c r="E21" s="87">
        <v>980</v>
      </c>
      <c r="F21" s="87">
        <v>902</v>
      </c>
      <c r="G21" s="87">
        <v>901</v>
      </c>
      <c r="H21" s="87">
        <v>859.5</v>
      </c>
      <c r="I21" s="87">
        <v>749</v>
      </c>
      <c r="J21" s="166">
        <v>846</v>
      </c>
      <c r="K21" s="165">
        <v>500</v>
      </c>
      <c r="L21" s="87">
        <v>410</v>
      </c>
      <c r="M21" s="87">
        <v>326</v>
      </c>
      <c r="N21" s="87">
        <v>410</v>
      </c>
      <c r="O21" s="87">
        <v>335.5</v>
      </c>
      <c r="P21" s="87">
        <v>272</v>
      </c>
      <c r="Q21" s="87">
        <v>328</v>
      </c>
      <c r="R21" s="166">
        <v>400</v>
      </c>
      <c r="S21" s="110"/>
      <c r="T21" s="158"/>
      <c r="W21" s="326">
        <f t="shared" si="1"/>
        <v>0.89</v>
      </c>
      <c r="X21" s="326">
        <f t="shared" si="0"/>
        <v>1.0878048780487806</v>
      </c>
      <c r="Y21" s="326">
        <f t="shared" si="0"/>
        <v>2.0061349693251533</v>
      </c>
      <c r="Z21" s="326">
        <f t="shared" si="0"/>
        <v>1.2</v>
      </c>
      <c r="AA21" s="326">
        <f t="shared" si="0"/>
        <v>1.6855439642324888</v>
      </c>
      <c r="AB21" s="326">
        <f t="shared" si="0"/>
        <v>2.1599264705882355</v>
      </c>
      <c r="AC21" s="326">
        <f t="shared" si="0"/>
        <v>1.2835365853658536</v>
      </c>
      <c r="AD21" s="326">
        <f t="shared" si="0"/>
        <v>1.115</v>
      </c>
    </row>
    <row r="22" spans="2:30">
      <c r="B22" s="164">
        <v>43038</v>
      </c>
      <c r="C22" s="165">
        <v>995</v>
      </c>
      <c r="D22" s="87">
        <v>894</v>
      </c>
      <c r="E22" s="87">
        <v>947</v>
      </c>
      <c r="F22" s="87">
        <v>877</v>
      </c>
      <c r="G22" s="87">
        <v>973</v>
      </c>
      <c r="H22" s="87">
        <v>906.5</v>
      </c>
      <c r="I22" s="87">
        <v>724</v>
      </c>
      <c r="J22" s="166">
        <v>880</v>
      </c>
      <c r="K22" s="165"/>
      <c r="L22" s="87">
        <v>402</v>
      </c>
      <c r="M22" s="87">
        <v>325</v>
      </c>
      <c r="N22" s="87">
        <v>384.5</v>
      </c>
      <c r="O22" s="87">
        <v>362.5</v>
      </c>
      <c r="P22" s="87">
        <v>272</v>
      </c>
      <c r="Q22" s="87">
        <v>294</v>
      </c>
      <c r="R22" s="166"/>
      <c r="S22" s="110"/>
      <c r="T22" s="158"/>
      <c r="W22" s="326" t="str">
        <f t="shared" si="1"/>
        <v/>
      </c>
      <c r="X22" s="326">
        <f t="shared" si="0"/>
        <v>1.2238805970149254</v>
      </c>
      <c r="Y22" s="326">
        <f t="shared" si="0"/>
        <v>1.9138461538461538</v>
      </c>
      <c r="Z22" s="326">
        <f t="shared" si="0"/>
        <v>1.2808842652795838</v>
      </c>
      <c r="AA22" s="326">
        <f t="shared" si="0"/>
        <v>1.6841379310344828</v>
      </c>
      <c r="AB22" s="326">
        <f t="shared" si="0"/>
        <v>2.3327205882352939</v>
      </c>
      <c r="AC22" s="326">
        <f t="shared" si="0"/>
        <v>1.4625850340136055</v>
      </c>
      <c r="AD22" s="326" t="str">
        <f t="shared" si="0"/>
        <v/>
      </c>
    </row>
    <row r="23" spans="2:30">
      <c r="B23" s="164">
        <v>43045</v>
      </c>
      <c r="C23" s="165">
        <v>880</v>
      </c>
      <c r="D23" s="87">
        <v>1007</v>
      </c>
      <c r="E23" s="87">
        <v>984.5</v>
      </c>
      <c r="F23" s="87">
        <v>937.5</v>
      </c>
      <c r="G23" s="87">
        <v>968.5</v>
      </c>
      <c r="H23" s="87">
        <v>1008</v>
      </c>
      <c r="I23" s="87">
        <v>991.5</v>
      </c>
      <c r="J23" s="296">
        <v>1024</v>
      </c>
      <c r="K23" s="165">
        <v>502.5</v>
      </c>
      <c r="L23" s="87">
        <v>440</v>
      </c>
      <c r="M23" s="87">
        <v>372</v>
      </c>
      <c r="N23" s="87">
        <v>440</v>
      </c>
      <c r="O23" s="87">
        <v>364.5</v>
      </c>
      <c r="P23" s="87">
        <v>324</v>
      </c>
      <c r="Q23" s="87">
        <v>370</v>
      </c>
      <c r="R23" s="166">
        <v>358.5</v>
      </c>
      <c r="S23" s="110"/>
      <c r="T23" s="158"/>
      <c r="W23" s="326">
        <f t="shared" si="1"/>
        <v>0.75124378109452739</v>
      </c>
      <c r="X23" s="326">
        <f t="shared" ref="X23:AD26" si="2">+IF(L23="","",((D23-L23)/L23))</f>
        <v>1.2886363636363636</v>
      </c>
      <c r="Y23" s="326">
        <f t="shared" si="2"/>
        <v>1.646505376344086</v>
      </c>
      <c r="Z23" s="326">
        <f t="shared" si="2"/>
        <v>1.1306818181818181</v>
      </c>
      <c r="AA23" s="326">
        <f t="shared" si="2"/>
        <v>1.6570644718792866</v>
      </c>
      <c r="AB23" s="326">
        <f t="shared" si="2"/>
        <v>2.1111111111111112</v>
      </c>
      <c r="AC23" s="326">
        <f t="shared" si="2"/>
        <v>1.6797297297297298</v>
      </c>
      <c r="AD23" s="326">
        <f t="shared" si="2"/>
        <v>1.8563458856345885</v>
      </c>
    </row>
    <row r="24" spans="2:30">
      <c r="B24" s="164">
        <v>43052</v>
      </c>
      <c r="C24" s="165">
        <v>1069.5</v>
      </c>
      <c r="D24" s="87">
        <v>1096</v>
      </c>
      <c r="E24" s="87">
        <v>1048</v>
      </c>
      <c r="F24" s="87">
        <v>976.5</v>
      </c>
      <c r="G24" s="87">
        <v>970</v>
      </c>
      <c r="H24" s="87">
        <v>1067.5</v>
      </c>
      <c r="I24" s="87">
        <v>833</v>
      </c>
      <c r="J24" s="296">
        <v>889</v>
      </c>
      <c r="K24" s="165">
        <v>625</v>
      </c>
      <c r="L24" s="87">
        <v>526</v>
      </c>
      <c r="M24" s="87">
        <v>357</v>
      </c>
      <c r="N24" s="87">
        <v>443</v>
      </c>
      <c r="O24" s="87">
        <v>416.5</v>
      </c>
      <c r="P24" s="87">
        <v>315</v>
      </c>
      <c r="Q24" s="87">
        <v>398</v>
      </c>
      <c r="R24" s="166">
        <v>231.5</v>
      </c>
      <c r="S24" s="110"/>
      <c r="T24" s="158"/>
      <c r="W24" s="326">
        <f t="shared" si="1"/>
        <v>0.71120000000000005</v>
      </c>
      <c r="X24" s="326">
        <f t="shared" si="2"/>
        <v>1.0836501901140685</v>
      </c>
      <c r="Y24" s="326">
        <f t="shared" si="2"/>
        <v>1.9355742296918768</v>
      </c>
      <c r="Z24" s="326">
        <f t="shared" si="2"/>
        <v>1.2042889390519187</v>
      </c>
      <c r="AA24" s="326">
        <f t="shared" si="2"/>
        <v>1.3289315726290516</v>
      </c>
      <c r="AB24" s="326">
        <f t="shared" si="2"/>
        <v>2.3888888888888888</v>
      </c>
      <c r="AC24" s="326">
        <f t="shared" si="2"/>
        <v>1.0929648241206029</v>
      </c>
      <c r="AD24" s="326">
        <f t="shared" si="2"/>
        <v>2.840172786177106</v>
      </c>
    </row>
    <row r="25" spans="2:30">
      <c r="B25" s="164">
        <v>43059</v>
      </c>
      <c r="C25" s="165">
        <v>1093</v>
      </c>
      <c r="D25" s="87">
        <v>1109</v>
      </c>
      <c r="E25" s="87">
        <v>995.5</v>
      </c>
      <c r="F25" s="87">
        <v>991</v>
      </c>
      <c r="G25" s="87">
        <v>973.5</v>
      </c>
      <c r="H25" s="87">
        <v>1022.5</v>
      </c>
      <c r="I25" s="87">
        <v>750</v>
      </c>
      <c r="J25" s="296">
        <v>1127</v>
      </c>
      <c r="K25" s="165">
        <v>560</v>
      </c>
      <c r="L25" s="87">
        <v>550</v>
      </c>
      <c r="M25" s="87">
        <v>386.5</v>
      </c>
      <c r="N25" s="87">
        <v>439.5</v>
      </c>
      <c r="O25" s="87">
        <v>418</v>
      </c>
      <c r="P25" s="87">
        <v>334</v>
      </c>
      <c r="Q25" s="87">
        <v>340</v>
      </c>
      <c r="R25" s="166">
        <v>358.5</v>
      </c>
      <c r="S25" s="110"/>
      <c r="T25" s="158"/>
      <c r="W25" s="326">
        <f t="shared" si="1"/>
        <v>0.95178571428571423</v>
      </c>
      <c r="X25" s="326">
        <f t="shared" si="2"/>
        <v>1.0163636363636364</v>
      </c>
      <c r="Y25" s="326">
        <f t="shared" si="2"/>
        <v>1.575679172056921</v>
      </c>
      <c r="Z25" s="326">
        <f t="shared" si="2"/>
        <v>1.2548350398179751</v>
      </c>
      <c r="AA25" s="326">
        <f t="shared" si="2"/>
        <v>1.3289473684210527</v>
      </c>
      <c r="AB25" s="326">
        <f t="shared" si="2"/>
        <v>2.0613772455089818</v>
      </c>
      <c r="AC25" s="326">
        <f t="shared" si="2"/>
        <v>1.2058823529411764</v>
      </c>
      <c r="AD25" s="326">
        <f t="shared" si="2"/>
        <v>2.1436541143654115</v>
      </c>
    </row>
    <row r="26" spans="2:30">
      <c r="B26" s="167">
        <v>43066</v>
      </c>
      <c r="C26" s="168">
        <v>1138</v>
      </c>
      <c r="D26" s="32">
        <v>1061</v>
      </c>
      <c r="E26" s="32">
        <v>1003.5</v>
      </c>
      <c r="F26" s="32">
        <v>1044.5</v>
      </c>
      <c r="G26" s="32">
        <v>1028</v>
      </c>
      <c r="H26" s="32">
        <v>1078</v>
      </c>
      <c r="I26" s="32">
        <v>777.5</v>
      </c>
      <c r="J26" s="297">
        <v>893</v>
      </c>
      <c r="K26" s="168">
        <v>642</v>
      </c>
      <c r="L26" s="32">
        <v>550</v>
      </c>
      <c r="M26" s="32">
        <v>350</v>
      </c>
      <c r="N26" s="32">
        <v>407</v>
      </c>
      <c r="O26" s="32">
        <v>439.5</v>
      </c>
      <c r="P26" s="32">
        <v>323</v>
      </c>
      <c r="Q26" s="32">
        <v>326</v>
      </c>
      <c r="R26" s="169">
        <v>281.5</v>
      </c>
      <c r="S26" s="110"/>
      <c r="T26" s="158"/>
      <c r="U26" s="157"/>
      <c r="V26" s="313"/>
      <c r="W26" s="326">
        <f t="shared" si="1"/>
        <v>0.77258566978193144</v>
      </c>
      <c r="X26" s="326">
        <f t="shared" si="2"/>
        <v>0.92909090909090908</v>
      </c>
      <c r="Y26" s="326">
        <f t="shared" si="2"/>
        <v>1.8671428571428572</v>
      </c>
      <c r="Z26" s="326">
        <f t="shared" si="2"/>
        <v>1.5663390663390664</v>
      </c>
      <c r="AA26" s="326">
        <f t="shared" si="2"/>
        <v>1.3390216154721275</v>
      </c>
      <c r="AB26" s="326">
        <f t="shared" si="2"/>
        <v>2.3374613003095974</v>
      </c>
      <c r="AC26" s="326">
        <f t="shared" si="2"/>
        <v>1.3849693251533743</v>
      </c>
      <c r="AD26" s="326">
        <f t="shared" si="2"/>
        <v>2.1722912966252221</v>
      </c>
    </row>
    <row r="27" spans="2:30">
      <c r="B27" s="34" t="s">
        <v>192</v>
      </c>
      <c r="P27" s="40"/>
      <c r="Q27" s="40"/>
      <c r="T27" s="170"/>
      <c r="U27" s="157"/>
    </row>
    <row r="28" spans="2:30">
      <c r="T28" s="158"/>
      <c r="V28" s="331" t="s">
        <v>218</v>
      </c>
      <c r="W28" s="322">
        <f t="shared" ref="W28:AD28" si="3">+AVERAGE(C7:C26)</f>
        <v>938.8</v>
      </c>
      <c r="X28" s="322">
        <f t="shared" si="3"/>
        <v>955.15</v>
      </c>
      <c r="Y28" s="322">
        <f t="shared" si="3"/>
        <v>958.57500000000005</v>
      </c>
      <c r="Z28" s="322">
        <f t="shared" si="3"/>
        <v>932.5</v>
      </c>
      <c r="AA28" s="322">
        <f t="shared" si="3"/>
        <v>945.2</v>
      </c>
      <c r="AB28" s="322">
        <f t="shared" si="3"/>
        <v>933.72500000000002</v>
      </c>
      <c r="AC28" s="322">
        <f t="shared" si="3"/>
        <v>827.95</v>
      </c>
      <c r="AD28" s="322">
        <f t="shared" si="3"/>
        <v>882.05</v>
      </c>
    </row>
    <row r="29" spans="2:30">
      <c r="T29" s="158"/>
      <c r="V29" s="331" t="s">
        <v>219</v>
      </c>
      <c r="W29" s="322">
        <f t="shared" ref="W29:AD29" si="4">+AVERAGE(K7:K26)</f>
        <v>477</v>
      </c>
      <c r="X29" s="322">
        <f t="shared" si="4"/>
        <v>393.2</v>
      </c>
      <c r="Y29" s="322">
        <f t="shared" si="4"/>
        <v>319.71052631578948</v>
      </c>
      <c r="Z29" s="322">
        <f t="shared" si="4"/>
        <v>380.95</v>
      </c>
      <c r="AA29" s="322">
        <f t="shared" si="4"/>
        <v>374.92500000000001</v>
      </c>
      <c r="AB29" s="322">
        <f t="shared" si="4"/>
        <v>284.35000000000002</v>
      </c>
      <c r="AC29" s="322">
        <f t="shared" si="4"/>
        <v>277.30555555555554</v>
      </c>
      <c r="AD29" s="322">
        <f t="shared" si="4"/>
        <v>313.4736842105263</v>
      </c>
    </row>
    <row r="30" spans="2:30">
      <c r="T30" s="158"/>
      <c r="V30" s="331" t="s">
        <v>186</v>
      </c>
      <c r="W30" s="326">
        <f t="shared" ref="W30" si="5">+W28/W29-1</f>
        <v>0.96813417190775675</v>
      </c>
      <c r="X30" s="326">
        <f t="shared" ref="X30:AD30" si="6">+X28/X29-1</f>
        <v>1.4291709053916581</v>
      </c>
      <c r="Y30" s="326">
        <f t="shared" si="6"/>
        <v>1.9982591159766239</v>
      </c>
      <c r="Z30" s="326">
        <f t="shared" si="6"/>
        <v>1.4478277989237434</v>
      </c>
      <c r="AA30" s="326">
        <f t="shared" si="6"/>
        <v>1.5210375408415016</v>
      </c>
      <c r="AB30" s="326">
        <f t="shared" si="6"/>
        <v>2.2837172498681202</v>
      </c>
      <c r="AC30" s="326">
        <f t="shared" si="6"/>
        <v>1.985695682660523</v>
      </c>
      <c r="AD30" s="326">
        <f t="shared" si="6"/>
        <v>1.8137928139691066</v>
      </c>
    </row>
    <row r="31" spans="2:30">
      <c r="T31" s="158"/>
    </row>
    <row r="32" spans="2:30">
      <c r="T32" s="158"/>
    </row>
    <row r="33" spans="3:20">
      <c r="T33" s="158"/>
    </row>
    <row r="34" spans="3:20">
      <c r="T34" s="158"/>
    </row>
    <row r="35" spans="3:20">
      <c r="T35" s="158"/>
    </row>
    <row r="36" spans="3:20">
      <c r="T36" s="158"/>
    </row>
    <row r="47" spans="3:20">
      <c r="C47" s="34" t="s">
        <v>192</v>
      </c>
    </row>
  </sheetData>
  <mergeCells count="5">
    <mergeCell ref="B2:R2"/>
    <mergeCell ref="B3:R3"/>
    <mergeCell ref="B4:R4"/>
    <mergeCell ref="C5:J5"/>
    <mergeCell ref="K5:R5"/>
  </mergeCells>
  <conditionalFormatting sqref="W28:AD28">
    <cfRule type="top10" dxfId="15" priority="5" bottom="1" rank="1"/>
    <cfRule type="top10" dxfId="14" priority="6" rank="1"/>
  </conditionalFormatting>
  <conditionalFormatting sqref="W29:AD29">
    <cfRule type="top10" dxfId="13" priority="3" bottom="1" rank="1"/>
    <cfRule type="top10" dxfId="12" priority="4" rank="1"/>
  </conditionalFormatting>
  <conditionalFormatting sqref="W30:AD30">
    <cfRule type="top10" dxfId="11" priority="1" bottom="1" rank="1"/>
    <cfRule type="top10" dxfId="10" priority="2" rank="1"/>
  </conditionalFormatting>
  <hyperlinks>
    <hyperlink ref="T2" location="Índice!A1" display="Volver al índice"/>
  </hyperlinks>
  <printOptions horizontalCentered="1"/>
  <pageMargins left="0.23622047244094491" right="0.23622047244094491" top="0.74803149606299213" bottom="0.74803149606299213" header="0.31496062992125984" footer="0.31496062992125984"/>
  <pageSetup paperSize="122" scale="61" orientation="landscape" r:id="rId1"/>
  <headerFooter differentFirst="1">
    <oddFooter>&amp;C&amp;P</oddFooter>
  </headerFooter>
  <colBreaks count="1" manualBreakCount="1">
    <brk id="19" min="1" max="59" man="1"/>
  </colBreaks>
  <drawing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zoomScale="80" zoomScaleNormal="80" zoomScaleSheetLayoutView="80" zoomScalePageLayoutView="80" workbookViewId="0"/>
  </sheetViews>
  <sheetFormatPr baseColWidth="10" defaultColWidth="14.42578125" defaultRowHeight="12.75"/>
  <cols>
    <col min="1" max="1" width="1.42578125" style="20" customWidth="1"/>
    <col min="2" max="7" width="18.42578125" style="20" customWidth="1"/>
    <col min="8" max="8" width="14.42578125" style="20"/>
    <col min="9" max="9" width="5.28515625" style="142" customWidth="1"/>
    <col min="10" max="10" width="7.28515625" style="134" hidden="1" customWidth="1"/>
    <col min="11" max="12" width="8.42578125" style="134" hidden="1" customWidth="1"/>
    <col min="13" max="13" width="14.42578125" style="142"/>
    <col min="14" max="16384" width="14.42578125" style="20"/>
  </cols>
  <sheetData>
    <row r="1" spans="1:12" ht="6" customHeight="1"/>
    <row r="2" spans="1:12">
      <c r="A2" s="2"/>
      <c r="C2" s="370" t="s">
        <v>14</v>
      </c>
      <c r="D2" s="370"/>
      <c r="E2" s="370"/>
      <c r="F2" s="370"/>
      <c r="H2" s="44" t="s">
        <v>148</v>
      </c>
      <c r="I2" s="141"/>
    </row>
    <row r="3" spans="1:12">
      <c r="A3" s="2"/>
      <c r="C3" s="370" t="s">
        <v>121</v>
      </c>
      <c r="D3" s="370"/>
      <c r="E3" s="370"/>
      <c r="F3" s="370"/>
    </row>
    <row r="4" spans="1:12">
      <c r="A4" s="2"/>
      <c r="C4" s="25"/>
      <c r="D4" s="25"/>
      <c r="E4" s="25"/>
      <c r="F4" s="25"/>
    </row>
    <row r="5" spans="1:12" ht="12.75" customHeight="1">
      <c r="A5" s="2"/>
      <c r="C5" s="371" t="s">
        <v>13</v>
      </c>
      <c r="D5" s="373" t="s">
        <v>149</v>
      </c>
      <c r="E5" s="373" t="s">
        <v>150</v>
      </c>
      <c r="F5" s="373" t="s">
        <v>151</v>
      </c>
    </row>
    <row r="6" spans="1:12">
      <c r="A6" s="2"/>
      <c r="C6" s="372"/>
      <c r="D6" s="374"/>
      <c r="E6" s="374"/>
      <c r="F6" s="374"/>
    </row>
    <row r="7" spans="1:12">
      <c r="A7" s="2"/>
      <c r="C7" s="25" t="s">
        <v>12</v>
      </c>
      <c r="D7" s="76">
        <v>63110</v>
      </c>
      <c r="E7" s="76">
        <v>1210044.3</v>
      </c>
      <c r="F7" s="82">
        <v>19.173574710822372</v>
      </c>
      <c r="H7" s="125"/>
      <c r="I7" s="140"/>
    </row>
    <row r="8" spans="1:12">
      <c r="A8" s="2"/>
      <c r="C8" s="25" t="s">
        <v>11</v>
      </c>
      <c r="D8" s="76">
        <v>61360</v>
      </c>
      <c r="E8" s="76">
        <v>1303267.5</v>
      </c>
      <c r="F8" s="82">
        <v>21.239691981747065</v>
      </c>
      <c r="J8" s="303">
        <f t="shared" ref="J8:J22" si="0">+(D8-D7)/D7</f>
        <v>-2.7729361432419584E-2</v>
      </c>
      <c r="K8" s="303">
        <f t="shared" ref="K8:L22" si="1">+(E8-E7)/E7</f>
        <v>7.704114634480734E-2</v>
      </c>
      <c r="L8" s="303">
        <f t="shared" si="1"/>
        <v>0.10775858451468047</v>
      </c>
    </row>
    <row r="9" spans="1:12">
      <c r="A9" s="2"/>
      <c r="C9" s="25" t="s">
        <v>10</v>
      </c>
      <c r="D9" s="76">
        <v>56000</v>
      </c>
      <c r="E9" s="76">
        <v>1093728.3999999999</v>
      </c>
      <c r="F9" s="82">
        <v>19.530864285714287</v>
      </c>
      <c r="J9" s="303">
        <f t="shared" si="0"/>
        <v>-8.7353324641460228E-2</v>
      </c>
      <c r="K9" s="303">
        <f t="shared" si="1"/>
        <v>-0.16077980921031185</v>
      </c>
      <c r="L9" s="303">
        <f t="shared" si="1"/>
        <v>-8.0454448091870037E-2</v>
      </c>
    </row>
    <row r="10" spans="1:12" ht="12.75" customHeight="1">
      <c r="A10" s="2"/>
      <c r="C10" s="25" t="s">
        <v>9</v>
      </c>
      <c r="D10" s="76">
        <v>59560</v>
      </c>
      <c r="E10" s="76">
        <v>1144170</v>
      </c>
      <c r="F10" s="82">
        <v>19.210376091336467</v>
      </c>
      <c r="J10" s="303">
        <f t="shared" si="0"/>
        <v>6.357142857142857E-2</v>
      </c>
      <c r="K10" s="303">
        <f t="shared" si="1"/>
        <v>4.6118945068995283E-2</v>
      </c>
      <c r="L10" s="303">
        <f t="shared" si="1"/>
        <v>-1.6409319612764834E-2</v>
      </c>
    </row>
    <row r="11" spans="1:12">
      <c r="A11" s="2"/>
      <c r="C11" s="25" t="s">
        <v>8</v>
      </c>
      <c r="D11" s="76">
        <v>55620</v>
      </c>
      <c r="E11" s="76">
        <v>1115735.7</v>
      </c>
      <c r="F11" s="82">
        <v>20.059973031283707</v>
      </c>
      <c r="G11" s="52"/>
      <c r="J11" s="303">
        <f t="shared" si="0"/>
        <v>-6.61517797179315E-2</v>
      </c>
      <c r="K11" s="303">
        <f t="shared" si="1"/>
        <v>-2.4851464380293179E-2</v>
      </c>
      <c r="L11" s="303">
        <f t="shared" si="1"/>
        <v>4.4225939976802062E-2</v>
      </c>
    </row>
    <row r="12" spans="1:12">
      <c r="A12" s="2"/>
      <c r="C12" s="25" t="s">
        <v>7</v>
      </c>
      <c r="D12" s="76">
        <v>63200</v>
      </c>
      <c r="E12" s="76">
        <v>1391378.2</v>
      </c>
      <c r="F12" s="82">
        <v>22.015477848101266</v>
      </c>
      <c r="J12" s="303">
        <f t="shared" si="0"/>
        <v>0.13628191298094211</v>
      </c>
      <c r="K12" s="303">
        <f t="shared" si="1"/>
        <v>0.24704999580097689</v>
      </c>
      <c r="L12" s="303">
        <f t="shared" si="1"/>
        <v>9.7482923519783979E-2</v>
      </c>
    </row>
    <row r="13" spans="1:12">
      <c r="A13" s="2"/>
      <c r="C13" s="25" t="s">
        <v>6</v>
      </c>
      <c r="D13" s="76">
        <v>54145</v>
      </c>
      <c r="E13" s="76">
        <v>834859.9</v>
      </c>
      <c r="F13" s="82">
        <v>15.418965740142211</v>
      </c>
      <c r="J13" s="303">
        <f t="shared" si="0"/>
        <v>-0.14327531645569619</v>
      </c>
      <c r="K13" s="303">
        <f t="shared" si="1"/>
        <v>-0.39997629688319103</v>
      </c>
      <c r="L13" s="303">
        <f t="shared" si="1"/>
        <v>-0.29963065773418923</v>
      </c>
    </row>
    <row r="14" spans="1:12">
      <c r="A14" s="2"/>
      <c r="C14" s="25" t="s">
        <v>5</v>
      </c>
      <c r="D14" s="76">
        <v>55976</v>
      </c>
      <c r="E14" s="76">
        <v>965939.5</v>
      </c>
      <c r="F14" s="82">
        <v>17.25631520651708</v>
      </c>
      <c r="J14" s="303">
        <f t="shared" si="0"/>
        <v>3.3816603564502723E-2</v>
      </c>
      <c r="K14" s="303">
        <f t="shared" si="1"/>
        <v>0.15700790036747481</v>
      </c>
      <c r="L14" s="303">
        <f t="shared" si="1"/>
        <v>0.11916165437682093</v>
      </c>
    </row>
    <row r="15" spans="1:12">
      <c r="A15" s="2"/>
      <c r="C15" s="25" t="s">
        <v>4</v>
      </c>
      <c r="D15" s="76">
        <v>45078</v>
      </c>
      <c r="E15" s="76">
        <v>924548.1</v>
      </c>
      <c r="F15" s="82">
        <v>20.509962731265809</v>
      </c>
      <c r="J15" s="303">
        <f t="shared" si="0"/>
        <v>-0.19469058167786193</v>
      </c>
      <c r="K15" s="303">
        <f t="shared" si="1"/>
        <v>-4.2850923893266633E-2</v>
      </c>
      <c r="L15" s="303">
        <f t="shared" si="1"/>
        <v>0.18854822051001624</v>
      </c>
    </row>
    <row r="16" spans="1:12">
      <c r="A16" s="2"/>
      <c r="C16" s="25" t="s">
        <v>3</v>
      </c>
      <c r="D16" s="76">
        <v>50771</v>
      </c>
      <c r="E16" s="76">
        <v>1081349.2</v>
      </c>
      <c r="F16" s="82">
        <v>21.3</v>
      </c>
      <c r="J16" s="303">
        <f t="shared" si="0"/>
        <v>0.12629220462309773</v>
      </c>
      <c r="K16" s="303">
        <f t="shared" si="1"/>
        <v>0.1695975579853552</v>
      </c>
      <c r="L16" s="303">
        <f t="shared" si="1"/>
        <v>3.8519683291761572E-2</v>
      </c>
    </row>
    <row r="17" spans="1:12">
      <c r="A17" s="2"/>
      <c r="C17" s="25" t="s">
        <v>2</v>
      </c>
      <c r="D17" s="76">
        <v>53653</v>
      </c>
      <c r="E17" s="76">
        <v>1676444</v>
      </c>
      <c r="F17" s="82">
        <v>31.25</v>
      </c>
      <c r="J17" s="303">
        <f t="shared" si="0"/>
        <v>5.6764688503279433E-2</v>
      </c>
      <c r="K17" s="303">
        <f t="shared" si="1"/>
        <v>0.55032620359824569</v>
      </c>
      <c r="L17" s="303">
        <f t="shared" si="1"/>
        <v>0.46713615023474175</v>
      </c>
    </row>
    <row r="18" spans="1:12">
      <c r="A18" s="2"/>
      <c r="C18" s="25" t="s">
        <v>120</v>
      </c>
      <c r="D18" s="76">
        <v>41534</v>
      </c>
      <c r="E18" s="76">
        <v>1093452</v>
      </c>
      <c r="F18" s="82">
        <v>26.33</v>
      </c>
      <c r="G18" s="50"/>
      <c r="J18" s="303">
        <f t="shared" si="0"/>
        <v>-0.22587739734963563</v>
      </c>
      <c r="K18" s="303">
        <f t="shared" si="1"/>
        <v>-0.34775512930941921</v>
      </c>
      <c r="L18" s="303">
        <f t="shared" si="1"/>
        <v>-0.15744000000000005</v>
      </c>
    </row>
    <row r="19" spans="1:12">
      <c r="A19" s="2"/>
      <c r="C19" s="25" t="s">
        <v>129</v>
      </c>
      <c r="D19" s="76">
        <v>49576</v>
      </c>
      <c r="E19" s="76">
        <v>1159022.1000000001</v>
      </c>
      <c r="F19" s="82">
        <v>23.378693319348098</v>
      </c>
      <c r="G19" s="50"/>
      <c r="J19" s="303">
        <f t="shared" si="0"/>
        <v>0.19362450040930324</v>
      </c>
      <c r="K19" s="303">
        <f t="shared" si="1"/>
        <v>5.9966143918525998E-2</v>
      </c>
      <c r="L19" s="303">
        <f t="shared" si="1"/>
        <v>-0.1120891257368743</v>
      </c>
    </row>
    <row r="20" spans="1:12" ht="12.75" customHeight="1">
      <c r="A20" s="2"/>
      <c r="C20" s="25" t="s">
        <v>143</v>
      </c>
      <c r="D20" s="76">
        <v>48965</v>
      </c>
      <c r="E20" s="76">
        <f>+D20*F20</f>
        <v>1061324.9400000002</v>
      </c>
      <c r="F20" s="82">
        <v>21.675174920861842</v>
      </c>
      <c r="H20" s="223"/>
      <c r="J20" s="303">
        <f t="shared" si="0"/>
        <v>-1.2324511860577699E-2</v>
      </c>
      <c r="K20" s="303">
        <f t="shared" si="1"/>
        <v>-8.4292749896658498E-2</v>
      </c>
      <c r="L20" s="303">
        <f t="shared" si="1"/>
        <v>-7.286627936029394E-2</v>
      </c>
    </row>
    <row r="21" spans="1:12">
      <c r="A21" s="2"/>
      <c r="C21" s="25" t="s">
        <v>172</v>
      </c>
      <c r="D21" s="76">
        <v>50526.337967409301</v>
      </c>
      <c r="E21" s="76">
        <v>960502</v>
      </c>
      <c r="F21" s="82">
        <v>19.010000000000002</v>
      </c>
      <c r="G21" s="129"/>
      <c r="I21" s="153"/>
      <c r="J21" s="303">
        <f t="shared" si="0"/>
        <v>3.1886816448673569E-2</v>
      </c>
      <c r="K21" s="303">
        <f t="shared" si="1"/>
        <v>-9.4997239959328725E-2</v>
      </c>
      <c r="L21" s="303">
        <f t="shared" si="1"/>
        <v>-0.12295978835661772</v>
      </c>
    </row>
    <row r="22" spans="1:12" ht="12.75" customHeight="1">
      <c r="A22" s="2"/>
      <c r="C22" s="25" t="s">
        <v>190</v>
      </c>
      <c r="D22" s="76">
        <v>53485</v>
      </c>
      <c r="E22" s="76">
        <v>1166024.8999999999</v>
      </c>
      <c r="F22" s="82">
        <v>21.8</v>
      </c>
      <c r="G22" s="129"/>
      <c r="J22" s="303">
        <f t="shared" si="0"/>
        <v>5.8556827025522944E-2</v>
      </c>
      <c r="K22" s="303">
        <f t="shared" si="1"/>
        <v>0.21397446335353795</v>
      </c>
      <c r="L22" s="303">
        <f t="shared" si="1"/>
        <v>0.14676486059968433</v>
      </c>
    </row>
    <row r="23" spans="1:12" ht="12.75" customHeight="1">
      <c r="A23" s="2"/>
      <c r="C23" s="204" t="s">
        <v>250</v>
      </c>
      <c r="D23" s="76">
        <v>54082</v>
      </c>
      <c r="E23" s="76">
        <f>+D23*F23</f>
        <v>1426478.7500000002</v>
      </c>
      <c r="F23" s="82">
        <v>26.376220369069195</v>
      </c>
      <c r="G23" s="216"/>
      <c r="J23" s="303">
        <f t="shared" ref="J23:L24" si="2">+(D23-D22)/D22</f>
        <v>1.1162008039637282E-2</v>
      </c>
      <c r="K23" s="303">
        <f t="shared" si="2"/>
        <v>0.2233690292548644</v>
      </c>
      <c r="L23" s="303">
        <f t="shared" si="2"/>
        <v>0.20991836555363275</v>
      </c>
    </row>
    <row r="24" spans="1:12" ht="12.75" customHeight="1">
      <c r="A24" s="2"/>
      <c r="C24" s="204" t="s">
        <v>267</v>
      </c>
      <c r="D24" s="76">
        <v>47250</v>
      </c>
      <c r="E24" s="203">
        <f>+D24*F24</f>
        <v>1138163.2062192599</v>
      </c>
      <c r="F24" s="202">
        <f>+AVERAGE(F22:F23)</f>
        <v>24.0881101845346</v>
      </c>
      <c r="G24" s="216"/>
      <c r="J24" s="303">
        <f t="shared" si="2"/>
        <v>-0.12632668910173439</v>
      </c>
      <c r="K24" s="303">
        <f t="shared" si="2"/>
        <v>-0.20211695672349855</v>
      </c>
      <c r="L24" s="303">
        <f t="shared" si="2"/>
        <v>-8.6748978910481472E-2</v>
      </c>
    </row>
    <row r="25" spans="1:12">
      <c r="A25" s="2"/>
      <c r="B25" s="130"/>
      <c r="C25" s="136" t="s">
        <v>132</v>
      </c>
      <c r="D25" s="135"/>
      <c r="E25" s="135"/>
      <c r="F25" s="135"/>
      <c r="G25" s="130"/>
    </row>
    <row r="26" spans="1:12" ht="50.25" customHeight="1">
      <c r="A26" s="2"/>
      <c r="B26" s="130"/>
      <c r="C26" s="369" t="s">
        <v>277</v>
      </c>
      <c r="D26" s="369"/>
      <c r="E26" s="369"/>
      <c r="F26" s="369"/>
      <c r="G26" s="130"/>
    </row>
    <row r="27" spans="1:12">
      <c r="A27" s="2"/>
      <c r="C27" s="293"/>
      <c r="D27" s="293"/>
      <c r="E27" s="293"/>
      <c r="F27" s="293"/>
      <c r="G27" s="293"/>
      <c r="H27" s="293"/>
    </row>
    <row r="28" spans="1:12">
      <c r="G28" s="51"/>
    </row>
    <row r="34" spans="8:11" ht="15">
      <c r="K34" s="334"/>
    </row>
    <row r="38" spans="8:11">
      <c r="I38" s="201"/>
    </row>
    <row r="46" spans="8:11">
      <c r="H46" s="51"/>
      <c r="I46" s="143"/>
    </row>
    <row r="51" spans="2:2">
      <c r="B51" s="26" t="s">
        <v>132</v>
      </c>
    </row>
  </sheetData>
  <mergeCells count="7">
    <mergeCell ref="C26:F26"/>
    <mergeCell ref="C2:F2"/>
    <mergeCell ref="C3:F3"/>
    <mergeCell ref="C5:C6"/>
    <mergeCell ref="D5:D6"/>
    <mergeCell ref="E5:E6"/>
    <mergeCell ref="F5:F6"/>
  </mergeCells>
  <hyperlinks>
    <hyperlink ref="H2" location="Índice!A1" display="Volver al índice"/>
  </hyperlinks>
  <printOptions horizontalCentered="1"/>
  <pageMargins left="0.70866141732283472" right="0.70866141732283472" top="1.299212598425197" bottom="0.74803149606299213" header="0.31496062992125984" footer="0.31496062992125984"/>
  <pageSetup paperSize="122" scale="71"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Z53"/>
  <sheetViews>
    <sheetView zoomScale="80" zoomScaleNormal="80" zoomScalePageLayoutView="80" workbookViewId="0"/>
  </sheetViews>
  <sheetFormatPr baseColWidth="10" defaultColWidth="15.85546875" defaultRowHeight="12.75"/>
  <cols>
    <col min="1" max="1" width="1.42578125" style="20" customWidth="1"/>
    <col min="2" max="2" width="9.42578125" style="20" customWidth="1"/>
    <col min="3" max="3" width="11.85546875" style="20" customWidth="1"/>
    <col min="4" max="4" width="12.42578125" style="20" customWidth="1"/>
    <col min="5" max="5" width="14.85546875" style="20" customWidth="1"/>
    <col min="6" max="6" width="11.42578125" style="20" customWidth="1"/>
    <col min="7" max="7" width="11.85546875" style="20" customWidth="1"/>
    <col min="8" max="8" width="11.7109375" style="20" customWidth="1"/>
    <col min="9" max="9" width="14.42578125" style="20" customWidth="1"/>
    <col min="10" max="10" width="11.28515625" style="20" customWidth="1"/>
    <col min="11" max="11" width="12.140625" style="20" customWidth="1"/>
    <col min="12" max="12" width="10.42578125" style="20" customWidth="1"/>
    <col min="13" max="13" width="2" style="20" customWidth="1"/>
    <col min="14" max="14" width="14" style="20" customWidth="1"/>
    <col min="15" max="15" width="6.85546875" style="142" customWidth="1"/>
    <col min="16" max="16" width="9.42578125" style="134" hidden="1" customWidth="1"/>
    <col min="17" max="17" width="10.42578125" style="134" hidden="1" customWidth="1"/>
    <col min="18" max="18" width="12.7109375" style="134" hidden="1" customWidth="1"/>
    <col min="19" max="19" width="9.42578125" style="134" hidden="1" customWidth="1"/>
    <col min="20" max="20" width="7.85546875" style="134" hidden="1" customWidth="1"/>
    <col min="21" max="21" width="7.42578125" style="134" hidden="1" customWidth="1"/>
    <col min="22" max="22" width="12.85546875" style="134" hidden="1" customWidth="1"/>
    <col min="23" max="23" width="8.7109375" style="134" hidden="1" customWidth="1"/>
    <col min="24" max="24" width="10.28515625" style="134" hidden="1" customWidth="1"/>
    <col min="25" max="25" width="15.85546875" style="142" customWidth="1"/>
    <col min="26" max="26" width="15.85546875" style="142"/>
    <col min="27" max="16384" width="15.85546875" style="20"/>
  </cols>
  <sheetData>
    <row r="1" spans="2:24" ht="6" customHeight="1"/>
    <row r="2" spans="2:24">
      <c r="B2" s="356" t="s">
        <v>105</v>
      </c>
      <c r="C2" s="356"/>
      <c r="D2" s="356"/>
      <c r="E2" s="356"/>
      <c r="F2" s="356"/>
      <c r="G2" s="356"/>
      <c r="H2" s="356"/>
      <c r="I2" s="356"/>
      <c r="J2" s="356"/>
      <c r="K2" s="356"/>
      <c r="L2" s="356"/>
      <c r="M2" s="226"/>
      <c r="N2" s="44" t="s">
        <v>148</v>
      </c>
    </row>
    <row r="3" spans="2:24" ht="12.75" customHeight="1">
      <c r="B3" s="356" t="s">
        <v>49</v>
      </c>
      <c r="C3" s="356"/>
      <c r="D3" s="356"/>
      <c r="E3" s="356"/>
      <c r="F3" s="356"/>
      <c r="G3" s="356"/>
      <c r="H3" s="356"/>
      <c r="I3" s="356"/>
      <c r="J3" s="356"/>
      <c r="K3" s="356"/>
      <c r="L3" s="356"/>
      <c r="M3" s="226"/>
    </row>
    <row r="4" spans="2:24">
      <c r="B4" s="356" t="s">
        <v>27</v>
      </c>
      <c r="C4" s="356"/>
      <c r="D4" s="356"/>
      <c r="E4" s="356"/>
      <c r="F4" s="356"/>
      <c r="G4" s="356"/>
      <c r="H4" s="356"/>
      <c r="I4" s="356"/>
      <c r="J4" s="356"/>
      <c r="K4" s="356"/>
      <c r="L4" s="356"/>
      <c r="M4" s="226"/>
    </row>
    <row r="5" spans="2:24">
      <c r="B5" s="2"/>
      <c r="C5" s="2"/>
      <c r="D5" s="2"/>
      <c r="E5" s="2"/>
      <c r="F5" s="2"/>
      <c r="G5" s="2"/>
      <c r="H5" s="2"/>
      <c r="I5" s="2"/>
      <c r="J5" s="48"/>
      <c r="K5" s="2"/>
    </row>
    <row r="6" spans="2:24">
      <c r="B6" s="375" t="s">
        <v>13</v>
      </c>
      <c r="C6" s="239" t="s">
        <v>24</v>
      </c>
      <c r="D6" s="239" t="s">
        <v>24</v>
      </c>
      <c r="E6" s="239" t="s">
        <v>26</v>
      </c>
      <c r="F6" s="239" t="s">
        <v>24</v>
      </c>
      <c r="G6" s="239" t="s">
        <v>25</v>
      </c>
      <c r="H6" s="239" t="s">
        <v>25</v>
      </c>
      <c r="I6" s="239" t="s">
        <v>24</v>
      </c>
      <c r="J6" s="239" t="s">
        <v>24</v>
      </c>
      <c r="K6" s="239" t="s">
        <v>24</v>
      </c>
      <c r="L6" s="239" t="s">
        <v>152</v>
      </c>
      <c r="M6" s="1"/>
      <c r="P6" s="134" t="s">
        <v>251</v>
      </c>
    </row>
    <row r="7" spans="2:24">
      <c r="B7" s="376"/>
      <c r="C7" s="240" t="s">
        <v>23</v>
      </c>
      <c r="D7" s="240" t="s">
        <v>22</v>
      </c>
      <c r="E7" s="240" t="s">
        <v>21</v>
      </c>
      <c r="F7" s="240" t="s">
        <v>20</v>
      </c>
      <c r="G7" s="240" t="s">
        <v>19</v>
      </c>
      <c r="H7" s="240" t="s">
        <v>18</v>
      </c>
      <c r="I7" s="240" t="s">
        <v>17</v>
      </c>
      <c r="J7" s="240" t="s">
        <v>16</v>
      </c>
      <c r="K7" s="240" t="s">
        <v>15</v>
      </c>
      <c r="L7" s="240" t="s">
        <v>153</v>
      </c>
      <c r="M7" s="1"/>
      <c r="P7" s="304" t="str">
        <f>+C7</f>
        <v>Coquimbo</v>
      </c>
      <c r="Q7" s="304" t="str">
        <f t="shared" ref="Q7:V7" si="0">+D7</f>
        <v>Valparaíso</v>
      </c>
      <c r="R7" s="304" t="str">
        <f t="shared" si="0"/>
        <v>Metropolitana</v>
      </c>
      <c r="S7" s="304" t="str">
        <f t="shared" si="0"/>
        <v>O´Higgins</v>
      </c>
      <c r="T7" s="304" t="str">
        <f t="shared" si="0"/>
        <v>Maule</v>
      </c>
      <c r="U7" s="304" t="str">
        <f t="shared" si="0"/>
        <v>Bío Bío</v>
      </c>
      <c r="V7" s="304" t="str">
        <f t="shared" si="0"/>
        <v>La Araucanía</v>
      </c>
      <c r="W7" s="304" t="str">
        <f>+J7</f>
        <v>Los Ríos</v>
      </c>
      <c r="X7" s="304" t="str">
        <f>+K7</f>
        <v>Los Lagos</v>
      </c>
    </row>
    <row r="8" spans="2:24">
      <c r="B8" s="64" t="s">
        <v>11</v>
      </c>
      <c r="C8" s="63">
        <v>5960</v>
      </c>
      <c r="D8" s="63">
        <v>1480</v>
      </c>
      <c r="E8" s="63">
        <v>4280</v>
      </c>
      <c r="F8" s="63">
        <v>2960</v>
      </c>
      <c r="G8" s="63">
        <v>4170</v>
      </c>
      <c r="H8" s="63">
        <v>5240</v>
      </c>
      <c r="I8" s="63">
        <v>18030</v>
      </c>
      <c r="J8" s="64"/>
      <c r="K8" s="63">
        <v>17930</v>
      </c>
      <c r="L8" s="63"/>
      <c r="M8" s="63"/>
    </row>
    <row r="9" spans="2:24">
      <c r="B9" s="64" t="s">
        <v>10</v>
      </c>
      <c r="C9" s="63">
        <v>5420</v>
      </c>
      <c r="D9" s="63">
        <v>1190</v>
      </c>
      <c r="E9" s="63">
        <v>4090</v>
      </c>
      <c r="F9" s="63">
        <v>3140</v>
      </c>
      <c r="G9" s="63">
        <v>3850</v>
      </c>
      <c r="H9" s="63">
        <v>5690</v>
      </c>
      <c r="I9" s="63">
        <v>15000</v>
      </c>
      <c r="J9" s="64"/>
      <c r="K9" s="63">
        <v>16310</v>
      </c>
      <c r="L9" s="63"/>
      <c r="M9" s="63"/>
      <c r="P9" s="303">
        <f t="shared" ref="P9:P21" si="1">+C9/C8-1</f>
        <v>-9.060402684563762E-2</v>
      </c>
      <c r="Q9" s="303">
        <f t="shared" ref="Q9:Q21" si="2">+D9/D8-1</f>
        <v>-0.19594594594594594</v>
      </c>
      <c r="R9" s="303">
        <f t="shared" ref="R9:R21" si="3">+E9/E8-1</f>
        <v>-4.4392523364485958E-2</v>
      </c>
      <c r="S9" s="303">
        <f t="shared" ref="S9:S21" si="4">+F9/F8-1</f>
        <v>6.0810810810810745E-2</v>
      </c>
      <c r="T9" s="303">
        <f t="shared" ref="T9:T21" si="5">+G9/G8-1</f>
        <v>-7.6738609112709799E-2</v>
      </c>
      <c r="U9" s="303">
        <f t="shared" ref="U9:U21" si="6">+H9/H8-1</f>
        <v>8.5877862595419741E-2</v>
      </c>
      <c r="V9" s="303">
        <f t="shared" ref="V9:V21" si="7">+I9/I8-1</f>
        <v>-0.16805324459234605</v>
      </c>
      <c r="W9" s="303" t="e">
        <f t="shared" ref="W9:W21" si="8">+J9/J8-1</f>
        <v>#DIV/0!</v>
      </c>
      <c r="X9" s="303">
        <f t="shared" ref="X9:X21" si="9">+K9/K8-1</f>
        <v>-9.035136642498609E-2</v>
      </c>
    </row>
    <row r="10" spans="2:24">
      <c r="B10" s="64" t="s">
        <v>9</v>
      </c>
      <c r="C10" s="63">
        <v>5400</v>
      </c>
      <c r="D10" s="63">
        <v>1200</v>
      </c>
      <c r="E10" s="63">
        <v>4000</v>
      </c>
      <c r="F10" s="63">
        <v>3450</v>
      </c>
      <c r="G10" s="63">
        <v>3800</v>
      </c>
      <c r="H10" s="63">
        <v>6400</v>
      </c>
      <c r="I10" s="63">
        <v>16800</v>
      </c>
      <c r="J10" s="64"/>
      <c r="K10" s="63">
        <v>17200</v>
      </c>
      <c r="L10" s="63"/>
      <c r="M10" s="63"/>
      <c r="N10" s="49"/>
      <c r="P10" s="303">
        <f t="shared" si="1"/>
        <v>-3.6900369003689537E-3</v>
      </c>
      <c r="Q10" s="303">
        <f t="shared" si="2"/>
        <v>8.4033613445377853E-3</v>
      </c>
      <c r="R10" s="303">
        <f t="shared" si="3"/>
        <v>-2.2004889975550168E-2</v>
      </c>
      <c r="S10" s="303">
        <f t="shared" si="4"/>
        <v>9.8726114649681618E-2</v>
      </c>
      <c r="T10" s="303">
        <f t="shared" si="5"/>
        <v>-1.2987012987012991E-2</v>
      </c>
      <c r="U10" s="303">
        <f t="shared" si="6"/>
        <v>0.12478031634446407</v>
      </c>
      <c r="V10" s="303">
        <f t="shared" si="7"/>
        <v>0.12000000000000011</v>
      </c>
      <c r="W10" s="303" t="e">
        <f t="shared" si="8"/>
        <v>#DIV/0!</v>
      </c>
      <c r="X10" s="303">
        <f t="shared" si="9"/>
        <v>5.456774984671986E-2</v>
      </c>
    </row>
    <row r="11" spans="2:24">
      <c r="B11" s="64" t="s">
        <v>8</v>
      </c>
      <c r="C11" s="63">
        <v>4960</v>
      </c>
      <c r="D11" s="63">
        <v>1550</v>
      </c>
      <c r="E11" s="63">
        <v>3260</v>
      </c>
      <c r="F11" s="63">
        <v>2820</v>
      </c>
      <c r="G11" s="63">
        <v>2800</v>
      </c>
      <c r="H11" s="63">
        <v>6290</v>
      </c>
      <c r="I11" s="63">
        <v>15620</v>
      </c>
      <c r="J11" s="64"/>
      <c r="K11" s="63">
        <v>17010</v>
      </c>
      <c r="L11" s="63"/>
      <c r="M11" s="63"/>
      <c r="N11" s="49"/>
      <c r="P11" s="303">
        <f t="shared" si="1"/>
        <v>-8.1481481481481488E-2</v>
      </c>
      <c r="Q11" s="303">
        <f t="shared" si="2"/>
        <v>0.29166666666666674</v>
      </c>
      <c r="R11" s="303">
        <f t="shared" si="3"/>
        <v>-0.18500000000000005</v>
      </c>
      <c r="S11" s="303">
        <f t="shared" si="4"/>
        <v>-0.18260869565217386</v>
      </c>
      <c r="T11" s="303">
        <f t="shared" si="5"/>
        <v>-0.26315789473684215</v>
      </c>
      <c r="U11" s="303">
        <f t="shared" si="6"/>
        <v>-1.7187500000000022E-2</v>
      </c>
      <c r="V11" s="303">
        <f t="shared" si="7"/>
        <v>-7.0238095238095211E-2</v>
      </c>
      <c r="W11" s="303" t="e">
        <f t="shared" si="8"/>
        <v>#DIV/0!</v>
      </c>
      <c r="X11" s="303">
        <f t="shared" si="9"/>
        <v>-1.104651162790693E-2</v>
      </c>
    </row>
    <row r="12" spans="2:24">
      <c r="B12" s="64" t="s">
        <v>7</v>
      </c>
      <c r="C12" s="63">
        <v>5590</v>
      </c>
      <c r="D12" s="63">
        <v>1870</v>
      </c>
      <c r="E12" s="63">
        <v>4000</v>
      </c>
      <c r="F12" s="63">
        <v>3410</v>
      </c>
      <c r="G12" s="63">
        <v>3740</v>
      </c>
      <c r="H12" s="63">
        <v>6600</v>
      </c>
      <c r="I12" s="63">
        <v>17980</v>
      </c>
      <c r="J12" s="64"/>
      <c r="K12" s="63">
        <v>18700</v>
      </c>
      <c r="L12" s="63"/>
      <c r="M12" s="63"/>
      <c r="N12" s="49"/>
      <c r="P12" s="303">
        <f t="shared" si="1"/>
        <v>0.12701612903225801</v>
      </c>
      <c r="Q12" s="303">
        <f t="shared" si="2"/>
        <v>0.20645161290322589</v>
      </c>
      <c r="R12" s="303">
        <f t="shared" si="3"/>
        <v>0.22699386503067487</v>
      </c>
      <c r="S12" s="303">
        <f t="shared" si="4"/>
        <v>0.20921985815602828</v>
      </c>
      <c r="T12" s="303">
        <f t="shared" si="5"/>
        <v>0.33571428571428563</v>
      </c>
      <c r="U12" s="303">
        <f t="shared" si="6"/>
        <v>4.9284578696343395E-2</v>
      </c>
      <c r="V12" s="303">
        <f t="shared" si="7"/>
        <v>0.1510883482714469</v>
      </c>
      <c r="W12" s="303" t="e">
        <f t="shared" si="8"/>
        <v>#DIV/0!</v>
      </c>
      <c r="X12" s="303">
        <f t="shared" si="9"/>
        <v>9.9353321575543774E-2</v>
      </c>
    </row>
    <row r="13" spans="2:24">
      <c r="B13" s="64" t="s">
        <v>6</v>
      </c>
      <c r="C13" s="65">
        <v>3236.8</v>
      </c>
      <c r="D13" s="65">
        <v>2184.1799999999998</v>
      </c>
      <c r="E13" s="65">
        <v>5236.7</v>
      </c>
      <c r="F13" s="65">
        <v>1711.1</v>
      </c>
      <c r="G13" s="65">
        <v>3368.74</v>
      </c>
      <c r="H13" s="65">
        <v>8440.58</v>
      </c>
      <c r="I13" s="65">
        <v>14058.9</v>
      </c>
      <c r="J13" s="65">
        <v>3971.3</v>
      </c>
      <c r="K13" s="65">
        <v>11228.6</v>
      </c>
      <c r="L13" s="65"/>
      <c r="M13" s="65"/>
      <c r="N13" s="49"/>
      <c r="P13" s="303">
        <f t="shared" si="1"/>
        <v>-0.42096601073345252</v>
      </c>
      <c r="Q13" s="303">
        <f t="shared" si="2"/>
        <v>0.1680106951871656</v>
      </c>
      <c r="R13" s="303">
        <f t="shared" si="3"/>
        <v>0.30917499999999998</v>
      </c>
      <c r="S13" s="303">
        <f t="shared" si="4"/>
        <v>-0.49821114369501474</v>
      </c>
      <c r="T13" s="303">
        <f t="shared" si="5"/>
        <v>-9.9267379679144452E-2</v>
      </c>
      <c r="U13" s="303">
        <f t="shared" si="6"/>
        <v>0.27887575757575767</v>
      </c>
      <c r="V13" s="303">
        <f t="shared" si="7"/>
        <v>-0.21808120133481645</v>
      </c>
      <c r="W13" s="303" t="e">
        <f t="shared" si="8"/>
        <v>#DIV/0!</v>
      </c>
      <c r="X13" s="303">
        <f t="shared" si="9"/>
        <v>-0.39954010695187159</v>
      </c>
    </row>
    <row r="14" spans="2:24">
      <c r="B14" s="64" t="s">
        <v>5</v>
      </c>
      <c r="C14" s="63">
        <v>3520</v>
      </c>
      <c r="D14" s="63">
        <v>2040</v>
      </c>
      <c r="E14" s="63">
        <v>5610</v>
      </c>
      <c r="F14" s="63">
        <v>1570</v>
      </c>
      <c r="G14" s="63">
        <v>3430</v>
      </c>
      <c r="H14" s="63">
        <v>8100</v>
      </c>
      <c r="I14" s="63">
        <v>14800</v>
      </c>
      <c r="J14" s="63">
        <v>4240</v>
      </c>
      <c r="K14" s="63">
        <v>11960</v>
      </c>
      <c r="L14" s="63"/>
      <c r="M14" s="63"/>
      <c r="P14" s="303">
        <f t="shared" si="1"/>
        <v>8.7493821057834875E-2</v>
      </c>
      <c r="Q14" s="303">
        <f t="shared" si="2"/>
        <v>-6.6011043045902773E-2</v>
      </c>
      <c r="R14" s="303">
        <f t="shared" si="3"/>
        <v>7.1285351461798596E-2</v>
      </c>
      <c r="S14" s="303">
        <f t="shared" si="4"/>
        <v>-8.2461574425807926E-2</v>
      </c>
      <c r="T14" s="303">
        <f t="shared" si="5"/>
        <v>1.8184840622903486E-2</v>
      </c>
      <c r="U14" s="303">
        <f t="shared" si="6"/>
        <v>-4.0350307680277919E-2</v>
      </c>
      <c r="V14" s="303">
        <f t="shared" si="7"/>
        <v>5.2713939212883032E-2</v>
      </c>
      <c r="W14" s="303">
        <f t="shared" si="8"/>
        <v>6.7660463827965645E-2</v>
      </c>
      <c r="X14" s="303">
        <f t="shared" si="9"/>
        <v>6.5137238836542322E-2</v>
      </c>
    </row>
    <row r="15" spans="2:24">
      <c r="B15" s="64" t="s">
        <v>4</v>
      </c>
      <c r="C15" s="63">
        <v>2996</v>
      </c>
      <c r="D15" s="63">
        <v>606</v>
      </c>
      <c r="E15" s="63">
        <v>2760</v>
      </c>
      <c r="F15" s="63">
        <v>259</v>
      </c>
      <c r="G15" s="63">
        <v>2183</v>
      </c>
      <c r="H15" s="63">
        <v>7025</v>
      </c>
      <c r="I15" s="63">
        <v>13473</v>
      </c>
      <c r="J15" s="63">
        <v>4567</v>
      </c>
      <c r="K15" s="63">
        <v>10522</v>
      </c>
      <c r="L15" s="63"/>
      <c r="M15" s="63"/>
      <c r="P15" s="303">
        <f t="shared" si="1"/>
        <v>-0.14886363636363631</v>
      </c>
      <c r="Q15" s="303">
        <f t="shared" si="2"/>
        <v>-0.70294117647058818</v>
      </c>
      <c r="R15" s="303">
        <f t="shared" si="3"/>
        <v>-0.50802139037433158</v>
      </c>
      <c r="S15" s="303">
        <f t="shared" si="4"/>
        <v>-0.835031847133758</v>
      </c>
      <c r="T15" s="303">
        <f t="shared" si="5"/>
        <v>-0.36355685131195337</v>
      </c>
      <c r="U15" s="303">
        <f t="shared" si="6"/>
        <v>-0.13271604938271608</v>
      </c>
      <c r="V15" s="303">
        <f t="shared" si="7"/>
        <v>-8.9662162162162162E-2</v>
      </c>
      <c r="W15" s="303">
        <f t="shared" si="8"/>
        <v>7.7122641509433931E-2</v>
      </c>
      <c r="X15" s="303">
        <f t="shared" si="9"/>
        <v>-0.12023411371237458</v>
      </c>
    </row>
    <row r="16" spans="2:24">
      <c r="B16" s="64" t="s">
        <v>3</v>
      </c>
      <c r="C16" s="63">
        <v>3421</v>
      </c>
      <c r="D16" s="63">
        <v>447</v>
      </c>
      <c r="E16" s="63">
        <v>3493</v>
      </c>
      <c r="F16" s="63">
        <v>1981</v>
      </c>
      <c r="G16" s="63">
        <v>4589</v>
      </c>
      <c r="H16" s="63">
        <v>8958</v>
      </c>
      <c r="I16" s="63">
        <v>16756</v>
      </c>
      <c r="J16" s="63">
        <v>3767</v>
      </c>
      <c r="K16" s="63">
        <v>6672</v>
      </c>
      <c r="L16" s="63"/>
      <c r="M16" s="63"/>
      <c r="N16" s="49"/>
      <c r="P16" s="303">
        <f t="shared" si="1"/>
        <v>0.14185580774365825</v>
      </c>
      <c r="Q16" s="303">
        <f t="shared" si="2"/>
        <v>-0.26237623762376239</v>
      </c>
      <c r="R16" s="303">
        <f t="shared" si="3"/>
        <v>0.26557971014492754</v>
      </c>
      <c r="S16" s="303">
        <f t="shared" si="4"/>
        <v>6.6486486486486482</v>
      </c>
      <c r="T16" s="303">
        <f t="shared" si="5"/>
        <v>1.1021530004580851</v>
      </c>
      <c r="U16" s="303">
        <f t="shared" si="6"/>
        <v>0.27516014234875441</v>
      </c>
      <c r="V16" s="303">
        <f t="shared" si="7"/>
        <v>0.24367253024567659</v>
      </c>
      <c r="W16" s="303">
        <f t="shared" si="8"/>
        <v>-0.17516969564265383</v>
      </c>
      <c r="X16" s="303">
        <f t="shared" si="9"/>
        <v>-0.36590001900779323</v>
      </c>
    </row>
    <row r="17" spans="2:25">
      <c r="B17" s="64" t="s">
        <v>2</v>
      </c>
      <c r="C17" s="63">
        <v>3208</v>
      </c>
      <c r="D17" s="63">
        <v>1493</v>
      </c>
      <c r="E17" s="63">
        <v>3750</v>
      </c>
      <c r="F17" s="63">
        <v>887</v>
      </c>
      <c r="G17" s="63">
        <v>4584</v>
      </c>
      <c r="H17" s="63">
        <v>9385</v>
      </c>
      <c r="I17" s="63">
        <v>17757</v>
      </c>
      <c r="J17" s="63">
        <v>3839</v>
      </c>
      <c r="K17" s="63">
        <v>8063</v>
      </c>
      <c r="L17" s="63"/>
      <c r="M17" s="63"/>
      <c r="N17" s="49"/>
      <c r="P17" s="303">
        <f t="shared" si="1"/>
        <v>-6.2262496346097596E-2</v>
      </c>
      <c r="Q17" s="303">
        <f t="shared" si="2"/>
        <v>2.3400447427293063</v>
      </c>
      <c r="R17" s="303">
        <f t="shared" si="3"/>
        <v>7.3575722874320126E-2</v>
      </c>
      <c r="S17" s="303">
        <f t="shared" si="4"/>
        <v>-0.55224634023220598</v>
      </c>
      <c r="T17" s="303">
        <f t="shared" si="5"/>
        <v>-1.0895619960775704E-3</v>
      </c>
      <c r="U17" s="303">
        <f t="shared" si="6"/>
        <v>4.7666889930788159E-2</v>
      </c>
      <c r="V17" s="303">
        <f t="shared" si="7"/>
        <v>5.9739794700405913E-2</v>
      </c>
      <c r="W17" s="303">
        <f t="shared" si="8"/>
        <v>1.9113352800637085E-2</v>
      </c>
      <c r="X17" s="303">
        <f t="shared" si="9"/>
        <v>0.20848321342925669</v>
      </c>
    </row>
    <row r="18" spans="2:25">
      <c r="B18" s="64" t="s">
        <v>120</v>
      </c>
      <c r="C18" s="63">
        <v>1865</v>
      </c>
      <c r="D18" s="63">
        <v>1421</v>
      </c>
      <c r="E18" s="63">
        <v>3607</v>
      </c>
      <c r="F18" s="63">
        <v>1681</v>
      </c>
      <c r="G18" s="63">
        <v>2080</v>
      </c>
      <c r="H18" s="63">
        <v>5998</v>
      </c>
      <c r="I18" s="63">
        <v>10383</v>
      </c>
      <c r="J18" s="63">
        <v>3393</v>
      </c>
      <c r="K18" s="63">
        <v>10419</v>
      </c>
      <c r="L18" s="63">
        <v>687</v>
      </c>
      <c r="M18" s="63"/>
      <c r="N18" s="49"/>
      <c r="P18" s="303">
        <f t="shared" si="1"/>
        <v>-0.41864089775561097</v>
      </c>
      <c r="Q18" s="303">
        <f t="shared" si="2"/>
        <v>-4.8225050234427358E-2</v>
      </c>
      <c r="R18" s="303">
        <f t="shared" si="3"/>
        <v>-3.8133333333333352E-2</v>
      </c>
      <c r="S18" s="303">
        <f t="shared" si="4"/>
        <v>0.89515219842164595</v>
      </c>
      <c r="T18" s="303">
        <f t="shared" si="5"/>
        <v>-0.5462478184991274</v>
      </c>
      <c r="U18" s="303">
        <f t="shared" si="6"/>
        <v>-0.36089504528502925</v>
      </c>
      <c r="V18" s="303">
        <f t="shared" si="7"/>
        <v>-0.41527285014360538</v>
      </c>
      <c r="W18" s="303">
        <f t="shared" si="8"/>
        <v>-0.1161760875227924</v>
      </c>
      <c r="X18" s="303">
        <f t="shared" si="9"/>
        <v>0.292198933399479</v>
      </c>
      <c r="Y18" s="140"/>
    </row>
    <row r="19" spans="2:25">
      <c r="B19" s="64" t="s">
        <v>129</v>
      </c>
      <c r="C19" s="63">
        <v>2546</v>
      </c>
      <c r="D19" s="63">
        <v>1103</v>
      </c>
      <c r="E19" s="63">
        <v>5104</v>
      </c>
      <c r="F19" s="63">
        <v>942</v>
      </c>
      <c r="G19" s="63">
        <v>3017</v>
      </c>
      <c r="H19" s="63">
        <v>8372</v>
      </c>
      <c r="I19" s="63">
        <v>14459</v>
      </c>
      <c r="J19" s="63">
        <v>3334</v>
      </c>
      <c r="K19" s="63">
        <v>10012</v>
      </c>
      <c r="L19" s="63">
        <v>687</v>
      </c>
      <c r="M19" s="63"/>
      <c r="N19" s="49"/>
      <c r="P19" s="303">
        <f t="shared" si="1"/>
        <v>0.36514745308311003</v>
      </c>
      <c r="Q19" s="303">
        <f t="shared" si="2"/>
        <v>-0.22378606615059815</v>
      </c>
      <c r="R19" s="303">
        <f t="shared" si="3"/>
        <v>0.41502633767673958</v>
      </c>
      <c r="S19" s="303">
        <f t="shared" si="4"/>
        <v>-0.43961927424152292</v>
      </c>
      <c r="T19" s="303">
        <f t="shared" si="5"/>
        <v>0.4504807692307693</v>
      </c>
      <c r="U19" s="303">
        <f t="shared" si="6"/>
        <v>0.39579859953317764</v>
      </c>
      <c r="V19" s="303">
        <f t="shared" si="7"/>
        <v>0.39256476933448914</v>
      </c>
      <c r="W19" s="303">
        <f t="shared" si="8"/>
        <v>-1.738874152667258E-2</v>
      </c>
      <c r="X19" s="303">
        <f t="shared" si="9"/>
        <v>-3.9063249832037572E-2</v>
      </c>
    </row>
    <row r="20" spans="2:25">
      <c r="B20" s="64" t="s">
        <v>143</v>
      </c>
      <c r="C20" s="63">
        <v>2197</v>
      </c>
      <c r="D20" s="63">
        <v>1480</v>
      </c>
      <c r="E20" s="63">
        <v>3299</v>
      </c>
      <c r="F20" s="63">
        <v>1394</v>
      </c>
      <c r="G20" s="63">
        <v>3557</v>
      </c>
      <c r="H20" s="63">
        <v>8532</v>
      </c>
      <c r="I20" s="63">
        <v>13054</v>
      </c>
      <c r="J20" s="63">
        <v>4007</v>
      </c>
      <c r="K20" s="63">
        <v>10758</v>
      </c>
      <c r="L20" s="63">
        <v>687</v>
      </c>
      <c r="M20" s="63"/>
      <c r="N20" s="49"/>
      <c r="P20" s="303">
        <f t="shared" si="1"/>
        <v>-0.13707776904948943</v>
      </c>
      <c r="Q20" s="303">
        <f t="shared" si="2"/>
        <v>0.34179510426110604</v>
      </c>
      <c r="R20" s="303">
        <f t="shared" si="3"/>
        <v>-0.35364420062695923</v>
      </c>
      <c r="S20" s="303">
        <f t="shared" si="4"/>
        <v>0.47983014861995743</v>
      </c>
      <c r="T20" s="303">
        <f t="shared" si="5"/>
        <v>0.17898574743122309</v>
      </c>
      <c r="U20" s="303">
        <f t="shared" si="6"/>
        <v>1.9111323459149565E-2</v>
      </c>
      <c r="V20" s="303">
        <f t="shared" si="7"/>
        <v>-9.7171311985614461E-2</v>
      </c>
      <c r="W20" s="303">
        <f t="shared" si="8"/>
        <v>0.20185962807438518</v>
      </c>
      <c r="X20" s="303">
        <f t="shared" si="9"/>
        <v>7.4510587295245623E-2</v>
      </c>
    </row>
    <row r="21" spans="2:25">
      <c r="B21" s="64" t="s">
        <v>172</v>
      </c>
      <c r="C21" s="63">
        <v>1874.8517657009927</v>
      </c>
      <c r="D21" s="63">
        <v>1451.3199862357419</v>
      </c>
      <c r="E21" s="63">
        <v>4939.8094869007145</v>
      </c>
      <c r="F21" s="63">
        <v>2047.8950515475051</v>
      </c>
      <c r="G21" s="63">
        <v>3593.5396570323278</v>
      </c>
      <c r="H21" s="63">
        <v>8685.4599664461075</v>
      </c>
      <c r="I21" s="63">
        <v>16788.425585779605</v>
      </c>
      <c r="J21" s="63">
        <v>3490.6066401256444</v>
      </c>
      <c r="K21" s="63">
        <v>6967.4298276406953</v>
      </c>
      <c r="L21" s="63">
        <v>687</v>
      </c>
      <c r="M21" s="63"/>
      <c r="N21" s="49"/>
      <c r="P21" s="303">
        <f t="shared" si="1"/>
        <v>-0.14663096690897015</v>
      </c>
      <c r="Q21" s="303">
        <f t="shared" si="2"/>
        <v>-1.9378387678552711E-2</v>
      </c>
      <c r="R21" s="303">
        <f t="shared" si="3"/>
        <v>0.49736571291322051</v>
      </c>
      <c r="S21" s="303">
        <f t="shared" si="4"/>
        <v>0.46907822923063502</v>
      </c>
      <c r="T21" s="303">
        <f t="shared" si="5"/>
        <v>1.0272605294441295E-2</v>
      </c>
      <c r="U21" s="303">
        <f t="shared" si="6"/>
        <v>1.7986400192933294E-2</v>
      </c>
      <c r="V21" s="303">
        <f t="shared" si="7"/>
        <v>0.28607519425307215</v>
      </c>
      <c r="W21" s="303">
        <f t="shared" si="8"/>
        <v>-0.1288728125466323</v>
      </c>
      <c r="X21" s="303">
        <f t="shared" si="9"/>
        <v>-0.35234896564038898</v>
      </c>
    </row>
    <row r="22" spans="2:25">
      <c r="B22" s="64" t="s">
        <v>190</v>
      </c>
      <c r="C22" s="63">
        <v>2244</v>
      </c>
      <c r="D22" s="63">
        <v>776</v>
      </c>
      <c r="E22" s="63">
        <v>4449</v>
      </c>
      <c r="F22" s="63">
        <v>2251</v>
      </c>
      <c r="G22" s="63">
        <v>5243</v>
      </c>
      <c r="H22" s="63">
        <v>8946</v>
      </c>
      <c r="I22" s="63">
        <v>14976</v>
      </c>
      <c r="J22" s="63">
        <v>3369</v>
      </c>
      <c r="K22" s="63">
        <v>10544</v>
      </c>
      <c r="L22" s="63">
        <v>687</v>
      </c>
      <c r="M22" s="63"/>
      <c r="N22" s="49"/>
      <c r="P22" s="303">
        <f t="shared" ref="P22:X22" si="10">+C22/C21-1</f>
        <v>0.19689462444567485</v>
      </c>
      <c r="Q22" s="303">
        <f t="shared" si="10"/>
        <v>-0.4653143294658989</v>
      </c>
      <c r="R22" s="303">
        <f t="shared" si="10"/>
        <v>-9.9357978926562507E-2</v>
      </c>
      <c r="S22" s="303">
        <f t="shared" si="10"/>
        <v>9.9177420395160087E-2</v>
      </c>
      <c r="T22" s="303">
        <f t="shared" si="10"/>
        <v>0.45900713513479219</v>
      </c>
      <c r="U22" s="303">
        <f t="shared" si="10"/>
        <v>2.9997263767309601E-2</v>
      </c>
      <c r="V22" s="303">
        <f t="shared" si="10"/>
        <v>-0.10795685256601995</v>
      </c>
      <c r="W22" s="303">
        <f t="shared" si="10"/>
        <v>-3.4838253823199938E-2</v>
      </c>
      <c r="X22" s="303">
        <f t="shared" si="10"/>
        <v>0.5133270461039432</v>
      </c>
    </row>
    <row r="23" spans="2:25">
      <c r="B23" s="64" t="s">
        <v>250</v>
      </c>
      <c r="C23" s="63">
        <v>2193</v>
      </c>
      <c r="D23" s="63">
        <v>1721</v>
      </c>
      <c r="E23" s="63">
        <v>5339</v>
      </c>
      <c r="F23" s="63">
        <v>1195</v>
      </c>
      <c r="G23" s="63">
        <v>4168</v>
      </c>
      <c r="H23" s="63">
        <v>9892</v>
      </c>
      <c r="I23" s="63">
        <v>13886</v>
      </c>
      <c r="J23" s="63">
        <v>3979</v>
      </c>
      <c r="K23" s="63">
        <v>11022</v>
      </c>
      <c r="L23" s="63">
        <f>+'sup, prod y rend'!D23-SUM('sup región'!C23:K23)</f>
        <v>687</v>
      </c>
      <c r="M23" s="63"/>
      <c r="N23" s="49"/>
      <c r="P23" s="303">
        <f t="shared" ref="P23" si="11">+C23/C22-1</f>
        <v>-2.2727272727272707E-2</v>
      </c>
      <c r="Q23" s="303">
        <f t="shared" ref="Q23" si="12">+D23/D22-1</f>
        <v>1.2177835051546393</v>
      </c>
      <c r="R23" s="303">
        <f t="shared" ref="R23" si="13">+E23/E22-1</f>
        <v>0.20004495392222976</v>
      </c>
      <c r="S23" s="303">
        <f t="shared" ref="S23" si="14">+F23/F22-1</f>
        <v>-0.46912483340737454</v>
      </c>
      <c r="T23" s="303">
        <f t="shared" ref="T23" si="15">+G23/G22-1</f>
        <v>-0.20503528514209424</v>
      </c>
      <c r="U23" s="303">
        <f t="shared" ref="U23" si="16">+H23/H22-1</f>
        <v>0.105745584618824</v>
      </c>
      <c r="V23" s="303">
        <f t="shared" ref="V23" si="17">+I23/I22-1</f>
        <v>-7.2783119658119677E-2</v>
      </c>
      <c r="W23" s="303">
        <f t="shared" ref="W23" si="18">+J23/J22-1</f>
        <v>0.18106262986049271</v>
      </c>
      <c r="X23" s="303">
        <f t="shared" ref="X23" si="19">+K23/K22-1</f>
        <v>4.5333839150227595E-2</v>
      </c>
    </row>
    <row r="24" spans="2:25">
      <c r="B24" s="377" t="s">
        <v>239</v>
      </c>
      <c r="C24" s="378"/>
      <c r="D24" s="378"/>
      <c r="E24" s="378"/>
      <c r="F24" s="378"/>
      <c r="G24" s="378"/>
      <c r="H24" s="378"/>
      <c r="I24" s="378"/>
      <c r="J24" s="378"/>
      <c r="K24" s="378"/>
      <c r="L24" s="378"/>
      <c r="M24" s="63"/>
      <c r="N24" s="49"/>
    </row>
    <row r="26" spans="2:25">
      <c r="M26" s="236"/>
      <c r="P26" s="326"/>
      <c r="Q26" s="326"/>
      <c r="R26" s="326"/>
      <c r="S26" s="326"/>
      <c r="T26" s="326"/>
      <c r="U26" s="326"/>
      <c r="V26" s="326"/>
      <c r="W26" s="326"/>
      <c r="X26" s="326"/>
      <c r="Y26" s="284"/>
    </row>
    <row r="27" spans="2:25">
      <c r="B27" s="142"/>
      <c r="C27" s="140"/>
      <c r="D27" s="140"/>
      <c r="E27" s="140"/>
      <c r="F27" s="140"/>
      <c r="G27" s="140"/>
      <c r="H27" s="140"/>
      <c r="I27" s="140"/>
      <c r="J27" s="140"/>
      <c r="K27" s="140"/>
      <c r="L27" s="140"/>
      <c r="M27" s="233"/>
      <c r="T27" s="326"/>
      <c r="U27" s="326"/>
      <c r="V27" s="326"/>
      <c r="W27" s="326"/>
      <c r="X27" s="326"/>
    </row>
    <row r="28" spans="2:25">
      <c r="B28" s="142"/>
      <c r="C28" s="140"/>
      <c r="D28" s="140"/>
      <c r="E28" s="140"/>
      <c r="F28" s="140"/>
      <c r="G28" s="140"/>
      <c r="H28" s="140"/>
      <c r="I28" s="140"/>
      <c r="J28" s="140"/>
      <c r="K28" s="140"/>
      <c r="L28" s="140"/>
      <c r="M28" s="233"/>
      <c r="T28" s="326"/>
      <c r="U28" s="326"/>
      <c r="V28" s="326"/>
      <c r="W28" s="326"/>
      <c r="X28" s="326"/>
    </row>
    <row r="29" spans="2:25">
      <c r="B29" s="142"/>
      <c r="C29" s="140"/>
      <c r="D29" s="140"/>
      <c r="E29" s="140"/>
      <c r="F29" s="140"/>
      <c r="G29" s="140"/>
      <c r="H29" s="140"/>
      <c r="I29" s="140"/>
      <c r="J29" s="140"/>
      <c r="K29" s="140"/>
      <c r="L29" s="140"/>
      <c r="M29" s="233"/>
      <c r="T29" s="326"/>
      <c r="U29" s="326"/>
      <c r="V29" s="326"/>
      <c r="W29" s="326"/>
      <c r="X29" s="326"/>
    </row>
    <row r="30" spans="2:25">
      <c r="B30" s="234"/>
      <c r="C30" s="235"/>
      <c r="D30" s="235"/>
      <c r="E30" s="235"/>
      <c r="F30" s="235"/>
      <c r="G30" s="235"/>
      <c r="H30" s="235"/>
      <c r="I30" s="235"/>
      <c r="J30" s="235"/>
      <c r="K30" s="235"/>
      <c r="L30" s="235"/>
      <c r="M30" s="237"/>
    </row>
    <row r="46" spans="2:12">
      <c r="B46" s="46"/>
    </row>
    <row r="47" spans="2:12">
      <c r="B47" s="241" t="s">
        <v>240</v>
      </c>
    </row>
    <row r="48" spans="2:12">
      <c r="C48" s="133"/>
      <c r="D48" s="133"/>
      <c r="E48" s="133"/>
      <c r="F48" s="133"/>
      <c r="G48" s="133"/>
      <c r="H48" s="133"/>
      <c r="I48" s="133"/>
      <c r="J48" s="133"/>
      <c r="K48" s="133"/>
      <c r="L48" s="133"/>
    </row>
    <row r="49" spans="15:25" s="142" customFormat="1">
      <c r="P49" s="134"/>
      <c r="Q49" s="134"/>
      <c r="R49" s="134"/>
      <c r="S49" s="134"/>
      <c r="T49" s="134"/>
      <c r="U49" s="134"/>
      <c r="V49" s="134"/>
      <c r="W49" s="134"/>
      <c r="X49" s="134"/>
    </row>
    <row r="50" spans="15:25" s="142" customFormat="1">
      <c r="P50" s="134"/>
      <c r="Q50" s="134"/>
      <c r="R50" s="134"/>
      <c r="S50" s="134"/>
      <c r="T50" s="134"/>
      <c r="U50" s="134"/>
      <c r="V50" s="134"/>
      <c r="W50" s="134"/>
      <c r="X50" s="134"/>
    </row>
    <row r="51" spans="15:25" s="134" customFormat="1" hidden="1">
      <c r="O51" s="142"/>
      <c r="Y51" s="142"/>
    </row>
    <row r="52" spans="15:25" s="134" customFormat="1" hidden="1">
      <c r="O52" s="142"/>
      <c r="Y52" s="142"/>
    </row>
    <row r="53" spans="15:25" s="142" customFormat="1">
      <c r="P53" s="134"/>
      <c r="Q53" s="134"/>
      <c r="R53" s="134"/>
      <c r="S53" s="134"/>
      <c r="T53" s="134"/>
      <c r="U53" s="134"/>
      <c r="V53" s="134"/>
      <c r="W53" s="134"/>
      <c r="X53" s="134"/>
    </row>
  </sheetData>
  <mergeCells count="5">
    <mergeCell ref="B6:B7"/>
    <mergeCell ref="B2:L2"/>
    <mergeCell ref="B3:L3"/>
    <mergeCell ref="B4:L4"/>
    <mergeCell ref="B24:L24"/>
  </mergeCells>
  <hyperlinks>
    <hyperlink ref="N2" location="Índice!A1" display="Volver al índice"/>
  </hyperlinks>
  <printOptions horizontalCentered="1"/>
  <pageMargins left="0.70866141732283472" right="0.70866141732283472" top="1.299212598425197" bottom="0.74803149606299213" header="0.31496062992125984" footer="0.31496062992125984"/>
  <pageSetup paperSize="122" scale="82"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Y52"/>
  <sheetViews>
    <sheetView zoomScale="80" zoomScaleNormal="80" zoomScalePageLayoutView="80" workbookViewId="0"/>
  </sheetViews>
  <sheetFormatPr baseColWidth="10" defaultColWidth="10.85546875" defaultRowHeight="12.75"/>
  <cols>
    <col min="1" max="1" width="1.42578125" style="20" customWidth="1"/>
    <col min="2" max="2" width="10.85546875" style="20"/>
    <col min="3" max="4" width="11.7109375" style="20" customWidth="1"/>
    <col min="5" max="5" width="14.42578125" style="20" customWidth="1"/>
    <col min="6" max="6" width="10.85546875" style="20"/>
    <col min="7" max="7" width="11.85546875" style="20" customWidth="1"/>
    <col min="8" max="8" width="12.42578125" style="20" customWidth="1"/>
    <col min="9" max="9" width="13.42578125" style="20" customWidth="1"/>
    <col min="10" max="10" width="10.85546875" style="20"/>
    <col min="11" max="11" width="11.42578125" style="20" customWidth="1"/>
    <col min="12" max="12" width="10.85546875" style="20"/>
    <col min="13" max="13" width="2" style="20" customWidth="1"/>
    <col min="14" max="14" width="12.7109375" style="20" bestFit="1" customWidth="1"/>
    <col min="15" max="15" width="10.85546875" style="142"/>
    <col min="16" max="24" width="10.85546875" style="134" hidden="1" customWidth="1"/>
    <col min="25" max="25" width="10.85546875" style="142"/>
    <col min="26" max="16384" width="10.85546875" style="20"/>
  </cols>
  <sheetData>
    <row r="1" spans="2:24" ht="6.75" customHeight="1"/>
    <row r="2" spans="2:24">
      <c r="B2" s="381" t="s">
        <v>64</v>
      </c>
      <c r="C2" s="381"/>
      <c r="D2" s="381"/>
      <c r="E2" s="381"/>
      <c r="F2" s="381"/>
      <c r="G2" s="381"/>
      <c r="H2" s="381"/>
      <c r="I2" s="381"/>
      <c r="J2" s="381"/>
      <c r="K2" s="381"/>
      <c r="L2" s="381"/>
      <c r="M2" s="226"/>
      <c r="N2" s="44" t="s">
        <v>148</v>
      </c>
    </row>
    <row r="3" spans="2:24" ht="14.25" customHeight="1">
      <c r="B3" s="381" t="s">
        <v>48</v>
      </c>
      <c r="C3" s="381"/>
      <c r="D3" s="381"/>
      <c r="E3" s="381"/>
      <c r="F3" s="381"/>
      <c r="G3" s="381"/>
      <c r="H3" s="381"/>
      <c r="I3" s="381"/>
      <c r="J3" s="381"/>
      <c r="K3" s="381"/>
      <c r="L3" s="381"/>
      <c r="M3" s="226"/>
    </row>
    <row r="4" spans="2:24">
      <c r="B4" s="381" t="s">
        <v>28</v>
      </c>
      <c r="C4" s="381"/>
      <c r="D4" s="381"/>
      <c r="E4" s="381"/>
      <c r="F4" s="381"/>
      <c r="G4" s="381"/>
      <c r="H4" s="381"/>
      <c r="I4" s="381"/>
      <c r="J4" s="381"/>
      <c r="K4" s="381"/>
      <c r="L4" s="381"/>
      <c r="M4" s="226"/>
    </row>
    <row r="5" spans="2:24">
      <c r="B5" s="111"/>
      <c r="C5" s="111"/>
      <c r="D5" s="111"/>
      <c r="E5" s="111"/>
      <c r="F5" s="111"/>
      <c r="G5" s="111"/>
      <c r="H5" s="111"/>
      <c r="I5" s="111"/>
      <c r="J5" s="112"/>
      <c r="K5" s="111"/>
      <c r="L5" s="113"/>
    </row>
    <row r="6" spans="2:24">
      <c r="B6" s="379" t="s">
        <v>13</v>
      </c>
      <c r="C6" s="227" t="s">
        <v>24</v>
      </c>
      <c r="D6" s="227" t="s">
        <v>24</v>
      </c>
      <c r="E6" s="227" t="s">
        <v>26</v>
      </c>
      <c r="F6" s="227" t="s">
        <v>24</v>
      </c>
      <c r="G6" s="227" t="s">
        <v>25</v>
      </c>
      <c r="H6" s="227" t="s">
        <v>25</v>
      </c>
      <c r="I6" s="227" t="s">
        <v>24</v>
      </c>
      <c r="J6" s="227" t="s">
        <v>24</v>
      </c>
      <c r="K6" s="227" t="s">
        <v>24</v>
      </c>
      <c r="L6" s="227" t="s">
        <v>152</v>
      </c>
      <c r="M6" s="1"/>
    </row>
    <row r="7" spans="2:24">
      <c r="B7" s="380"/>
      <c r="C7" s="228" t="s">
        <v>23</v>
      </c>
      <c r="D7" s="228" t="s">
        <v>22</v>
      </c>
      <c r="E7" s="228" t="s">
        <v>21</v>
      </c>
      <c r="F7" s="228" t="s">
        <v>20</v>
      </c>
      <c r="G7" s="228" t="s">
        <v>19</v>
      </c>
      <c r="H7" s="228" t="s">
        <v>18</v>
      </c>
      <c r="I7" s="228" t="s">
        <v>17</v>
      </c>
      <c r="J7" s="228" t="s">
        <v>16</v>
      </c>
      <c r="K7" s="228" t="s">
        <v>15</v>
      </c>
      <c r="L7" s="228" t="s">
        <v>153</v>
      </c>
      <c r="M7" s="1"/>
      <c r="P7" s="304" t="str">
        <f>+C7</f>
        <v>Coquimbo</v>
      </c>
      <c r="Q7" s="304" t="str">
        <f t="shared" ref="Q7:V7" si="0">+D7</f>
        <v>Valparaíso</v>
      </c>
      <c r="R7" s="304" t="str">
        <f t="shared" si="0"/>
        <v>Metropolitana</v>
      </c>
      <c r="S7" s="304" t="str">
        <f t="shared" si="0"/>
        <v>O´Higgins</v>
      </c>
      <c r="T7" s="304" t="str">
        <f t="shared" si="0"/>
        <v>Maule</v>
      </c>
      <c r="U7" s="304" t="str">
        <f t="shared" si="0"/>
        <v>Bío Bío</v>
      </c>
      <c r="V7" s="304" t="str">
        <f t="shared" si="0"/>
        <v>La Araucanía</v>
      </c>
      <c r="W7" s="304" t="str">
        <f>+J7</f>
        <v>Los Ríos</v>
      </c>
      <c r="X7" s="304" t="str">
        <f>+K7</f>
        <v>Los Lagos</v>
      </c>
    </row>
    <row r="8" spans="2:24">
      <c r="B8" s="114" t="s">
        <v>11</v>
      </c>
      <c r="C8" s="77">
        <v>131241.4</v>
      </c>
      <c r="D8" s="115">
        <v>21402.7</v>
      </c>
      <c r="E8" s="115">
        <v>82529.399999999994</v>
      </c>
      <c r="F8" s="115">
        <v>49669.7</v>
      </c>
      <c r="G8" s="115">
        <v>62218.6</v>
      </c>
      <c r="H8" s="115">
        <v>104593.9</v>
      </c>
      <c r="I8" s="115">
        <v>420346.7</v>
      </c>
      <c r="J8" s="114"/>
      <c r="K8" s="115">
        <v>419319.1</v>
      </c>
      <c r="L8" s="115"/>
      <c r="M8" s="63"/>
    </row>
    <row r="9" spans="2:24">
      <c r="B9" s="116" t="s">
        <v>10</v>
      </c>
      <c r="C9" s="117">
        <v>110721.3</v>
      </c>
      <c r="D9" s="117">
        <v>14420.5</v>
      </c>
      <c r="E9" s="117">
        <v>63776.2</v>
      </c>
      <c r="F9" s="117">
        <v>57186.7</v>
      </c>
      <c r="G9" s="117">
        <v>57216.7</v>
      </c>
      <c r="H9" s="117">
        <v>113195.2</v>
      </c>
      <c r="I9" s="117">
        <v>297628.59999999998</v>
      </c>
      <c r="J9" s="116"/>
      <c r="K9" s="117">
        <v>367637.1</v>
      </c>
      <c r="L9" s="117"/>
      <c r="M9" s="63"/>
      <c r="P9" s="303">
        <f t="shared" ref="P9:X21" si="1">+C9/C8-1</f>
        <v>-0.15635386394841866</v>
      </c>
      <c r="Q9" s="303">
        <f t="shared" si="1"/>
        <v>-0.32622986819419986</v>
      </c>
      <c r="R9" s="303">
        <f t="shared" si="1"/>
        <v>-0.22723053845053998</v>
      </c>
      <c r="S9" s="303">
        <f t="shared" si="1"/>
        <v>0.15133975039108361</v>
      </c>
      <c r="T9" s="303">
        <f t="shared" si="1"/>
        <v>-8.0392358555158805E-2</v>
      </c>
      <c r="U9" s="303">
        <f t="shared" si="1"/>
        <v>8.2235197272498617E-2</v>
      </c>
      <c r="V9" s="303">
        <f t="shared" si="1"/>
        <v>-0.29194495876855941</v>
      </c>
      <c r="W9" s="303" t="e">
        <f t="shared" si="1"/>
        <v>#DIV/0!</v>
      </c>
      <c r="X9" s="303">
        <f t="shared" si="1"/>
        <v>-0.12325219623909334</v>
      </c>
    </row>
    <row r="10" spans="2:24">
      <c r="B10" s="116" t="s">
        <v>9</v>
      </c>
      <c r="C10" s="117">
        <v>109620</v>
      </c>
      <c r="D10" s="117">
        <v>15000</v>
      </c>
      <c r="E10" s="117">
        <v>63360</v>
      </c>
      <c r="F10" s="117">
        <v>65550</v>
      </c>
      <c r="G10" s="117">
        <v>57190</v>
      </c>
      <c r="H10" s="117">
        <v>128320</v>
      </c>
      <c r="I10" s="117">
        <v>302400</v>
      </c>
      <c r="J10" s="116"/>
      <c r="K10" s="117">
        <v>390784</v>
      </c>
      <c r="L10" s="117"/>
      <c r="M10" s="63"/>
      <c r="P10" s="303">
        <f t="shared" si="1"/>
        <v>-9.9465956414890311E-3</v>
      </c>
      <c r="Q10" s="303">
        <f t="shared" si="1"/>
        <v>4.0185846537914793E-2</v>
      </c>
      <c r="R10" s="303">
        <f t="shared" si="1"/>
        <v>-6.5259454153743235E-3</v>
      </c>
      <c r="S10" s="303">
        <f t="shared" si="1"/>
        <v>0.14624554310705107</v>
      </c>
      <c r="T10" s="303">
        <f t="shared" si="1"/>
        <v>-4.6664697544596123E-4</v>
      </c>
      <c r="U10" s="303">
        <f t="shared" si="1"/>
        <v>0.13361697315787247</v>
      </c>
      <c r="V10" s="303">
        <f t="shared" si="1"/>
        <v>1.6031389456524048E-2</v>
      </c>
      <c r="W10" s="303" t="e">
        <f t="shared" si="1"/>
        <v>#DIV/0!</v>
      </c>
      <c r="X10" s="303">
        <f t="shared" si="1"/>
        <v>6.2961273494976489E-2</v>
      </c>
    </row>
    <row r="11" spans="2:24">
      <c r="B11" s="116" t="s">
        <v>8</v>
      </c>
      <c r="C11" s="117">
        <v>106540.8</v>
      </c>
      <c r="D11" s="117">
        <v>25575</v>
      </c>
      <c r="E11" s="117">
        <v>43227.6</v>
      </c>
      <c r="F11" s="117">
        <v>56512.800000000003</v>
      </c>
      <c r="G11" s="117">
        <v>42448</v>
      </c>
      <c r="H11" s="117">
        <v>127498.3</v>
      </c>
      <c r="I11" s="117">
        <v>321303.40000000002</v>
      </c>
      <c r="J11" s="116"/>
      <c r="K11" s="117">
        <v>380683.8</v>
      </c>
      <c r="L11" s="117"/>
      <c r="M11" s="63"/>
      <c r="P11" s="303">
        <f t="shared" si="1"/>
        <v>-2.8089764641488713E-2</v>
      </c>
      <c r="Q11" s="303">
        <f t="shared" si="1"/>
        <v>0.70500000000000007</v>
      </c>
      <c r="R11" s="303">
        <f t="shared" si="1"/>
        <v>-0.31774621212121212</v>
      </c>
      <c r="S11" s="303">
        <f t="shared" si="1"/>
        <v>-0.13786727688787181</v>
      </c>
      <c r="T11" s="303">
        <f t="shared" si="1"/>
        <v>-0.25777233782129738</v>
      </c>
      <c r="U11" s="303">
        <f t="shared" si="1"/>
        <v>-6.4035224438901972E-3</v>
      </c>
      <c r="V11" s="303">
        <f t="shared" si="1"/>
        <v>6.2511243386243365E-2</v>
      </c>
      <c r="W11" s="303" t="e">
        <f t="shared" si="1"/>
        <v>#DIV/0!</v>
      </c>
      <c r="X11" s="303">
        <f t="shared" si="1"/>
        <v>-2.5845991647559852E-2</v>
      </c>
    </row>
    <row r="12" spans="2:24">
      <c r="B12" s="116" t="s">
        <v>7</v>
      </c>
      <c r="C12" s="117">
        <v>120464.5</v>
      </c>
      <c r="D12" s="117">
        <v>31322.5</v>
      </c>
      <c r="E12" s="117">
        <v>59440</v>
      </c>
      <c r="F12" s="117">
        <v>44261.8</v>
      </c>
      <c r="G12" s="117">
        <v>63355.6</v>
      </c>
      <c r="H12" s="117">
        <v>131670</v>
      </c>
      <c r="I12" s="117">
        <v>446083.8</v>
      </c>
      <c r="J12" s="116"/>
      <c r="K12" s="117">
        <v>482834</v>
      </c>
      <c r="L12" s="117"/>
      <c r="M12" s="63"/>
      <c r="P12" s="303">
        <f t="shared" si="1"/>
        <v>0.13068890040247494</v>
      </c>
      <c r="Q12" s="303">
        <f t="shared" si="1"/>
        <v>0.22473118279569881</v>
      </c>
      <c r="R12" s="303">
        <f t="shared" si="1"/>
        <v>0.37504742340541686</v>
      </c>
      <c r="S12" s="303">
        <f t="shared" si="1"/>
        <v>-0.21678274656361041</v>
      </c>
      <c r="T12" s="303">
        <f t="shared" si="1"/>
        <v>0.49254617414248014</v>
      </c>
      <c r="U12" s="303">
        <f t="shared" si="1"/>
        <v>3.2719651948300399E-2</v>
      </c>
      <c r="V12" s="303">
        <f t="shared" si="1"/>
        <v>0.38835692370513342</v>
      </c>
      <c r="W12" s="303" t="e">
        <f t="shared" si="1"/>
        <v>#DIV/0!</v>
      </c>
      <c r="X12" s="303">
        <f t="shared" si="1"/>
        <v>0.26833345679537723</v>
      </c>
    </row>
    <row r="13" spans="2:24">
      <c r="B13" s="116" t="s">
        <v>6</v>
      </c>
      <c r="C13" s="117">
        <v>56405.8</v>
      </c>
      <c r="D13" s="117">
        <v>20394.8</v>
      </c>
      <c r="E13" s="117">
        <v>87051.9</v>
      </c>
      <c r="F13" s="117">
        <v>22726.799999999999</v>
      </c>
      <c r="G13" s="117">
        <v>44973.2</v>
      </c>
      <c r="H13" s="117">
        <v>97715.5</v>
      </c>
      <c r="I13" s="117">
        <v>212544.8</v>
      </c>
      <c r="J13" s="117">
        <v>72423.3</v>
      </c>
      <c r="K13" s="117">
        <v>213984.4</v>
      </c>
      <c r="L13" s="117"/>
      <c r="M13" s="63"/>
      <c r="P13" s="303">
        <f t="shared" si="1"/>
        <v>-0.53176412968135844</v>
      </c>
      <c r="Q13" s="303">
        <f t="shared" si="1"/>
        <v>-0.34887700534759358</v>
      </c>
      <c r="R13" s="303">
        <f t="shared" si="1"/>
        <v>0.4645339838492597</v>
      </c>
      <c r="S13" s="303">
        <f t="shared" si="1"/>
        <v>-0.48653692348707012</v>
      </c>
      <c r="T13" s="303">
        <f t="shared" si="1"/>
        <v>-0.29014641168262956</v>
      </c>
      <c r="U13" s="303">
        <f t="shared" si="1"/>
        <v>-0.25787574998101315</v>
      </c>
      <c r="V13" s="303">
        <f t="shared" si="1"/>
        <v>-0.52353167723194605</v>
      </c>
      <c r="W13" s="303" t="e">
        <f t="shared" si="1"/>
        <v>#DIV/0!</v>
      </c>
      <c r="X13" s="303">
        <f t="shared" si="1"/>
        <v>-0.5568158000472212</v>
      </c>
    </row>
    <row r="14" spans="2:24">
      <c r="B14" s="116" t="s">
        <v>5</v>
      </c>
      <c r="C14" s="117">
        <v>66880</v>
      </c>
      <c r="D14" s="117">
        <v>27744</v>
      </c>
      <c r="E14" s="117">
        <v>86001.3</v>
      </c>
      <c r="F14" s="117">
        <v>26690</v>
      </c>
      <c r="G14" s="117">
        <v>58550.1</v>
      </c>
      <c r="H14" s="117">
        <v>135270</v>
      </c>
      <c r="I14" s="117">
        <v>220224</v>
      </c>
      <c r="J14" s="117">
        <v>86623.2</v>
      </c>
      <c r="K14" s="117">
        <v>251518.8</v>
      </c>
      <c r="L14" s="117"/>
      <c r="M14" s="63"/>
      <c r="P14" s="303">
        <f t="shared" si="1"/>
        <v>0.18569366979991409</v>
      </c>
      <c r="Q14" s="303">
        <f t="shared" si="1"/>
        <v>0.36034675505521019</v>
      </c>
      <c r="R14" s="303">
        <f t="shared" si="1"/>
        <v>-1.2068662487550452E-2</v>
      </c>
      <c r="S14" s="303">
        <f t="shared" si="1"/>
        <v>0.17438442719608571</v>
      </c>
      <c r="T14" s="303">
        <f t="shared" si="1"/>
        <v>0.30188868036964234</v>
      </c>
      <c r="U14" s="303">
        <f t="shared" si="1"/>
        <v>0.38432490239521888</v>
      </c>
      <c r="V14" s="303">
        <f t="shared" si="1"/>
        <v>3.6129794753859024E-2</v>
      </c>
      <c r="W14" s="303">
        <f t="shared" si="1"/>
        <v>0.19606811620017317</v>
      </c>
      <c r="X14" s="303">
        <f t="shared" si="1"/>
        <v>0.17540717921493343</v>
      </c>
    </row>
    <row r="15" spans="2:24">
      <c r="B15" s="116" t="s">
        <v>4</v>
      </c>
      <c r="C15" s="117">
        <v>51591.1</v>
      </c>
      <c r="D15" s="117">
        <v>8350.7000000000007</v>
      </c>
      <c r="E15" s="117">
        <v>53081.5</v>
      </c>
      <c r="F15" s="117">
        <v>3752.9</v>
      </c>
      <c r="G15" s="117">
        <v>31915.5</v>
      </c>
      <c r="H15" s="117">
        <v>109800.8</v>
      </c>
      <c r="I15" s="117">
        <v>265552.8</v>
      </c>
      <c r="J15" s="117">
        <v>121619.2</v>
      </c>
      <c r="K15" s="117">
        <v>272625</v>
      </c>
      <c r="L15" s="117"/>
      <c r="M15" s="63"/>
      <c r="P15" s="303">
        <f t="shared" si="1"/>
        <v>-0.22860197368421054</v>
      </c>
      <c r="Q15" s="303">
        <f t="shared" si="1"/>
        <v>-0.69900879469434829</v>
      </c>
      <c r="R15" s="303">
        <f t="shared" si="1"/>
        <v>-0.38278258584463265</v>
      </c>
      <c r="S15" s="303">
        <f t="shared" si="1"/>
        <v>-0.85938928437617079</v>
      </c>
      <c r="T15" s="303">
        <f t="shared" si="1"/>
        <v>-0.45490272433351953</v>
      </c>
      <c r="U15" s="303">
        <f t="shared" si="1"/>
        <v>-0.18828417239594886</v>
      </c>
      <c r="V15" s="303">
        <f t="shared" si="1"/>
        <v>0.20583042720139488</v>
      </c>
      <c r="W15" s="303">
        <f t="shared" si="1"/>
        <v>0.40400262285392374</v>
      </c>
      <c r="X15" s="303">
        <f t="shared" si="1"/>
        <v>8.3914999594463691E-2</v>
      </c>
    </row>
    <row r="16" spans="2:24" ht="15" customHeight="1">
      <c r="B16" s="116" t="s">
        <v>3</v>
      </c>
      <c r="C16" s="117">
        <v>78466.3</v>
      </c>
      <c r="D16" s="117">
        <v>11764.2</v>
      </c>
      <c r="E16" s="117">
        <v>86174.8</v>
      </c>
      <c r="F16" s="117">
        <v>38358</v>
      </c>
      <c r="G16" s="117">
        <v>57455.5</v>
      </c>
      <c r="H16" s="117">
        <v>165633.4</v>
      </c>
      <c r="I16" s="117">
        <v>315519.2</v>
      </c>
      <c r="J16" s="117">
        <v>124687.7</v>
      </c>
      <c r="K16" s="117">
        <v>197024.2</v>
      </c>
      <c r="L16" s="117"/>
      <c r="M16" s="63"/>
      <c r="P16" s="303">
        <f t="shared" si="1"/>
        <v>0.52092705912453896</v>
      </c>
      <c r="Q16" s="303">
        <f t="shared" si="1"/>
        <v>0.40876812722286759</v>
      </c>
      <c r="R16" s="303">
        <f t="shared" si="1"/>
        <v>0.62344319584035879</v>
      </c>
      <c r="S16" s="303">
        <f t="shared" si="1"/>
        <v>9.220895840549975</v>
      </c>
      <c r="T16" s="303">
        <f t="shared" si="1"/>
        <v>0.80023812880888601</v>
      </c>
      <c r="U16" s="303">
        <f t="shared" si="1"/>
        <v>0.50848991992772352</v>
      </c>
      <c r="V16" s="303">
        <f t="shared" si="1"/>
        <v>0.1881599440864492</v>
      </c>
      <c r="W16" s="303">
        <f t="shared" si="1"/>
        <v>2.5230391254012607E-2</v>
      </c>
      <c r="X16" s="303">
        <f t="shared" si="1"/>
        <v>-0.27730692342961938</v>
      </c>
    </row>
    <row r="17" spans="2:24">
      <c r="B17" s="116" t="s">
        <v>2</v>
      </c>
      <c r="C17" s="117">
        <v>75516</v>
      </c>
      <c r="D17" s="117">
        <v>31084</v>
      </c>
      <c r="E17" s="117">
        <v>79125</v>
      </c>
      <c r="F17" s="117">
        <v>15805</v>
      </c>
      <c r="G17" s="117">
        <v>111620</v>
      </c>
      <c r="H17" s="117">
        <v>255835</v>
      </c>
      <c r="I17" s="117">
        <v>615990</v>
      </c>
      <c r="J17" s="117">
        <v>142120</v>
      </c>
      <c r="K17" s="117">
        <v>343081</v>
      </c>
      <c r="L17" s="117"/>
      <c r="M17" s="63"/>
      <c r="P17" s="303">
        <f t="shared" si="1"/>
        <v>-3.7599580966606094E-2</v>
      </c>
      <c r="Q17" s="303">
        <f t="shared" si="1"/>
        <v>1.6422536169055268</v>
      </c>
      <c r="R17" s="303">
        <f t="shared" si="1"/>
        <v>-8.1808138806240382E-2</v>
      </c>
      <c r="S17" s="303">
        <f t="shared" si="1"/>
        <v>-0.58796079044788563</v>
      </c>
      <c r="T17" s="303">
        <f t="shared" si="1"/>
        <v>0.9427208883396716</v>
      </c>
      <c r="U17" s="303">
        <f t="shared" si="1"/>
        <v>0.54458581421380003</v>
      </c>
      <c r="V17" s="303">
        <f t="shared" si="1"/>
        <v>0.95230591355454752</v>
      </c>
      <c r="W17" s="303">
        <f t="shared" si="1"/>
        <v>0.13980769554655348</v>
      </c>
      <c r="X17" s="303">
        <f t="shared" si="1"/>
        <v>0.74131401117223161</v>
      </c>
    </row>
    <row r="18" spans="2:24">
      <c r="B18" s="116" t="s">
        <v>120</v>
      </c>
      <c r="C18" s="117">
        <v>41067.300000000003</v>
      </c>
      <c r="D18" s="117">
        <v>16000.460000000001</v>
      </c>
      <c r="E18" s="117">
        <v>88299.36</v>
      </c>
      <c r="F18" s="117">
        <v>25652.06</v>
      </c>
      <c r="G18" s="117">
        <v>34486.400000000001</v>
      </c>
      <c r="H18" s="117">
        <v>101006.31999999999</v>
      </c>
      <c r="I18" s="117">
        <v>272034.59999999998</v>
      </c>
      <c r="J18" s="117">
        <v>122928.38999999998</v>
      </c>
      <c r="K18" s="117">
        <v>385711.38</v>
      </c>
      <c r="L18" s="117"/>
      <c r="M18" s="63"/>
      <c r="P18" s="303">
        <f t="shared" si="1"/>
        <v>-0.45617749880819958</v>
      </c>
      <c r="Q18" s="303">
        <f t="shared" si="1"/>
        <v>-0.48525093295586152</v>
      </c>
      <c r="R18" s="303">
        <f t="shared" si="1"/>
        <v>0.11594767772511849</v>
      </c>
      <c r="S18" s="303">
        <f t="shared" si="1"/>
        <v>0.62303448275862072</v>
      </c>
      <c r="T18" s="303">
        <f t="shared" si="1"/>
        <v>-0.6910374484859344</v>
      </c>
      <c r="U18" s="303">
        <f t="shared" si="1"/>
        <v>-0.60518959485605961</v>
      </c>
      <c r="V18" s="303">
        <f t="shared" si="1"/>
        <v>-0.55837822042565632</v>
      </c>
      <c r="W18" s="303">
        <f t="shared" si="1"/>
        <v>-0.13503806642274141</v>
      </c>
      <c r="X18" s="303">
        <f t="shared" si="1"/>
        <v>0.1242574785546271</v>
      </c>
    </row>
    <row r="19" spans="2:24">
      <c r="B19" s="116" t="s">
        <v>129</v>
      </c>
      <c r="C19" s="117">
        <v>51863.119903167018</v>
      </c>
      <c r="D19" s="117">
        <v>16391.720884117247</v>
      </c>
      <c r="E19" s="117">
        <v>112644.46653744439</v>
      </c>
      <c r="F19" s="117">
        <v>19220.222324539445</v>
      </c>
      <c r="G19" s="117">
        <v>69067.986200520332</v>
      </c>
      <c r="H19" s="117">
        <v>152632.15975101327</v>
      </c>
      <c r="I19" s="117">
        <v>314581.74984666158</v>
      </c>
      <c r="J19" s="117">
        <v>76034.57195077253</v>
      </c>
      <c r="K19" s="117">
        <v>340220.209903059</v>
      </c>
      <c r="L19" s="117"/>
      <c r="M19" s="63"/>
      <c r="P19" s="303">
        <f t="shared" si="1"/>
        <v>0.2628811707408818</v>
      </c>
      <c r="Q19" s="303">
        <f t="shared" si="1"/>
        <v>2.4453102230638679E-2</v>
      </c>
      <c r="R19" s="303">
        <f t="shared" si="1"/>
        <v>0.27571101916757246</v>
      </c>
      <c r="S19" s="303">
        <f t="shared" si="1"/>
        <v>-0.25073376857299401</v>
      </c>
      <c r="T19" s="303">
        <f t="shared" si="1"/>
        <v>1.0027601083476481</v>
      </c>
      <c r="U19" s="303">
        <f t="shared" si="1"/>
        <v>0.51111494558967485</v>
      </c>
      <c r="V19" s="303">
        <f t="shared" si="1"/>
        <v>0.15640344958568364</v>
      </c>
      <c r="W19" s="303">
        <f t="shared" si="1"/>
        <v>-0.38147264475868803</v>
      </c>
      <c r="X19" s="303">
        <f t="shared" si="1"/>
        <v>-0.11794095911025748</v>
      </c>
    </row>
    <row r="20" spans="2:24">
      <c r="B20" s="116" t="s">
        <v>143</v>
      </c>
      <c r="C20" s="117">
        <v>47235.5</v>
      </c>
      <c r="D20" s="117">
        <v>18070.8</v>
      </c>
      <c r="E20" s="117">
        <v>77889.39</v>
      </c>
      <c r="F20" s="117">
        <v>17620.16</v>
      </c>
      <c r="G20" s="117">
        <v>45494.03</v>
      </c>
      <c r="H20" s="117">
        <v>131819.4</v>
      </c>
      <c r="I20" s="117">
        <v>272045.36</v>
      </c>
      <c r="J20" s="117">
        <v>100735.98000000001</v>
      </c>
      <c r="K20" s="117">
        <v>344148.42000000004</v>
      </c>
      <c r="L20" s="117">
        <v>6265.9</v>
      </c>
      <c r="M20" s="63"/>
      <c r="P20" s="303">
        <f t="shared" si="1"/>
        <v>-8.9227565017438004E-2</v>
      </c>
      <c r="Q20" s="303">
        <f t="shared" si="1"/>
        <v>0.1024345843705583</v>
      </c>
      <c r="R20" s="303">
        <f t="shared" si="1"/>
        <v>-0.30853780576866041</v>
      </c>
      <c r="S20" s="303">
        <f t="shared" si="1"/>
        <v>-8.3248897828645974E-2</v>
      </c>
      <c r="T20" s="303">
        <f t="shared" si="1"/>
        <v>-0.34131523875735548</v>
      </c>
      <c r="U20" s="303">
        <f t="shared" si="1"/>
        <v>-0.13635894155573014</v>
      </c>
      <c r="V20" s="303">
        <f t="shared" si="1"/>
        <v>-0.13521569470382611</v>
      </c>
      <c r="W20" s="303">
        <f t="shared" si="1"/>
        <v>0.32487074518181069</v>
      </c>
      <c r="X20" s="303">
        <f t="shared" si="1"/>
        <v>1.1546080986959417E-2</v>
      </c>
    </row>
    <row r="21" spans="2:24">
      <c r="B21" s="116" t="s">
        <v>172</v>
      </c>
      <c r="C21" s="117">
        <v>43406.3</v>
      </c>
      <c r="D21" s="117">
        <v>21881.1</v>
      </c>
      <c r="E21" s="117">
        <v>112928.4</v>
      </c>
      <c r="F21" s="117">
        <v>33402.9</v>
      </c>
      <c r="G21" s="117">
        <v>59085.4</v>
      </c>
      <c r="H21" s="117">
        <v>137049.29999999999</v>
      </c>
      <c r="I21" s="117">
        <v>305709.5</v>
      </c>
      <c r="J21" s="117">
        <v>62139.8</v>
      </c>
      <c r="K21" s="117">
        <v>178633.9</v>
      </c>
      <c r="L21" s="117">
        <v>6265.44</v>
      </c>
      <c r="M21" s="63"/>
      <c r="P21" s="303">
        <f t="shared" si="1"/>
        <v>-8.10661472832932E-2</v>
      </c>
      <c r="Q21" s="303">
        <f t="shared" si="1"/>
        <v>0.21085397436748776</v>
      </c>
      <c r="R21" s="303">
        <f t="shared" si="1"/>
        <v>0.44985600734580156</v>
      </c>
      <c r="S21" s="303">
        <f t="shared" si="1"/>
        <v>0.89572058369504037</v>
      </c>
      <c r="T21" s="303">
        <f t="shared" si="1"/>
        <v>0.29875062728010682</v>
      </c>
      <c r="U21" s="303">
        <f t="shared" si="1"/>
        <v>3.9674736798984034E-2</v>
      </c>
      <c r="V21" s="303">
        <f t="shared" si="1"/>
        <v>0.12374458435902014</v>
      </c>
      <c r="W21" s="303">
        <f t="shared" si="1"/>
        <v>-0.38314195186268107</v>
      </c>
      <c r="X21" s="303">
        <f t="shared" si="1"/>
        <v>-0.48093935750162686</v>
      </c>
    </row>
    <row r="22" spans="2:24">
      <c r="B22" s="116" t="s">
        <v>190</v>
      </c>
      <c r="C22" s="117">
        <v>55735.817928483295</v>
      </c>
      <c r="D22" s="117">
        <v>24283.260402086016</v>
      </c>
      <c r="E22" s="117">
        <v>79277.198699933128</v>
      </c>
      <c r="F22" s="117">
        <v>28309.72260457333</v>
      </c>
      <c r="G22" s="117">
        <v>75935.703893111044</v>
      </c>
      <c r="H22" s="117">
        <v>141130.02239196911</v>
      </c>
      <c r="I22" s="117">
        <v>368994.71594551863</v>
      </c>
      <c r="J22" s="117">
        <v>87347.81615447787</v>
      </c>
      <c r="K22" s="117">
        <v>341847.43427319085</v>
      </c>
      <c r="L22" s="117">
        <v>6850.9549048342833</v>
      </c>
      <c r="M22" s="63"/>
      <c r="P22" s="303">
        <f t="shared" ref="P22" si="2">+C22/C21-1</f>
        <v>0.28404904192440483</v>
      </c>
      <c r="Q22" s="303">
        <f t="shared" ref="Q22" si="3">+D22/D21-1</f>
        <v>0.10978243333680737</v>
      </c>
      <c r="R22" s="303">
        <f t="shared" ref="R22" si="4">+E22/E21-1</f>
        <v>-0.29798705462989705</v>
      </c>
      <c r="S22" s="303">
        <f t="shared" ref="S22" si="5">+F22/F21-1</f>
        <v>-0.15247710215061183</v>
      </c>
      <c r="T22" s="303">
        <f t="shared" ref="T22" si="6">+G22/G21-1</f>
        <v>0.28518557703106073</v>
      </c>
      <c r="U22" s="303">
        <f t="shared" ref="U22" si="7">+H22/H21-1</f>
        <v>2.9775579969902211E-2</v>
      </c>
      <c r="V22" s="303">
        <f t="shared" ref="V22" si="8">+I22/I21-1</f>
        <v>0.20701095630171329</v>
      </c>
      <c r="W22" s="303">
        <f t="shared" ref="W22" si="9">+J22/J21-1</f>
        <v>0.40566619388021641</v>
      </c>
      <c r="X22" s="303">
        <f t="shared" ref="X22" si="10">+K22/K21-1</f>
        <v>0.91367615146504022</v>
      </c>
    </row>
    <row r="23" spans="2:24">
      <c r="B23" s="116" t="s">
        <v>250</v>
      </c>
      <c r="C23" s="117">
        <v>54517.979999999996</v>
      </c>
      <c r="D23" s="117">
        <v>23887.480000000003</v>
      </c>
      <c r="E23" s="117">
        <v>90763</v>
      </c>
      <c r="F23" s="117">
        <v>18426.900000000001</v>
      </c>
      <c r="G23" s="117">
        <v>92237.84</v>
      </c>
      <c r="H23" s="117">
        <v>170637</v>
      </c>
      <c r="I23" s="117">
        <v>369923.04</v>
      </c>
      <c r="J23" s="117">
        <v>126094.50999999998</v>
      </c>
      <c r="K23" s="117">
        <v>473725.56000000006</v>
      </c>
      <c r="L23" s="117">
        <v>6265.4400000000005</v>
      </c>
      <c r="M23" s="63"/>
      <c r="P23" s="303">
        <f t="shared" ref="P23" si="11">+C23/C22-1</f>
        <v>-2.1850184921408222E-2</v>
      </c>
      <c r="Q23" s="303">
        <f t="shared" ref="Q23" si="12">+D23/D22-1</f>
        <v>-1.6298486921962674E-2</v>
      </c>
      <c r="R23" s="303">
        <f t="shared" ref="R23" si="13">+E23/E22-1</f>
        <v>0.14488152316709657</v>
      </c>
      <c r="S23" s="303">
        <f t="shared" ref="S23" si="14">+F23/F22-1</f>
        <v>-0.34909641265707048</v>
      </c>
      <c r="T23" s="303">
        <f t="shared" ref="T23" si="15">+G23/G22-1</f>
        <v>0.21468341334974972</v>
      </c>
      <c r="U23" s="303">
        <f t="shared" ref="U23" si="16">+H23/H22-1</f>
        <v>0.20907654592500058</v>
      </c>
      <c r="V23" s="303">
        <f t="shared" ref="V23" si="17">+I23/I22-1</f>
        <v>2.5158193718373134E-3</v>
      </c>
      <c r="W23" s="303">
        <f t="shared" ref="W23" si="18">+J23/J22-1</f>
        <v>0.44359087097263128</v>
      </c>
      <c r="X23" s="303">
        <f t="shared" ref="X23" si="19">+K23/K22-1</f>
        <v>0.38578065097138459</v>
      </c>
    </row>
    <row r="24" spans="2:24">
      <c r="B24" s="382" t="s">
        <v>240</v>
      </c>
      <c r="C24" s="383"/>
      <c r="D24" s="383"/>
      <c r="E24" s="383"/>
      <c r="F24" s="383"/>
      <c r="G24" s="383"/>
      <c r="H24" s="383"/>
      <c r="I24" s="383"/>
      <c r="J24" s="383"/>
      <c r="K24" s="383"/>
      <c r="L24" s="383"/>
    </row>
    <row r="25" spans="2:24">
      <c r="B25" s="113"/>
      <c r="C25" s="113"/>
      <c r="D25" s="113"/>
      <c r="E25" s="113"/>
      <c r="F25" s="113"/>
      <c r="G25" s="113"/>
      <c r="H25" s="113"/>
      <c r="I25" s="113"/>
      <c r="J25" s="113"/>
      <c r="K25" s="113"/>
      <c r="L25" s="113"/>
    </row>
    <row r="26" spans="2:24">
      <c r="B26" s="242"/>
      <c r="C26" s="243"/>
      <c r="D26" s="243"/>
      <c r="E26" s="243"/>
      <c r="F26" s="243"/>
      <c r="G26" s="243"/>
      <c r="H26" s="243"/>
      <c r="I26" s="243"/>
      <c r="J26" s="243"/>
      <c r="K26" s="243"/>
      <c r="L26" s="243"/>
      <c r="M26" s="238"/>
    </row>
    <row r="27" spans="2:24">
      <c r="B27" s="242"/>
      <c r="C27" s="243"/>
      <c r="D27" s="243"/>
      <c r="E27" s="243"/>
      <c r="F27" s="243"/>
      <c r="G27" s="243"/>
      <c r="H27" s="243"/>
      <c r="I27" s="243"/>
      <c r="J27" s="243"/>
      <c r="K27" s="243"/>
      <c r="L27" s="243"/>
      <c r="M27" s="238"/>
    </row>
    <row r="28" spans="2:24">
      <c r="B28" s="242"/>
      <c r="C28" s="243"/>
      <c r="D28" s="243"/>
      <c r="E28" s="243"/>
      <c r="F28" s="243"/>
      <c r="G28" s="243"/>
      <c r="H28" s="243"/>
      <c r="I28" s="243"/>
      <c r="J28" s="243"/>
      <c r="K28" s="243"/>
      <c r="L28" s="243"/>
      <c r="M28" s="238"/>
    </row>
    <row r="29" spans="2:24">
      <c r="B29" s="242"/>
      <c r="C29" s="244"/>
      <c r="D29" s="244"/>
      <c r="E29" s="244"/>
      <c r="F29" s="244"/>
      <c r="G29" s="244"/>
      <c r="H29" s="244"/>
      <c r="I29" s="244"/>
      <c r="J29" s="244"/>
      <c r="K29" s="244"/>
      <c r="L29" s="244"/>
      <c r="M29" s="238"/>
    </row>
    <row r="30" spans="2:24">
      <c r="B30" s="113"/>
      <c r="C30" s="113"/>
      <c r="D30" s="113"/>
      <c r="E30" s="113"/>
      <c r="F30" s="113"/>
      <c r="G30" s="113"/>
      <c r="H30" s="113"/>
      <c r="I30" s="113"/>
      <c r="J30" s="113"/>
      <c r="K30" s="113"/>
      <c r="L30" s="113"/>
    </row>
    <row r="31" spans="2:24">
      <c r="B31" s="113"/>
      <c r="C31" s="113"/>
      <c r="D31" s="113"/>
      <c r="E31" s="113"/>
      <c r="F31" s="113"/>
      <c r="G31" s="113"/>
      <c r="H31" s="113"/>
      <c r="I31" s="113"/>
      <c r="J31" s="113"/>
      <c r="K31" s="113"/>
      <c r="L31" s="113"/>
    </row>
    <row r="32" spans="2:24">
      <c r="B32" s="113"/>
      <c r="C32" s="113"/>
      <c r="D32" s="113"/>
      <c r="E32" s="113"/>
      <c r="F32" s="113"/>
      <c r="G32" s="113"/>
      <c r="H32" s="113"/>
      <c r="I32" s="113"/>
      <c r="J32" s="113"/>
      <c r="K32" s="113"/>
      <c r="L32" s="113"/>
    </row>
    <row r="33" spans="2:12">
      <c r="B33" s="113"/>
      <c r="C33" s="113"/>
      <c r="D33" s="113"/>
      <c r="E33" s="113"/>
      <c r="F33" s="113"/>
      <c r="G33" s="113"/>
      <c r="H33" s="113"/>
      <c r="I33" s="113"/>
      <c r="J33" s="113"/>
      <c r="K33" s="113"/>
      <c r="L33" s="113"/>
    </row>
    <row r="34" spans="2:12">
      <c r="B34" s="113"/>
      <c r="C34" s="113"/>
      <c r="D34" s="113"/>
      <c r="E34" s="113"/>
      <c r="F34" s="113"/>
      <c r="G34" s="113"/>
      <c r="H34" s="113"/>
      <c r="I34" s="113"/>
      <c r="J34" s="113"/>
      <c r="K34" s="113"/>
      <c r="L34" s="113"/>
    </row>
    <row r="35" spans="2:12">
      <c r="B35" s="113"/>
      <c r="C35" s="113"/>
      <c r="D35" s="113"/>
      <c r="E35" s="113"/>
      <c r="F35" s="113"/>
      <c r="G35" s="113"/>
      <c r="H35" s="113"/>
      <c r="I35" s="113"/>
      <c r="J35" s="113"/>
      <c r="K35" s="113"/>
      <c r="L35" s="113"/>
    </row>
    <row r="36" spans="2:12">
      <c r="B36" s="113"/>
      <c r="C36" s="113"/>
      <c r="D36" s="113"/>
      <c r="E36" s="113"/>
      <c r="F36" s="113"/>
      <c r="G36" s="113"/>
      <c r="H36" s="113"/>
      <c r="I36" s="113"/>
      <c r="J36" s="113"/>
      <c r="K36" s="113"/>
      <c r="L36" s="113"/>
    </row>
    <row r="37" spans="2:12">
      <c r="B37" s="113"/>
      <c r="C37" s="113"/>
      <c r="D37" s="113"/>
      <c r="E37" s="113"/>
      <c r="F37" s="113"/>
      <c r="G37" s="113"/>
      <c r="H37" s="113"/>
      <c r="I37" s="113"/>
      <c r="J37" s="113"/>
      <c r="K37" s="113"/>
      <c r="L37" s="113"/>
    </row>
    <row r="38" spans="2:12">
      <c r="B38" s="113"/>
      <c r="C38" s="113"/>
      <c r="D38" s="113"/>
      <c r="E38" s="113"/>
      <c r="F38" s="113"/>
      <c r="G38" s="113"/>
      <c r="H38" s="113"/>
      <c r="I38" s="113"/>
      <c r="J38" s="113"/>
      <c r="K38" s="113"/>
      <c r="L38" s="113"/>
    </row>
    <row r="39" spans="2:12">
      <c r="B39" s="113"/>
      <c r="C39" s="113"/>
      <c r="D39" s="113"/>
      <c r="E39" s="113"/>
      <c r="F39" s="113"/>
      <c r="G39" s="113"/>
      <c r="H39" s="113"/>
      <c r="I39" s="113"/>
      <c r="J39" s="113"/>
      <c r="K39" s="113"/>
      <c r="L39" s="113"/>
    </row>
    <row r="40" spans="2:12">
      <c r="B40" s="113"/>
      <c r="C40" s="113"/>
      <c r="D40" s="113"/>
      <c r="E40" s="113"/>
      <c r="F40" s="113"/>
      <c r="G40" s="113"/>
      <c r="H40" s="113"/>
      <c r="I40" s="113"/>
      <c r="J40" s="113"/>
      <c r="K40" s="113"/>
      <c r="L40" s="113"/>
    </row>
    <row r="41" spans="2:12">
      <c r="B41" s="113"/>
      <c r="C41" s="113"/>
      <c r="D41" s="113"/>
      <c r="E41" s="113"/>
      <c r="F41" s="113"/>
      <c r="G41" s="113"/>
      <c r="H41" s="113"/>
      <c r="I41" s="113"/>
      <c r="J41" s="113"/>
      <c r="K41" s="113"/>
      <c r="L41" s="113"/>
    </row>
    <row r="42" spans="2:12">
      <c r="B42" s="113"/>
      <c r="C42" s="113"/>
      <c r="D42" s="113"/>
      <c r="E42" s="113"/>
      <c r="F42" s="113"/>
      <c r="G42" s="113"/>
      <c r="H42" s="113"/>
      <c r="I42" s="113"/>
      <c r="J42" s="113"/>
      <c r="K42" s="113"/>
      <c r="L42" s="113"/>
    </row>
    <row r="43" spans="2:12">
      <c r="B43" s="113"/>
      <c r="C43" s="113"/>
      <c r="D43" s="113"/>
      <c r="E43" s="113"/>
      <c r="F43" s="113"/>
      <c r="G43" s="113"/>
      <c r="H43" s="113"/>
      <c r="I43" s="113"/>
      <c r="J43" s="113"/>
      <c r="K43" s="113"/>
      <c r="L43" s="113"/>
    </row>
    <row r="44" spans="2:12">
      <c r="B44" s="113"/>
      <c r="C44" s="113"/>
      <c r="D44" s="113"/>
      <c r="E44" s="113"/>
      <c r="F44" s="113"/>
      <c r="G44" s="113"/>
      <c r="H44" s="113"/>
      <c r="I44" s="113"/>
      <c r="J44" s="113"/>
      <c r="K44" s="113"/>
      <c r="L44" s="113"/>
    </row>
    <row r="45" spans="2:12">
      <c r="B45" s="113"/>
      <c r="C45" s="113"/>
      <c r="D45" s="113"/>
      <c r="E45" s="113"/>
      <c r="F45" s="113"/>
      <c r="G45" s="113"/>
      <c r="H45" s="113"/>
      <c r="I45" s="113"/>
      <c r="J45" s="113"/>
      <c r="K45" s="113"/>
      <c r="L45" s="113"/>
    </row>
    <row r="46" spans="2:12">
      <c r="B46" s="113"/>
      <c r="C46" s="113"/>
      <c r="D46" s="113"/>
      <c r="E46" s="113"/>
      <c r="F46" s="113"/>
      <c r="G46" s="113"/>
      <c r="H46" s="113"/>
      <c r="I46" s="113"/>
      <c r="J46" s="113"/>
      <c r="K46" s="113"/>
      <c r="L46" s="113"/>
    </row>
    <row r="47" spans="2:12">
      <c r="C47" s="113"/>
      <c r="D47" s="113"/>
      <c r="E47" s="113"/>
      <c r="F47" s="113"/>
      <c r="G47" s="113"/>
      <c r="H47" s="113"/>
      <c r="I47" s="113"/>
      <c r="J47" s="113"/>
      <c r="K47" s="113"/>
      <c r="L47" s="113"/>
    </row>
    <row r="48" spans="2:12">
      <c r="B48" s="113"/>
      <c r="C48" s="113"/>
      <c r="D48" s="113"/>
      <c r="E48" s="113"/>
      <c r="F48" s="113"/>
      <c r="G48" s="113"/>
      <c r="H48" s="113"/>
      <c r="I48" s="113"/>
      <c r="J48" s="113"/>
      <c r="K48" s="113"/>
      <c r="L48" s="113"/>
    </row>
    <row r="49" spans="2:12">
      <c r="B49" s="241" t="s">
        <v>240</v>
      </c>
    </row>
    <row r="52" spans="2:12">
      <c r="C52" s="117"/>
      <c r="D52" s="117"/>
      <c r="E52" s="117"/>
      <c r="F52" s="117"/>
      <c r="G52" s="117"/>
      <c r="H52" s="117"/>
      <c r="I52" s="117"/>
      <c r="J52" s="117"/>
      <c r="K52" s="117"/>
      <c r="L52" s="117"/>
    </row>
  </sheetData>
  <mergeCells count="5">
    <mergeCell ref="B6:B7"/>
    <mergeCell ref="B2:L2"/>
    <mergeCell ref="B3:L3"/>
    <mergeCell ref="B4:L4"/>
    <mergeCell ref="B24:L24"/>
  </mergeCells>
  <hyperlinks>
    <hyperlink ref="N2" location="Índice!A1" display="Volver al índice"/>
  </hyperlinks>
  <printOptions horizontalCentered="1"/>
  <pageMargins left="0.70866141732283472" right="0.70866141732283472" top="1.299212598425197" bottom="0.74803149606299213" header="0.31496062992125984" footer="0.31496062992125984"/>
  <pageSetup paperSize="122" scale="78"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B1:Y51"/>
  <sheetViews>
    <sheetView zoomScale="80" zoomScaleNormal="80" zoomScalePageLayoutView="80" workbookViewId="0"/>
  </sheetViews>
  <sheetFormatPr baseColWidth="10" defaultColWidth="10.85546875" defaultRowHeight="12.75"/>
  <cols>
    <col min="1" max="1" width="1.42578125" style="20" customWidth="1"/>
    <col min="2" max="2" width="11.42578125" style="20" customWidth="1"/>
    <col min="3" max="4" width="12" style="20" customWidth="1"/>
    <col min="5" max="5" width="14.85546875" style="20" customWidth="1"/>
    <col min="6" max="8" width="12" style="20" customWidth="1"/>
    <col min="9" max="9" width="13.7109375" style="20" customWidth="1"/>
    <col min="10" max="11" width="12" style="20" customWidth="1"/>
    <col min="12" max="12" width="10.85546875" style="20"/>
    <col min="13" max="13" width="1.28515625" style="20" customWidth="1"/>
    <col min="14" max="14" width="10.85546875" style="20"/>
    <col min="15" max="15" width="10.85546875" style="142"/>
    <col min="16" max="24" width="10.85546875" style="134" hidden="1" customWidth="1"/>
    <col min="25" max="25" width="10.85546875" style="142"/>
    <col min="26" max="16384" width="10.85546875" style="20"/>
  </cols>
  <sheetData>
    <row r="1" spans="2:25" ht="6.75" customHeight="1"/>
    <row r="2" spans="2:25">
      <c r="B2" s="356" t="s">
        <v>139</v>
      </c>
      <c r="C2" s="356"/>
      <c r="D2" s="356"/>
      <c r="E2" s="356"/>
      <c r="F2" s="356"/>
      <c r="G2" s="356"/>
      <c r="H2" s="356"/>
      <c r="I2" s="356"/>
      <c r="J2" s="356"/>
      <c r="K2" s="356"/>
      <c r="L2" s="356"/>
      <c r="M2" s="226"/>
      <c r="N2" s="44" t="s">
        <v>148</v>
      </c>
      <c r="O2" s="220"/>
      <c r="P2" s="305"/>
    </row>
    <row r="3" spans="2:25">
      <c r="B3" s="356" t="s">
        <v>47</v>
      </c>
      <c r="C3" s="356"/>
      <c r="D3" s="356"/>
      <c r="E3" s="356"/>
      <c r="F3" s="356"/>
      <c r="G3" s="356"/>
      <c r="H3" s="356"/>
      <c r="I3" s="356"/>
      <c r="J3" s="356"/>
      <c r="K3" s="356"/>
      <c r="L3" s="356"/>
      <c r="M3" s="226"/>
      <c r="N3" s="226"/>
      <c r="O3" s="220"/>
      <c r="P3" s="305"/>
    </row>
    <row r="4" spans="2:25" ht="15" customHeight="1">
      <c r="B4" s="356" t="s">
        <v>29</v>
      </c>
      <c r="C4" s="356"/>
      <c r="D4" s="356"/>
      <c r="E4" s="356"/>
      <c r="F4" s="356"/>
      <c r="G4" s="356"/>
      <c r="H4" s="356"/>
      <c r="I4" s="356"/>
      <c r="J4" s="356"/>
      <c r="K4" s="356"/>
      <c r="L4" s="356"/>
      <c r="M4" s="226"/>
      <c r="N4" s="226"/>
      <c r="O4" s="220"/>
      <c r="P4" s="305"/>
    </row>
    <row r="5" spans="2:25">
      <c r="B5" s="2"/>
      <c r="C5" s="2"/>
      <c r="D5" s="2"/>
      <c r="E5" s="2"/>
      <c r="F5" s="2"/>
      <c r="G5" s="2"/>
      <c r="H5" s="2"/>
      <c r="I5" s="2"/>
      <c r="J5" s="2"/>
      <c r="K5" s="2"/>
      <c r="L5" s="2"/>
      <c r="M5" s="2"/>
      <c r="N5" s="2"/>
      <c r="O5" s="247"/>
      <c r="P5" s="306"/>
    </row>
    <row r="6" spans="2:25" ht="15" customHeight="1">
      <c r="B6" s="379" t="s">
        <v>13</v>
      </c>
      <c r="C6" s="227" t="s">
        <v>24</v>
      </c>
      <c r="D6" s="227" t="s">
        <v>24</v>
      </c>
      <c r="E6" s="227" t="s">
        <v>26</v>
      </c>
      <c r="F6" s="227" t="s">
        <v>24</v>
      </c>
      <c r="G6" s="227" t="s">
        <v>25</v>
      </c>
      <c r="H6" s="227" t="s">
        <v>25</v>
      </c>
      <c r="I6" s="227" t="s">
        <v>24</v>
      </c>
      <c r="J6" s="227" t="s">
        <v>24</v>
      </c>
      <c r="K6" s="227" t="s">
        <v>24</v>
      </c>
      <c r="L6" s="227" t="s">
        <v>152</v>
      </c>
      <c r="M6" s="1"/>
      <c r="N6" s="1"/>
      <c r="O6" s="248"/>
      <c r="P6" s="307"/>
    </row>
    <row r="7" spans="2:25" ht="15" customHeight="1">
      <c r="B7" s="380"/>
      <c r="C7" s="228" t="s">
        <v>23</v>
      </c>
      <c r="D7" s="228" t="s">
        <v>22</v>
      </c>
      <c r="E7" s="228" t="s">
        <v>21</v>
      </c>
      <c r="F7" s="228" t="s">
        <v>20</v>
      </c>
      <c r="G7" s="228" t="s">
        <v>19</v>
      </c>
      <c r="H7" s="228" t="s">
        <v>18</v>
      </c>
      <c r="I7" s="228" t="s">
        <v>17</v>
      </c>
      <c r="J7" s="228" t="s">
        <v>16</v>
      </c>
      <c r="K7" s="228" t="s">
        <v>15</v>
      </c>
      <c r="L7" s="228" t="s">
        <v>153</v>
      </c>
      <c r="M7" s="1"/>
      <c r="N7" s="1"/>
      <c r="O7" s="248"/>
      <c r="P7" s="304" t="str">
        <f>+C7</f>
        <v>Coquimbo</v>
      </c>
      <c r="Q7" s="304" t="str">
        <f t="shared" ref="Q7:V7" si="0">+D7</f>
        <v>Valparaíso</v>
      </c>
      <c r="R7" s="304" t="str">
        <f t="shared" si="0"/>
        <v>Metropolitana</v>
      </c>
      <c r="S7" s="304" t="str">
        <f t="shared" si="0"/>
        <v>O´Higgins</v>
      </c>
      <c r="T7" s="304" t="str">
        <f t="shared" si="0"/>
        <v>Maule</v>
      </c>
      <c r="U7" s="304" t="str">
        <f t="shared" si="0"/>
        <v>Bío Bío</v>
      </c>
      <c r="V7" s="304" t="str">
        <f t="shared" si="0"/>
        <v>La Araucanía</v>
      </c>
      <c r="W7" s="304" t="str">
        <f>+J7</f>
        <v>Los Ríos</v>
      </c>
      <c r="X7" s="304" t="str">
        <f>+K7</f>
        <v>Los Lagos</v>
      </c>
      <c r="Y7" s="248"/>
    </row>
    <row r="8" spans="2:25" ht="12.75" customHeight="1">
      <c r="B8" s="64" t="s">
        <v>11</v>
      </c>
      <c r="C8" s="78">
        <v>22.020369127516776</v>
      </c>
      <c r="D8" s="79">
        <v>14.461283783783784</v>
      </c>
      <c r="E8" s="79">
        <v>19.282570093457942</v>
      </c>
      <c r="F8" s="79">
        <v>16.780304054054053</v>
      </c>
      <c r="G8" s="79">
        <v>14.920527577937651</v>
      </c>
      <c r="H8" s="79">
        <v>19.960667938931298</v>
      </c>
      <c r="I8" s="79">
        <v>23.313738214087632</v>
      </c>
      <c r="J8" s="79"/>
      <c r="K8" s="79">
        <v>23.38645287228109</v>
      </c>
      <c r="L8" s="79"/>
      <c r="M8" s="79"/>
      <c r="N8" s="45"/>
      <c r="O8" s="249"/>
      <c r="Y8" s="249"/>
    </row>
    <row r="9" spans="2:25" ht="12.75" customHeight="1">
      <c r="B9" s="64" t="s">
        <v>10</v>
      </c>
      <c r="C9" s="79">
        <v>20.42828413284133</v>
      </c>
      <c r="D9" s="79">
        <v>12.118067226890757</v>
      </c>
      <c r="E9" s="79">
        <v>15.59320293398533</v>
      </c>
      <c r="F9" s="79">
        <v>18.212324840764332</v>
      </c>
      <c r="G9" s="79">
        <v>14.861480519480519</v>
      </c>
      <c r="H9" s="79">
        <v>19.893708260105448</v>
      </c>
      <c r="I9" s="79">
        <v>19.841906666666667</v>
      </c>
      <c r="J9" s="79"/>
      <c r="K9" s="79">
        <v>22.540594727161249</v>
      </c>
      <c r="L9" s="79"/>
      <c r="M9" s="79"/>
      <c r="N9" s="45"/>
      <c r="O9" s="249"/>
      <c r="P9" s="303">
        <f t="shared" ref="P9:X21" si="1">+C9/C8-1</f>
        <v>-7.230055888054876E-2</v>
      </c>
      <c r="Q9" s="303">
        <f t="shared" si="1"/>
        <v>-0.16203378565329052</v>
      </c>
      <c r="R9" s="303">
        <f t="shared" si="1"/>
        <v>-0.19133171260838899</v>
      </c>
      <c r="S9" s="303">
        <f t="shared" si="1"/>
        <v>8.533938253426987E-2</v>
      </c>
      <c r="T9" s="303">
        <f t="shared" si="1"/>
        <v>-3.9574377077954415E-3</v>
      </c>
      <c r="U9" s="303">
        <f t="shared" si="1"/>
        <v>-3.3545810706691048E-3</v>
      </c>
      <c r="V9" s="303">
        <f t="shared" si="1"/>
        <v>-0.14891784043980838</v>
      </c>
      <c r="W9" s="303" t="e">
        <f t="shared" si="1"/>
        <v>#DIV/0!</v>
      </c>
      <c r="X9" s="303">
        <f t="shared" si="1"/>
        <v>-3.6168723394662372E-2</v>
      </c>
      <c r="Y9" s="249"/>
    </row>
    <row r="10" spans="2:25" ht="12.75" customHeight="1">
      <c r="B10" s="64" t="s">
        <v>9</v>
      </c>
      <c r="C10" s="79">
        <v>20.3</v>
      </c>
      <c r="D10" s="79">
        <v>12.5</v>
      </c>
      <c r="E10" s="79">
        <v>15.84</v>
      </c>
      <c r="F10" s="79">
        <v>19</v>
      </c>
      <c r="G10" s="79">
        <v>15.05</v>
      </c>
      <c r="H10" s="79">
        <v>20.05</v>
      </c>
      <c r="I10" s="79">
        <v>18</v>
      </c>
      <c r="J10" s="79"/>
      <c r="K10" s="79">
        <v>22.72</v>
      </c>
      <c r="L10" s="79"/>
      <c r="M10" s="79"/>
      <c r="N10" s="45"/>
      <c r="O10" s="249"/>
      <c r="P10" s="303">
        <f t="shared" si="1"/>
        <v>-6.2797311809019707E-3</v>
      </c>
      <c r="Q10" s="303">
        <f t="shared" si="1"/>
        <v>3.1517631150098868E-2</v>
      </c>
      <c r="R10" s="303">
        <f t="shared" si="1"/>
        <v>1.5827220812779652E-2</v>
      </c>
      <c r="S10" s="303">
        <f t="shared" si="1"/>
        <v>4.3249566769895775E-2</v>
      </c>
      <c r="T10" s="303">
        <f t="shared" si="1"/>
        <v>1.2685107669613949E-2</v>
      </c>
      <c r="U10" s="303">
        <f t="shared" si="1"/>
        <v>7.8563401981710523E-3</v>
      </c>
      <c r="V10" s="303">
        <f t="shared" si="1"/>
        <v>-9.2829116556675029E-2</v>
      </c>
      <c r="W10" s="303" t="e">
        <f t="shared" si="1"/>
        <v>#DIV/0!</v>
      </c>
      <c r="X10" s="303">
        <f t="shared" si="1"/>
        <v>7.959207599015361E-3</v>
      </c>
      <c r="Y10" s="249"/>
    </row>
    <row r="11" spans="2:25" ht="12.75" customHeight="1">
      <c r="B11" s="64" t="s">
        <v>8</v>
      </c>
      <c r="C11" s="79">
        <v>21.48</v>
      </c>
      <c r="D11" s="79">
        <v>16.5</v>
      </c>
      <c r="E11" s="79">
        <v>13.26</v>
      </c>
      <c r="F11" s="79">
        <v>20.04</v>
      </c>
      <c r="G11" s="79">
        <v>15.16</v>
      </c>
      <c r="H11" s="79">
        <v>20.27</v>
      </c>
      <c r="I11" s="79">
        <v>20.57</v>
      </c>
      <c r="J11" s="64"/>
      <c r="K11" s="79">
        <v>22.380000000000003</v>
      </c>
      <c r="L11" s="79"/>
      <c r="M11" s="79"/>
      <c r="N11" s="45"/>
      <c r="O11" s="249"/>
      <c r="P11" s="303">
        <f t="shared" si="1"/>
        <v>5.8128078817734075E-2</v>
      </c>
      <c r="Q11" s="303">
        <f t="shared" si="1"/>
        <v>0.32000000000000006</v>
      </c>
      <c r="R11" s="303">
        <f t="shared" si="1"/>
        <v>-0.16287878787878785</v>
      </c>
      <c r="S11" s="303">
        <f t="shared" si="1"/>
        <v>5.4736842105263195E-2</v>
      </c>
      <c r="T11" s="303">
        <f t="shared" si="1"/>
        <v>7.3089700996677998E-3</v>
      </c>
      <c r="U11" s="303">
        <f t="shared" si="1"/>
        <v>1.0972568578553554E-2</v>
      </c>
      <c r="V11" s="303">
        <f t="shared" si="1"/>
        <v>0.14277777777777789</v>
      </c>
      <c r="W11" s="303" t="e">
        <f t="shared" si="1"/>
        <v>#DIV/0!</v>
      </c>
      <c r="X11" s="303">
        <f t="shared" si="1"/>
        <v>-1.4964788732394152E-2</v>
      </c>
      <c r="Y11" s="249"/>
    </row>
    <row r="12" spans="2:25" ht="12.75" customHeight="1">
      <c r="B12" s="64" t="s">
        <v>7</v>
      </c>
      <c r="C12" s="79">
        <v>21.55</v>
      </c>
      <c r="D12" s="79">
        <v>16.75</v>
      </c>
      <c r="E12" s="79">
        <v>14.86</v>
      </c>
      <c r="F12" s="79">
        <v>12.98</v>
      </c>
      <c r="G12" s="79">
        <v>16.940000000000001</v>
      </c>
      <c r="H12" s="79">
        <v>19.95</v>
      </c>
      <c r="I12" s="79">
        <v>24.81</v>
      </c>
      <c r="J12" s="64"/>
      <c r="K12" s="79">
        <v>25.82</v>
      </c>
      <c r="L12" s="79"/>
      <c r="M12" s="79"/>
      <c r="N12" s="45"/>
      <c r="O12" s="249"/>
      <c r="P12" s="303">
        <f t="shared" si="1"/>
        <v>3.2588454376163423E-3</v>
      </c>
      <c r="Q12" s="303">
        <f t="shared" si="1"/>
        <v>1.5151515151515138E-2</v>
      </c>
      <c r="R12" s="303">
        <f t="shared" si="1"/>
        <v>0.1206636500754148</v>
      </c>
      <c r="S12" s="303">
        <f t="shared" si="1"/>
        <v>-0.35229540918163671</v>
      </c>
      <c r="T12" s="303">
        <f t="shared" si="1"/>
        <v>0.11741424802110823</v>
      </c>
      <c r="U12" s="303">
        <f t="shared" si="1"/>
        <v>-1.5786877158362134E-2</v>
      </c>
      <c r="V12" s="303">
        <f t="shared" si="1"/>
        <v>0.20612542537676215</v>
      </c>
      <c r="W12" s="303" t="e">
        <f t="shared" si="1"/>
        <v>#DIV/0!</v>
      </c>
      <c r="X12" s="303">
        <f t="shared" si="1"/>
        <v>0.15370866845397657</v>
      </c>
      <c r="Y12" s="249"/>
    </row>
    <row r="13" spans="2:25" ht="12.75" customHeight="1">
      <c r="B13" s="64" t="s">
        <v>6</v>
      </c>
      <c r="C13" s="79">
        <v>17.426408798813643</v>
      </c>
      <c r="D13" s="79">
        <v>9.3375088133761874</v>
      </c>
      <c r="E13" s="79">
        <v>16.623426967364942</v>
      </c>
      <c r="F13" s="79">
        <v>13.281982350534744</v>
      </c>
      <c r="G13" s="79">
        <v>13.350154657230894</v>
      </c>
      <c r="H13" s="79">
        <v>11.576870309860222</v>
      </c>
      <c r="I13" s="79">
        <v>15.118167139676645</v>
      </c>
      <c r="J13" s="79">
        <v>18.236673129705636</v>
      </c>
      <c r="K13" s="79">
        <v>19.057086368736975</v>
      </c>
      <c r="L13" s="79"/>
      <c r="M13" s="79"/>
      <c r="N13" s="45"/>
      <c r="O13" s="249"/>
      <c r="P13" s="303">
        <f t="shared" si="1"/>
        <v>-0.1913499397302254</v>
      </c>
      <c r="Q13" s="303">
        <f t="shared" si="1"/>
        <v>-0.44253678726112311</v>
      </c>
      <c r="R13" s="303">
        <f t="shared" si="1"/>
        <v>0.11866937869212268</v>
      </c>
      <c r="S13" s="303">
        <f t="shared" si="1"/>
        <v>2.3265204201444067E-2</v>
      </c>
      <c r="T13" s="303">
        <f t="shared" si="1"/>
        <v>-0.21191530949050219</v>
      </c>
      <c r="U13" s="303">
        <f t="shared" si="1"/>
        <v>-0.41970574887918688</v>
      </c>
      <c r="V13" s="303">
        <f t="shared" si="1"/>
        <v>-0.39064219509566123</v>
      </c>
      <c r="W13" s="303" t="e">
        <f t="shared" si="1"/>
        <v>#DIV/0!</v>
      </c>
      <c r="X13" s="303">
        <f t="shared" si="1"/>
        <v>-0.26192539238044243</v>
      </c>
      <c r="Y13" s="249"/>
    </row>
    <row r="14" spans="2:25" ht="12.75" customHeight="1">
      <c r="B14" s="64" t="s">
        <v>5</v>
      </c>
      <c r="C14" s="79">
        <v>19</v>
      </c>
      <c r="D14" s="79">
        <v>13.6</v>
      </c>
      <c r="E14" s="79">
        <v>15.330000000000002</v>
      </c>
      <c r="F14" s="79">
        <v>17</v>
      </c>
      <c r="G14" s="79">
        <v>17.07</v>
      </c>
      <c r="H14" s="79">
        <v>16.7</v>
      </c>
      <c r="I14" s="79">
        <v>14.88</v>
      </c>
      <c r="J14" s="79">
        <v>20.43</v>
      </c>
      <c r="K14" s="79">
        <v>21.03</v>
      </c>
      <c r="L14" s="79"/>
      <c r="M14" s="79"/>
      <c r="N14" s="45"/>
      <c r="O14" s="249"/>
      <c r="P14" s="303">
        <f t="shared" si="1"/>
        <v>9.0299224547830237E-2</v>
      </c>
      <c r="Q14" s="303">
        <f t="shared" si="1"/>
        <v>0.456491262478671</v>
      </c>
      <c r="R14" s="303">
        <f t="shared" si="1"/>
        <v>-7.7807480365161275E-2</v>
      </c>
      <c r="S14" s="303">
        <f t="shared" si="1"/>
        <v>0.2799294225319886</v>
      </c>
      <c r="T14" s="303">
        <f t="shared" si="1"/>
        <v>0.27863687262636416</v>
      </c>
      <c r="U14" s="303">
        <f t="shared" si="1"/>
        <v>0.44253149193321439</v>
      </c>
      <c r="V14" s="303">
        <f t="shared" si="1"/>
        <v>-1.5753704630741217E-2</v>
      </c>
      <c r="W14" s="303">
        <f t="shared" si="1"/>
        <v>0.12027012025135564</v>
      </c>
      <c r="X14" s="303">
        <f t="shared" si="1"/>
        <v>0.10352650940909713</v>
      </c>
      <c r="Y14" s="249"/>
    </row>
    <row r="15" spans="2:25" ht="12.75" customHeight="1">
      <c r="B15" s="64" t="s">
        <v>4</v>
      </c>
      <c r="C15" s="79">
        <v>17.22</v>
      </c>
      <c r="D15" s="79">
        <v>13.780000000000001</v>
      </c>
      <c r="E15" s="79">
        <v>19.23</v>
      </c>
      <c r="F15" s="79">
        <v>14.49</v>
      </c>
      <c r="G15" s="79">
        <v>14.62</v>
      </c>
      <c r="H15" s="79">
        <v>15.63</v>
      </c>
      <c r="I15" s="79">
        <v>19.71</v>
      </c>
      <c r="J15" s="79">
        <v>26.630000000000003</v>
      </c>
      <c r="K15" s="79">
        <v>25.910000000000004</v>
      </c>
      <c r="L15" s="79"/>
      <c r="M15" s="79"/>
      <c r="N15" s="45"/>
      <c r="O15" s="249"/>
      <c r="P15" s="303">
        <f t="shared" si="1"/>
        <v>-9.3684210526315814E-2</v>
      </c>
      <c r="Q15" s="303">
        <f t="shared" si="1"/>
        <v>1.3235294117647234E-2</v>
      </c>
      <c r="R15" s="303">
        <f t="shared" si="1"/>
        <v>0.25440313111545976</v>
      </c>
      <c r="S15" s="303">
        <f t="shared" si="1"/>
        <v>-0.14764705882352935</v>
      </c>
      <c r="T15" s="303">
        <f t="shared" si="1"/>
        <v>-0.14352665495020511</v>
      </c>
      <c r="U15" s="303">
        <f t="shared" si="1"/>
        <v>-6.4071856287425066E-2</v>
      </c>
      <c r="V15" s="303">
        <f t="shared" si="1"/>
        <v>0.32459677419354827</v>
      </c>
      <c r="W15" s="303">
        <f t="shared" si="1"/>
        <v>0.30347528144884994</v>
      </c>
      <c r="X15" s="303">
        <f t="shared" si="1"/>
        <v>0.23204945316214931</v>
      </c>
      <c r="Y15" s="249"/>
    </row>
    <row r="16" spans="2:25" ht="12.75" customHeight="1">
      <c r="B16" s="64" t="s">
        <v>3</v>
      </c>
      <c r="C16" s="79">
        <v>22.94</v>
      </c>
      <c r="D16" s="79">
        <v>26.330000000000002</v>
      </c>
      <c r="E16" s="79">
        <v>24.669999999999998</v>
      </c>
      <c r="F16" s="79">
        <v>19.36</v>
      </c>
      <c r="G16" s="79">
        <v>12.52</v>
      </c>
      <c r="H16" s="79">
        <v>18.490000000000002</v>
      </c>
      <c r="I16" s="79">
        <v>18.830000000000002</v>
      </c>
      <c r="J16" s="79">
        <v>33.1</v>
      </c>
      <c r="K16" s="79">
        <v>29.53</v>
      </c>
      <c r="L16" s="79"/>
      <c r="M16" s="79"/>
      <c r="N16" s="45"/>
      <c r="O16" s="249"/>
      <c r="P16" s="303">
        <f t="shared" si="1"/>
        <v>0.33217189314750306</v>
      </c>
      <c r="Q16" s="303">
        <f t="shared" si="1"/>
        <v>0.91074020319303339</v>
      </c>
      <c r="R16" s="303">
        <f t="shared" si="1"/>
        <v>0.28289131565262604</v>
      </c>
      <c r="S16" s="303">
        <f t="shared" si="1"/>
        <v>0.33609385783298817</v>
      </c>
      <c r="T16" s="303">
        <f t="shared" si="1"/>
        <v>-0.14363885088919282</v>
      </c>
      <c r="U16" s="303">
        <f t="shared" si="1"/>
        <v>0.18298144593730004</v>
      </c>
      <c r="V16" s="303">
        <f t="shared" si="1"/>
        <v>-4.4647387113140535E-2</v>
      </c>
      <c r="W16" s="303">
        <f t="shared" si="1"/>
        <v>0.24295906871948914</v>
      </c>
      <c r="X16" s="303">
        <f t="shared" si="1"/>
        <v>0.13971439598610558</v>
      </c>
      <c r="Y16" s="249"/>
    </row>
    <row r="17" spans="2:25" ht="12.75" customHeight="1">
      <c r="B17" s="64" t="s">
        <v>2</v>
      </c>
      <c r="C17" s="79">
        <v>23.54</v>
      </c>
      <c r="D17" s="79">
        <v>20.52</v>
      </c>
      <c r="E17" s="79">
        <v>21.1</v>
      </c>
      <c r="F17" s="79">
        <v>17.82</v>
      </c>
      <c r="G17" s="79">
        <v>24.35</v>
      </c>
      <c r="H17" s="79">
        <v>27.26</v>
      </c>
      <c r="I17" s="79">
        <v>34.69</v>
      </c>
      <c r="J17" s="79">
        <v>37.019999999999996</v>
      </c>
      <c r="K17" s="79">
        <v>42.55</v>
      </c>
      <c r="L17" s="79"/>
      <c r="M17" s="79"/>
      <c r="N17" s="45"/>
      <c r="O17" s="249"/>
      <c r="P17" s="303">
        <f t="shared" si="1"/>
        <v>2.6155187445509931E-2</v>
      </c>
      <c r="Q17" s="303">
        <f t="shared" si="1"/>
        <v>-0.22066084314470191</v>
      </c>
      <c r="R17" s="303">
        <f t="shared" si="1"/>
        <v>-0.14471017430077004</v>
      </c>
      <c r="S17" s="303">
        <f t="shared" si="1"/>
        <v>-7.9545454545454475E-2</v>
      </c>
      <c r="T17" s="303">
        <f t="shared" si="1"/>
        <v>0.94488817891373822</v>
      </c>
      <c r="U17" s="303">
        <f t="shared" si="1"/>
        <v>0.4743104380746348</v>
      </c>
      <c r="V17" s="303">
        <f t="shared" si="1"/>
        <v>0.84227296866702051</v>
      </c>
      <c r="W17" s="303">
        <f t="shared" si="1"/>
        <v>0.11842900302114789</v>
      </c>
      <c r="X17" s="303">
        <f t="shared" si="1"/>
        <v>0.44090755164239748</v>
      </c>
      <c r="Y17" s="249"/>
    </row>
    <row r="18" spans="2:25" ht="12.75" customHeight="1">
      <c r="B18" s="64" t="s">
        <v>120</v>
      </c>
      <c r="C18" s="79">
        <v>22.02</v>
      </c>
      <c r="D18" s="79">
        <v>11.26</v>
      </c>
      <c r="E18" s="79">
        <v>24.48</v>
      </c>
      <c r="F18" s="79">
        <v>15.260000000000002</v>
      </c>
      <c r="G18" s="79">
        <v>16.580000000000002</v>
      </c>
      <c r="H18" s="79">
        <v>16.84</v>
      </c>
      <c r="I18" s="79">
        <v>26.2</v>
      </c>
      <c r="J18" s="79">
        <v>36.230000000000004</v>
      </c>
      <c r="K18" s="79">
        <v>37.019999999999996</v>
      </c>
      <c r="L18" s="79"/>
      <c r="M18" s="79"/>
      <c r="N18" s="45"/>
      <c r="O18" s="249"/>
      <c r="P18" s="303">
        <f t="shared" si="1"/>
        <v>-6.457094307561595E-2</v>
      </c>
      <c r="Q18" s="303">
        <f t="shared" si="1"/>
        <v>-0.45126705653021437</v>
      </c>
      <c r="R18" s="303">
        <f t="shared" si="1"/>
        <v>0.16018957345971563</v>
      </c>
      <c r="S18" s="303">
        <f t="shared" si="1"/>
        <v>-0.14365881032547689</v>
      </c>
      <c r="T18" s="303">
        <f t="shared" si="1"/>
        <v>-0.31909650924024635</v>
      </c>
      <c r="U18" s="303">
        <f t="shared" si="1"/>
        <v>-0.38224504768892154</v>
      </c>
      <c r="V18" s="303">
        <f t="shared" si="1"/>
        <v>-0.24473911790141245</v>
      </c>
      <c r="W18" s="303">
        <f t="shared" si="1"/>
        <v>-2.1339816315504967E-2</v>
      </c>
      <c r="X18" s="303">
        <f t="shared" si="1"/>
        <v>-0.12996474735605179</v>
      </c>
      <c r="Y18" s="249"/>
    </row>
    <row r="19" spans="2:25" ht="12.75" customHeight="1">
      <c r="B19" s="64" t="s">
        <v>129</v>
      </c>
      <c r="C19" s="79">
        <v>20.370432012241562</v>
      </c>
      <c r="D19" s="79">
        <v>14.861034346434494</v>
      </c>
      <c r="E19" s="79">
        <v>22.069840622540045</v>
      </c>
      <c r="F19" s="79">
        <v>20.403633040912361</v>
      </c>
      <c r="G19" s="79">
        <v>22.892935432721355</v>
      </c>
      <c r="H19" s="79">
        <v>18.231266095438755</v>
      </c>
      <c r="I19" s="79">
        <v>21.756812355395361</v>
      </c>
      <c r="J19" s="79">
        <v>22.805810423147129</v>
      </c>
      <c r="K19" s="79">
        <v>33.981243498108171</v>
      </c>
      <c r="L19" s="79"/>
      <c r="M19" s="79"/>
      <c r="N19" s="45"/>
      <c r="O19" s="249"/>
      <c r="P19" s="303">
        <f t="shared" si="1"/>
        <v>-7.4912261024452254E-2</v>
      </c>
      <c r="Q19" s="303">
        <f t="shared" si="1"/>
        <v>0.31980766842224639</v>
      </c>
      <c r="R19" s="303">
        <f t="shared" si="1"/>
        <v>-9.8454222935455693E-2</v>
      </c>
      <c r="S19" s="303">
        <f t="shared" si="1"/>
        <v>0.3370663853808884</v>
      </c>
      <c r="T19" s="303">
        <f t="shared" si="1"/>
        <v>0.38075605746208407</v>
      </c>
      <c r="U19" s="303">
        <f t="shared" si="1"/>
        <v>8.2616751510614872E-2</v>
      </c>
      <c r="V19" s="303">
        <f t="shared" si="1"/>
        <v>-0.16958731467956634</v>
      </c>
      <c r="W19" s="303">
        <f t="shared" si="1"/>
        <v>-0.3705268997199247</v>
      </c>
      <c r="X19" s="303">
        <f t="shared" si="1"/>
        <v>-8.2084184275846184E-2</v>
      </c>
      <c r="Y19" s="249"/>
    </row>
    <row r="20" spans="2:25" ht="12.75" customHeight="1">
      <c r="B20" s="64" t="s">
        <v>143</v>
      </c>
      <c r="C20" s="79">
        <v>21.5</v>
      </c>
      <c r="D20" s="79">
        <v>12.209999999999999</v>
      </c>
      <c r="E20" s="79">
        <v>23.61</v>
      </c>
      <c r="F20" s="79">
        <v>12.64</v>
      </c>
      <c r="G20" s="79">
        <v>12.79</v>
      </c>
      <c r="H20" s="79">
        <v>15.45</v>
      </c>
      <c r="I20" s="79">
        <v>20.84</v>
      </c>
      <c r="J20" s="79">
        <v>25.14</v>
      </c>
      <c r="K20" s="79">
        <v>31.990000000000002</v>
      </c>
      <c r="L20" s="79">
        <v>9.1206695778748177</v>
      </c>
      <c r="M20" s="79"/>
      <c r="N20" s="45"/>
      <c r="O20" s="249"/>
      <c r="P20" s="303">
        <f t="shared" si="1"/>
        <v>5.545135160018333E-2</v>
      </c>
      <c r="Q20" s="303">
        <f t="shared" si="1"/>
        <v>-0.17838827935086088</v>
      </c>
      <c r="R20" s="303">
        <f t="shared" si="1"/>
        <v>6.9785704564036655E-2</v>
      </c>
      <c r="S20" s="303">
        <f t="shared" si="1"/>
        <v>-0.38050248332466607</v>
      </c>
      <c r="T20" s="303">
        <f t="shared" si="1"/>
        <v>-0.44131236303934263</v>
      </c>
      <c r="U20" s="303">
        <f t="shared" si="1"/>
        <v>-0.15255474199537877</v>
      </c>
      <c r="V20" s="303">
        <f t="shared" si="1"/>
        <v>-4.2139093743114753E-2</v>
      </c>
      <c r="W20" s="303">
        <f t="shared" si="1"/>
        <v>0.10235065246722153</v>
      </c>
      <c r="X20" s="303">
        <f t="shared" si="1"/>
        <v>-5.8598311689771698E-2</v>
      </c>
      <c r="Y20" s="249"/>
    </row>
    <row r="21" spans="2:25" ht="12.75" customHeight="1">
      <c r="B21" s="64" t="s">
        <v>172</v>
      </c>
      <c r="C21" s="79">
        <v>23.15</v>
      </c>
      <c r="D21" s="79">
        <v>15.08</v>
      </c>
      <c r="E21" s="79">
        <v>22.86</v>
      </c>
      <c r="F21" s="79">
        <v>16.309999999999999</v>
      </c>
      <c r="G21" s="79">
        <v>16.440000000000001</v>
      </c>
      <c r="H21" s="79">
        <v>15.78</v>
      </c>
      <c r="I21" s="79">
        <v>18.21</v>
      </c>
      <c r="J21" s="79">
        <v>17.8</v>
      </c>
      <c r="K21" s="79">
        <v>25.64</v>
      </c>
      <c r="L21" s="79">
        <v>9.1199999999999992</v>
      </c>
      <c r="M21" s="79"/>
      <c r="N21" s="45"/>
      <c r="O21" s="249"/>
      <c r="P21" s="303">
        <f t="shared" si="1"/>
        <v>7.6744186046511453E-2</v>
      </c>
      <c r="Q21" s="303">
        <f t="shared" si="1"/>
        <v>0.23505323505323505</v>
      </c>
      <c r="R21" s="303">
        <f t="shared" si="1"/>
        <v>-3.1766200762388785E-2</v>
      </c>
      <c r="S21" s="303">
        <f t="shared" si="1"/>
        <v>0.29034810126582267</v>
      </c>
      <c r="T21" s="303">
        <f t="shared" si="1"/>
        <v>0.28537920250195481</v>
      </c>
      <c r="U21" s="303">
        <f t="shared" si="1"/>
        <v>2.1359223300970953E-2</v>
      </c>
      <c r="V21" s="303">
        <f t="shared" si="1"/>
        <v>-0.1261996161228407</v>
      </c>
      <c r="W21" s="303">
        <f t="shared" si="1"/>
        <v>-0.29196499602227521</v>
      </c>
      <c r="X21" s="303">
        <f t="shared" si="1"/>
        <v>-0.19849953110346985</v>
      </c>
      <c r="Y21" s="249"/>
    </row>
    <row r="22" spans="2:25" ht="12.75" customHeight="1">
      <c r="B22" s="64" t="s">
        <v>190</v>
      </c>
      <c r="C22" s="79">
        <v>24.23</v>
      </c>
      <c r="D22" s="79">
        <v>17.809999999999999</v>
      </c>
      <c r="E22" s="79">
        <v>17.2</v>
      </c>
      <c r="F22" s="79">
        <v>13.73</v>
      </c>
      <c r="G22" s="79">
        <v>16.919999999999998</v>
      </c>
      <c r="H22" s="79">
        <v>14.809999999999999</v>
      </c>
      <c r="I22" s="79">
        <v>22.619999999999997</v>
      </c>
      <c r="J22" s="79">
        <v>22</v>
      </c>
      <c r="K22" s="79">
        <v>33.200000000000003</v>
      </c>
      <c r="L22" s="79">
        <v>9.120000000000001</v>
      </c>
      <c r="M22" s="79"/>
      <c r="N22" s="45"/>
      <c r="O22" s="249"/>
      <c r="P22" s="303">
        <f t="shared" ref="P22:X23" si="2">+C22/C21-1</f>
        <v>4.6652267818574567E-2</v>
      </c>
      <c r="Q22" s="303">
        <f t="shared" si="2"/>
        <v>0.18103448275862055</v>
      </c>
      <c r="R22" s="303">
        <f t="shared" si="2"/>
        <v>-0.24759405074365703</v>
      </c>
      <c r="S22" s="303">
        <f t="shared" si="2"/>
        <v>-0.15818516247700787</v>
      </c>
      <c r="T22" s="303">
        <f t="shared" si="2"/>
        <v>2.9197080291970545E-2</v>
      </c>
      <c r="U22" s="303">
        <f t="shared" si="2"/>
        <v>-6.1470215462610889E-2</v>
      </c>
      <c r="V22" s="303">
        <f t="shared" si="2"/>
        <v>0.24217462932454681</v>
      </c>
      <c r="W22" s="303">
        <f t="shared" si="2"/>
        <v>0.23595505617977519</v>
      </c>
      <c r="X22" s="303">
        <f t="shared" si="2"/>
        <v>0.29485179407176298</v>
      </c>
      <c r="Y22" s="249"/>
    </row>
    <row r="23" spans="2:25" ht="12.75" customHeight="1">
      <c r="B23" s="64" t="s">
        <v>250</v>
      </c>
      <c r="C23" s="79">
        <v>24.86</v>
      </c>
      <c r="D23" s="79">
        <v>13.88</v>
      </c>
      <c r="E23" s="79">
        <v>17</v>
      </c>
      <c r="F23" s="79">
        <v>15.419999999999998</v>
      </c>
      <c r="G23" s="79">
        <v>22.130000000000003</v>
      </c>
      <c r="H23" s="79">
        <v>17.25</v>
      </c>
      <c r="I23" s="79">
        <v>26.639999999999997</v>
      </c>
      <c r="J23" s="79">
        <v>31.689999999999998</v>
      </c>
      <c r="K23" s="79">
        <v>42.980000000000004</v>
      </c>
      <c r="L23" s="79">
        <v>9.120000000000001</v>
      </c>
      <c r="M23" s="79"/>
      <c r="N23" s="45"/>
      <c r="O23" s="249"/>
      <c r="P23" s="303">
        <f t="shared" si="2"/>
        <v>2.6000825423029283E-2</v>
      </c>
      <c r="Q23" s="303">
        <f t="shared" si="2"/>
        <v>-0.22066254912970229</v>
      </c>
      <c r="R23" s="303">
        <f t="shared" si="2"/>
        <v>-1.1627906976744096E-2</v>
      </c>
      <c r="S23" s="303">
        <f t="shared" si="2"/>
        <v>0.12308812818645287</v>
      </c>
      <c r="T23" s="303">
        <f t="shared" si="2"/>
        <v>0.30791962174940934</v>
      </c>
      <c r="U23" s="303">
        <f t="shared" si="2"/>
        <v>0.16475354490209337</v>
      </c>
      <c r="V23" s="303">
        <f t="shared" si="2"/>
        <v>0.17771883289124668</v>
      </c>
      <c r="W23" s="303">
        <f t="shared" si="2"/>
        <v>0.44045454545454543</v>
      </c>
      <c r="X23" s="303">
        <f t="shared" si="2"/>
        <v>0.29457831325301198</v>
      </c>
      <c r="Y23" s="249"/>
    </row>
    <row r="24" spans="2:25">
      <c r="B24" s="377" t="s">
        <v>240</v>
      </c>
      <c r="C24" s="378"/>
      <c r="D24" s="378"/>
      <c r="E24" s="378"/>
      <c r="F24" s="378"/>
      <c r="G24" s="378"/>
      <c r="H24" s="378"/>
      <c r="I24" s="378"/>
      <c r="J24" s="378"/>
      <c r="K24" s="378"/>
      <c r="L24" s="378"/>
    </row>
    <row r="25" spans="2:25" ht="12.75" customHeight="1">
      <c r="B25" s="245"/>
      <c r="C25" s="246"/>
      <c r="D25" s="246"/>
      <c r="E25" s="246"/>
      <c r="F25" s="246"/>
      <c r="G25" s="246"/>
      <c r="H25" s="46"/>
      <c r="I25" s="46"/>
      <c r="J25" s="46"/>
      <c r="K25" s="46"/>
    </row>
    <row r="26" spans="2:25">
      <c r="B26" s="2"/>
      <c r="C26" s="2"/>
      <c r="D26" s="2"/>
      <c r="E26" s="2"/>
      <c r="F26" s="2"/>
      <c r="G26" s="2"/>
      <c r="H26" s="2"/>
      <c r="I26" s="2"/>
      <c r="J26" s="2"/>
      <c r="K26" s="2"/>
    </row>
    <row r="31" spans="2:25">
      <c r="P31" s="306"/>
    </row>
    <row r="46" spans="2:14">
      <c r="N46" s="2"/>
    </row>
    <row r="47" spans="2:14">
      <c r="B47" s="232" t="s">
        <v>241</v>
      </c>
    </row>
    <row r="50" spans="3:12">
      <c r="C50" s="133"/>
      <c r="D50" s="133"/>
      <c r="E50" s="133"/>
      <c r="F50" s="133"/>
      <c r="G50" s="133"/>
      <c r="H50" s="133"/>
      <c r="I50" s="133"/>
      <c r="J50" s="133"/>
      <c r="K50" s="133"/>
      <c r="L50" s="133"/>
    </row>
    <row r="51" spans="3:12">
      <c r="C51" s="79"/>
      <c r="D51" s="79"/>
      <c r="E51" s="79"/>
      <c r="F51" s="79"/>
      <c r="G51" s="79"/>
      <c r="H51" s="79"/>
      <c r="I51" s="79"/>
      <c r="J51" s="79"/>
      <c r="K51" s="79"/>
      <c r="L51" s="79"/>
    </row>
  </sheetData>
  <mergeCells count="5">
    <mergeCell ref="B6:B7"/>
    <mergeCell ref="B3:L3"/>
    <mergeCell ref="B2:L2"/>
    <mergeCell ref="B4:L4"/>
    <mergeCell ref="B24:L24"/>
  </mergeCells>
  <hyperlinks>
    <hyperlink ref="N2" location="Índice!A1" display="Volver al índice"/>
  </hyperlinks>
  <printOptions horizontalCentered="1"/>
  <pageMargins left="0.70866141732283472" right="0.70866141732283472" top="1.299212598425197" bottom="0.74803149606299213" header="0.31496062992125984" footer="0.31496062992125984"/>
  <pageSetup paperSize="122" scale="81"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4"/>
  <sheetViews>
    <sheetView zoomScale="80" zoomScaleNormal="80" zoomScalePageLayoutView="80" workbookViewId="0"/>
  </sheetViews>
  <sheetFormatPr baseColWidth="10" defaultColWidth="10.85546875" defaultRowHeight="12.75"/>
  <cols>
    <col min="1" max="1" width="1.140625" style="34" customWidth="1"/>
    <col min="2" max="2" width="41" style="34" customWidth="1"/>
    <col min="3" max="3" width="26.28515625" style="34" customWidth="1"/>
    <col min="4" max="4" width="26.140625" style="34" customWidth="1"/>
    <col min="5" max="5" width="22.28515625" style="34" customWidth="1"/>
    <col min="6" max="6" width="4" style="34" customWidth="1"/>
    <col min="7" max="7" width="14.42578125" style="34" customWidth="1"/>
    <col min="8" max="16384" width="10.85546875" style="34"/>
  </cols>
  <sheetData>
    <row r="1" spans="2:7" ht="6.75" customHeight="1"/>
    <row r="2" spans="2:7">
      <c r="B2" s="391" t="s">
        <v>223</v>
      </c>
      <c r="C2" s="391"/>
      <c r="D2" s="391"/>
      <c r="E2" s="391"/>
      <c r="G2" s="44" t="s">
        <v>148</v>
      </c>
    </row>
    <row r="3" spans="2:7">
      <c r="B3" s="391" t="s">
        <v>224</v>
      </c>
      <c r="C3" s="391"/>
      <c r="D3" s="391"/>
      <c r="E3" s="391"/>
      <c r="G3" s="44"/>
    </row>
    <row r="4" spans="2:7">
      <c r="B4" s="391" t="s">
        <v>274</v>
      </c>
      <c r="C4" s="391"/>
      <c r="D4" s="391"/>
      <c r="E4" s="391"/>
    </row>
    <row r="6" spans="2:7" ht="38.25">
      <c r="C6" s="172" t="s">
        <v>205</v>
      </c>
      <c r="D6" s="172" t="s">
        <v>272</v>
      </c>
      <c r="E6" s="172" t="s">
        <v>273</v>
      </c>
    </row>
    <row r="7" spans="2:7">
      <c r="B7" s="173" t="s">
        <v>151</v>
      </c>
      <c r="C7" s="174">
        <v>26</v>
      </c>
      <c r="D7" s="174">
        <v>30</v>
      </c>
      <c r="E7" s="174">
        <v>30</v>
      </c>
    </row>
    <row r="8" spans="2:7">
      <c r="B8" s="173" t="s">
        <v>193</v>
      </c>
      <c r="C8" s="175">
        <v>998000</v>
      </c>
      <c r="D8" s="175">
        <v>648000</v>
      </c>
      <c r="E8" s="175">
        <v>1538000</v>
      </c>
    </row>
    <row r="9" spans="2:7">
      <c r="B9" s="173" t="s">
        <v>194</v>
      </c>
      <c r="C9" s="175">
        <v>612000</v>
      </c>
      <c r="D9" s="175">
        <v>651000</v>
      </c>
      <c r="E9" s="175">
        <v>622000</v>
      </c>
    </row>
    <row r="10" spans="2:7">
      <c r="B10" s="173" t="s">
        <v>195</v>
      </c>
      <c r="C10" s="175">
        <v>1718582</v>
      </c>
      <c r="D10" s="175">
        <v>2349219</v>
      </c>
      <c r="E10" s="175">
        <v>1816105</v>
      </c>
    </row>
    <row r="11" spans="2:7" ht="14.25">
      <c r="B11" s="176" t="s">
        <v>255</v>
      </c>
      <c r="C11" s="175">
        <f>124821.825+166429.1</f>
        <v>291250.92499999999</v>
      </c>
      <c r="D11" s="175">
        <v>346581</v>
      </c>
      <c r="E11" s="175">
        <f>198805+178925</f>
        <v>377730</v>
      </c>
    </row>
    <row r="12" spans="2:7">
      <c r="B12" s="177" t="s">
        <v>196</v>
      </c>
      <c r="C12" s="178">
        <f>SUM(C8:C11)</f>
        <v>3619832.9249999998</v>
      </c>
      <c r="D12" s="178">
        <f>SUM(D8:D11)</f>
        <v>3994800</v>
      </c>
      <c r="E12" s="178">
        <f>SUM(E8:E11)</f>
        <v>4353835</v>
      </c>
    </row>
    <row r="13" spans="2:7" ht="14.25">
      <c r="B13" s="173" t="s">
        <v>209</v>
      </c>
      <c r="C13" s="310">
        <f>+AVERAGE('precio mayorista3'!U37:V37)/25</f>
        <v>239.85991998778999</v>
      </c>
      <c r="D13" s="194">
        <f>+AVERAGE('precio mayorista3'!X37:Y37)/25</f>
        <v>200.15806666666668</v>
      </c>
      <c r="E13" s="194">
        <f>+AVERAGE('precio mayorista3'!U37:V37)/25</f>
        <v>239.85991998778999</v>
      </c>
    </row>
    <row r="14" spans="2:7">
      <c r="B14" s="179" t="s">
        <v>197</v>
      </c>
      <c r="C14" s="178">
        <f>C13*C7*1000</f>
        <v>6236357.9196825391</v>
      </c>
      <c r="D14" s="178">
        <f>D13*D7*1000</f>
        <v>6004742</v>
      </c>
      <c r="E14" s="178">
        <f>E13*E7*1000</f>
        <v>7195797.5996337002</v>
      </c>
    </row>
    <row r="15" spans="2:7">
      <c r="B15" s="179" t="s">
        <v>198</v>
      </c>
      <c r="C15" s="298">
        <f>C14-C12</f>
        <v>2616524.9946825393</v>
      </c>
      <c r="D15" s="298">
        <f>D14-D12</f>
        <v>2009942</v>
      </c>
      <c r="E15" s="298">
        <f>E14-E12</f>
        <v>2841962.5996337002</v>
      </c>
    </row>
    <row r="16" spans="2:7">
      <c r="B16" s="180"/>
      <c r="C16" s="181"/>
      <c r="D16" s="181"/>
      <c r="E16" s="181"/>
    </row>
    <row r="17" spans="2:5" ht="26.25" customHeight="1">
      <c r="B17" s="385" t="s">
        <v>206</v>
      </c>
      <c r="C17" s="386"/>
      <c r="D17" s="386"/>
      <c r="E17" s="387"/>
    </row>
    <row r="18" spans="2:5">
      <c r="B18" s="389" t="s">
        <v>199</v>
      </c>
      <c r="C18" s="392" t="s">
        <v>225</v>
      </c>
      <c r="D18" s="393"/>
      <c r="E18" s="394"/>
    </row>
    <row r="19" spans="2:5">
      <c r="B19" s="390"/>
      <c r="C19" s="219">
        <v>150</v>
      </c>
      <c r="D19" s="219">
        <v>200</v>
      </c>
      <c r="E19" s="219">
        <v>250</v>
      </c>
    </row>
    <row r="20" spans="2:5">
      <c r="B20" s="182">
        <v>25000</v>
      </c>
      <c r="C20" s="251">
        <f t="shared" ref="C20:E22" si="0">+$B20*C$19-$C$12</f>
        <v>130167.07500000019</v>
      </c>
      <c r="D20" s="251">
        <f t="shared" si="0"/>
        <v>1380167.0750000002</v>
      </c>
      <c r="E20" s="251">
        <f t="shared" si="0"/>
        <v>2630167.0750000002</v>
      </c>
    </row>
    <row r="21" spans="2:5">
      <c r="B21" s="182">
        <v>30000</v>
      </c>
      <c r="C21" s="251">
        <f t="shared" si="0"/>
        <v>880167.07500000019</v>
      </c>
      <c r="D21" s="251">
        <f t="shared" si="0"/>
        <v>2380167.0750000002</v>
      </c>
      <c r="E21" s="251">
        <f t="shared" si="0"/>
        <v>3880167.0750000002</v>
      </c>
    </row>
    <row r="22" spans="2:5">
      <c r="B22" s="182">
        <v>35000</v>
      </c>
      <c r="C22" s="251">
        <f t="shared" si="0"/>
        <v>1630167.0750000002</v>
      </c>
      <c r="D22" s="251">
        <f t="shared" si="0"/>
        <v>3380167.0750000002</v>
      </c>
      <c r="E22" s="251">
        <f t="shared" si="0"/>
        <v>5130167.0750000002</v>
      </c>
    </row>
    <row r="23" spans="2:5">
      <c r="B23" s="185"/>
      <c r="C23" s="252"/>
      <c r="D23" s="252"/>
      <c r="E23" s="252"/>
    </row>
    <row r="24" spans="2:5" ht="15" customHeight="1">
      <c r="B24" s="385" t="s">
        <v>212</v>
      </c>
      <c r="C24" s="386"/>
      <c r="D24" s="386"/>
      <c r="E24" s="387"/>
    </row>
    <row r="25" spans="2:5">
      <c r="B25" s="217" t="s">
        <v>208</v>
      </c>
      <c r="C25" s="218">
        <f>+B20</f>
        <v>25000</v>
      </c>
      <c r="D25" s="218">
        <f>+B21</f>
        <v>30000</v>
      </c>
      <c r="E25" s="218">
        <f>+B22</f>
        <v>35000</v>
      </c>
    </row>
    <row r="26" spans="2:5">
      <c r="B26" s="187" t="s">
        <v>211</v>
      </c>
      <c r="C26" s="186">
        <f>+$C12/C25</f>
        <v>144.793317</v>
      </c>
      <c r="D26" s="186">
        <f>+$C12/D25</f>
        <v>120.6610975</v>
      </c>
      <c r="E26" s="186">
        <f>+$C12/E25</f>
        <v>103.42379785714286</v>
      </c>
    </row>
    <row r="27" spans="2:5">
      <c r="B27" s="183" t="s">
        <v>207</v>
      </c>
      <c r="C27" s="183"/>
      <c r="D27" s="183"/>
      <c r="E27" s="183"/>
    </row>
    <row r="28" spans="2:5">
      <c r="B28" s="184" t="s">
        <v>200</v>
      </c>
      <c r="C28" s="184"/>
      <c r="D28" s="184"/>
      <c r="E28" s="184"/>
    </row>
    <row r="29" spans="2:5">
      <c r="B29" s="384" t="s">
        <v>216</v>
      </c>
      <c r="C29" s="384"/>
      <c r="D29" s="384"/>
      <c r="E29" s="384"/>
    </row>
    <row r="30" spans="2:5" ht="26.25" customHeight="1">
      <c r="B30" s="388" t="s">
        <v>235</v>
      </c>
      <c r="C30" s="388"/>
      <c r="D30" s="388"/>
      <c r="E30" s="388"/>
    </row>
    <row r="31" spans="2:5">
      <c r="B31" s="384" t="s">
        <v>278</v>
      </c>
      <c r="C31" s="384"/>
      <c r="D31" s="384"/>
      <c r="E31" s="384"/>
    </row>
    <row r="32" spans="2:5">
      <c r="B32" s="384" t="s">
        <v>217</v>
      </c>
      <c r="C32" s="384"/>
      <c r="D32" s="384"/>
      <c r="E32" s="384"/>
    </row>
    <row r="33" spans="2:5">
      <c r="B33" s="384" t="s">
        <v>201</v>
      </c>
      <c r="C33" s="384"/>
      <c r="D33" s="384"/>
      <c r="E33" s="384"/>
    </row>
    <row r="34" spans="2:5">
      <c r="B34" s="384" t="s">
        <v>210</v>
      </c>
      <c r="C34" s="384"/>
      <c r="D34" s="384"/>
      <c r="E34" s="384"/>
    </row>
  </sheetData>
  <mergeCells count="13">
    <mergeCell ref="B18:B19"/>
    <mergeCell ref="B17:E17"/>
    <mergeCell ref="B2:E2"/>
    <mergeCell ref="B3:E3"/>
    <mergeCell ref="B4:E4"/>
    <mergeCell ref="C18:E18"/>
    <mergeCell ref="B33:E33"/>
    <mergeCell ref="B34:E34"/>
    <mergeCell ref="B24:E24"/>
    <mergeCell ref="B29:E29"/>
    <mergeCell ref="B30:E30"/>
    <mergeCell ref="B31:E31"/>
    <mergeCell ref="B32:E32"/>
  </mergeCells>
  <hyperlinks>
    <hyperlink ref="G2" location="Índice!A1" display="Volver al índice"/>
  </hyperlinks>
  <printOptions horizontalCentered="1"/>
  <pageMargins left="0.70866141732283472" right="0.70866141732283472" top="0.74803149606299213" bottom="0.74803149606299213" header="0.31496062992125984" footer="0.31496062992125984"/>
  <pageSetup paperSize="122" orientation="landscape" r:id="rId1"/>
  <headerFooter>
    <oddFooter>&amp;C&amp;P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2:R44"/>
  <sheetViews>
    <sheetView zoomScale="80" zoomScaleNormal="80" workbookViewId="0"/>
  </sheetViews>
  <sheetFormatPr baseColWidth="10" defaultColWidth="10.85546875" defaultRowHeight="12.75"/>
  <cols>
    <col min="1" max="1" width="1.42578125" style="34" customWidth="1"/>
    <col min="2" max="2" width="13" style="34" customWidth="1"/>
    <col min="3" max="3" width="23" style="34" customWidth="1"/>
    <col min="4" max="4" width="9.85546875" style="34" bestFit="1" customWidth="1"/>
    <col min="5" max="5" width="10.42578125" style="34" customWidth="1"/>
    <col min="6" max="6" width="11.5703125" style="34" customWidth="1"/>
    <col min="7" max="7" width="10.42578125" style="34" customWidth="1"/>
    <col min="8" max="9" width="11.28515625" style="34" customWidth="1"/>
    <col min="10" max="10" width="11" style="34" customWidth="1"/>
    <col min="11" max="11" width="10" style="34" customWidth="1"/>
    <col min="12" max="12" width="2.140625" style="34" customWidth="1"/>
    <col min="13" max="13" width="10.85546875" style="139"/>
    <col min="14" max="14" width="5.85546875" style="139" customWidth="1"/>
    <col min="15" max="16" width="9.85546875" style="311" hidden="1" customWidth="1"/>
    <col min="17" max="17" width="8.42578125" style="311" hidden="1" customWidth="1"/>
    <col min="18" max="18" width="10.85546875" style="139"/>
    <col min="19" max="16384" width="10.85546875" style="34"/>
  </cols>
  <sheetData>
    <row r="2" spans="2:17">
      <c r="B2" s="401" t="s">
        <v>202</v>
      </c>
      <c r="C2" s="401"/>
      <c r="D2" s="401"/>
      <c r="E2" s="401"/>
      <c r="F2" s="401"/>
      <c r="G2" s="401"/>
      <c r="H2" s="401"/>
      <c r="I2" s="401"/>
      <c r="J2" s="401"/>
      <c r="K2" s="401"/>
      <c r="L2" s="104"/>
      <c r="M2" s="302" t="s">
        <v>148</v>
      </c>
      <c r="N2" s="141"/>
    </row>
    <row r="3" spans="2:17">
      <c r="B3" s="104"/>
      <c r="C3" s="104"/>
      <c r="D3" s="104"/>
      <c r="E3" s="104"/>
      <c r="F3" s="104"/>
      <c r="G3" s="104"/>
      <c r="H3" s="104"/>
      <c r="I3" s="104"/>
      <c r="J3" s="104"/>
      <c r="K3" s="104"/>
      <c r="L3" s="104"/>
      <c r="M3" s="141"/>
      <c r="N3" s="141"/>
    </row>
    <row r="4" spans="2:17">
      <c r="B4" s="405" t="s">
        <v>69</v>
      </c>
      <c r="C4" s="407" t="s">
        <v>70</v>
      </c>
      <c r="D4" s="402" t="s">
        <v>71</v>
      </c>
      <c r="E4" s="403"/>
      <c r="F4" s="403"/>
      <c r="G4" s="404"/>
      <c r="H4" s="402" t="s">
        <v>72</v>
      </c>
      <c r="I4" s="403"/>
      <c r="J4" s="403"/>
      <c r="K4" s="404"/>
      <c r="L4" s="104"/>
    </row>
    <row r="5" spans="2:17" ht="31.5" customHeight="1">
      <c r="B5" s="406"/>
      <c r="C5" s="408"/>
      <c r="D5" s="196" t="s">
        <v>242</v>
      </c>
      <c r="E5" s="197" t="s">
        <v>279</v>
      </c>
      <c r="F5" s="197" t="s">
        <v>280</v>
      </c>
      <c r="G5" s="198" t="s">
        <v>258</v>
      </c>
      <c r="H5" s="196" t="str">
        <f>+D5</f>
        <v>2016</v>
      </c>
      <c r="I5" s="199" t="str">
        <f>+E5</f>
        <v>ene-nov 2016</v>
      </c>
      <c r="J5" s="199" t="str">
        <f>+F5</f>
        <v>ene-nov 2017</v>
      </c>
      <c r="K5" s="200" t="str">
        <f>+G5</f>
        <v>variación (%)</v>
      </c>
      <c r="L5" s="105"/>
      <c r="M5" s="157"/>
      <c r="N5" s="157"/>
      <c r="O5" s="312" t="s">
        <v>243</v>
      </c>
      <c r="P5" s="312" t="s">
        <v>244</v>
      </c>
      <c r="Q5" s="335" t="s">
        <v>245</v>
      </c>
    </row>
    <row r="6" spans="2:17">
      <c r="B6" s="400" t="s">
        <v>89</v>
      </c>
      <c r="C6" s="294" t="s">
        <v>77</v>
      </c>
      <c r="D6" s="290">
        <v>528974.6</v>
      </c>
      <c r="E6" s="291">
        <v>474653.2</v>
      </c>
      <c r="F6" s="291">
        <v>1044129.85</v>
      </c>
      <c r="G6" s="292">
        <v>119.97741719638672</v>
      </c>
      <c r="H6" s="291">
        <v>3238323.51</v>
      </c>
      <c r="I6" s="291">
        <v>2903693.85</v>
      </c>
      <c r="J6" s="291">
        <v>5763936.3600000003</v>
      </c>
      <c r="K6" s="292">
        <v>98.503583978042315</v>
      </c>
      <c r="L6" s="106"/>
      <c r="O6" s="313">
        <f>+F6-E6</f>
        <v>569476.64999999991</v>
      </c>
      <c r="P6" s="313">
        <f>+J6-I6</f>
        <v>2860242.5100000002</v>
      </c>
      <c r="Q6" s="314">
        <f>+IF(F6=0,0,J6/F6)</f>
        <v>5.5203252354101364</v>
      </c>
    </row>
    <row r="7" spans="2:17">
      <c r="B7" s="400"/>
      <c r="C7" s="294" t="s">
        <v>90</v>
      </c>
      <c r="D7" s="290">
        <v>95337.14</v>
      </c>
      <c r="E7" s="291">
        <v>90555.199999999997</v>
      </c>
      <c r="F7" s="291">
        <v>79717.42</v>
      </c>
      <c r="G7" s="292">
        <v>-11.968147604996727</v>
      </c>
      <c r="H7" s="291">
        <v>348252.63</v>
      </c>
      <c r="I7" s="291">
        <v>332207.93</v>
      </c>
      <c r="J7" s="291">
        <v>335888.74</v>
      </c>
      <c r="K7" s="292">
        <v>1.1079837859379271</v>
      </c>
      <c r="L7" s="106"/>
      <c r="O7" s="313">
        <f t="shared" ref="O7:O43" si="0">+F7-E7</f>
        <v>-10837.779999999999</v>
      </c>
      <c r="P7" s="313">
        <f t="shared" ref="P7:P43" si="1">+J7-I7</f>
        <v>3680.8099999999977</v>
      </c>
      <c r="Q7" s="314">
        <f t="shared" ref="Q7:Q43" si="2">+IF(F7=0,0,J7/F7)</f>
        <v>4.213492358382898</v>
      </c>
    </row>
    <row r="8" spans="2:17">
      <c r="B8" s="400"/>
      <c r="C8" s="294" t="s">
        <v>88</v>
      </c>
      <c r="D8" s="290">
        <v>17916.32</v>
      </c>
      <c r="E8" s="291">
        <v>14893.28</v>
      </c>
      <c r="F8" s="291">
        <v>13834.68</v>
      </c>
      <c r="G8" s="292">
        <v>-7.107903698849416</v>
      </c>
      <c r="H8" s="291">
        <v>117060.66</v>
      </c>
      <c r="I8" s="291">
        <v>95038.26</v>
      </c>
      <c r="J8" s="291">
        <v>85712.9</v>
      </c>
      <c r="K8" s="292">
        <v>-9.8122166798929165</v>
      </c>
      <c r="L8" s="106"/>
      <c r="O8" s="313">
        <f t="shared" si="0"/>
        <v>-1058.6000000000004</v>
      </c>
      <c r="P8" s="313">
        <f t="shared" si="1"/>
        <v>-9325.36</v>
      </c>
      <c r="Q8" s="314">
        <f t="shared" si="2"/>
        <v>6.1955101238337278</v>
      </c>
    </row>
    <row r="9" spans="2:17">
      <c r="B9" s="400"/>
      <c r="C9" s="294" t="s">
        <v>75</v>
      </c>
      <c r="D9" s="290">
        <v>13053.04</v>
      </c>
      <c r="E9" s="291">
        <v>13053.04</v>
      </c>
      <c r="F9" s="291">
        <v>5625.2</v>
      </c>
      <c r="G9" s="292">
        <v>-56.905058132051998</v>
      </c>
      <c r="H9" s="291">
        <v>106789.83</v>
      </c>
      <c r="I9" s="291">
        <v>106789.83</v>
      </c>
      <c r="J9" s="291">
        <v>50530.9</v>
      </c>
      <c r="K9" s="292">
        <v>-52.681917369846921</v>
      </c>
      <c r="L9" s="106"/>
      <c r="O9" s="313">
        <f t="shared" si="0"/>
        <v>-7427.8400000000011</v>
      </c>
      <c r="P9" s="313">
        <f t="shared" si="1"/>
        <v>-56258.93</v>
      </c>
      <c r="Q9" s="314">
        <f t="shared" si="2"/>
        <v>8.9829517172722753</v>
      </c>
    </row>
    <row r="10" spans="2:17">
      <c r="B10" s="400"/>
      <c r="C10" s="294" t="s">
        <v>125</v>
      </c>
      <c r="D10" s="290">
        <v>12506.88</v>
      </c>
      <c r="E10" s="291">
        <v>5644.88</v>
      </c>
      <c r="F10" s="291">
        <v>4466.66</v>
      </c>
      <c r="G10" s="292">
        <v>-20.872365754453593</v>
      </c>
      <c r="H10" s="291">
        <v>30755.9</v>
      </c>
      <c r="I10" s="291">
        <v>16491.400000000001</v>
      </c>
      <c r="J10" s="291">
        <v>17271.400000000001</v>
      </c>
      <c r="K10" s="292">
        <v>4.729737924008881</v>
      </c>
      <c r="L10" s="106"/>
      <c r="O10" s="313">
        <f t="shared" si="0"/>
        <v>-1178.2200000000003</v>
      </c>
      <c r="P10" s="313">
        <f t="shared" si="1"/>
        <v>780</v>
      </c>
      <c r="Q10" s="314">
        <f t="shared" si="2"/>
        <v>3.8667371145330072</v>
      </c>
    </row>
    <row r="11" spans="2:17">
      <c r="B11" s="400"/>
      <c r="C11" s="294" t="s">
        <v>119</v>
      </c>
      <c r="D11" s="290">
        <v>205.6</v>
      </c>
      <c r="E11" s="291">
        <v>205.6</v>
      </c>
      <c r="F11" s="291">
        <v>0</v>
      </c>
      <c r="G11" s="292">
        <v>-100</v>
      </c>
      <c r="H11" s="291">
        <v>2159.6999999999998</v>
      </c>
      <c r="I11" s="291">
        <v>2159.6999999999998</v>
      </c>
      <c r="J11" s="291">
        <v>0</v>
      </c>
      <c r="K11" s="292">
        <v>-100</v>
      </c>
      <c r="L11" s="106"/>
      <c r="O11" s="313">
        <f t="shared" si="0"/>
        <v>-205.6</v>
      </c>
      <c r="P11" s="313">
        <f t="shared" si="1"/>
        <v>-2159.6999999999998</v>
      </c>
      <c r="Q11" s="314">
        <f t="shared" si="2"/>
        <v>0</v>
      </c>
    </row>
    <row r="12" spans="2:17">
      <c r="B12" s="400"/>
      <c r="C12" s="294" t="s">
        <v>85</v>
      </c>
      <c r="D12" s="290">
        <v>121.52</v>
      </c>
      <c r="E12" s="291">
        <v>121.52</v>
      </c>
      <c r="F12" s="291">
        <v>0</v>
      </c>
      <c r="G12" s="292">
        <v>-100</v>
      </c>
      <c r="H12" s="291">
        <v>851.16</v>
      </c>
      <c r="I12" s="291">
        <v>851.16</v>
      </c>
      <c r="J12" s="291">
        <v>0</v>
      </c>
      <c r="K12" s="292">
        <v>-100</v>
      </c>
      <c r="L12" s="106"/>
      <c r="O12" s="313">
        <f t="shared" si="0"/>
        <v>-121.52</v>
      </c>
      <c r="P12" s="313">
        <f t="shared" si="1"/>
        <v>-851.16</v>
      </c>
      <c r="Q12" s="314">
        <f t="shared" si="2"/>
        <v>0</v>
      </c>
    </row>
    <row r="13" spans="2:17">
      <c r="B13" s="400"/>
      <c r="C13" s="294" t="s">
        <v>74</v>
      </c>
      <c r="D13" s="290">
        <v>137.30000000000001</v>
      </c>
      <c r="E13" s="291">
        <v>137.30000000000001</v>
      </c>
      <c r="F13" s="291">
        <v>0</v>
      </c>
      <c r="G13" s="292">
        <v>-100</v>
      </c>
      <c r="H13" s="291">
        <v>846.56</v>
      </c>
      <c r="I13" s="291">
        <v>846.56</v>
      </c>
      <c r="J13" s="291">
        <v>0</v>
      </c>
      <c r="K13" s="292">
        <v>-100</v>
      </c>
      <c r="L13" s="106"/>
      <c r="O13" s="313">
        <f t="shared" si="0"/>
        <v>-137.30000000000001</v>
      </c>
      <c r="P13" s="313">
        <f t="shared" si="1"/>
        <v>-846.56</v>
      </c>
      <c r="Q13" s="314">
        <f t="shared" si="2"/>
        <v>0</v>
      </c>
    </row>
    <row r="14" spans="2:17">
      <c r="B14" s="400"/>
      <c r="C14" s="294" t="s">
        <v>78</v>
      </c>
      <c r="D14" s="290">
        <v>600</v>
      </c>
      <c r="E14" s="291">
        <v>600</v>
      </c>
      <c r="F14" s="291">
        <v>138</v>
      </c>
      <c r="G14" s="292">
        <v>-77</v>
      </c>
      <c r="H14" s="291">
        <v>700</v>
      </c>
      <c r="I14" s="291">
        <v>700</v>
      </c>
      <c r="J14" s="291">
        <v>184</v>
      </c>
      <c r="K14" s="292">
        <v>-73.714285714285708</v>
      </c>
      <c r="L14" s="107"/>
      <c r="O14" s="313">
        <f t="shared" si="0"/>
        <v>-462</v>
      </c>
      <c r="P14" s="313">
        <f t="shared" si="1"/>
        <v>-516</v>
      </c>
      <c r="Q14" s="314">
        <f t="shared" si="2"/>
        <v>1.3333333333333333</v>
      </c>
    </row>
    <row r="15" spans="2:17">
      <c r="B15" s="400"/>
      <c r="C15" s="294" t="s">
        <v>177</v>
      </c>
      <c r="D15" s="290">
        <v>98</v>
      </c>
      <c r="E15" s="291">
        <v>98</v>
      </c>
      <c r="F15" s="291">
        <v>0</v>
      </c>
      <c r="G15" s="292">
        <v>-100</v>
      </c>
      <c r="H15" s="291">
        <v>687</v>
      </c>
      <c r="I15" s="291">
        <v>687</v>
      </c>
      <c r="J15" s="291">
        <v>0</v>
      </c>
      <c r="K15" s="292">
        <v>-100</v>
      </c>
      <c r="L15" s="106"/>
      <c r="O15" s="313">
        <f t="shared" si="0"/>
        <v>-98</v>
      </c>
      <c r="P15" s="313">
        <f t="shared" si="1"/>
        <v>-687</v>
      </c>
      <c r="Q15" s="314">
        <f t="shared" si="2"/>
        <v>0</v>
      </c>
    </row>
    <row r="16" spans="2:17">
      <c r="B16" s="400"/>
      <c r="C16" s="294" t="s">
        <v>82</v>
      </c>
      <c r="D16" s="290">
        <v>373.5</v>
      </c>
      <c r="E16" s="291">
        <v>373.5</v>
      </c>
      <c r="F16" s="291">
        <v>0</v>
      </c>
      <c r="G16" s="292">
        <v>-100</v>
      </c>
      <c r="H16" s="291">
        <v>536.5</v>
      </c>
      <c r="I16" s="291">
        <v>536.5</v>
      </c>
      <c r="J16" s="291">
        <v>0</v>
      </c>
      <c r="K16" s="292">
        <v>-100</v>
      </c>
      <c r="L16" s="106"/>
      <c r="O16" s="313">
        <f t="shared" si="0"/>
        <v>-373.5</v>
      </c>
      <c r="P16" s="313">
        <f t="shared" si="1"/>
        <v>-536.5</v>
      </c>
      <c r="Q16" s="314">
        <f t="shared" si="2"/>
        <v>0</v>
      </c>
    </row>
    <row r="17" spans="2:18" s="205" customFormat="1">
      <c r="B17" s="400"/>
      <c r="C17" s="294" t="s">
        <v>173</v>
      </c>
      <c r="D17" s="290">
        <v>50</v>
      </c>
      <c r="E17" s="291">
        <v>0</v>
      </c>
      <c r="F17" s="291">
        <v>0</v>
      </c>
      <c r="G17" s="292" t="s">
        <v>144</v>
      </c>
      <c r="H17" s="291">
        <v>242</v>
      </c>
      <c r="I17" s="291">
        <v>0</v>
      </c>
      <c r="J17" s="291">
        <v>0</v>
      </c>
      <c r="K17" s="292" t="s">
        <v>144</v>
      </c>
      <c r="L17" s="213"/>
      <c r="M17" s="139"/>
      <c r="N17" s="139"/>
      <c r="O17" s="313">
        <f t="shared" si="0"/>
        <v>0</v>
      </c>
      <c r="P17" s="313">
        <f t="shared" si="1"/>
        <v>0</v>
      </c>
      <c r="Q17" s="314">
        <f t="shared" si="2"/>
        <v>0</v>
      </c>
      <c r="R17" s="139"/>
    </row>
    <row r="18" spans="2:18" s="205" customFormat="1">
      <c r="B18" s="400"/>
      <c r="C18" s="294" t="s">
        <v>234</v>
      </c>
      <c r="D18" s="290">
        <v>12.6</v>
      </c>
      <c r="E18" s="291">
        <v>12.6</v>
      </c>
      <c r="F18" s="291">
        <v>0</v>
      </c>
      <c r="G18" s="292">
        <v>-100</v>
      </c>
      <c r="H18" s="291">
        <v>35.35</v>
      </c>
      <c r="I18" s="291">
        <v>35.35</v>
      </c>
      <c r="J18" s="291">
        <v>0</v>
      </c>
      <c r="K18" s="292">
        <v>-100</v>
      </c>
      <c r="L18" s="213"/>
      <c r="M18" s="139"/>
      <c r="N18" s="139"/>
      <c r="O18" s="313">
        <f t="shared" si="0"/>
        <v>-12.6</v>
      </c>
      <c r="P18" s="313">
        <f t="shared" si="1"/>
        <v>-35.35</v>
      </c>
      <c r="Q18" s="314">
        <f t="shared" si="2"/>
        <v>0</v>
      </c>
      <c r="R18" s="139"/>
    </row>
    <row r="19" spans="2:18" s="205" customFormat="1">
      <c r="B19" s="400"/>
      <c r="C19" s="294" t="s">
        <v>79</v>
      </c>
      <c r="D19" s="290">
        <v>0</v>
      </c>
      <c r="E19" s="291">
        <v>0</v>
      </c>
      <c r="F19" s="291">
        <v>10693.76</v>
      </c>
      <c r="G19" s="292" t="s">
        <v>144</v>
      </c>
      <c r="H19" s="291">
        <v>0</v>
      </c>
      <c r="I19" s="291">
        <v>0</v>
      </c>
      <c r="J19" s="291">
        <v>69276</v>
      </c>
      <c r="K19" s="292" t="s">
        <v>144</v>
      </c>
      <c r="L19" s="213"/>
      <c r="M19" s="139"/>
      <c r="N19" s="139"/>
      <c r="O19" s="313">
        <f t="shared" si="0"/>
        <v>10693.76</v>
      </c>
      <c r="P19" s="313">
        <f t="shared" si="1"/>
        <v>69276</v>
      </c>
      <c r="Q19" s="314">
        <f t="shared" si="2"/>
        <v>6.4781704470644561</v>
      </c>
      <c r="R19" s="139"/>
    </row>
    <row r="20" spans="2:18">
      <c r="B20" s="214" t="s">
        <v>112</v>
      </c>
      <c r="C20" s="215"/>
      <c r="D20" s="58">
        <v>669386.5</v>
      </c>
      <c r="E20" s="59">
        <v>600348.12</v>
      </c>
      <c r="F20" s="59">
        <v>1158605.5699999998</v>
      </c>
      <c r="G20" s="60">
        <v>92.988956140980306</v>
      </c>
      <c r="H20" s="59">
        <v>3847240.8000000003</v>
      </c>
      <c r="I20" s="59">
        <v>3460037.5400000005</v>
      </c>
      <c r="J20" s="59">
        <v>6322800.3000000017</v>
      </c>
      <c r="K20" s="60">
        <v>82.737910410070299</v>
      </c>
      <c r="L20" s="107"/>
      <c r="O20" s="313">
        <f t="shared" si="0"/>
        <v>558257.44999999984</v>
      </c>
      <c r="P20" s="313">
        <f t="shared" si="1"/>
        <v>2862762.7600000012</v>
      </c>
      <c r="Q20" s="314">
        <f t="shared" si="2"/>
        <v>5.4572500458460622</v>
      </c>
    </row>
    <row r="21" spans="2:18">
      <c r="B21" s="395" t="s">
        <v>130</v>
      </c>
      <c r="C21" s="294" t="s">
        <v>74</v>
      </c>
      <c r="D21" s="290">
        <v>1150000</v>
      </c>
      <c r="E21" s="291">
        <v>1150000</v>
      </c>
      <c r="F21" s="291">
        <v>475000</v>
      </c>
      <c r="G21" s="292">
        <v>-58.695652173913039</v>
      </c>
      <c r="H21" s="291">
        <v>1211900</v>
      </c>
      <c r="I21" s="291">
        <v>1211900</v>
      </c>
      <c r="J21" s="291">
        <v>423150.5</v>
      </c>
      <c r="K21" s="292">
        <v>-65.083711527353756</v>
      </c>
      <c r="L21" s="106"/>
      <c r="O21" s="313">
        <f t="shared" si="0"/>
        <v>-675000</v>
      </c>
      <c r="P21" s="313">
        <f t="shared" si="1"/>
        <v>-788749.5</v>
      </c>
      <c r="Q21" s="314">
        <f t="shared" si="2"/>
        <v>0.89084315789473689</v>
      </c>
    </row>
    <row r="22" spans="2:18">
      <c r="B22" s="395"/>
      <c r="C22" s="294" t="s">
        <v>80</v>
      </c>
      <c r="D22" s="41">
        <v>240000</v>
      </c>
      <c r="E22" s="42">
        <v>240000</v>
      </c>
      <c r="F22" s="42">
        <v>240000</v>
      </c>
      <c r="G22" s="43">
        <v>0</v>
      </c>
      <c r="H22" s="42">
        <v>268800</v>
      </c>
      <c r="I22" s="42">
        <v>268800</v>
      </c>
      <c r="J22" s="42">
        <v>261600</v>
      </c>
      <c r="K22" s="43">
        <v>-2.6785714285714302</v>
      </c>
      <c r="L22" s="106"/>
      <c r="O22" s="313">
        <f t="shared" si="0"/>
        <v>0</v>
      </c>
      <c r="P22" s="313">
        <f t="shared" si="1"/>
        <v>-7200</v>
      </c>
      <c r="Q22" s="314">
        <f t="shared" si="2"/>
        <v>1.0900000000000001</v>
      </c>
    </row>
    <row r="23" spans="2:18">
      <c r="B23" s="214" t="s">
        <v>131</v>
      </c>
      <c r="C23" s="215"/>
      <c r="D23" s="58">
        <v>1390000</v>
      </c>
      <c r="E23" s="59">
        <v>1390000</v>
      </c>
      <c r="F23" s="59">
        <v>715000</v>
      </c>
      <c r="G23" s="60">
        <v>-48.561151079136685</v>
      </c>
      <c r="H23" s="59">
        <v>1480700</v>
      </c>
      <c r="I23" s="59">
        <v>1480700</v>
      </c>
      <c r="J23" s="59">
        <v>684750.5</v>
      </c>
      <c r="K23" s="60">
        <v>-53.754946984534335</v>
      </c>
      <c r="L23" s="106"/>
      <c r="O23" s="313">
        <f t="shared" si="0"/>
        <v>-675000</v>
      </c>
      <c r="P23" s="313">
        <f t="shared" si="1"/>
        <v>-795949.5</v>
      </c>
      <c r="Q23" s="314">
        <f t="shared" si="2"/>
        <v>0.95769300699300697</v>
      </c>
    </row>
    <row r="24" spans="2:18">
      <c r="B24" s="398" t="s">
        <v>84</v>
      </c>
      <c r="C24" s="294" t="s">
        <v>74</v>
      </c>
      <c r="D24" s="290">
        <v>2219600</v>
      </c>
      <c r="E24" s="291">
        <v>2219600</v>
      </c>
      <c r="F24" s="291">
        <v>1280500</v>
      </c>
      <c r="G24" s="292">
        <v>-42.309425121643542</v>
      </c>
      <c r="H24" s="291">
        <v>961517</v>
      </c>
      <c r="I24" s="291">
        <v>961517</v>
      </c>
      <c r="J24" s="291">
        <v>308865.2</v>
      </c>
      <c r="K24" s="292">
        <v>-67.877302221385577</v>
      </c>
      <c r="L24" s="106"/>
      <c r="O24" s="313">
        <f t="shared" si="0"/>
        <v>-939100</v>
      </c>
      <c r="P24" s="313">
        <f t="shared" si="1"/>
        <v>-652651.80000000005</v>
      </c>
      <c r="Q24" s="314">
        <f t="shared" si="2"/>
        <v>0.24120671612651309</v>
      </c>
    </row>
    <row r="25" spans="2:18">
      <c r="B25" s="395"/>
      <c r="C25" s="294" t="s">
        <v>77</v>
      </c>
      <c r="D25" s="290">
        <v>252000</v>
      </c>
      <c r="E25" s="291">
        <v>252000</v>
      </c>
      <c r="F25" s="291">
        <v>7085835</v>
      </c>
      <c r="G25" s="292">
        <v>2711.8392857142858</v>
      </c>
      <c r="H25" s="291">
        <v>72100</v>
      </c>
      <c r="I25" s="291">
        <v>72100</v>
      </c>
      <c r="J25" s="291">
        <v>1463740.8</v>
      </c>
      <c r="K25" s="292">
        <v>1930.1536754507631</v>
      </c>
      <c r="L25" s="106"/>
      <c r="O25" s="313">
        <f t="shared" si="0"/>
        <v>6833835</v>
      </c>
      <c r="P25" s="313">
        <f t="shared" si="1"/>
        <v>1391640.8</v>
      </c>
      <c r="Q25" s="314">
        <f t="shared" si="2"/>
        <v>0.20657280334639461</v>
      </c>
    </row>
    <row r="26" spans="2:18">
      <c r="B26" s="395"/>
      <c r="C26" s="294" t="s">
        <v>119</v>
      </c>
      <c r="D26" s="41">
        <v>300</v>
      </c>
      <c r="E26" s="42">
        <v>300</v>
      </c>
      <c r="F26" s="42">
        <v>0</v>
      </c>
      <c r="G26" s="43">
        <v>-100</v>
      </c>
      <c r="H26" s="42">
        <v>297</v>
      </c>
      <c r="I26" s="42">
        <v>297</v>
      </c>
      <c r="J26" s="42">
        <v>0</v>
      </c>
      <c r="K26" s="43">
        <v>-100</v>
      </c>
      <c r="L26" s="107"/>
      <c r="O26" s="313">
        <f t="shared" si="0"/>
        <v>-300</v>
      </c>
      <c r="P26" s="313">
        <f t="shared" si="1"/>
        <v>-297</v>
      </c>
      <c r="Q26" s="314">
        <f t="shared" si="2"/>
        <v>0</v>
      </c>
    </row>
    <row r="27" spans="2:18">
      <c r="B27" s="214" t="s">
        <v>116</v>
      </c>
      <c r="C27" s="215"/>
      <c r="D27" s="58">
        <v>2471900</v>
      </c>
      <c r="E27" s="59">
        <v>2471900</v>
      </c>
      <c r="F27" s="59">
        <v>8366335</v>
      </c>
      <c r="G27" s="60">
        <v>238.45766414498968</v>
      </c>
      <c r="H27" s="59">
        <v>1033914</v>
      </c>
      <c r="I27" s="59">
        <v>1033914</v>
      </c>
      <c r="J27" s="59">
        <v>1772606</v>
      </c>
      <c r="K27" s="60">
        <v>71.446174440040465</v>
      </c>
      <c r="L27" s="106"/>
      <c r="O27" s="313">
        <f t="shared" si="0"/>
        <v>5894435</v>
      </c>
      <c r="P27" s="313">
        <f t="shared" si="1"/>
        <v>738692</v>
      </c>
      <c r="Q27" s="314">
        <f t="shared" si="2"/>
        <v>0.21187365793982671</v>
      </c>
    </row>
    <row r="28" spans="2:18">
      <c r="B28" s="398" t="s">
        <v>73</v>
      </c>
      <c r="C28" s="294" t="s">
        <v>78</v>
      </c>
      <c r="D28" s="290">
        <v>24487.5</v>
      </c>
      <c r="E28" s="291">
        <v>23887.5</v>
      </c>
      <c r="F28" s="291">
        <v>21900</v>
      </c>
      <c r="G28" s="292">
        <v>-8.3202511773940344</v>
      </c>
      <c r="H28" s="291">
        <v>52725.84</v>
      </c>
      <c r="I28" s="291">
        <v>52225.84</v>
      </c>
      <c r="J28" s="291">
        <v>47851</v>
      </c>
      <c r="K28" s="292">
        <v>-8.376772877181093</v>
      </c>
      <c r="L28" s="106"/>
      <c r="O28" s="313">
        <f t="shared" si="0"/>
        <v>-1987.5</v>
      </c>
      <c r="P28" s="313">
        <f t="shared" si="1"/>
        <v>-4374.8399999999965</v>
      </c>
      <c r="Q28" s="314">
        <f t="shared" si="2"/>
        <v>2.1849771689497719</v>
      </c>
    </row>
    <row r="29" spans="2:18">
      <c r="B29" s="395"/>
      <c r="C29" s="294" t="s">
        <v>76</v>
      </c>
      <c r="D29" s="290">
        <v>600</v>
      </c>
      <c r="E29" s="291">
        <v>600</v>
      </c>
      <c r="F29" s="291">
        <v>300</v>
      </c>
      <c r="G29" s="292">
        <v>-50</v>
      </c>
      <c r="H29" s="291">
        <v>4819.46</v>
      </c>
      <c r="I29" s="291">
        <v>4819.46</v>
      </c>
      <c r="J29" s="291">
        <v>2488.7600000000002</v>
      </c>
      <c r="K29" s="292">
        <v>-48.360189730799711</v>
      </c>
      <c r="L29" s="106"/>
      <c r="O29" s="313">
        <f t="shared" si="0"/>
        <v>-300</v>
      </c>
      <c r="P29" s="313">
        <f t="shared" si="1"/>
        <v>-2330.6999999999998</v>
      </c>
      <c r="Q29" s="314">
        <f t="shared" si="2"/>
        <v>8.2958666666666669</v>
      </c>
    </row>
    <row r="30" spans="2:18">
      <c r="B30" s="395"/>
      <c r="C30" s="294" t="s">
        <v>82</v>
      </c>
      <c r="D30" s="290">
        <v>140</v>
      </c>
      <c r="E30" s="291">
        <v>90.5</v>
      </c>
      <c r="F30" s="291">
        <v>31.65</v>
      </c>
      <c r="G30" s="292">
        <v>-65.027624309392266</v>
      </c>
      <c r="H30" s="291">
        <v>417.21</v>
      </c>
      <c r="I30" s="291">
        <v>278.14</v>
      </c>
      <c r="J30" s="291">
        <v>71.36</v>
      </c>
      <c r="K30" s="292">
        <v>-74.343855612281587</v>
      </c>
      <c r="L30" s="106"/>
      <c r="O30" s="313">
        <f t="shared" si="0"/>
        <v>-58.85</v>
      </c>
      <c r="P30" s="313">
        <f t="shared" si="1"/>
        <v>-206.77999999999997</v>
      </c>
      <c r="Q30" s="314">
        <f t="shared" si="2"/>
        <v>2.2546603475513427</v>
      </c>
    </row>
    <row r="31" spans="2:18">
      <c r="B31" s="395"/>
      <c r="C31" s="294" t="s">
        <v>75</v>
      </c>
      <c r="D31" s="290">
        <v>255</v>
      </c>
      <c r="E31" s="291">
        <v>225</v>
      </c>
      <c r="F31" s="291">
        <v>0</v>
      </c>
      <c r="G31" s="292">
        <v>-100</v>
      </c>
      <c r="H31" s="291">
        <v>355</v>
      </c>
      <c r="I31" s="291">
        <v>325</v>
      </c>
      <c r="J31" s="291">
        <v>0</v>
      </c>
      <c r="K31" s="292">
        <v>-100</v>
      </c>
      <c r="L31" s="107"/>
      <c r="O31" s="313">
        <f t="shared" si="0"/>
        <v>-225</v>
      </c>
      <c r="P31" s="313">
        <f t="shared" si="1"/>
        <v>-325</v>
      </c>
      <c r="Q31" s="314">
        <f t="shared" si="2"/>
        <v>0</v>
      </c>
    </row>
    <row r="32" spans="2:18" s="205" customFormat="1">
      <c r="B32" s="399"/>
      <c r="C32" s="294" t="s">
        <v>125</v>
      </c>
      <c r="D32" s="290">
        <v>0</v>
      </c>
      <c r="E32" s="291">
        <v>0</v>
      </c>
      <c r="F32" s="291">
        <v>63.26</v>
      </c>
      <c r="G32" s="292" t="s">
        <v>144</v>
      </c>
      <c r="H32" s="291">
        <v>0</v>
      </c>
      <c r="I32" s="291">
        <v>0</v>
      </c>
      <c r="J32" s="291">
        <v>137.54</v>
      </c>
      <c r="K32" s="292" t="s">
        <v>144</v>
      </c>
      <c r="L32" s="107"/>
      <c r="M32" s="139"/>
      <c r="N32" s="139"/>
      <c r="O32" s="313">
        <f t="shared" si="0"/>
        <v>63.26</v>
      </c>
      <c r="P32" s="313">
        <f t="shared" si="1"/>
        <v>137.54</v>
      </c>
      <c r="Q32" s="314">
        <f t="shared" si="2"/>
        <v>2.1742017072399622</v>
      </c>
      <c r="R32" s="139"/>
    </row>
    <row r="33" spans="2:18">
      <c r="B33" s="214" t="s">
        <v>113</v>
      </c>
      <c r="C33" s="215"/>
      <c r="D33" s="58">
        <v>25482.5</v>
      </c>
      <c r="E33" s="59">
        <v>24803</v>
      </c>
      <c r="F33" s="59">
        <v>22294.91</v>
      </c>
      <c r="G33" s="60">
        <v>-10.112042898036533</v>
      </c>
      <c r="H33" s="59">
        <v>58317.509999999995</v>
      </c>
      <c r="I33" s="59">
        <v>57648.439999999995</v>
      </c>
      <c r="J33" s="59">
        <v>50548.66</v>
      </c>
      <c r="K33" s="60">
        <v>-12.315649825042952</v>
      </c>
      <c r="L33" s="106"/>
      <c r="O33" s="313">
        <f t="shared" si="0"/>
        <v>-2508.09</v>
      </c>
      <c r="P33" s="313">
        <f t="shared" si="1"/>
        <v>-7099.7799999999916</v>
      </c>
      <c r="Q33" s="314">
        <f t="shared" si="2"/>
        <v>2.2672735615438682</v>
      </c>
    </row>
    <row r="34" spans="2:18">
      <c r="B34" s="398" t="s">
        <v>86</v>
      </c>
      <c r="C34" s="294" t="s">
        <v>94</v>
      </c>
      <c r="D34" s="290">
        <v>44750</v>
      </c>
      <c r="E34" s="291">
        <v>44750</v>
      </c>
      <c r="F34" s="291">
        <v>0</v>
      </c>
      <c r="G34" s="292">
        <v>-100</v>
      </c>
      <c r="H34" s="291">
        <v>41617.5</v>
      </c>
      <c r="I34" s="291">
        <v>41617.5</v>
      </c>
      <c r="J34" s="291">
        <v>0</v>
      </c>
      <c r="K34" s="292">
        <v>-100</v>
      </c>
      <c r="O34" s="313">
        <f t="shared" si="0"/>
        <v>-44750</v>
      </c>
      <c r="P34" s="313">
        <f t="shared" si="1"/>
        <v>-41617.5</v>
      </c>
      <c r="Q34" s="314">
        <f t="shared" si="2"/>
        <v>0</v>
      </c>
    </row>
    <row r="35" spans="2:18">
      <c r="B35" s="395"/>
      <c r="C35" s="294" t="s">
        <v>75</v>
      </c>
      <c r="D35" s="290">
        <v>3330</v>
      </c>
      <c r="E35" s="291">
        <v>3330</v>
      </c>
      <c r="F35" s="291">
        <v>0</v>
      </c>
      <c r="G35" s="292">
        <v>-100</v>
      </c>
      <c r="H35" s="291">
        <v>5843.75</v>
      </c>
      <c r="I35" s="291">
        <v>5843.75</v>
      </c>
      <c r="J35" s="291">
        <v>0</v>
      </c>
      <c r="K35" s="292">
        <v>-100</v>
      </c>
      <c r="O35" s="313">
        <f t="shared" si="0"/>
        <v>-3330</v>
      </c>
      <c r="P35" s="313">
        <f t="shared" si="1"/>
        <v>-5843.75</v>
      </c>
      <c r="Q35" s="314">
        <f t="shared" si="2"/>
        <v>0</v>
      </c>
    </row>
    <row r="36" spans="2:18">
      <c r="B36" s="395"/>
      <c r="C36" s="294" t="s">
        <v>119</v>
      </c>
      <c r="D36" s="290">
        <v>107.82</v>
      </c>
      <c r="E36" s="291">
        <v>107.82</v>
      </c>
      <c r="F36" s="291">
        <v>0</v>
      </c>
      <c r="G36" s="292">
        <v>-100</v>
      </c>
      <c r="H36" s="291">
        <v>1402.68</v>
      </c>
      <c r="I36" s="291">
        <v>1402.68</v>
      </c>
      <c r="J36" s="291">
        <v>0</v>
      </c>
      <c r="K36" s="292">
        <v>-100</v>
      </c>
      <c r="M36" s="140"/>
      <c r="N36" s="140"/>
      <c r="O36" s="313">
        <f t="shared" si="0"/>
        <v>-107.82</v>
      </c>
      <c r="P36" s="313">
        <f t="shared" si="1"/>
        <v>-1402.68</v>
      </c>
      <c r="Q36" s="314">
        <f t="shared" si="2"/>
        <v>0</v>
      </c>
    </row>
    <row r="37" spans="2:18">
      <c r="B37" s="395"/>
      <c r="C37" s="294" t="s">
        <v>78</v>
      </c>
      <c r="D37" s="290">
        <v>870</v>
      </c>
      <c r="E37" s="291">
        <v>300</v>
      </c>
      <c r="F37" s="291">
        <v>0</v>
      </c>
      <c r="G37" s="292">
        <v>-100</v>
      </c>
      <c r="H37" s="291">
        <v>770</v>
      </c>
      <c r="I37" s="291">
        <v>200</v>
      </c>
      <c r="J37" s="291">
        <v>0</v>
      </c>
      <c r="K37" s="292">
        <v>-100</v>
      </c>
      <c r="M37" s="140"/>
      <c r="N37" s="140"/>
      <c r="O37" s="313">
        <f t="shared" si="0"/>
        <v>-300</v>
      </c>
      <c r="P37" s="313">
        <f t="shared" si="1"/>
        <v>-200</v>
      </c>
      <c r="Q37" s="314">
        <f t="shared" si="2"/>
        <v>0</v>
      </c>
    </row>
    <row r="38" spans="2:18">
      <c r="B38" s="395"/>
      <c r="C38" s="294" t="s">
        <v>87</v>
      </c>
      <c r="D38" s="41">
        <v>290</v>
      </c>
      <c r="E38" s="42">
        <v>190</v>
      </c>
      <c r="F38" s="42">
        <v>0</v>
      </c>
      <c r="G38" s="43">
        <v>-100</v>
      </c>
      <c r="H38" s="42">
        <v>524.38</v>
      </c>
      <c r="I38" s="42">
        <v>342.38</v>
      </c>
      <c r="J38" s="42">
        <v>0</v>
      </c>
      <c r="K38" s="43">
        <v>-100</v>
      </c>
      <c r="M38" s="140"/>
      <c r="N38" s="140"/>
      <c r="O38" s="313">
        <f t="shared" si="0"/>
        <v>-190</v>
      </c>
      <c r="P38" s="313">
        <f t="shared" si="1"/>
        <v>-342.38</v>
      </c>
      <c r="Q38" s="314">
        <f t="shared" si="2"/>
        <v>0</v>
      </c>
    </row>
    <row r="39" spans="2:18">
      <c r="B39" s="214" t="s">
        <v>111</v>
      </c>
      <c r="C39" s="215"/>
      <c r="D39" s="58">
        <v>49347.82</v>
      </c>
      <c r="E39" s="59">
        <v>48677.82</v>
      </c>
      <c r="F39" s="59">
        <v>0</v>
      </c>
      <c r="G39" s="60">
        <v>-100</v>
      </c>
      <c r="H39" s="59">
        <v>50158.31</v>
      </c>
      <c r="I39" s="59">
        <v>49406.31</v>
      </c>
      <c r="J39" s="59">
        <v>0</v>
      </c>
      <c r="K39" s="60">
        <v>-100</v>
      </c>
      <c r="O39" s="313">
        <f t="shared" si="0"/>
        <v>-48677.82</v>
      </c>
      <c r="P39" s="313">
        <f t="shared" si="1"/>
        <v>-49406.31</v>
      </c>
      <c r="Q39" s="314">
        <f t="shared" si="2"/>
        <v>0</v>
      </c>
    </row>
    <row r="40" spans="2:18" s="205" customFormat="1">
      <c r="B40" s="395" t="s">
        <v>81</v>
      </c>
      <c r="C40" s="294" t="s">
        <v>82</v>
      </c>
      <c r="D40" s="290">
        <v>10.42</v>
      </c>
      <c r="E40" s="291">
        <v>10.42</v>
      </c>
      <c r="F40" s="291">
        <v>0</v>
      </c>
      <c r="G40" s="292">
        <v>-100</v>
      </c>
      <c r="H40" s="291">
        <v>31.85</v>
      </c>
      <c r="I40" s="291">
        <v>31.85</v>
      </c>
      <c r="J40" s="291">
        <v>0</v>
      </c>
      <c r="K40" s="292">
        <v>-100</v>
      </c>
      <c r="M40" s="139"/>
      <c r="N40" s="139"/>
      <c r="O40" s="313">
        <f t="shared" si="0"/>
        <v>-10.42</v>
      </c>
      <c r="P40" s="313">
        <f t="shared" si="1"/>
        <v>-31.85</v>
      </c>
      <c r="Q40" s="314">
        <f t="shared" si="2"/>
        <v>0</v>
      </c>
      <c r="R40" s="139"/>
    </row>
    <row r="41" spans="2:18" s="205" customFormat="1">
      <c r="B41" s="395"/>
      <c r="C41" s="294" t="s">
        <v>75</v>
      </c>
      <c r="D41" s="207">
        <v>0</v>
      </c>
      <c r="E41" s="208">
        <v>0</v>
      </c>
      <c r="F41" s="208">
        <v>9000</v>
      </c>
      <c r="G41" s="209" t="s">
        <v>144</v>
      </c>
      <c r="H41" s="208">
        <v>0</v>
      </c>
      <c r="I41" s="208">
        <v>0</v>
      </c>
      <c r="J41" s="208">
        <v>30330</v>
      </c>
      <c r="K41" s="209" t="s">
        <v>144</v>
      </c>
      <c r="M41" s="139"/>
      <c r="N41" s="139"/>
      <c r="O41" s="313">
        <f t="shared" si="0"/>
        <v>9000</v>
      </c>
      <c r="P41" s="313">
        <f t="shared" si="1"/>
        <v>30330</v>
      </c>
      <c r="Q41" s="314">
        <f t="shared" si="2"/>
        <v>3.37</v>
      </c>
      <c r="R41" s="139"/>
    </row>
    <row r="42" spans="2:18" s="205" customFormat="1">
      <c r="B42" s="214" t="s">
        <v>114</v>
      </c>
      <c r="C42" s="215"/>
      <c r="D42" s="210">
        <v>10.42</v>
      </c>
      <c r="E42" s="211">
        <v>10.42</v>
      </c>
      <c r="F42" s="211">
        <v>9000</v>
      </c>
      <c r="G42" s="206">
        <v>86272.360844529743</v>
      </c>
      <c r="H42" s="211">
        <v>31.85</v>
      </c>
      <c r="I42" s="211">
        <v>31.85</v>
      </c>
      <c r="J42" s="211">
        <v>30330</v>
      </c>
      <c r="K42" s="206">
        <v>95127.629513343796</v>
      </c>
      <c r="M42" s="139"/>
      <c r="N42" s="139"/>
      <c r="O42" s="313">
        <f t="shared" si="0"/>
        <v>8989.58</v>
      </c>
      <c r="P42" s="313">
        <f t="shared" si="1"/>
        <v>30298.15</v>
      </c>
      <c r="Q42" s="314">
        <f t="shared" si="2"/>
        <v>3.37</v>
      </c>
      <c r="R42" s="139"/>
    </row>
    <row r="43" spans="2:18">
      <c r="B43" s="119" t="s">
        <v>91</v>
      </c>
      <c r="C43" s="120"/>
      <c r="D43" s="58">
        <v>4606127.2399999984</v>
      </c>
      <c r="E43" s="59">
        <v>4535739.3599999985</v>
      </c>
      <c r="F43" s="59">
        <v>10271235.479999999</v>
      </c>
      <c r="G43" s="60">
        <v>126.45118391458898</v>
      </c>
      <c r="H43" s="59">
        <v>6470362.4699999997</v>
      </c>
      <c r="I43" s="59">
        <v>6081738.1399999987</v>
      </c>
      <c r="J43" s="59">
        <v>8861035.4600000009</v>
      </c>
      <c r="K43" s="60">
        <v>45.699062603836516</v>
      </c>
      <c r="O43" s="313">
        <f t="shared" si="0"/>
        <v>5735496.1200000001</v>
      </c>
      <c r="P43" s="313">
        <f t="shared" si="1"/>
        <v>2779297.3200000022</v>
      </c>
      <c r="Q43" s="314">
        <f t="shared" si="2"/>
        <v>0.86270395389669341</v>
      </c>
    </row>
    <row r="44" spans="2:18">
      <c r="B44" s="396" t="s">
        <v>259</v>
      </c>
      <c r="C44" s="397"/>
      <c r="D44" s="397"/>
      <c r="E44" s="397"/>
      <c r="F44" s="397"/>
      <c r="G44" s="397"/>
      <c r="H44" s="397"/>
      <c r="I44" s="397"/>
      <c r="J44" s="397"/>
      <c r="K44" s="397"/>
    </row>
  </sheetData>
  <mergeCells count="12">
    <mergeCell ref="B6:B19"/>
    <mergeCell ref="B2:K2"/>
    <mergeCell ref="D4:G4"/>
    <mergeCell ref="H4:K4"/>
    <mergeCell ref="B4:B5"/>
    <mergeCell ref="C4:C5"/>
    <mergeCell ref="B21:B22"/>
    <mergeCell ref="B44:K44"/>
    <mergeCell ref="B24:B26"/>
    <mergeCell ref="B34:B38"/>
    <mergeCell ref="B28:B32"/>
    <mergeCell ref="B40:B41"/>
  </mergeCells>
  <conditionalFormatting sqref="Q6:Q43">
    <cfRule type="top10" dxfId="9" priority="6" rank="2"/>
  </conditionalFormatting>
  <conditionalFormatting sqref="O6:O43">
    <cfRule type="top10" dxfId="8" priority="3" rank="2"/>
    <cfRule type="top10" dxfId="7" priority="4" bottom="1" rank="2"/>
  </conditionalFormatting>
  <conditionalFormatting sqref="P6:P43">
    <cfRule type="top10" dxfId="6" priority="1" rank="2"/>
    <cfRule type="top10" dxfId="5" priority="2" bottom="1" rank="2"/>
  </conditionalFormatting>
  <hyperlinks>
    <hyperlink ref="M2" location="Índice!A1" display="Volver al índice"/>
  </hyperlinks>
  <printOptions horizontalCentered="1"/>
  <pageMargins left="0.70866141732283472" right="0.70866141732283472" top="0.74803149606299213" bottom="0.74803149606299213" header="0.31496062992125984" footer="0.31496062992125984"/>
  <pageSetup paperSize="122" scale="90" orientation="landscape" r:id="rId1"/>
  <headerFooter differentFirst="1">
    <oddFooter>&amp;C&amp;P</oddFooter>
  </headerFooter>
  <ignoredErrors>
    <ignoredError sqref="D5" numberStoredAsText="1"/>
  </ignoredError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pageSetUpPr fitToPage="1"/>
  </sheetPr>
  <dimension ref="B2:S102"/>
  <sheetViews>
    <sheetView zoomScale="80" zoomScaleNormal="80" workbookViewId="0"/>
  </sheetViews>
  <sheetFormatPr baseColWidth="10" defaultColWidth="10.85546875" defaultRowHeight="15"/>
  <cols>
    <col min="1" max="1" width="1.42578125" style="34" customWidth="1"/>
    <col min="2" max="2" width="13.42578125" style="34" customWidth="1"/>
    <col min="3" max="3" width="16" style="34" customWidth="1"/>
    <col min="4" max="11" width="11.7109375" style="34" customWidth="1"/>
    <col min="12" max="12" width="2.85546875" style="34" customWidth="1"/>
    <col min="13" max="13" width="10.85546875" style="34"/>
    <col min="14" max="14" width="4.42578125" style="139" customWidth="1"/>
    <col min="15" max="15" width="5" style="336" hidden="1" customWidth="1"/>
    <col min="16" max="16" width="11.28515625" style="336" hidden="1" customWidth="1"/>
    <col min="17" max="17" width="11.28515625" style="311" hidden="1" customWidth="1"/>
    <col min="18" max="18" width="8.5703125" style="311" hidden="1" customWidth="1"/>
    <col min="19" max="19" width="10.85546875" style="139" customWidth="1"/>
    <col min="20" max="16384" width="10.85546875" style="34"/>
  </cols>
  <sheetData>
    <row r="2" spans="2:18">
      <c r="B2" s="401" t="s">
        <v>203</v>
      </c>
      <c r="C2" s="401"/>
      <c r="D2" s="401"/>
      <c r="E2" s="401"/>
      <c r="F2" s="401"/>
      <c r="G2" s="401"/>
      <c r="H2" s="401"/>
      <c r="I2" s="401"/>
      <c r="J2" s="401"/>
      <c r="K2" s="401"/>
      <c r="L2" s="104"/>
      <c r="M2" s="44" t="s">
        <v>148</v>
      </c>
      <c r="N2" s="141"/>
    </row>
    <row r="3" spans="2:18">
      <c r="B3" s="104"/>
      <c r="C3" s="104"/>
      <c r="D3" s="104"/>
      <c r="E3" s="104"/>
      <c r="F3" s="104"/>
      <c r="G3" s="104"/>
      <c r="H3" s="104"/>
      <c r="I3" s="104"/>
      <c r="J3" s="104"/>
      <c r="K3" s="104"/>
      <c r="L3" s="104"/>
      <c r="M3" s="44"/>
      <c r="N3" s="141"/>
    </row>
    <row r="4" spans="2:18">
      <c r="B4" s="412" t="s">
        <v>69</v>
      </c>
      <c r="C4" s="412" t="s">
        <v>70</v>
      </c>
      <c r="D4" s="402" t="s">
        <v>71</v>
      </c>
      <c r="E4" s="403"/>
      <c r="F4" s="403"/>
      <c r="G4" s="404"/>
      <c r="H4" s="402" t="s">
        <v>92</v>
      </c>
      <c r="I4" s="403"/>
      <c r="J4" s="403"/>
      <c r="K4" s="404"/>
      <c r="L4" s="104"/>
    </row>
    <row r="5" spans="2:18" ht="25.5">
      <c r="B5" s="413"/>
      <c r="C5" s="413"/>
      <c r="D5" s="35" t="str">
        <f>+export!D5</f>
        <v>2016</v>
      </c>
      <c r="E5" s="36" t="str">
        <f>+export!E5</f>
        <v>ene-nov 2016</v>
      </c>
      <c r="F5" s="36" t="str">
        <f>+export!F5</f>
        <v>ene-nov 2017</v>
      </c>
      <c r="G5" s="37" t="str">
        <f>+export!G5</f>
        <v>variación (%)</v>
      </c>
      <c r="H5" s="35" t="str">
        <f>+export!H5</f>
        <v>2016</v>
      </c>
      <c r="I5" s="38" t="str">
        <f>+export!I5</f>
        <v>ene-nov 2016</v>
      </c>
      <c r="J5" s="38" t="str">
        <f>+export!J5</f>
        <v>ene-nov 2017</v>
      </c>
      <c r="K5" s="39" t="str">
        <f>+export!K5</f>
        <v>variación (%)</v>
      </c>
      <c r="L5" s="105"/>
      <c r="P5" s="312" t="str">
        <f>+export!O5</f>
        <v>diff Vol</v>
      </c>
      <c r="Q5" s="312" t="str">
        <f>+export!P5</f>
        <v>diff $</v>
      </c>
      <c r="R5" s="312" t="str">
        <f>+export!Q5</f>
        <v>Px 2017</v>
      </c>
    </row>
    <row r="6" spans="2:18" ht="15" customHeight="1">
      <c r="B6" s="398" t="s">
        <v>86</v>
      </c>
      <c r="C6" s="308" t="s">
        <v>94</v>
      </c>
      <c r="D6" s="286">
        <v>47173548.394100003</v>
      </c>
      <c r="E6" s="287">
        <v>43439160.394100003</v>
      </c>
      <c r="F6" s="287">
        <v>47326409.68</v>
      </c>
      <c r="G6" s="288">
        <v>8.948721040262031</v>
      </c>
      <c r="H6" s="287">
        <v>36729736.759999998</v>
      </c>
      <c r="I6" s="287">
        <v>33878286.579999998</v>
      </c>
      <c r="J6" s="287">
        <v>38806686.07</v>
      </c>
      <c r="K6" s="288">
        <v>14.547369384700449</v>
      </c>
      <c r="L6" s="106"/>
      <c r="O6" s="337">
        <f t="shared" ref="O6:O12" si="0">+J6/$J$23</f>
        <v>0.51100817240107954</v>
      </c>
      <c r="P6" s="338">
        <f>+F6-E6</f>
        <v>3887249.2858999968</v>
      </c>
      <c r="Q6" s="338">
        <f>+J6-I6</f>
        <v>4928399.4900000021</v>
      </c>
      <c r="R6" s="339">
        <f>+IF(F6=0,0,J6/F6)</f>
        <v>0.81997950684181287</v>
      </c>
    </row>
    <row r="7" spans="2:18">
      <c r="B7" s="395"/>
      <c r="C7" s="299" t="s">
        <v>127</v>
      </c>
      <c r="D7" s="290">
        <v>25016697.247699998</v>
      </c>
      <c r="E7" s="291">
        <v>22104633.647700001</v>
      </c>
      <c r="F7" s="291">
        <v>23647238.132300001</v>
      </c>
      <c r="G7" s="292">
        <v>6.9786475957293703</v>
      </c>
      <c r="H7" s="291">
        <v>19994052.329999998</v>
      </c>
      <c r="I7" s="291">
        <v>17668806.699999999</v>
      </c>
      <c r="J7" s="291">
        <v>19661078.739999998</v>
      </c>
      <c r="K7" s="292">
        <v>11.275645683531078</v>
      </c>
      <c r="L7" s="106"/>
      <c r="O7" s="337">
        <f t="shared" si="0"/>
        <v>0.25889796145536009</v>
      </c>
      <c r="P7" s="338">
        <f t="shared" ref="P7:P70" si="1">+F7-E7</f>
        <v>1542604.4846000001</v>
      </c>
      <c r="Q7" s="338">
        <f t="shared" ref="Q7:Q70" si="2">+J7-I7</f>
        <v>1992272.0399999991</v>
      </c>
      <c r="R7" s="339">
        <f t="shared" ref="R7:R70" si="3">+IF(F7=0,0,J7/F7)</f>
        <v>0.83143234867435678</v>
      </c>
    </row>
    <row r="8" spans="2:18">
      <c r="B8" s="395"/>
      <c r="C8" s="299" t="s">
        <v>77</v>
      </c>
      <c r="D8" s="290">
        <v>10528578.498500001</v>
      </c>
      <c r="E8" s="291">
        <v>9659524.4985000007</v>
      </c>
      <c r="F8" s="291">
        <v>7608609.6846000003</v>
      </c>
      <c r="G8" s="292">
        <v>-21.232047335440583</v>
      </c>
      <c r="H8" s="291">
        <v>11875265.83</v>
      </c>
      <c r="I8" s="291">
        <v>10846710.529999999</v>
      </c>
      <c r="J8" s="291">
        <v>9265480.3000000007</v>
      </c>
      <c r="K8" s="292">
        <v>-14.577970211582647</v>
      </c>
      <c r="L8" s="106"/>
      <c r="O8" s="337">
        <f t="shared" si="0"/>
        <v>0.12200825770024856</v>
      </c>
      <c r="P8" s="338">
        <f t="shared" si="1"/>
        <v>-2050914.8139000004</v>
      </c>
      <c r="Q8" s="338">
        <f t="shared" si="2"/>
        <v>-1581230.2299999986</v>
      </c>
      <c r="R8" s="339">
        <f t="shared" si="3"/>
        <v>1.2177625984354992</v>
      </c>
    </row>
    <row r="9" spans="2:18">
      <c r="B9" s="395"/>
      <c r="C9" s="299" t="s">
        <v>93</v>
      </c>
      <c r="D9" s="290">
        <v>9095842.7361999992</v>
      </c>
      <c r="E9" s="291">
        <v>8194142.7362000002</v>
      </c>
      <c r="F9" s="291">
        <v>8062718.5614999998</v>
      </c>
      <c r="G9" s="292">
        <v>-1.6038794896676145</v>
      </c>
      <c r="H9" s="291">
        <v>6919707.1799999997</v>
      </c>
      <c r="I9" s="291">
        <v>6243566.6600000001</v>
      </c>
      <c r="J9" s="291">
        <v>6412283.1699999999</v>
      </c>
      <c r="K9" s="292">
        <v>2.7022456744299372</v>
      </c>
      <c r="L9" s="106"/>
      <c r="O9" s="337">
        <f t="shared" si="0"/>
        <v>8.4437230680024941E-2</v>
      </c>
      <c r="P9" s="338">
        <f t="shared" si="1"/>
        <v>-131424.17470000032</v>
      </c>
      <c r="Q9" s="338">
        <f t="shared" si="2"/>
        <v>168716.50999999978</v>
      </c>
      <c r="R9" s="339">
        <f t="shared" si="3"/>
        <v>0.79530038424248928</v>
      </c>
    </row>
    <row r="10" spans="2:18">
      <c r="B10" s="395"/>
      <c r="C10" s="299" t="s">
        <v>125</v>
      </c>
      <c r="D10" s="290">
        <v>512774.23139999999</v>
      </c>
      <c r="E10" s="291">
        <v>472578.25640000001</v>
      </c>
      <c r="F10" s="291">
        <v>979131.80909999995</v>
      </c>
      <c r="G10" s="292">
        <v>107.18934818516969</v>
      </c>
      <c r="H10" s="291">
        <v>743324.95</v>
      </c>
      <c r="I10" s="291">
        <v>686929.13</v>
      </c>
      <c r="J10" s="291">
        <v>1323684.58</v>
      </c>
      <c r="K10" s="292">
        <v>92.695945213445825</v>
      </c>
      <c r="L10" s="106"/>
      <c r="M10" s="40"/>
      <c r="O10" s="337">
        <f t="shared" si="0"/>
        <v>1.7430337567118381E-2</v>
      </c>
      <c r="P10" s="338">
        <f t="shared" si="1"/>
        <v>506553.55269999994</v>
      </c>
      <c r="Q10" s="338">
        <f t="shared" si="2"/>
        <v>636755.45000000007</v>
      </c>
      <c r="R10" s="339">
        <f t="shared" si="3"/>
        <v>1.3518962081486319</v>
      </c>
    </row>
    <row r="11" spans="2:18">
      <c r="B11" s="395"/>
      <c r="C11" s="299" t="s">
        <v>98</v>
      </c>
      <c r="D11" s="290">
        <v>553778.08400000003</v>
      </c>
      <c r="E11" s="291">
        <v>413603.08399999997</v>
      </c>
      <c r="F11" s="291">
        <v>414376.30690000003</v>
      </c>
      <c r="G11" s="292">
        <v>0.18694804993282244</v>
      </c>
      <c r="H11" s="291">
        <v>506226.95</v>
      </c>
      <c r="I11" s="291">
        <v>373397.45</v>
      </c>
      <c r="J11" s="291">
        <v>382164.94</v>
      </c>
      <c r="K11" s="292">
        <v>2.3480315679713426</v>
      </c>
      <c r="L11" s="106"/>
      <c r="O11" s="337">
        <f t="shared" si="0"/>
        <v>5.0323649690907045E-3</v>
      </c>
      <c r="P11" s="338">
        <f t="shared" si="1"/>
        <v>773.2229000000516</v>
      </c>
      <c r="Q11" s="338">
        <f t="shared" si="2"/>
        <v>8767.4899999999907</v>
      </c>
      <c r="R11" s="339">
        <f t="shared" si="3"/>
        <v>0.92226542308613824</v>
      </c>
    </row>
    <row r="12" spans="2:18">
      <c r="B12" s="395"/>
      <c r="C12" s="299" t="s">
        <v>117</v>
      </c>
      <c r="D12" s="290">
        <v>75600</v>
      </c>
      <c r="E12" s="291">
        <v>75600</v>
      </c>
      <c r="F12" s="291">
        <v>7525.8</v>
      </c>
      <c r="G12" s="292">
        <v>-90.045238095238105</v>
      </c>
      <c r="H12" s="291">
        <v>55192.78</v>
      </c>
      <c r="I12" s="291">
        <v>55192.78</v>
      </c>
      <c r="J12" s="291">
        <v>32601.06</v>
      </c>
      <c r="K12" s="292">
        <v>-40.932382822535843</v>
      </c>
      <c r="L12" s="106"/>
      <c r="O12" s="337">
        <f t="shared" si="0"/>
        <v>4.2929221162784893E-4</v>
      </c>
      <c r="P12" s="338">
        <f t="shared" si="1"/>
        <v>-68074.2</v>
      </c>
      <c r="Q12" s="338">
        <f t="shared" si="2"/>
        <v>-22591.719999999998</v>
      </c>
      <c r="R12" s="339">
        <f t="shared" si="3"/>
        <v>4.3319062425257115</v>
      </c>
    </row>
    <row r="13" spans="2:18">
      <c r="B13" s="395"/>
      <c r="C13" s="299" t="s">
        <v>82</v>
      </c>
      <c r="D13" s="290">
        <v>8976.67</v>
      </c>
      <c r="E13" s="291">
        <v>8976.67</v>
      </c>
      <c r="F13" s="291">
        <v>0</v>
      </c>
      <c r="G13" s="292">
        <v>-100</v>
      </c>
      <c r="H13" s="291">
        <v>51485.8</v>
      </c>
      <c r="I13" s="291">
        <v>51485.8</v>
      </c>
      <c r="J13" s="291">
        <v>0</v>
      </c>
      <c r="K13" s="292">
        <v>-100</v>
      </c>
      <c r="L13" s="106"/>
      <c r="O13" s="340"/>
      <c r="P13" s="338">
        <f t="shared" si="1"/>
        <v>-8976.67</v>
      </c>
      <c r="Q13" s="338">
        <f t="shared" si="2"/>
        <v>-51485.8</v>
      </c>
      <c r="R13" s="339">
        <f t="shared" si="3"/>
        <v>0</v>
      </c>
    </row>
    <row r="14" spans="2:18">
      <c r="B14" s="395"/>
      <c r="C14" s="299" t="s">
        <v>75</v>
      </c>
      <c r="D14" s="290">
        <v>8721.6299999999992</v>
      </c>
      <c r="E14" s="291">
        <v>8721.6299999999992</v>
      </c>
      <c r="F14" s="291">
        <v>4200</v>
      </c>
      <c r="G14" s="292">
        <v>-51.843864048348756</v>
      </c>
      <c r="H14" s="291">
        <v>19631.86</v>
      </c>
      <c r="I14" s="291">
        <v>19631.86</v>
      </c>
      <c r="J14" s="291">
        <v>9165.99</v>
      </c>
      <c r="K14" s="292">
        <v>-53.310638930799229</v>
      </c>
      <c r="L14" s="106"/>
      <c r="O14" s="340"/>
      <c r="P14" s="338">
        <f t="shared" si="1"/>
        <v>-4521.6299999999992</v>
      </c>
      <c r="Q14" s="338">
        <f t="shared" si="2"/>
        <v>-10465.870000000001</v>
      </c>
      <c r="R14" s="339">
        <f t="shared" si="3"/>
        <v>2.1823785714285715</v>
      </c>
    </row>
    <row r="15" spans="2:18">
      <c r="B15" s="395"/>
      <c r="C15" s="299" t="s">
        <v>175</v>
      </c>
      <c r="D15" s="290">
        <v>20820</v>
      </c>
      <c r="E15" s="291">
        <v>0</v>
      </c>
      <c r="F15" s="291">
        <v>0</v>
      </c>
      <c r="G15" s="292" t="s">
        <v>144</v>
      </c>
      <c r="H15" s="291">
        <v>16078.07</v>
      </c>
      <c r="I15" s="291">
        <v>0</v>
      </c>
      <c r="J15" s="291">
        <v>0</v>
      </c>
      <c r="K15" s="292" t="s">
        <v>144</v>
      </c>
      <c r="L15" s="106"/>
      <c r="O15" s="340"/>
      <c r="P15" s="338">
        <f t="shared" si="1"/>
        <v>0</v>
      </c>
      <c r="Q15" s="338">
        <f t="shared" si="2"/>
        <v>0</v>
      </c>
      <c r="R15" s="339">
        <f t="shared" si="3"/>
        <v>0</v>
      </c>
    </row>
    <row r="16" spans="2:18">
      <c r="B16" s="395"/>
      <c r="C16" s="299" t="s">
        <v>79</v>
      </c>
      <c r="D16" s="290">
        <v>3968.64</v>
      </c>
      <c r="E16" s="291">
        <v>3968.64</v>
      </c>
      <c r="F16" s="291">
        <v>3037.44</v>
      </c>
      <c r="G16" s="292">
        <v>-23.463957426221572</v>
      </c>
      <c r="H16" s="291">
        <v>10537.48</v>
      </c>
      <c r="I16" s="291">
        <v>10537.48</v>
      </c>
      <c r="J16" s="291">
        <v>8104.66</v>
      </c>
      <c r="K16" s="292">
        <v>-23.087303605795697</v>
      </c>
      <c r="L16" s="107"/>
      <c r="O16" s="340"/>
      <c r="P16" s="338">
        <f t="shared" si="1"/>
        <v>-931.19999999999982</v>
      </c>
      <c r="Q16" s="338">
        <f t="shared" si="2"/>
        <v>-2432.8199999999997</v>
      </c>
      <c r="R16" s="339">
        <f t="shared" si="3"/>
        <v>2.6682535292878211</v>
      </c>
    </row>
    <row r="17" spans="2:19">
      <c r="B17" s="395"/>
      <c r="C17" s="299" t="s">
        <v>101</v>
      </c>
      <c r="D17" s="290">
        <v>875.97820000000002</v>
      </c>
      <c r="E17" s="291">
        <v>875.97820000000002</v>
      </c>
      <c r="F17" s="291">
        <v>1890</v>
      </c>
      <c r="G17" s="292">
        <v>115.75879399738484</v>
      </c>
      <c r="H17" s="291">
        <v>3768.02</v>
      </c>
      <c r="I17" s="291">
        <v>3768.02</v>
      </c>
      <c r="J17" s="291">
        <v>2455.39</v>
      </c>
      <c r="K17" s="292">
        <v>-34.83606774910961</v>
      </c>
      <c r="L17" s="106"/>
      <c r="O17" s="340"/>
      <c r="P17" s="338">
        <f t="shared" si="1"/>
        <v>1014.0218</v>
      </c>
      <c r="Q17" s="338">
        <f t="shared" si="2"/>
        <v>-1312.63</v>
      </c>
      <c r="R17" s="339">
        <f t="shared" si="3"/>
        <v>1.2991481481481482</v>
      </c>
    </row>
    <row r="18" spans="2:19">
      <c r="B18" s="395"/>
      <c r="C18" s="299" t="s">
        <v>100</v>
      </c>
      <c r="D18" s="290">
        <v>132.4</v>
      </c>
      <c r="E18" s="291">
        <v>132.4</v>
      </c>
      <c r="F18" s="291">
        <v>0</v>
      </c>
      <c r="G18" s="292">
        <v>-100</v>
      </c>
      <c r="H18" s="291">
        <v>493.72</v>
      </c>
      <c r="I18" s="291">
        <v>493.72</v>
      </c>
      <c r="J18" s="291">
        <v>0</v>
      </c>
      <c r="K18" s="292">
        <v>-100</v>
      </c>
      <c r="L18" s="106"/>
      <c r="O18" s="340"/>
      <c r="P18" s="338">
        <f t="shared" si="1"/>
        <v>-132.4</v>
      </c>
      <c r="Q18" s="338">
        <f t="shared" si="2"/>
        <v>-493.72</v>
      </c>
      <c r="R18" s="339">
        <f t="shared" si="3"/>
        <v>0</v>
      </c>
    </row>
    <row r="19" spans="2:19" s="205" customFormat="1">
      <c r="B19" s="395"/>
      <c r="C19" s="299" t="s">
        <v>74</v>
      </c>
      <c r="D19" s="290">
        <v>8.1999999999999993</v>
      </c>
      <c r="E19" s="291">
        <v>8.1999999999999993</v>
      </c>
      <c r="F19" s="291">
        <v>0</v>
      </c>
      <c r="G19" s="292">
        <v>-100</v>
      </c>
      <c r="H19" s="291">
        <v>116.84</v>
      </c>
      <c r="I19" s="291">
        <v>116.84</v>
      </c>
      <c r="J19" s="291">
        <v>0</v>
      </c>
      <c r="K19" s="292">
        <v>-100</v>
      </c>
      <c r="L19" s="213"/>
      <c r="N19" s="139"/>
      <c r="O19" s="340"/>
      <c r="P19" s="338">
        <f t="shared" si="1"/>
        <v>-8.1999999999999993</v>
      </c>
      <c r="Q19" s="338">
        <f t="shared" si="2"/>
        <v>-116.84</v>
      </c>
      <c r="R19" s="339">
        <f t="shared" si="3"/>
        <v>0</v>
      </c>
      <c r="S19" s="139"/>
    </row>
    <row r="20" spans="2:19">
      <c r="B20" s="395"/>
      <c r="C20" s="299" t="s">
        <v>262</v>
      </c>
      <c r="D20" s="290">
        <v>0</v>
      </c>
      <c r="E20" s="291">
        <v>0</v>
      </c>
      <c r="F20" s="291">
        <v>48002</v>
      </c>
      <c r="G20" s="292" t="s">
        <v>144</v>
      </c>
      <c r="H20" s="291">
        <v>0</v>
      </c>
      <c r="I20" s="291">
        <v>0</v>
      </c>
      <c r="J20" s="291">
        <v>37312</v>
      </c>
      <c r="K20" s="292" t="s">
        <v>144</v>
      </c>
      <c r="L20" s="106"/>
      <c r="O20" s="340"/>
      <c r="P20" s="338">
        <f t="shared" si="1"/>
        <v>48002</v>
      </c>
      <c r="Q20" s="338">
        <f t="shared" si="2"/>
        <v>37312</v>
      </c>
      <c r="R20" s="339">
        <f t="shared" si="3"/>
        <v>0.77730094579392528</v>
      </c>
    </row>
    <row r="21" spans="2:19" s="205" customFormat="1">
      <c r="B21" s="395"/>
      <c r="C21" s="299" t="s">
        <v>263</v>
      </c>
      <c r="D21" s="290">
        <v>0</v>
      </c>
      <c r="E21" s="291">
        <v>0</v>
      </c>
      <c r="F21" s="291">
        <v>119.68</v>
      </c>
      <c r="G21" s="292" t="s">
        <v>144</v>
      </c>
      <c r="H21" s="291">
        <v>0</v>
      </c>
      <c r="I21" s="291">
        <v>0</v>
      </c>
      <c r="J21" s="291">
        <v>389.8</v>
      </c>
      <c r="K21" s="292" t="s">
        <v>144</v>
      </c>
      <c r="L21" s="213"/>
      <c r="N21" s="139"/>
      <c r="O21" s="340"/>
      <c r="P21" s="338">
        <f t="shared" si="1"/>
        <v>119.68</v>
      </c>
      <c r="Q21" s="338">
        <f t="shared" si="2"/>
        <v>389.8</v>
      </c>
      <c r="R21" s="339">
        <f t="shared" si="3"/>
        <v>3.2570187165775399</v>
      </c>
      <c r="S21" s="139"/>
    </row>
    <row r="22" spans="2:19" s="205" customFormat="1">
      <c r="B22" s="399"/>
      <c r="C22" s="212" t="s">
        <v>264</v>
      </c>
      <c r="D22" s="207">
        <v>0</v>
      </c>
      <c r="E22" s="208">
        <v>0</v>
      </c>
      <c r="F22" s="208">
        <v>3.3</v>
      </c>
      <c r="G22" s="209" t="s">
        <v>144</v>
      </c>
      <c r="H22" s="208">
        <v>0</v>
      </c>
      <c r="I22" s="208">
        <v>0</v>
      </c>
      <c r="J22" s="208">
        <v>12.96</v>
      </c>
      <c r="K22" s="209" t="s">
        <v>144</v>
      </c>
      <c r="L22" s="213"/>
      <c r="N22" s="139"/>
      <c r="O22" s="340"/>
      <c r="P22" s="338">
        <f t="shared" si="1"/>
        <v>3.3</v>
      </c>
      <c r="Q22" s="338">
        <f t="shared" si="2"/>
        <v>12.96</v>
      </c>
      <c r="R22" s="339">
        <f t="shared" si="3"/>
        <v>3.9272727272727277</v>
      </c>
      <c r="S22" s="139"/>
    </row>
    <row r="23" spans="2:19">
      <c r="B23" s="121" t="s">
        <v>111</v>
      </c>
      <c r="C23" s="122"/>
      <c r="D23" s="58">
        <v>93000322.71010001</v>
      </c>
      <c r="E23" s="59">
        <v>84381926.135100022</v>
      </c>
      <c r="F23" s="59">
        <v>88103262.394400001</v>
      </c>
      <c r="G23" s="60">
        <v>4.410110588542282</v>
      </c>
      <c r="H23" s="59">
        <v>76925618.569999993</v>
      </c>
      <c r="I23" s="59">
        <v>69838923.549999997</v>
      </c>
      <c r="J23" s="59">
        <v>75941419.659999982</v>
      </c>
      <c r="K23" s="60">
        <v>8.7379584332095241</v>
      </c>
      <c r="L23" s="106"/>
      <c r="M23" s="40"/>
      <c r="O23" s="341">
        <f>+J23/$J$100</f>
        <v>0.78742835771741815</v>
      </c>
      <c r="P23" s="338">
        <f t="shared" si="1"/>
        <v>3721336.2592999786</v>
      </c>
      <c r="Q23" s="338">
        <f t="shared" si="2"/>
        <v>6102496.1099999845</v>
      </c>
      <c r="R23" s="339">
        <f t="shared" si="3"/>
        <v>0.86195922371232137</v>
      </c>
    </row>
    <row r="24" spans="2:19" ht="15" customHeight="1">
      <c r="B24" s="398" t="s">
        <v>89</v>
      </c>
      <c r="C24" s="308" t="s">
        <v>125</v>
      </c>
      <c r="D24" s="286">
        <v>662368.86210000003</v>
      </c>
      <c r="E24" s="287">
        <v>565654.94209999999</v>
      </c>
      <c r="F24" s="287">
        <v>593663.67960000003</v>
      </c>
      <c r="G24" s="288">
        <v>4.9515588772224506</v>
      </c>
      <c r="H24" s="287">
        <v>4593908.96</v>
      </c>
      <c r="I24" s="287">
        <v>3852982.24</v>
      </c>
      <c r="J24" s="287">
        <v>3917548.53</v>
      </c>
      <c r="K24" s="288">
        <v>1.6757484457026628</v>
      </c>
      <c r="L24" s="106"/>
      <c r="O24" s="342"/>
      <c r="P24" s="338">
        <f t="shared" si="1"/>
        <v>28008.737500000047</v>
      </c>
      <c r="Q24" s="338">
        <f t="shared" si="2"/>
        <v>64566.289999999572</v>
      </c>
      <c r="R24" s="339">
        <f t="shared" si="3"/>
        <v>6.5989358362626698</v>
      </c>
    </row>
    <row r="25" spans="2:19">
      <c r="B25" s="395"/>
      <c r="C25" s="299" t="s">
        <v>127</v>
      </c>
      <c r="D25" s="290">
        <v>3256680</v>
      </c>
      <c r="E25" s="291">
        <v>2834196</v>
      </c>
      <c r="F25" s="291">
        <v>2381548.7999999998</v>
      </c>
      <c r="G25" s="292">
        <v>-15.970920853744774</v>
      </c>
      <c r="H25" s="291">
        <v>3373007.56</v>
      </c>
      <c r="I25" s="291">
        <v>2923193.69</v>
      </c>
      <c r="J25" s="291">
        <v>2474817.5699999998</v>
      </c>
      <c r="K25" s="292">
        <v>-15.338570329220991</v>
      </c>
      <c r="L25" s="106"/>
      <c r="O25" s="342"/>
      <c r="P25" s="338">
        <f t="shared" si="1"/>
        <v>-452647.20000000019</v>
      </c>
      <c r="Q25" s="338">
        <f t="shared" si="2"/>
        <v>-448376.12000000011</v>
      </c>
      <c r="R25" s="339">
        <f t="shared" si="3"/>
        <v>1.039163073206814</v>
      </c>
    </row>
    <row r="26" spans="2:19">
      <c r="B26" s="395"/>
      <c r="C26" s="299" t="s">
        <v>82</v>
      </c>
      <c r="D26" s="290">
        <v>238082.25949999999</v>
      </c>
      <c r="E26" s="291">
        <v>170449.47949999999</v>
      </c>
      <c r="F26" s="291">
        <v>240797.1</v>
      </c>
      <c r="G26" s="292">
        <v>41.27183063647901</v>
      </c>
      <c r="H26" s="291">
        <v>1346779.91</v>
      </c>
      <c r="I26" s="291">
        <v>996563.43</v>
      </c>
      <c r="J26" s="291">
        <v>1175078.93</v>
      </c>
      <c r="K26" s="292">
        <v>17.913109655247929</v>
      </c>
      <c r="L26" s="106"/>
      <c r="O26" s="342"/>
      <c r="P26" s="338">
        <f t="shared" si="1"/>
        <v>70347.620500000019</v>
      </c>
      <c r="Q26" s="338">
        <f t="shared" si="2"/>
        <v>178515.49999999988</v>
      </c>
      <c r="R26" s="339">
        <f t="shared" si="3"/>
        <v>4.8799546589223866</v>
      </c>
    </row>
    <row r="27" spans="2:19">
      <c r="B27" s="395"/>
      <c r="C27" s="299" t="s">
        <v>75</v>
      </c>
      <c r="D27" s="290">
        <v>19039.577700000002</v>
      </c>
      <c r="E27" s="291">
        <v>14403.2377</v>
      </c>
      <c r="F27" s="291">
        <v>7998.32</v>
      </c>
      <c r="G27" s="292">
        <v>-44.468596807230362</v>
      </c>
      <c r="H27" s="291">
        <v>107925.38</v>
      </c>
      <c r="I27" s="291">
        <v>80645.600000000006</v>
      </c>
      <c r="J27" s="291">
        <v>30243.08</v>
      </c>
      <c r="K27" s="292">
        <v>-62.498784806610651</v>
      </c>
      <c r="L27" s="106"/>
      <c r="O27" s="342"/>
      <c r="P27" s="338">
        <f t="shared" si="1"/>
        <v>-6404.9177</v>
      </c>
      <c r="Q27" s="338">
        <f t="shared" si="2"/>
        <v>-50402.520000000004</v>
      </c>
      <c r="R27" s="339">
        <f t="shared" si="3"/>
        <v>3.7811790475999962</v>
      </c>
    </row>
    <row r="28" spans="2:19">
      <c r="B28" s="395"/>
      <c r="C28" s="299" t="s">
        <v>77</v>
      </c>
      <c r="D28" s="290">
        <v>20000</v>
      </c>
      <c r="E28" s="291">
        <v>20000</v>
      </c>
      <c r="F28" s="291">
        <v>0</v>
      </c>
      <c r="G28" s="292">
        <v>-100</v>
      </c>
      <c r="H28" s="291">
        <v>45606</v>
      </c>
      <c r="I28" s="291">
        <v>45606</v>
      </c>
      <c r="J28" s="291">
        <v>0</v>
      </c>
      <c r="K28" s="292">
        <v>-100</v>
      </c>
      <c r="L28" s="106"/>
      <c r="O28" s="342"/>
      <c r="P28" s="338">
        <f t="shared" si="1"/>
        <v>-20000</v>
      </c>
      <c r="Q28" s="338">
        <f t="shared" si="2"/>
        <v>-45606</v>
      </c>
      <c r="R28" s="339">
        <f t="shared" si="3"/>
        <v>0</v>
      </c>
    </row>
    <row r="29" spans="2:19">
      <c r="B29" s="395"/>
      <c r="C29" s="299" t="s">
        <v>79</v>
      </c>
      <c r="D29" s="290">
        <v>4727.2</v>
      </c>
      <c r="E29" s="291">
        <v>3047.2</v>
      </c>
      <c r="F29" s="291">
        <v>1656</v>
      </c>
      <c r="G29" s="292">
        <v>-45.655027566290364</v>
      </c>
      <c r="H29" s="291">
        <v>28164.080000000002</v>
      </c>
      <c r="I29" s="291">
        <v>19650.080000000002</v>
      </c>
      <c r="J29" s="291">
        <v>7267.78</v>
      </c>
      <c r="K29" s="292">
        <v>-63.013992818349848</v>
      </c>
      <c r="L29" s="106"/>
      <c r="O29" s="342"/>
      <c r="P29" s="338">
        <f t="shared" si="1"/>
        <v>-1391.1999999999998</v>
      </c>
      <c r="Q29" s="338">
        <f t="shared" si="2"/>
        <v>-12382.300000000003</v>
      </c>
      <c r="R29" s="339">
        <f t="shared" si="3"/>
        <v>4.388756038647343</v>
      </c>
    </row>
    <row r="30" spans="2:19">
      <c r="B30" s="395"/>
      <c r="C30" s="299" t="s">
        <v>175</v>
      </c>
      <c r="D30" s="290">
        <v>4933.5</v>
      </c>
      <c r="E30" s="291">
        <v>4933.5</v>
      </c>
      <c r="F30" s="291">
        <v>0</v>
      </c>
      <c r="G30" s="292">
        <v>-100</v>
      </c>
      <c r="H30" s="291">
        <v>11618.94</v>
      </c>
      <c r="I30" s="291">
        <v>11618.94</v>
      </c>
      <c r="J30" s="291">
        <v>0</v>
      </c>
      <c r="K30" s="292">
        <v>-100</v>
      </c>
      <c r="L30" s="106"/>
      <c r="O30" s="342"/>
      <c r="P30" s="338">
        <f t="shared" si="1"/>
        <v>-4933.5</v>
      </c>
      <c r="Q30" s="338">
        <f t="shared" si="2"/>
        <v>-11618.94</v>
      </c>
      <c r="R30" s="339">
        <f t="shared" si="3"/>
        <v>0</v>
      </c>
    </row>
    <row r="31" spans="2:19">
      <c r="B31" s="395"/>
      <c r="C31" s="299" t="s">
        <v>76</v>
      </c>
      <c r="D31" s="290">
        <v>578.76</v>
      </c>
      <c r="E31" s="291">
        <v>578.76</v>
      </c>
      <c r="F31" s="291">
        <v>514.79999999999995</v>
      </c>
      <c r="G31" s="292">
        <v>-11.051212938005396</v>
      </c>
      <c r="H31" s="291">
        <v>7260.14</v>
      </c>
      <c r="I31" s="291">
        <v>7260.14</v>
      </c>
      <c r="J31" s="291">
        <v>3918.34</v>
      </c>
      <c r="K31" s="292">
        <v>-46.029415410722109</v>
      </c>
      <c r="L31" s="106"/>
      <c r="O31" s="342"/>
      <c r="P31" s="338">
        <f t="shared" si="1"/>
        <v>-63.960000000000036</v>
      </c>
      <c r="Q31" s="338">
        <f t="shared" si="2"/>
        <v>-3341.8</v>
      </c>
      <c r="R31" s="339">
        <f t="shared" si="3"/>
        <v>7.6113830613830622</v>
      </c>
    </row>
    <row r="32" spans="2:19">
      <c r="B32" s="395"/>
      <c r="C32" s="299" t="s">
        <v>99</v>
      </c>
      <c r="D32" s="290">
        <v>7200</v>
      </c>
      <c r="E32" s="291">
        <v>0</v>
      </c>
      <c r="F32" s="291">
        <v>0</v>
      </c>
      <c r="G32" s="292" t="s">
        <v>144</v>
      </c>
      <c r="H32" s="291">
        <v>6055.22</v>
      </c>
      <c r="I32" s="291">
        <v>0</v>
      </c>
      <c r="J32" s="291">
        <v>0</v>
      </c>
      <c r="K32" s="292" t="s">
        <v>144</v>
      </c>
      <c r="L32" s="106"/>
      <c r="O32" s="342"/>
      <c r="P32" s="338">
        <f t="shared" si="1"/>
        <v>0</v>
      </c>
      <c r="Q32" s="338">
        <f t="shared" si="2"/>
        <v>0</v>
      </c>
      <c r="R32" s="339">
        <f t="shared" si="3"/>
        <v>0</v>
      </c>
    </row>
    <row r="33" spans="2:19">
      <c r="B33" s="395"/>
      <c r="C33" s="299" t="s">
        <v>101</v>
      </c>
      <c r="D33" s="290">
        <v>2330.88</v>
      </c>
      <c r="E33" s="291">
        <v>2030.88</v>
      </c>
      <c r="F33" s="291">
        <v>474.4015</v>
      </c>
      <c r="G33" s="292">
        <v>-76.640594225163468</v>
      </c>
      <c r="H33" s="291">
        <v>5725.8</v>
      </c>
      <c r="I33" s="291">
        <v>4648.6400000000003</v>
      </c>
      <c r="J33" s="291">
        <v>1944.21</v>
      </c>
      <c r="K33" s="292">
        <v>-58.176800096372276</v>
      </c>
      <c r="L33" s="106"/>
      <c r="O33" s="342"/>
      <c r="P33" s="338">
        <f t="shared" si="1"/>
        <v>-1556.4785000000002</v>
      </c>
      <c r="Q33" s="338">
        <f t="shared" si="2"/>
        <v>-2704.4300000000003</v>
      </c>
      <c r="R33" s="339">
        <f t="shared" si="3"/>
        <v>4.0982374634144287</v>
      </c>
    </row>
    <row r="34" spans="2:19">
      <c r="B34" s="395"/>
      <c r="C34" s="299" t="s">
        <v>96</v>
      </c>
      <c r="D34" s="290">
        <v>3110.8076999999998</v>
      </c>
      <c r="E34" s="291">
        <v>3110.8076999999998</v>
      </c>
      <c r="F34" s="291">
        <v>180829.8554</v>
      </c>
      <c r="G34" s="292">
        <v>5712.9551177335716</v>
      </c>
      <c r="H34" s="291">
        <v>4846.97</v>
      </c>
      <c r="I34" s="291">
        <v>4846.97</v>
      </c>
      <c r="J34" s="291">
        <v>910969.89</v>
      </c>
      <c r="K34" s="292">
        <v>18694.626127250631</v>
      </c>
      <c r="L34" s="106"/>
      <c r="O34" s="342"/>
      <c r="P34" s="338">
        <f t="shared" si="1"/>
        <v>177719.0477</v>
      </c>
      <c r="Q34" s="338">
        <f t="shared" si="2"/>
        <v>906122.92</v>
      </c>
      <c r="R34" s="339">
        <f t="shared" si="3"/>
        <v>5.0377184010069174</v>
      </c>
    </row>
    <row r="35" spans="2:19">
      <c r="B35" s="395"/>
      <c r="C35" s="299" t="s">
        <v>117</v>
      </c>
      <c r="D35" s="290">
        <v>77.05</v>
      </c>
      <c r="E35" s="291">
        <v>77.05</v>
      </c>
      <c r="F35" s="291">
        <v>28784.45</v>
      </c>
      <c r="G35" s="292">
        <v>37258.144062297215</v>
      </c>
      <c r="H35" s="291">
        <v>1873.64</v>
      </c>
      <c r="I35" s="291">
        <v>1873.64</v>
      </c>
      <c r="J35" s="291">
        <v>151045.15</v>
      </c>
      <c r="K35" s="292">
        <v>7961.588672316986</v>
      </c>
      <c r="L35" s="106"/>
      <c r="O35" s="342"/>
      <c r="P35" s="338">
        <f t="shared" si="1"/>
        <v>28707.4</v>
      </c>
      <c r="Q35" s="338">
        <f t="shared" si="2"/>
        <v>149171.50999999998</v>
      </c>
      <c r="R35" s="339">
        <f t="shared" si="3"/>
        <v>5.2474565260062285</v>
      </c>
    </row>
    <row r="36" spans="2:19">
      <c r="B36" s="395"/>
      <c r="C36" s="299" t="s">
        <v>100</v>
      </c>
      <c r="D36" s="290">
        <v>353</v>
      </c>
      <c r="E36" s="291">
        <v>353</v>
      </c>
      <c r="F36" s="291">
        <v>847.5</v>
      </c>
      <c r="G36" s="292">
        <v>140.08498583569406</v>
      </c>
      <c r="H36" s="291">
        <v>1655.98</v>
      </c>
      <c r="I36" s="291">
        <v>1655.98</v>
      </c>
      <c r="J36" s="291">
        <v>3898.92</v>
      </c>
      <c r="K36" s="292">
        <v>135.44487252261499</v>
      </c>
      <c r="L36" s="106"/>
      <c r="O36" s="342"/>
      <c r="P36" s="338">
        <f t="shared" si="1"/>
        <v>494.5</v>
      </c>
      <c r="Q36" s="338">
        <f t="shared" si="2"/>
        <v>2242.94</v>
      </c>
      <c r="R36" s="339">
        <f t="shared" si="3"/>
        <v>4.6004955752212391</v>
      </c>
    </row>
    <row r="37" spans="2:19">
      <c r="B37" s="395"/>
      <c r="C37" s="299" t="s">
        <v>97</v>
      </c>
      <c r="D37" s="290">
        <v>160</v>
      </c>
      <c r="E37" s="291">
        <v>160</v>
      </c>
      <c r="F37" s="291">
        <v>0</v>
      </c>
      <c r="G37" s="292">
        <v>-100</v>
      </c>
      <c r="H37" s="291">
        <v>1123.27</v>
      </c>
      <c r="I37" s="291">
        <v>1123.27</v>
      </c>
      <c r="J37" s="291">
        <v>0</v>
      </c>
      <c r="K37" s="292">
        <v>-100</v>
      </c>
      <c r="L37" s="106"/>
      <c r="O37" s="342"/>
      <c r="P37" s="338">
        <f t="shared" si="1"/>
        <v>-160</v>
      </c>
      <c r="Q37" s="338">
        <f t="shared" si="2"/>
        <v>-1123.27</v>
      </c>
      <c r="R37" s="339">
        <f t="shared" si="3"/>
        <v>0</v>
      </c>
    </row>
    <row r="38" spans="2:19">
      <c r="B38" s="395"/>
      <c r="C38" s="299" t="s">
        <v>163</v>
      </c>
      <c r="D38" s="290">
        <v>69.53</v>
      </c>
      <c r="E38" s="291">
        <v>69.53</v>
      </c>
      <c r="F38" s="291">
        <v>80.239999999999995</v>
      </c>
      <c r="G38" s="292">
        <v>15.403422982885084</v>
      </c>
      <c r="H38" s="291">
        <v>510.15</v>
      </c>
      <c r="I38" s="291">
        <v>510.15</v>
      </c>
      <c r="J38" s="291">
        <v>825.82</v>
      </c>
      <c r="K38" s="292">
        <v>61.877879055179875</v>
      </c>
      <c r="L38" s="106"/>
      <c r="O38" s="342"/>
      <c r="P38" s="338">
        <f t="shared" si="1"/>
        <v>10.709999999999994</v>
      </c>
      <c r="Q38" s="338">
        <f t="shared" si="2"/>
        <v>315.67000000000007</v>
      </c>
      <c r="R38" s="339">
        <f t="shared" si="3"/>
        <v>10.291874376869393</v>
      </c>
    </row>
    <row r="39" spans="2:19">
      <c r="B39" s="395"/>
      <c r="C39" s="299" t="s">
        <v>191</v>
      </c>
      <c r="D39" s="290">
        <v>3</v>
      </c>
      <c r="E39" s="291">
        <v>3</v>
      </c>
      <c r="F39" s="291">
        <v>0</v>
      </c>
      <c r="G39" s="292">
        <v>-100</v>
      </c>
      <c r="H39" s="291">
        <v>230.91</v>
      </c>
      <c r="I39" s="291">
        <v>230.91</v>
      </c>
      <c r="J39" s="291">
        <v>0</v>
      </c>
      <c r="K39" s="292">
        <v>-100</v>
      </c>
      <c r="L39" s="106"/>
      <c r="O39" s="342"/>
      <c r="P39" s="338">
        <f t="shared" si="1"/>
        <v>-3</v>
      </c>
      <c r="Q39" s="338">
        <f t="shared" si="2"/>
        <v>-230.91</v>
      </c>
      <c r="R39" s="339">
        <f t="shared" si="3"/>
        <v>0</v>
      </c>
    </row>
    <row r="40" spans="2:19">
      <c r="B40" s="395"/>
      <c r="C40" s="299" t="s">
        <v>95</v>
      </c>
      <c r="D40" s="290">
        <v>3.34</v>
      </c>
      <c r="E40" s="291">
        <v>3.34</v>
      </c>
      <c r="F40" s="291">
        <v>0</v>
      </c>
      <c r="G40" s="292">
        <v>-100</v>
      </c>
      <c r="H40" s="291">
        <v>139.16999999999999</v>
      </c>
      <c r="I40" s="291">
        <v>139.16999999999999</v>
      </c>
      <c r="J40" s="291">
        <v>0</v>
      </c>
      <c r="K40" s="292">
        <v>-100</v>
      </c>
      <c r="L40" s="106"/>
      <c r="O40" s="342"/>
      <c r="P40" s="338">
        <f t="shared" si="1"/>
        <v>-3.34</v>
      </c>
      <c r="Q40" s="338">
        <f t="shared" si="2"/>
        <v>-139.16999999999999</v>
      </c>
      <c r="R40" s="339">
        <f t="shared" si="3"/>
        <v>0</v>
      </c>
    </row>
    <row r="41" spans="2:19">
      <c r="B41" s="395"/>
      <c r="C41" s="299" t="s">
        <v>185</v>
      </c>
      <c r="D41" s="290">
        <v>10.050000000000001</v>
      </c>
      <c r="E41" s="291">
        <v>10.050000000000001</v>
      </c>
      <c r="F41" s="291">
        <v>0</v>
      </c>
      <c r="G41" s="292">
        <v>-100</v>
      </c>
      <c r="H41" s="291">
        <v>51.27</v>
      </c>
      <c r="I41" s="291">
        <v>51.27</v>
      </c>
      <c r="J41" s="291">
        <v>0</v>
      </c>
      <c r="K41" s="292">
        <v>-100</v>
      </c>
      <c r="L41" s="106"/>
      <c r="O41" s="342"/>
      <c r="P41" s="338">
        <f t="shared" si="1"/>
        <v>-10.050000000000001</v>
      </c>
      <c r="Q41" s="338">
        <f t="shared" si="2"/>
        <v>-51.27</v>
      </c>
      <c r="R41" s="339">
        <f t="shared" si="3"/>
        <v>0</v>
      </c>
    </row>
    <row r="42" spans="2:19">
      <c r="B42" s="395"/>
      <c r="C42" s="299" t="s">
        <v>94</v>
      </c>
      <c r="D42" s="290">
        <v>0</v>
      </c>
      <c r="E42" s="291">
        <v>0</v>
      </c>
      <c r="F42" s="291">
        <v>44.660200000000003</v>
      </c>
      <c r="G42" s="292" t="s">
        <v>144</v>
      </c>
      <c r="H42" s="291">
        <v>0</v>
      </c>
      <c r="I42" s="291">
        <v>0</v>
      </c>
      <c r="J42" s="291">
        <v>533.69000000000005</v>
      </c>
      <c r="K42" s="292" t="s">
        <v>144</v>
      </c>
      <c r="L42" s="106"/>
      <c r="O42" s="342"/>
      <c r="P42" s="338">
        <f t="shared" si="1"/>
        <v>44.660200000000003</v>
      </c>
      <c r="Q42" s="338">
        <f t="shared" si="2"/>
        <v>533.69000000000005</v>
      </c>
      <c r="R42" s="339">
        <f t="shared" si="3"/>
        <v>11.950013658693871</v>
      </c>
    </row>
    <row r="43" spans="2:19" s="205" customFormat="1">
      <c r="B43" s="395"/>
      <c r="C43" s="299" t="s">
        <v>74</v>
      </c>
      <c r="D43" s="290">
        <v>0</v>
      </c>
      <c r="E43" s="291">
        <v>0</v>
      </c>
      <c r="F43" s="291">
        <v>43202.519200000002</v>
      </c>
      <c r="G43" s="292" t="s">
        <v>144</v>
      </c>
      <c r="H43" s="291">
        <v>0</v>
      </c>
      <c r="I43" s="291">
        <v>0</v>
      </c>
      <c r="J43" s="291">
        <v>54652.5</v>
      </c>
      <c r="K43" s="292" t="s">
        <v>144</v>
      </c>
      <c r="L43" s="213"/>
      <c r="N43" s="139"/>
      <c r="O43" s="342"/>
      <c r="P43" s="338">
        <f t="shared" si="1"/>
        <v>43202.519200000002</v>
      </c>
      <c r="Q43" s="338">
        <f t="shared" si="2"/>
        <v>54652.5</v>
      </c>
      <c r="R43" s="339">
        <f t="shared" si="3"/>
        <v>1.2650303966533507</v>
      </c>
      <c r="S43" s="139"/>
    </row>
    <row r="44" spans="2:19" s="205" customFormat="1">
      <c r="B44" s="395"/>
      <c r="C44" s="299" t="s">
        <v>93</v>
      </c>
      <c r="D44" s="290">
        <v>0</v>
      </c>
      <c r="E44" s="291">
        <v>0</v>
      </c>
      <c r="F44" s="291">
        <v>2467.1999999999998</v>
      </c>
      <c r="G44" s="292" t="s">
        <v>144</v>
      </c>
      <c r="H44" s="291">
        <v>0</v>
      </c>
      <c r="I44" s="291">
        <v>0</v>
      </c>
      <c r="J44" s="291">
        <v>6526.12</v>
      </c>
      <c r="K44" s="292" t="s">
        <v>144</v>
      </c>
      <c r="L44" s="213"/>
      <c r="N44" s="139"/>
      <c r="O44" s="342"/>
      <c r="P44" s="338">
        <f t="shared" si="1"/>
        <v>2467.1999999999998</v>
      </c>
      <c r="Q44" s="338">
        <f t="shared" si="2"/>
        <v>6526.12</v>
      </c>
      <c r="R44" s="339">
        <f t="shared" si="3"/>
        <v>2.6451523994811934</v>
      </c>
      <c r="S44" s="139"/>
    </row>
    <row r="45" spans="2:19" s="205" customFormat="1">
      <c r="B45" s="395"/>
      <c r="C45" s="299" t="s">
        <v>98</v>
      </c>
      <c r="D45" s="290">
        <v>0</v>
      </c>
      <c r="E45" s="291">
        <v>0</v>
      </c>
      <c r="F45" s="291">
        <v>938570</v>
      </c>
      <c r="G45" s="292" t="s">
        <v>144</v>
      </c>
      <c r="H45" s="291">
        <v>0</v>
      </c>
      <c r="I45" s="291">
        <v>0</v>
      </c>
      <c r="J45" s="291">
        <v>1468278.25</v>
      </c>
      <c r="K45" s="292" t="s">
        <v>144</v>
      </c>
      <c r="L45" s="213"/>
      <c r="N45" s="139"/>
      <c r="O45" s="342"/>
      <c r="P45" s="338">
        <f t="shared" si="1"/>
        <v>938570</v>
      </c>
      <c r="Q45" s="338">
        <f t="shared" si="2"/>
        <v>1468278.25</v>
      </c>
      <c r="R45" s="339">
        <f t="shared" si="3"/>
        <v>1.564377989920837</v>
      </c>
      <c r="S45" s="139"/>
    </row>
    <row r="46" spans="2:19" s="205" customFormat="1">
      <c r="B46" s="399"/>
      <c r="C46" s="299" t="s">
        <v>78</v>
      </c>
      <c r="D46" s="290">
        <v>0</v>
      </c>
      <c r="E46" s="291">
        <v>0</v>
      </c>
      <c r="F46" s="291">
        <v>3600</v>
      </c>
      <c r="G46" s="292" t="s">
        <v>144</v>
      </c>
      <c r="H46" s="291">
        <v>0</v>
      </c>
      <c r="I46" s="291">
        <v>0</v>
      </c>
      <c r="J46" s="291">
        <v>597.70000000000005</v>
      </c>
      <c r="K46" s="292" t="s">
        <v>144</v>
      </c>
      <c r="L46" s="213"/>
      <c r="N46" s="139"/>
      <c r="O46" s="342"/>
      <c r="P46" s="338">
        <f t="shared" si="1"/>
        <v>3600</v>
      </c>
      <c r="Q46" s="338">
        <f t="shared" si="2"/>
        <v>597.70000000000005</v>
      </c>
      <c r="R46" s="339">
        <f t="shared" si="3"/>
        <v>0.1660277777777778</v>
      </c>
      <c r="S46" s="139"/>
    </row>
    <row r="47" spans="2:19">
      <c r="B47" s="121" t="s">
        <v>112</v>
      </c>
      <c r="C47" s="122"/>
      <c r="D47" s="58">
        <v>4219727.8169999989</v>
      </c>
      <c r="E47" s="59">
        <v>3619080.7769999993</v>
      </c>
      <c r="F47" s="59">
        <v>4425079.5259000007</v>
      </c>
      <c r="G47" s="60">
        <v>22.270814015047378</v>
      </c>
      <c r="H47" s="59">
        <v>9536483.3499999996</v>
      </c>
      <c r="I47" s="59">
        <v>7952600.120000001</v>
      </c>
      <c r="J47" s="59">
        <v>10208146.479999999</v>
      </c>
      <c r="K47" s="60">
        <v>28.362376153272461</v>
      </c>
      <c r="L47" s="106"/>
      <c r="O47" s="341">
        <f>+J47/$J$100</f>
        <v>0.10584716553987639</v>
      </c>
      <c r="P47" s="338">
        <f t="shared" si="1"/>
        <v>805998.7489000014</v>
      </c>
      <c r="Q47" s="338">
        <f t="shared" si="2"/>
        <v>2255546.3599999975</v>
      </c>
      <c r="R47" s="339">
        <f t="shared" si="3"/>
        <v>2.3068842989717346</v>
      </c>
    </row>
    <row r="48" spans="2:19">
      <c r="B48" s="409" t="s">
        <v>73</v>
      </c>
      <c r="C48" s="299" t="s">
        <v>93</v>
      </c>
      <c r="D48" s="290">
        <v>2660412.8160000001</v>
      </c>
      <c r="E48" s="291">
        <v>2496062.8160000001</v>
      </c>
      <c r="F48" s="291">
        <v>3025435.8620000002</v>
      </c>
      <c r="G48" s="292">
        <v>21.20832226683833</v>
      </c>
      <c r="H48" s="291">
        <v>3289548.32</v>
      </c>
      <c r="I48" s="291">
        <v>3094568.09</v>
      </c>
      <c r="J48" s="291">
        <v>3674497.49</v>
      </c>
      <c r="K48" s="292">
        <v>18.74023718767166</v>
      </c>
      <c r="L48" s="107"/>
      <c r="O48" s="342"/>
      <c r="P48" s="338">
        <f t="shared" si="1"/>
        <v>529373.04600000009</v>
      </c>
      <c r="Q48" s="338">
        <f t="shared" si="2"/>
        <v>579929.40000000037</v>
      </c>
      <c r="R48" s="339">
        <f t="shared" si="3"/>
        <v>1.2145349158289311</v>
      </c>
    </row>
    <row r="49" spans="2:19">
      <c r="B49" s="410"/>
      <c r="C49" s="299" t="s">
        <v>127</v>
      </c>
      <c r="D49" s="290">
        <v>2234673.5537999999</v>
      </c>
      <c r="E49" s="291">
        <v>2084373.5538000001</v>
      </c>
      <c r="F49" s="291">
        <v>1758801.1</v>
      </c>
      <c r="G49" s="292">
        <v>-15.619678785813228</v>
      </c>
      <c r="H49" s="291">
        <v>2868270.42</v>
      </c>
      <c r="I49" s="291">
        <v>2684200.71</v>
      </c>
      <c r="J49" s="291">
        <v>2116659.2000000002</v>
      </c>
      <c r="K49" s="292">
        <v>-21.143780637775023</v>
      </c>
      <c r="L49" s="106"/>
      <c r="O49" s="342"/>
      <c r="P49" s="338">
        <f t="shared" si="1"/>
        <v>-325572.45380000002</v>
      </c>
      <c r="Q49" s="338">
        <f t="shared" si="2"/>
        <v>-567541.50999999978</v>
      </c>
      <c r="R49" s="339">
        <f t="shared" si="3"/>
        <v>1.2034670662873705</v>
      </c>
    </row>
    <row r="50" spans="2:19">
      <c r="B50" s="410"/>
      <c r="C50" s="299" t="s">
        <v>125</v>
      </c>
      <c r="D50" s="290">
        <v>935896.85419999994</v>
      </c>
      <c r="E50" s="291">
        <v>898730.74410000001</v>
      </c>
      <c r="F50" s="291">
        <v>872078.50199999998</v>
      </c>
      <c r="G50" s="292">
        <v>-2.9655424914488582</v>
      </c>
      <c r="H50" s="291">
        <v>1328296.29</v>
      </c>
      <c r="I50" s="291">
        <v>1274913.3</v>
      </c>
      <c r="J50" s="291">
        <v>1273727.54</v>
      </c>
      <c r="K50" s="292">
        <v>-9.3007108797127369E-2</v>
      </c>
      <c r="L50" s="106"/>
      <c r="O50" s="342"/>
      <c r="P50" s="338">
        <f t="shared" si="1"/>
        <v>-26652.242100000032</v>
      </c>
      <c r="Q50" s="338">
        <f t="shared" si="2"/>
        <v>-1185.7600000000093</v>
      </c>
      <c r="R50" s="339">
        <f t="shared" si="3"/>
        <v>1.4605652324634417</v>
      </c>
    </row>
    <row r="51" spans="2:19">
      <c r="B51" s="410"/>
      <c r="C51" s="299" t="s">
        <v>99</v>
      </c>
      <c r="D51" s="290">
        <v>695525</v>
      </c>
      <c r="E51" s="291">
        <v>677375</v>
      </c>
      <c r="F51" s="291">
        <v>108900</v>
      </c>
      <c r="G51" s="292">
        <v>-83.923233068831891</v>
      </c>
      <c r="H51" s="291">
        <v>883600.42</v>
      </c>
      <c r="I51" s="291">
        <v>860313.34</v>
      </c>
      <c r="J51" s="291">
        <v>140524.54999999999</v>
      </c>
      <c r="K51" s="292">
        <v>-83.665887361458317</v>
      </c>
      <c r="L51" s="106"/>
      <c r="O51" s="342"/>
      <c r="P51" s="338">
        <f t="shared" si="1"/>
        <v>-568475</v>
      </c>
      <c r="Q51" s="338">
        <f t="shared" si="2"/>
        <v>-719788.79</v>
      </c>
      <c r="R51" s="339">
        <f t="shared" si="3"/>
        <v>1.2903999081726354</v>
      </c>
    </row>
    <row r="52" spans="2:19">
      <c r="B52" s="410"/>
      <c r="C52" s="299" t="s">
        <v>179</v>
      </c>
      <c r="D52" s="290">
        <v>595511.85380000004</v>
      </c>
      <c r="E52" s="291">
        <v>595511.85380000004</v>
      </c>
      <c r="F52" s="291">
        <v>458834.56</v>
      </c>
      <c r="G52" s="292">
        <v>-22.951229757703949</v>
      </c>
      <c r="H52" s="291">
        <v>678360</v>
      </c>
      <c r="I52" s="291">
        <v>678360</v>
      </c>
      <c r="J52" s="291">
        <v>506250.97</v>
      </c>
      <c r="K52" s="292">
        <v>-25.371341175776873</v>
      </c>
      <c r="L52" s="106"/>
      <c r="O52" s="342"/>
      <c r="P52" s="338">
        <f t="shared" si="1"/>
        <v>-136677.29380000004</v>
      </c>
      <c r="Q52" s="338">
        <f t="shared" si="2"/>
        <v>-172109.03000000003</v>
      </c>
      <c r="R52" s="339">
        <f t="shared" si="3"/>
        <v>1.1033409732693196</v>
      </c>
    </row>
    <row r="53" spans="2:19">
      <c r="B53" s="410"/>
      <c r="C53" s="299" t="s">
        <v>94</v>
      </c>
      <c r="D53" s="290">
        <v>310824.5</v>
      </c>
      <c r="E53" s="291">
        <v>310824.5</v>
      </c>
      <c r="F53" s="291">
        <v>206044.79999999999</v>
      </c>
      <c r="G53" s="292">
        <v>-33.710244848781237</v>
      </c>
      <c r="H53" s="291">
        <v>403314.86</v>
      </c>
      <c r="I53" s="291">
        <v>403314.86</v>
      </c>
      <c r="J53" s="291">
        <v>281750</v>
      </c>
      <c r="K53" s="292">
        <v>-30.14142846112836</v>
      </c>
      <c r="L53" s="106"/>
      <c r="O53" s="342"/>
      <c r="P53" s="338">
        <f t="shared" si="1"/>
        <v>-104779.70000000001</v>
      </c>
      <c r="Q53" s="338">
        <f t="shared" si="2"/>
        <v>-121564.85999999999</v>
      </c>
      <c r="R53" s="339">
        <f t="shared" si="3"/>
        <v>1.3674210657099817</v>
      </c>
    </row>
    <row r="54" spans="2:19">
      <c r="B54" s="410"/>
      <c r="C54" s="299" t="s">
        <v>96</v>
      </c>
      <c r="D54" s="290">
        <v>595</v>
      </c>
      <c r="E54" s="291">
        <v>0</v>
      </c>
      <c r="F54" s="291">
        <v>0</v>
      </c>
      <c r="G54" s="292" t="s">
        <v>144</v>
      </c>
      <c r="H54" s="291">
        <v>1133.24</v>
      </c>
      <c r="I54" s="291">
        <v>0</v>
      </c>
      <c r="J54" s="291">
        <v>0</v>
      </c>
      <c r="K54" s="292" t="s">
        <v>144</v>
      </c>
      <c r="L54" s="106"/>
      <c r="O54" s="342"/>
      <c r="P54" s="338">
        <f t="shared" si="1"/>
        <v>0</v>
      </c>
      <c r="Q54" s="338">
        <f t="shared" si="2"/>
        <v>0</v>
      </c>
      <c r="R54" s="339">
        <f t="shared" si="3"/>
        <v>0</v>
      </c>
    </row>
    <row r="55" spans="2:19" s="205" customFormat="1">
      <c r="B55" s="410"/>
      <c r="C55" s="299" t="s">
        <v>117</v>
      </c>
      <c r="D55" s="290">
        <v>24.3</v>
      </c>
      <c r="E55" s="291">
        <v>5.8</v>
      </c>
      <c r="F55" s="291">
        <v>16.5</v>
      </c>
      <c r="G55" s="292">
        <v>184.48275862068968</v>
      </c>
      <c r="H55" s="291">
        <v>406.01</v>
      </c>
      <c r="I55" s="291">
        <v>144.22</v>
      </c>
      <c r="J55" s="291">
        <v>348.7</v>
      </c>
      <c r="K55" s="292">
        <v>141.78338649285811</v>
      </c>
      <c r="L55" s="213"/>
      <c r="N55" s="139"/>
      <c r="O55" s="342"/>
      <c r="P55" s="338">
        <f t="shared" si="1"/>
        <v>10.7</v>
      </c>
      <c r="Q55" s="338">
        <f t="shared" si="2"/>
        <v>204.48</v>
      </c>
      <c r="R55" s="339">
        <f t="shared" si="3"/>
        <v>21.133333333333333</v>
      </c>
      <c r="S55" s="139"/>
    </row>
    <row r="56" spans="2:19" s="205" customFormat="1">
      <c r="B56" s="410"/>
      <c r="C56" s="299" t="s">
        <v>175</v>
      </c>
      <c r="D56" s="290">
        <v>4</v>
      </c>
      <c r="E56" s="291">
        <v>0</v>
      </c>
      <c r="F56" s="291">
        <v>9</v>
      </c>
      <c r="G56" s="292" t="s">
        <v>144</v>
      </c>
      <c r="H56" s="291">
        <v>67.16</v>
      </c>
      <c r="I56" s="291">
        <v>0</v>
      </c>
      <c r="J56" s="291">
        <v>170.42</v>
      </c>
      <c r="K56" s="292" t="s">
        <v>144</v>
      </c>
      <c r="L56" s="213"/>
      <c r="N56" s="139"/>
      <c r="O56" s="342"/>
      <c r="P56" s="338">
        <f t="shared" si="1"/>
        <v>9</v>
      </c>
      <c r="Q56" s="338">
        <f t="shared" si="2"/>
        <v>170.42</v>
      </c>
      <c r="R56" s="339">
        <f t="shared" si="3"/>
        <v>18.935555555555553</v>
      </c>
      <c r="S56" s="139"/>
    </row>
    <row r="57" spans="2:19" s="205" customFormat="1">
      <c r="B57" s="410"/>
      <c r="C57" s="299" t="s">
        <v>75</v>
      </c>
      <c r="D57" s="290">
        <v>0</v>
      </c>
      <c r="E57" s="291">
        <v>0</v>
      </c>
      <c r="F57" s="291">
        <v>140</v>
      </c>
      <c r="G57" s="292" t="s">
        <v>144</v>
      </c>
      <c r="H57" s="291">
        <v>0</v>
      </c>
      <c r="I57" s="291">
        <v>0</v>
      </c>
      <c r="J57" s="291">
        <v>1891.74</v>
      </c>
      <c r="K57" s="292" t="s">
        <v>144</v>
      </c>
      <c r="L57" s="213"/>
      <c r="N57" s="139"/>
      <c r="O57" s="342"/>
      <c r="P57" s="338">
        <f t="shared" si="1"/>
        <v>140</v>
      </c>
      <c r="Q57" s="338">
        <f t="shared" si="2"/>
        <v>1891.74</v>
      </c>
      <c r="R57" s="339">
        <f t="shared" si="3"/>
        <v>13.512428571428572</v>
      </c>
      <c r="S57" s="139"/>
    </row>
    <row r="58" spans="2:19" s="205" customFormat="1">
      <c r="B58" s="411"/>
      <c r="C58" s="212" t="s">
        <v>95</v>
      </c>
      <c r="D58" s="207">
        <v>0</v>
      </c>
      <c r="E58" s="208">
        <v>0</v>
      </c>
      <c r="F58" s="208">
        <v>15</v>
      </c>
      <c r="G58" s="209" t="s">
        <v>144</v>
      </c>
      <c r="H58" s="208">
        <v>0</v>
      </c>
      <c r="I58" s="208">
        <v>0</v>
      </c>
      <c r="J58" s="208">
        <v>20.85</v>
      </c>
      <c r="K58" s="209" t="s">
        <v>144</v>
      </c>
      <c r="L58" s="213"/>
      <c r="N58" s="139"/>
      <c r="O58" s="342"/>
      <c r="P58" s="338">
        <f t="shared" si="1"/>
        <v>15</v>
      </c>
      <c r="Q58" s="338">
        <f t="shared" si="2"/>
        <v>20.85</v>
      </c>
      <c r="R58" s="339">
        <f t="shared" si="3"/>
        <v>1.3900000000000001</v>
      </c>
      <c r="S58" s="139"/>
    </row>
    <row r="59" spans="2:19">
      <c r="B59" s="121" t="s">
        <v>113</v>
      </c>
      <c r="C59" s="122"/>
      <c r="D59" s="58">
        <v>7433467.877799999</v>
      </c>
      <c r="E59" s="59">
        <v>7062884.2676999997</v>
      </c>
      <c r="F59" s="59">
        <v>6430275.324</v>
      </c>
      <c r="G59" s="60">
        <v>-8.9568074418697297</v>
      </c>
      <c r="H59" s="59">
        <v>9452996.7199999988</v>
      </c>
      <c r="I59" s="59">
        <v>8995814.5199999996</v>
      </c>
      <c r="J59" s="59">
        <v>7995841.46</v>
      </c>
      <c r="K59" s="60">
        <v>-11.115981301935507</v>
      </c>
      <c r="L59" s="106"/>
      <c r="O59" s="341">
        <f>+J59/$J$100</f>
        <v>8.2908014330063479E-2</v>
      </c>
      <c r="P59" s="338">
        <f t="shared" si="1"/>
        <v>-632608.94369999971</v>
      </c>
      <c r="Q59" s="338">
        <f t="shared" si="2"/>
        <v>-999973.05999999959</v>
      </c>
      <c r="R59" s="339">
        <f t="shared" si="3"/>
        <v>1.2434679787592871</v>
      </c>
    </row>
    <row r="60" spans="2:19" ht="12.75" customHeight="1">
      <c r="B60" s="398" t="s">
        <v>81</v>
      </c>
      <c r="C60" s="299" t="s">
        <v>127</v>
      </c>
      <c r="D60" s="290">
        <v>570650</v>
      </c>
      <c r="E60" s="291">
        <v>511900</v>
      </c>
      <c r="F60" s="291">
        <v>453302.26919999998</v>
      </c>
      <c r="G60" s="292">
        <v>-11.447105059581952</v>
      </c>
      <c r="H60" s="291">
        <v>719399.28</v>
      </c>
      <c r="I60" s="291">
        <v>621220.30000000005</v>
      </c>
      <c r="J60" s="291">
        <v>493190.86</v>
      </c>
      <c r="K60" s="292">
        <v>-20.609345831100502</v>
      </c>
      <c r="L60" s="106"/>
      <c r="O60" s="343"/>
      <c r="P60" s="338">
        <f t="shared" si="1"/>
        <v>-58597.730800000019</v>
      </c>
      <c r="Q60" s="338">
        <f t="shared" si="2"/>
        <v>-128029.44000000006</v>
      </c>
      <c r="R60" s="339">
        <f t="shared" si="3"/>
        <v>1.0879955683222069</v>
      </c>
    </row>
    <row r="61" spans="2:19" ht="12.75">
      <c r="B61" s="395"/>
      <c r="C61" s="299" t="s">
        <v>125</v>
      </c>
      <c r="D61" s="290">
        <v>273566.09999999998</v>
      </c>
      <c r="E61" s="291">
        <v>273566.09999999998</v>
      </c>
      <c r="F61" s="291">
        <v>323190</v>
      </c>
      <c r="G61" s="292">
        <v>18.139637915662799</v>
      </c>
      <c r="H61" s="291">
        <v>364902.47</v>
      </c>
      <c r="I61" s="291">
        <v>364902.47</v>
      </c>
      <c r="J61" s="291">
        <v>351811.57</v>
      </c>
      <c r="K61" s="292">
        <v>-3.5875065466122957</v>
      </c>
      <c r="L61" s="106"/>
      <c r="O61" s="343"/>
      <c r="P61" s="338">
        <f t="shared" si="1"/>
        <v>49623.900000000023</v>
      </c>
      <c r="Q61" s="338">
        <f t="shared" si="2"/>
        <v>-13090.899999999965</v>
      </c>
      <c r="R61" s="339">
        <f t="shared" si="3"/>
        <v>1.0885595779572388</v>
      </c>
    </row>
    <row r="62" spans="2:19" ht="12.75">
      <c r="B62" s="395"/>
      <c r="C62" s="299" t="s">
        <v>97</v>
      </c>
      <c r="D62" s="290">
        <v>357004.32500000001</v>
      </c>
      <c r="E62" s="291">
        <v>315004.32500000001</v>
      </c>
      <c r="F62" s="291">
        <v>189000</v>
      </c>
      <c r="G62" s="292">
        <v>-40.000823798212934</v>
      </c>
      <c r="H62" s="291">
        <v>258063.97</v>
      </c>
      <c r="I62" s="291">
        <v>228663.97</v>
      </c>
      <c r="J62" s="291">
        <v>133601.53</v>
      </c>
      <c r="K62" s="292">
        <v>-41.572985897166049</v>
      </c>
      <c r="L62" s="106"/>
      <c r="O62" s="343"/>
      <c r="P62" s="338">
        <f t="shared" si="1"/>
        <v>-126004.32500000001</v>
      </c>
      <c r="Q62" s="338">
        <f t="shared" si="2"/>
        <v>-95062.44</v>
      </c>
      <c r="R62" s="339">
        <f t="shared" si="3"/>
        <v>0.70688640211640208</v>
      </c>
    </row>
    <row r="63" spans="2:19" ht="12.75">
      <c r="B63" s="395"/>
      <c r="C63" s="299" t="s">
        <v>99</v>
      </c>
      <c r="D63" s="290">
        <v>312850</v>
      </c>
      <c r="E63" s="291">
        <v>312850</v>
      </c>
      <c r="F63" s="291">
        <v>404750</v>
      </c>
      <c r="G63" s="292">
        <v>29.375099888125298</v>
      </c>
      <c r="H63" s="291">
        <v>232309.25</v>
      </c>
      <c r="I63" s="291">
        <v>232309.25</v>
      </c>
      <c r="J63" s="291">
        <v>289128.49</v>
      </c>
      <c r="K63" s="292">
        <v>24.458449243841997</v>
      </c>
      <c r="L63" s="107"/>
      <c r="O63" s="343"/>
      <c r="P63" s="338">
        <f t="shared" si="1"/>
        <v>91900</v>
      </c>
      <c r="Q63" s="338">
        <f t="shared" si="2"/>
        <v>56819.239999999991</v>
      </c>
      <c r="R63" s="339">
        <f t="shared" si="3"/>
        <v>0.71433845583693634</v>
      </c>
    </row>
    <row r="64" spans="2:19" ht="12.75">
      <c r="B64" s="395"/>
      <c r="C64" s="299" t="s">
        <v>93</v>
      </c>
      <c r="D64" s="290">
        <v>301525</v>
      </c>
      <c r="E64" s="291">
        <v>301525</v>
      </c>
      <c r="F64" s="291">
        <v>220000</v>
      </c>
      <c r="G64" s="292">
        <v>-27.037559074703587</v>
      </c>
      <c r="H64" s="291">
        <v>224159.39</v>
      </c>
      <c r="I64" s="291">
        <v>224159.39</v>
      </c>
      <c r="J64" s="291">
        <v>161120</v>
      </c>
      <c r="K64" s="292">
        <v>-28.122573852471678</v>
      </c>
      <c r="L64" s="107"/>
      <c r="O64" s="343"/>
      <c r="P64" s="338">
        <f t="shared" si="1"/>
        <v>-81525</v>
      </c>
      <c r="Q64" s="338">
        <f t="shared" si="2"/>
        <v>-63039.390000000014</v>
      </c>
      <c r="R64" s="339">
        <f t="shared" si="3"/>
        <v>0.73236363636363633</v>
      </c>
    </row>
    <row r="65" spans="2:19" ht="12.75">
      <c r="B65" s="395"/>
      <c r="C65" s="299" t="s">
        <v>95</v>
      </c>
      <c r="D65" s="290">
        <v>139000.5</v>
      </c>
      <c r="E65" s="291">
        <v>139000.5</v>
      </c>
      <c r="F65" s="291">
        <v>164606.3077</v>
      </c>
      <c r="G65" s="292">
        <v>18.421378124539125</v>
      </c>
      <c r="H65" s="291">
        <v>79274.37</v>
      </c>
      <c r="I65" s="291">
        <v>79274.37</v>
      </c>
      <c r="J65" s="291">
        <v>95734.19</v>
      </c>
      <c r="K65" s="292">
        <v>20.763104140720401</v>
      </c>
      <c r="L65" s="107"/>
      <c r="O65" s="343"/>
      <c r="P65" s="338">
        <f t="shared" si="1"/>
        <v>25605.807700000005</v>
      </c>
      <c r="Q65" s="338">
        <f t="shared" si="2"/>
        <v>16459.820000000007</v>
      </c>
      <c r="R65" s="339">
        <f t="shared" si="3"/>
        <v>0.58159490567322891</v>
      </c>
    </row>
    <row r="66" spans="2:19" ht="12.75">
      <c r="B66" s="395"/>
      <c r="C66" s="299" t="s">
        <v>98</v>
      </c>
      <c r="D66" s="290">
        <v>45520</v>
      </c>
      <c r="E66" s="291">
        <v>45520</v>
      </c>
      <c r="F66" s="291">
        <v>22000</v>
      </c>
      <c r="G66" s="292">
        <v>-51.66959578207382</v>
      </c>
      <c r="H66" s="291">
        <v>35848.67</v>
      </c>
      <c r="I66" s="291">
        <v>35848.67</v>
      </c>
      <c r="J66" s="291">
        <v>14365</v>
      </c>
      <c r="K66" s="292">
        <v>-59.928778389825901</v>
      </c>
      <c r="L66" s="106"/>
      <c r="O66" s="343"/>
      <c r="P66" s="338">
        <f t="shared" si="1"/>
        <v>-23520</v>
      </c>
      <c r="Q66" s="338">
        <f t="shared" si="2"/>
        <v>-21483.67</v>
      </c>
      <c r="R66" s="339">
        <f t="shared" si="3"/>
        <v>0.65295454545454545</v>
      </c>
    </row>
    <row r="67" spans="2:19" ht="12.75">
      <c r="B67" s="395"/>
      <c r="C67" s="299" t="s">
        <v>173</v>
      </c>
      <c r="D67" s="290">
        <v>40000</v>
      </c>
      <c r="E67" s="291">
        <v>40000</v>
      </c>
      <c r="F67" s="291">
        <v>140360</v>
      </c>
      <c r="G67" s="292">
        <v>250.89999999999998</v>
      </c>
      <c r="H67" s="291">
        <v>25635.99</v>
      </c>
      <c r="I67" s="291">
        <v>25635.99</v>
      </c>
      <c r="J67" s="291">
        <v>92357.54</v>
      </c>
      <c r="K67" s="292">
        <v>260.26515847447274</v>
      </c>
      <c r="L67" s="106"/>
      <c r="O67" s="343"/>
      <c r="P67" s="338">
        <f t="shared" si="1"/>
        <v>100360</v>
      </c>
      <c r="Q67" s="338">
        <f t="shared" si="2"/>
        <v>66721.549999999988</v>
      </c>
      <c r="R67" s="339">
        <f t="shared" si="3"/>
        <v>0.65800470219435736</v>
      </c>
    </row>
    <row r="68" spans="2:19" ht="12.75">
      <c r="B68" s="395"/>
      <c r="C68" s="299" t="s">
        <v>108</v>
      </c>
      <c r="D68" s="290">
        <v>17500</v>
      </c>
      <c r="E68" s="291">
        <v>17500</v>
      </c>
      <c r="F68" s="291">
        <v>0</v>
      </c>
      <c r="G68" s="292">
        <v>-100</v>
      </c>
      <c r="H68" s="291">
        <v>11645.79</v>
      </c>
      <c r="I68" s="291">
        <v>11645.79</v>
      </c>
      <c r="J68" s="291">
        <v>0</v>
      </c>
      <c r="K68" s="292">
        <v>-100</v>
      </c>
      <c r="L68" s="106"/>
      <c r="O68" s="343"/>
      <c r="P68" s="338">
        <f t="shared" si="1"/>
        <v>-17500</v>
      </c>
      <c r="Q68" s="338">
        <f t="shared" si="2"/>
        <v>-11645.79</v>
      </c>
      <c r="R68" s="339">
        <f t="shared" si="3"/>
        <v>0</v>
      </c>
    </row>
    <row r="69" spans="2:19" ht="12.75">
      <c r="B69" s="395"/>
      <c r="C69" s="299" t="s">
        <v>94</v>
      </c>
      <c r="D69" s="290">
        <v>10000</v>
      </c>
      <c r="E69" s="291">
        <v>10000</v>
      </c>
      <c r="F69" s="291">
        <v>0</v>
      </c>
      <c r="G69" s="292">
        <v>-100</v>
      </c>
      <c r="H69" s="291">
        <v>10385.129999999999</v>
      </c>
      <c r="I69" s="291">
        <v>10385.129999999999</v>
      </c>
      <c r="J69" s="291">
        <v>0</v>
      </c>
      <c r="K69" s="292">
        <v>-100</v>
      </c>
      <c r="L69" s="106"/>
      <c r="O69" s="343"/>
      <c r="P69" s="338">
        <f t="shared" si="1"/>
        <v>-10000</v>
      </c>
      <c r="Q69" s="338">
        <f t="shared" si="2"/>
        <v>-10385.129999999999</v>
      </c>
      <c r="R69" s="339">
        <f t="shared" si="3"/>
        <v>0</v>
      </c>
    </row>
    <row r="70" spans="2:19" ht="12.75">
      <c r="B70" s="395"/>
      <c r="C70" s="299" t="s">
        <v>100</v>
      </c>
      <c r="D70" s="290">
        <v>7076</v>
      </c>
      <c r="E70" s="291">
        <v>7076</v>
      </c>
      <c r="F70" s="291">
        <v>2000</v>
      </c>
      <c r="G70" s="292">
        <v>-71.735443753533062</v>
      </c>
      <c r="H70" s="291">
        <v>6012.93</v>
      </c>
      <c r="I70" s="291">
        <v>6012.93</v>
      </c>
      <c r="J70" s="291">
        <v>1395.58</v>
      </c>
      <c r="K70" s="292">
        <v>-76.790350128805756</v>
      </c>
      <c r="L70" s="106"/>
      <c r="O70" s="343"/>
      <c r="P70" s="338">
        <f t="shared" si="1"/>
        <v>-5076</v>
      </c>
      <c r="Q70" s="338">
        <f t="shared" si="2"/>
        <v>-4617.3500000000004</v>
      </c>
      <c r="R70" s="339">
        <f t="shared" si="3"/>
        <v>0.69778999999999991</v>
      </c>
    </row>
    <row r="71" spans="2:19" ht="12.75">
      <c r="B71" s="395"/>
      <c r="C71" s="299" t="s">
        <v>163</v>
      </c>
      <c r="D71" s="290">
        <v>112.9692</v>
      </c>
      <c r="E71" s="291">
        <v>112.9692</v>
      </c>
      <c r="F71" s="291">
        <v>0</v>
      </c>
      <c r="G71" s="292">
        <v>-100</v>
      </c>
      <c r="H71" s="291">
        <v>724.35</v>
      </c>
      <c r="I71" s="291">
        <v>724.35</v>
      </c>
      <c r="J71" s="291">
        <v>0</v>
      </c>
      <c r="K71" s="292">
        <v>-100</v>
      </c>
      <c r="L71" s="106"/>
      <c r="O71" s="343"/>
      <c r="P71" s="338">
        <f t="shared" ref="P71:P100" si="4">+F71-E71</f>
        <v>-112.9692</v>
      </c>
      <c r="Q71" s="338">
        <f t="shared" ref="Q71:Q100" si="5">+J71-I71</f>
        <v>-724.35</v>
      </c>
      <c r="R71" s="339">
        <f t="shared" ref="R71:R100" si="6">+IF(F71=0,0,J71/F71)</f>
        <v>0</v>
      </c>
    </row>
    <row r="72" spans="2:19" ht="12.75">
      <c r="B72" s="395"/>
      <c r="C72" s="299" t="s">
        <v>96</v>
      </c>
      <c r="D72" s="290">
        <v>725</v>
      </c>
      <c r="E72" s="291">
        <v>725</v>
      </c>
      <c r="F72" s="291">
        <v>563.16570000000002</v>
      </c>
      <c r="G72" s="292">
        <v>-22.321972413793102</v>
      </c>
      <c r="H72" s="291">
        <v>602.82000000000005</v>
      </c>
      <c r="I72" s="291">
        <v>602.82000000000005</v>
      </c>
      <c r="J72" s="291">
        <v>810.74</v>
      </c>
      <c r="K72" s="292">
        <v>34.49122457781759</v>
      </c>
      <c r="L72" s="107"/>
      <c r="O72" s="343"/>
      <c r="P72" s="338">
        <f t="shared" si="4"/>
        <v>-161.83429999999998</v>
      </c>
      <c r="Q72" s="338">
        <f t="shared" si="5"/>
        <v>207.91999999999996</v>
      </c>
      <c r="R72" s="339">
        <f t="shared" si="6"/>
        <v>1.4396118229501549</v>
      </c>
    </row>
    <row r="73" spans="2:19">
      <c r="B73" s="395"/>
      <c r="C73" s="299" t="s">
        <v>78</v>
      </c>
      <c r="D73" s="290">
        <v>1125</v>
      </c>
      <c r="E73" s="291">
        <v>1125</v>
      </c>
      <c r="F73" s="291">
        <v>0</v>
      </c>
      <c r="G73" s="292">
        <v>-100</v>
      </c>
      <c r="H73" s="291">
        <v>161.86000000000001</v>
      </c>
      <c r="I73" s="291">
        <v>161.86000000000001</v>
      </c>
      <c r="J73" s="291">
        <v>0</v>
      </c>
      <c r="K73" s="292">
        <v>-100</v>
      </c>
      <c r="L73" s="106"/>
      <c r="O73" s="342"/>
      <c r="P73" s="338">
        <f t="shared" si="4"/>
        <v>-1125</v>
      </c>
      <c r="Q73" s="338">
        <f t="shared" si="5"/>
        <v>-161.86000000000001</v>
      </c>
      <c r="R73" s="339">
        <f t="shared" si="6"/>
        <v>0</v>
      </c>
    </row>
    <row r="74" spans="2:19" s="205" customFormat="1">
      <c r="B74" s="399"/>
      <c r="C74" s="299" t="s">
        <v>75</v>
      </c>
      <c r="D74" s="290">
        <v>0</v>
      </c>
      <c r="E74" s="291">
        <v>0</v>
      </c>
      <c r="F74" s="291">
        <v>2128</v>
      </c>
      <c r="G74" s="292" t="s">
        <v>144</v>
      </c>
      <c r="H74" s="291">
        <v>0</v>
      </c>
      <c r="I74" s="291">
        <v>0</v>
      </c>
      <c r="J74" s="291">
        <v>5393.3</v>
      </c>
      <c r="K74" s="292" t="s">
        <v>144</v>
      </c>
      <c r="L74" s="213"/>
      <c r="N74" s="139"/>
      <c r="O74" s="342"/>
      <c r="P74" s="338">
        <f t="shared" si="4"/>
        <v>2128</v>
      </c>
      <c r="Q74" s="338">
        <f t="shared" si="5"/>
        <v>5393.3</v>
      </c>
      <c r="R74" s="339">
        <f t="shared" si="6"/>
        <v>2.5344454887218046</v>
      </c>
      <c r="S74" s="139"/>
    </row>
    <row r="75" spans="2:19">
      <c r="B75" s="121" t="s">
        <v>114</v>
      </c>
      <c r="C75" s="122"/>
      <c r="D75" s="58">
        <v>2076654.8941999997</v>
      </c>
      <c r="E75" s="59">
        <v>1975904.8941999997</v>
      </c>
      <c r="F75" s="59">
        <v>1921899.7426</v>
      </c>
      <c r="G75" s="60">
        <v>-2.7331857802733617</v>
      </c>
      <c r="H75" s="59">
        <v>1969126.2700000003</v>
      </c>
      <c r="I75" s="59">
        <v>1841547.2900000003</v>
      </c>
      <c r="J75" s="59">
        <v>1638908.8000000003</v>
      </c>
      <c r="K75" s="60">
        <v>-11.003708191495853</v>
      </c>
      <c r="L75" s="106"/>
      <c r="O75" s="341">
        <f>+J75/$J$100</f>
        <v>1.6993667890467048E-2</v>
      </c>
      <c r="P75" s="338">
        <f t="shared" si="4"/>
        <v>-54005.15159999975</v>
      </c>
      <c r="Q75" s="338">
        <f t="shared" si="5"/>
        <v>-202638.49</v>
      </c>
      <c r="R75" s="339">
        <f t="shared" si="6"/>
        <v>0.85275457593996984</v>
      </c>
    </row>
    <row r="76" spans="2:19" ht="12.75">
      <c r="B76" s="400" t="s">
        <v>123</v>
      </c>
      <c r="C76" s="289" t="s">
        <v>94</v>
      </c>
      <c r="D76" s="290">
        <v>368031.75</v>
      </c>
      <c r="E76" s="291">
        <v>321631.75</v>
      </c>
      <c r="F76" s="291">
        <v>361834.5</v>
      </c>
      <c r="G76" s="292">
        <v>12.49962107285738</v>
      </c>
      <c r="H76" s="291">
        <v>272389.15999999997</v>
      </c>
      <c r="I76" s="291">
        <v>238271.35999999999</v>
      </c>
      <c r="J76" s="291">
        <v>297461.53000000003</v>
      </c>
      <c r="K76" s="292">
        <v>24.841495847423722</v>
      </c>
      <c r="L76" s="106"/>
      <c r="O76" s="343"/>
      <c r="P76" s="338">
        <f t="shared" si="4"/>
        <v>40202.75</v>
      </c>
      <c r="Q76" s="338">
        <f t="shared" si="5"/>
        <v>59190.170000000042</v>
      </c>
      <c r="R76" s="339">
        <f t="shared" si="6"/>
        <v>0.82209277998643038</v>
      </c>
    </row>
    <row r="77" spans="2:19" ht="12.75">
      <c r="B77" s="400"/>
      <c r="C77" s="289" t="s">
        <v>75</v>
      </c>
      <c r="D77" s="290">
        <v>65672.6538</v>
      </c>
      <c r="E77" s="291">
        <v>62072.6538</v>
      </c>
      <c r="F77" s="291">
        <v>26727</v>
      </c>
      <c r="G77" s="292">
        <v>-56.942391916873383</v>
      </c>
      <c r="H77" s="291">
        <v>94172.32</v>
      </c>
      <c r="I77" s="291">
        <v>85347.8</v>
      </c>
      <c r="J77" s="291">
        <v>61040.09</v>
      </c>
      <c r="K77" s="292">
        <v>-28.480769275833715</v>
      </c>
      <c r="L77" s="106"/>
      <c r="O77" s="343"/>
      <c r="P77" s="338">
        <f t="shared" si="4"/>
        <v>-35345.6538</v>
      </c>
      <c r="Q77" s="338">
        <f t="shared" si="5"/>
        <v>-24307.710000000006</v>
      </c>
      <c r="R77" s="339">
        <f t="shared" si="6"/>
        <v>2.2838361956074382</v>
      </c>
    </row>
    <row r="78" spans="2:19" s="205" customFormat="1" ht="12.75">
      <c r="B78" s="400"/>
      <c r="C78" s="289" t="s">
        <v>125</v>
      </c>
      <c r="D78" s="290">
        <v>17178.597000000002</v>
      </c>
      <c r="E78" s="291">
        <v>13871.127</v>
      </c>
      <c r="F78" s="291">
        <v>31422.537400000001</v>
      </c>
      <c r="G78" s="292">
        <v>126.53197105036958</v>
      </c>
      <c r="H78" s="291">
        <v>85743.33</v>
      </c>
      <c r="I78" s="291">
        <v>72158.720000000001</v>
      </c>
      <c r="J78" s="291">
        <v>68433.070000000007</v>
      </c>
      <c r="K78" s="292">
        <v>-5.1631320511228544</v>
      </c>
      <c r="L78" s="213"/>
      <c r="N78" s="139"/>
      <c r="O78" s="343"/>
      <c r="P78" s="338">
        <f t="shared" si="4"/>
        <v>17551.410400000001</v>
      </c>
      <c r="Q78" s="338">
        <f t="shared" si="5"/>
        <v>-3725.6499999999942</v>
      </c>
      <c r="R78" s="339">
        <f t="shared" si="6"/>
        <v>2.1778339899437911</v>
      </c>
      <c r="S78" s="139"/>
    </row>
    <row r="79" spans="2:19" ht="12.75">
      <c r="B79" s="400"/>
      <c r="C79" s="61" t="s">
        <v>96</v>
      </c>
      <c r="D79" s="41">
        <v>0</v>
      </c>
      <c r="E79" s="42">
        <v>0</v>
      </c>
      <c r="F79" s="42">
        <v>6000</v>
      </c>
      <c r="G79" s="43" t="s">
        <v>144</v>
      </c>
      <c r="H79" s="42">
        <v>0</v>
      </c>
      <c r="I79" s="42">
        <v>0</v>
      </c>
      <c r="J79" s="42">
        <v>5700</v>
      </c>
      <c r="K79" s="43" t="s">
        <v>144</v>
      </c>
      <c r="L79" s="106"/>
      <c r="O79" s="343"/>
      <c r="P79" s="338">
        <f t="shared" si="4"/>
        <v>6000</v>
      </c>
      <c r="Q79" s="338">
        <f t="shared" si="5"/>
        <v>5700</v>
      </c>
      <c r="R79" s="339">
        <f t="shared" si="6"/>
        <v>0.95</v>
      </c>
    </row>
    <row r="80" spans="2:19">
      <c r="B80" s="121" t="s">
        <v>124</v>
      </c>
      <c r="C80" s="122"/>
      <c r="D80" s="58">
        <v>450883.00079999998</v>
      </c>
      <c r="E80" s="59">
        <v>397575.53079999995</v>
      </c>
      <c r="F80" s="59">
        <v>425984.03740000003</v>
      </c>
      <c r="G80" s="60">
        <v>7.1454363760356632</v>
      </c>
      <c r="H80" s="59">
        <v>452304.81</v>
      </c>
      <c r="I80" s="59">
        <v>395777.88</v>
      </c>
      <c r="J80" s="59">
        <v>432634.69</v>
      </c>
      <c r="K80" s="60">
        <v>9.3124987177150906</v>
      </c>
      <c r="L80" s="107"/>
      <c r="O80" s="341">
        <f>+J80/$J$100</f>
        <v>4.4859422560640126E-3</v>
      </c>
      <c r="P80" s="338">
        <f t="shared" si="4"/>
        <v>28408.506600000081</v>
      </c>
      <c r="Q80" s="338">
        <f t="shared" si="5"/>
        <v>36856.81</v>
      </c>
      <c r="R80" s="339">
        <f t="shared" si="6"/>
        <v>1.0156124455756426</v>
      </c>
    </row>
    <row r="81" spans="2:19" ht="12.75">
      <c r="B81" s="398" t="s">
        <v>84</v>
      </c>
      <c r="C81" s="289" t="s">
        <v>125</v>
      </c>
      <c r="D81" s="290">
        <v>738</v>
      </c>
      <c r="E81" s="291">
        <v>738</v>
      </c>
      <c r="F81" s="291">
        <v>0</v>
      </c>
      <c r="G81" s="292">
        <v>-100</v>
      </c>
      <c r="H81" s="291">
        <v>84943.33</v>
      </c>
      <c r="I81" s="291">
        <v>84943.33</v>
      </c>
      <c r="J81" s="291">
        <v>0</v>
      </c>
      <c r="K81" s="292">
        <v>-100</v>
      </c>
      <c r="L81" s="106"/>
      <c r="O81" s="343"/>
      <c r="P81" s="338">
        <f t="shared" si="4"/>
        <v>-738</v>
      </c>
      <c r="Q81" s="338">
        <f t="shared" si="5"/>
        <v>-84943.33</v>
      </c>
      <c r="R81" s="339">
        <f t="shared" si="6"/>
        <v>0</v>
      </c>
    </row>
    <row r="82" spans="2:19">
      <c r="B82" s="395"/>
      <c r="C82" s="289" t="s">
        <v>94</v>
      </c>
      <c r="D82" s="290">
        <v>57323.0769</v>
      </c>
      <c r="E82" s="291">
        <v>57323.0769</v>
      </c>
      <c r="F82" s="291">
        <v>0</v>
      </c>
      <c r="G82" s="292">
        <v>-100</v>
      </c>
      <c r="H82" s="291">
        <v>58523.86</v>
      </c>
      <c r="I82" s="291">
        <v>58523.86</v>
      </c>
      <c r="J82" s="291">
        <v>0</v>
      </c>
      <c r="K82" s="292">
        <v>-100</v>
      </c>
      <c r="L82" s="107"/>
      <c r="O82" s="342"/>
      <c r="P82" s="338">
        <f t="shared" si="4"/>
        <v>-57323.0769</v>
      </c>
      <c r="Q82" s="338">
        <f t="shared" si="5"/>
        <v>-58523.86</v>
      </c>
      <c r="R82" s="339">
        <f t="shared" si="6"/>
        <v>0</v>
      </c>
    </row>
    <row r="83" spans="2:19" s="205" customFormat="1">
      <c r="B83" s="395"/>
      <c r="C83" s="289" t="s">
        <v>75</v>
      </c>
      <c r="D83" s="290">
        <v>67205.69</v>
      </c>
      <c r="E83" s="291">
        <v>62620.69</v>
      </c>
      <c r="F83" s="291">
        <v>76329.88</v>
      </c>
      <c r="G83" s="292">
        <v>21.89242884420468</v>
      </c>
      <c r="H83" s="291">
        <v>7814.02</v>
      </c>
      <c r="I83" s="291">
        <v>7308.47</v>
      </c>
      <c r="J83" s="291">
        <v>8901.32</v>
      </c>
      <c r="K83" s="292">
        <v>21.794575335193265</v>
      </c>
      <c r="L83" s="107"/>
      <c r="N83" s="139"/>
      <c r="O83" s="342"/>
      <c r="P83" s="338">
        <f t="shared" si="4"/>
        <v>13709.190000000002</v>
      </c>
      <c r="Q83" s="338">
        <f t="shared" si="5"/>
        <v>1592.8499999999995</v>
      </c>
      <c r="R83" s="339">
        <f t="shared" si="6"/>
        <v>0.11661645478808561</v>
      </c>
      <c r="S83" s="139"/>
    </row>
    <row r="84" spans="2:19" ht="12.75">
      <c r="B84" s="395"/>
      <c r="C84" s="61" t="s">
        <v>96</v>
      </c>
      <c r="D84" s="41">
        <v>0</v>
      </c>
      <c r="E84" s="42">
        <v>0</v>
      </c>
      <c r="F84" s="42">
        <v>651.95309999999995</v>
      </c>
      <c r="G84" s="43" t="s">
        <v>144</v>
      </c>
      <c r="H84" s="42">
        <v>0</v>
      </c>
      <c r="I84" s="42">
        <v>0</v>
      </c>
      <c r="J84" s="42">
        <v>840.1</v>
      </c>
      <c r="K84" s="43" t="s">
        <v>144</v>
      </c>
      <c r="L84" s="107"/>
      <c r="O84" s="343"/>
      <c r="P84" s="338">
        <f t="shared" si="4"/>
        <v>651.95309999999995</v>
      </c>
      <c r="Q84" s="338">
        <f t="shared" si="5"/>
        <v>840.1</v>
      </c>
      <c r="R84" s="339">
        <f t="shared" si="6"/>
        <v>1.2885896240082302</v>
      </c>
    </row>
    <row r="85" spans="2:19">
      <c r="B85" s="121" t="s">
        <v>116</v>
      </c>
      <c r="C85" s="122"/>
      <c r="D85" s="58">
        <v>125266.7669</v>
      </c>
      <c r="E85" s="59">
        <v>120681.7669</v>
      </c>
      <c r="F85" s="59">
        <v>76981.833100000003</v>
      </c>
      <c r="G85" s="60">
        <v>-36.210883319442019</v>
      </c>
      <c r="H85" s="59">
        <v>151281.21000000002</v>
      </c>
      <c r="I85" s="59">
        <v>150775.66</v>
      </c>
      <c r="J85" s="59">
        <v>9741.42</v>
      </c>
      <c r="K85" s="60">
        <v>-93.539129591606496</v>
      </c>
      <c r="O85" s="341">
        <f>+J85/$J$100</f>
        <v>1.0100772920467172E-4</v>
      </c>
      <c r="P85" s="338">
        <f t="shared" si="4"/>
        <v>-43699.933799999999</v>
      </c>
      <c r="Q85" s="338">
        <f t="shared" si="5"/>
        <v>-141034.23999999999</v>
      </c>
      <c r="R85" s="339">
        <f t="shared" si="6"/>
        <v>0.12654180353624236</v>
      </c>
    </row>
    <row r="86" spans="2:19" ht="12.75">
      <c r="B86" s="398" t="s">
        <v>83</v>
      </c>
      <c r="C86" s="299" t="s">
        <v>125</v>
      </c>
      <c r="D86" s="290">
        <v>13608</v>
      </c>
      <c r="E86" s="291">
        <v>13608</v>
      </c>
      <c r="F86" s="291">
        <v>13688.353800000001</v>
      </c>
      <c r="G86" s="292">
        <v>0.590489417989426</v>
      </c>
      <c r="H86" s="291">
        <v>22676</v>
      </c>
      <c r="I86" s="291">
        <v>22676</v>
      </c>
      <c r="J86" s="291">
        <v>21851.919999999998</v>
      </c>
      <c r="K86" s="292">
        <v>-3.6341506438525406</v>
      </c>
      <c r="O86" s="343"/>
      <c r="P86" s="338">
        <f t="shared" si="4"/>
        <v>80.353800000000774</v>
      </c>
      <c r="Q86" s="338">
        <f t="shared" si="5"/>
        <v>-824.08000000000175</v>
      </c>
      <c r="R86" s="339">
        <f t="shared" si="6"/>
        <v>1.5963877263312698</v>
      </c>
    </row>
    <row r="87" spans="2:19" ht="12.75">
      <c r="B87" s="395"/>
      <c r="C87" s="299" t="s">
        <v>127</v>
      </c>
      <c r="D87" s="290">
        <v>20000</v>
      </c>
      <c r="E87" s="291">
        <v>20000</v>
      </c>
      <c r="F87" s="291">
        <v>20000</v>
      </c>
      <c r="G87" s="292">
        <v>0</v>
      </c>
      <c r="H87" s="291">
        <v>16300</v>
      </c>
      <c r="I87" s="291">
        <v>16300</v>
      </c>
      <c r="J87" s="291">
        <v>15760</v>
      </c>
      <c r="K87" s="292">
        <v>-3.3128834355828252</v>
      </c>
      <c r="O87" s="343"/>
      <c r="P87" s="338">
        <f t="shared" si="4"/>
        <v>0</v>
      </c>
      <c r="Q87" s="338">
        <f t="shared" si="5"/>
        <v>-540</v>
      </c>
      <c r="R87" s="339">
        <f t="shared" si="6"/>
        <v>0.78800000000000003</v>
      </c>
    </row>
    <row r="88" spans="2:19" ht="12.75">
      <c r="B88" s="395"/>
      <c r="C88" s="299" t="s">
        <v>100</v>
      </c>
      <c r="D88" s="290">
        <v>5389.0771999999997</v>
      </c>
      <c r="E88" s="291">
        <v>5389.0771999999997</v>
      </c>
      <c r="F88" s="291">
        <v>0</v>
      </c>
      <c r="G88" s="292">
        <v>-100</v>
      </c>
      <c r="H88" s="291">
        <v>6599.38</v>
      </c>
      <c r="I88" s="291">
        <v>6599.38</v>
      </c>
      <c r="J88" s="291">
        <v>0</v>
      </c>
      <c r="K88" s="292">
        <v>-100</v>
      </c>
      <c r="O88" s="343"/>
      <c r="P88" s="338">
        <f t="shared" si="4"/>
        <v>-5389.0771999999997</v>
      </c>
      <c r="Q88" s="338">
        <f t="shared" si="5"/>
        <v>-6599.38</v>
      </c>
      <c r="R88" s="339">
        <f t="shared" si="6"/>
        <v>0</v>
      </c>
    </row>
    <row r="89" spans="2:19" ht="12.75">
      <c r="B89" s="395"/>
      <c r="C89" s="299" t="s">
        <v>75</v>
      </c>
      <c r="D89" s="290">
        <v>964.63080000000002</v>
      </c>
      <c r="E89" s="291">
        <v>964.63080000000002</v>
      </c>
      <c r="F89" s="291">
        <v>500</v>
      </c>
      <c r="G89" s="292">
        <v>-48.166697559314919</v>
      </c>
      <c r="H89" s="291">
        <v>216.91</v>
      </c>
      <c r="I89" s="291">
        <v>216.91</v>
      </c>
      <c r="J89" s="291">
        <v>26.21</v>
      </c>
      <c r="K89" s="292">
        <v>-87.916647457470845</v>
      </c>
      <c r="O89" s="343"/>
      <c r="P89" s="338">
        <f t="shared" si="4"/>
        <v>-464.63080000000002</v>
      </c>
      <c r="Q89" s="338">
        <f t="shared" si="5"/>
        <v>-190.7</v>
      </c>
      <c r="R89" s="339">
        <f t="shared" si="6"/>
        <v>5.2420000000000001E-2</v>
      </c>
    </row>
    <row r="90" spans="2:19" ht="12.75">
      <c r="B90" s="395"/>
      <c r="C90" s="299" t="s">
        <v>93</v>
      </c>
      <c r="D90" s="290">
        <v>1.38</v>
      </c>
      <c r="E90" s="291">
        <v>1.38</v>
      </c>
      <c r="F90" s="291">
        <v>0</v>
      </c>
      <c r="G90" s="292">
        <v>-100</v>
      </c>
      <c r="H90" s="291">
        <v>167.27</v>
      </c>
      <c r="I90" s="291">
        <v>167.27</v>
      </c>
      <c r="J90" s="291">
        <v>0</v>
      </c>
      <c r="K90" s="292">
        <v>-100</v>
      </c>
      <c r="O90" s="343"/>
      <c r="P90" s="338">
        <f t="shared" si="4"/>
        <v>-1.38</v>
      </c>
      <c r="Q90" s="338">
        <f t="shared" si="5"/>
        <v>-167.27</v>
      </c>
      <c r="R90" s="339">
        <f t="shared" si="6"/>
        <v>0</v>
      </c>
    </row>
    <row r="91" spans="2:19" s="205" customFormat="1" ht="12.75">
      <c r="B91" s="395"/>
      <c r="C91" s="289" t="s">
        <v>96</v>
      </c>
      <c r="D91" s="290">
        <v>21</v>
      </c>
      <c r="E91" s="291">
        <v>21</v>
      </c>
      <c r="F91" s="291">
        <v>1309.2565</v>
      </c>
      <c r="G91" s="292">
        <v>6134.5547619047611</v>
      </c>
      <c r="H91" s="291">
        <v>34.5</v>
      </c>
      <c r="I91" s="291">
        <v>34.5</v>
      </c>
      <c r="J91" s="291">
        <v>2160.5</v>
      </c>
      <c r="K91" s="292">
        <v>6162.31884057971</v>
      </c>
      <c r="N91" s="139"/>
      <c r="O91" s="343"/>
      <c r="P91" s="338">
        <f t="shared" si="4"/>
        <v>1288.2565</v>
      </c>
      <c r="Q91" s="338">
        <f t="shared" si="5"/>
        <v>2126</v>
      </c>
      <c r="R91" s="339">
        <f t="shared" si="6"/>
        <v>1.650173208993043</v>
      </c>
      <c r="S91" s="139"/>
    </row>
    <row r="92" spans="2:19" s="205" customFormat="1" ht="12.75">
      <c r="B92" s="395"/>
      <c r="C92" s="289" t="s">
        <v>173</v>
      </c>
      <c r="D92" s="290">
        <v>0</v>
      </c>
      <c r="E92" s="291">
        <v>0</v>
      </c>
      <c r="F92" s="291">
        <v>4.2</v>
      </c>
      <c r="G92" s="292" t="s">
        <v>144</v>
      </c>
      <c r="H92" s="291">
        <v>0</v>
      </c>
      <c r="I92" s="291">
        <v>0</v>
      </c>
      <c r="J92" s="291">
        <v>780</v>
      </c>
      <c r="K92" s="292" t="s">
        <v>144</v>
      </c>
      <c r="N92" s="139"/>
      <c r="O92" s="343"/>
      <c r="P92" s="338">
        <f t="shared" si="4"/>
        <v>4.2</v>
      </c>
      <c r="Q92" s="338">
        <f t="shared" si="5"/>
        <v>780</v>
      </c>
      <c r="R92" s="339">
        <f t="shared" si="6"/>
        <v>185.71428571428569</v>
      </c>
      <c r="S92" s="139"/>
    </row>
    <row r="93" spans="2:19" s="205" customFormat="1" ht="12.75">
      <c r="B93" s="399"/>
      <c r="C93" s="212" t="s">
        <v>98</v>
      </c>
      <c r="D93" s="207">
        <v>0</v>
      </c>
      <c r="E93" s="208">
        <v>0</v>
      </c>
      <c r="F93" s="208">
        <v>96</v>
      </c>
      <c r="G93" s="209" t="s">
        <v>144</v>
      </c>
      <c r="H93" s="208">
        <v>0</v>
      </c>
      <c r="I93" s="208">
        <v>0</v>
      </c>
      <c r="J93" s="208">
        <v>375.23</v>
      </c>
      <c r="K93" s="209" t="s">
        <v>144</v>
      </c>
      <c r="N93" s="139"/>
      <c r="O93" s="343"/>
      <c r="P93" s="338">
        <f t="shared" si="4"/>
        <v>96</v>
      </c>
      <c r="Q93" s="338">
        <f t="shared" si="5"/>
        <v>375.23</v>
      </c>
      <c r="R93" s="339">
        <f t="shared" si="6"/>
        <v>3.9086458333333334</v>
      </c>
      <c r="S93" s="139"/>
    </row>
    <row r="94" spans="2:19">
      <c r="B94" s="121" t="s">
        <v>115</v>
      </c>
      <c r="C94" s="122"/>
      <c r="D94" s="58">
        <v>39984.088000000003</v>
      </c>
      <c r="E94" s="59">
        <v>39984.088000000003</v>
      </c>
      <c r="F94" s="59">
        <v>35597.810299999997</v>
      </c>
      <c r="G94" s="60">
        <v>-10.970058139127758</v>
      </c>
      <c r="H94" s="59">
        <v>45994.06</v>
      </c>
      <c r="I94" s="59">
        <v>45994.06</v>
      </c>
      <c r="J94" s="59">
        <v>40953.86</v>
      </c>
      <c r="K94" s="60">
        <v>-10.958371581025894</v>
      </c>
      <c r="O94" s="341">
        <f>+J94/$J$100</f>
        <v>4.2464613996378729E-4</v>
      </c>
      <c r="P94" s="338">
        <f t="shared" si="4"/>
        <v>-4386.277700000006</v>
      </c>
      <c r="Q94" s="338">
        <f t="shared" si="5"/>
        <v>-5040.1999999999971</v>
      </c>
      <c r="R94" s="339">
        <f t="shared" si="6"/>
        <v>1.1504600888330483</v>
      </c>
    </row>
    <row r="95" spans="2:19" s="205" customFormat="1" ht="28.5" customHeight="1">
      <c r="B95" s="221" t="s">
        <v>236</v>
      </c>
      <c r="C95" s="150" t="s">
        <v>75</v>
      </c>
      <c r="D95" s="151">
        <v>4375</v>
      </c>
      <c r="E95" s="151">
        <v>1855</v>
      </c>
      <c r="F95" s="151">
        <v>61242</v>
      </c>
      <c r="G95" s="152">
        <v>3201.4555256064691</v>
      </c>
      <c r="H95" s="151">
        <v>469.7</v>
      </c>
      <c r="I95" s="151">
        <v>197.31</v>
      </c>
      <c r="J95" s="151">
        <v>7192.15</v>
      </c>
      <c r="K95" s="152">
        <v>3545.1016167452231</v>
      </c>
      <c r="N95" s="139"/>
      <c r="O95" s="341"/>
      <c r="P95" s="338">
        <f t="shared" si="4"/>
        <v>59387</v>
      </c>
      <c r="Q95" s="338">
        <f t="shared" si="5"/>
        <v>6994.8399999999992</v>
      </c>
      <c r="R95" s="339">
        <f t="shared" si="6"/>
        <v>0.11743819600927467</v>
      </c>
      <c r="S95" s="139"/>
    </row>
    <row r="96" spans="2:19" s="205" customFormat="1">
      <c r="B96" s="121" t="s">
        <v>237</v>
      </c>
      <c r="C96" s="122"/>
      <c r="D96" s="58">
        <v>4375</v>
      </c>
      <c r="E96" s="59">
        <v>1855</v>
      </c>
      <c r="F96" s="59">
        <v>61242</v>
      </c>
      <c r="G96" s="60">
        <v>3201.4555256064691</v>
      </c>
      <c r="H96" s="59">
        <v>469.7</v>
      </c>
      <c r="I96" s="59">
        <v>197.31</v>
      </c>
      <c r="J96" s="59">
        <v>7192.15</v>
      </c>
      <c r="K96" s="60">
        <v>3545.1016167452231</v>
      </c>
      <c r="N96" s="139"/>
      <c r="O96" s="341">
        <f>+J96/$J$100</f>
        <v>7.4574624602920283E-5</v>
      </c>
      <c r="P96" s="338">
        <f t="shared" si="4"/>
        <v>59387</v>
      </c>
      <c r="Q96" s="338">
        <f t="shared" si="5"/>
        <v>6994.8399999999992</v>
      </c>
      <c r="R96" s="339">
        <f t="shared" si="6"/>
        <v>0.11743819600927467</v>
      </c>
      <c r="S96" s="139"/>
    </row>
    <row r="97" spans="2:19" ht="29.25" customHeight="1">
      <c r="B97" s="195" t="s">
        <v>182</v>
      </c>
      <c r="C97" s="150" t="s">
        <v>93</v>
      </c>
      <c r="D97" s="151">
        <v>1.339</v>
      </c>
      <c r="E97" s="151">
        <v>1.339</v>
      </c>
      <c r="F97" s="151">
        <v>0</v>
      </c>
      <c r="G97" s="152">
        <v>-100</v>
      </c>
      <c r="H97" s="151">
        <v>203.57</v>
      </c>
      <c r="I97" s="151">
        <v>203.57</v>
      </c>
      <c r="J97" s="151">
        <v>0</v>
      </c>
      <c r="K97" s="152">
        <v>-100</v>
      </c>
      <c r="O97" s="343"/>
      <c r="P97" s="338">
        <f t="shared" si="4"/>
        <v>-1.339</v>
      </c>
      <c r="Q97" s="338">
        <f t="shared" si="5"/>
        <v>-203.57</v>
      </c>
      <c r="R97" s="339">
        <f t="shared" si="6"/>
        <v>0</v>
      </c>
    </row>
    <row r="98" spans="2:19" s="205" customFormat="1" ht="29.25" customHeight="1">
      <c r="B98" s="317"/>
      <c r="C98" s="318" t="s">
        <v>125</v>
      </c>
      <c r="D98" s="151">
        <v>0</v>
      </c>
      <c r="E98" s="151">
        <v>0</v>
      </c>
      <c r="F98" s="151">
        <v>1850</v>
      </c>
      <c r="G98" s="152" t="s">
        <v>144</v>
      </c>
      <c r="H98" s="151">
        <v>0</v>
      </c>
      <c r="I98" s="151">
        <v>0</v>
      </c>
      <c r="J98" s="151">
        <v>167484.03</v>
      </c>
      <c r="K98" s="152" t="s">
        <v>144</v>
      </c>
      <c r="N98" s="139"/>
      <c r="O98" s="343"/>
      <c r="P98" s="338">
        <f t="shared" si="4"/>
        <v>1850</v>
      </c>
      <c r="Q98" s="338">
        <f t="shared" si="5"/>
        <v>167484.03</v>
      </c>
      <c r="R98" s="339">
        <f t="shared" si="6"/>
        <v>90.531908108108112</v>
      </c>
      <c r="S98" s="139"/>
    </row>
    <row r="99" spans="2:19">
      <c r="B99" s="121" t="s">
        <v>183</v>
      </c>
      <c r="C99" s="122"/>
      <c r="D99" s="58">
        <v>1.339</v>
      </c>
      <c r="E99" s="59">
        <v>1.339</v>
      </c>
      <c r="F99" s="59">
        <v>1850</v>
      </c>
      <c r="G99" s="60">
        <v>138062.80806572069</v>
      </c>
      <c r="H99" s="59">
        <v>203.57</v>
      </c>
      <c r="I99" s="59">
        <v>203.57</v>
      </c>
      <c r="J99" s="59">
        <v>167484.03</v>
      </c>
      <c r="K99" s="60">
        <v>82173.434199538242</v>
      </c>
      <c r="O99" s="341">
        <f>+J99/$J$100</f>
        <v>1.7366237723398759E-3</v>
      </c>
      <c r="P99" s="338">
        <f t="shared" si="4"/>
        <v>1848.6610000000001</v>
      </c>
      <c r="Q99" s="338">
        <f t="shared" si="5"/>
        <v>167280.46</v>
      </c>
      <c r="R99" s="339">
        <f t="shared" si="6"/>
        <v>90.531908108108112</v>
      </c>
    </row>
    <row r="100" spans="2:19" ht="12.75">
      <c r="B100" s="121" t="s">
        <v>91</v>
      </c>
      <c r="C100" s="122"/>
      <c r="D100" s="58">
        <v>107350683.4938</v>
      </c>
      <c r="E100" s="59">
        <v>97599893.798700005</v>
      </c>
      <c r="F100" s="59">
        <v>101482172.66769998</v>
      </c>
      <c r="G100" s="60">
        <v>3.977749071128267</v>
      </c>
      <c r="H100" s="59">
        <v>98534478.259999931</v>
      </c>
      <c r="I100" s="59">
        <v>89221833.959999949</v>
      </c>
      <c r="J100" s="59">
        <v>96442322.549999952</v>
      </c>
      <c r="K100" s="60">
        <v>8.0927372477426438</v>
      </c>
      <c r="O100" s="343"/>
      <c r="P100" s="338">
        <f t="shared" si="4"/>
        <v>3882278.8689999729</v>
      </c>
      <c r="Q100" s="338">
        <f t="shared" si="5"/>
        <v>7220488.5900000036</v>
      </c>
      <c r="R100" s="339">
        <f t="shared" si="6"/>
        <v>0.95033758161442949</v>
      </c>
    </row>
    <row r="101" spans="2:19" ht="12.75">
      <c r="B101" s="295" t="s">
        <v>259</v>
      </c>
      <c r="C101" s="108"/>
      <c r="D101" s="108"/>
      <c r="E101" s="108"/>
      <c r="F101" s="108"/>
      <c r="G101" s="108"/>
      <c r="H101" s="108"/>
      <c r="I101" s="108"/>
      <c r="J101" s="108"/>
      <c r="K101" s="108"/>
      <c r="O101" s="311"/>
      <c r="P101" s="311"/>
    </row>
    <row r="102" spans="2:19" ht="12.75">
      <c r="O102" s="311"/>
      <c r="P102" s="311"/>
    </row>
  </sheetData>
  <mergeCells count="12">
    <mergeCell ref="B2:K2"/>
    <mergeCell ref="D4:G4"/>
    <mergeCell ref="H4:K4"/>
    <mergeCell ref="B4:B5"/>
    <mergeCell ref="C4:C5"/>
    <mergeCell ref="B86:B93"/>
    <mergeCell ref="B81:B84"/>
    <mergeCell ref="B76:B79"/>
    <mergeCell ref="B6:B22"/>
    <mergeCell ref="B24:B46"/>
    <mergeCell ref="B60:B74"/>
    <mergeCell ref="B48:B58"/>
  </mergeCells>
  <conditionalFormatting sqref="P6:P99">
    <cfRule type="top10" dxfId="4" priority="4" rank="2"/>
    <cfRule type="top10" dxfId="3" priority="5" bottom="1" rank="2"/>
  </conditionalFormatting>
  <conditionalFormatting sqref="Q6:Q99">
    <cfRule type="top10" dxfId="2" priority="2" rank="2"/>
    <cfRule type="top10" dxfId="1" priority="3" bottom="1" rank="2"/>
  </conditionalFormatting>
  <conditionalFormatting sqref="R6:R99">
    <cfRule type="top10" dxfId="0" priority="1" rank="6"/>
  </conditionalFormatting>
  <hyperlinks>
    <hyperlink ref="M2" location="Índice!A1" display="Volver al índice"/>
  </hyperlinks>
  <printOptions horizontalCentered="1"/>
  <pageMargins left="0.11811023622047245" right="0.11811023622047245" top="0.31496062992125984" bottom="0.35433070866141736" header="0.31496062992125984" footer="0.31496062992125984"/>
  <pageSetup paperSize="122" scale="51" orientation="portrait" r:id="rId1"/>
  <headerFooter differentFirst="1">
    <oddFooter>&amp;C&amp;P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B2:H26"/>
  <sheetViews>
    <sheetView zoomScale="80" zoomScaleNormal="80" zoomScalePageLayoutView="80" workbookViewId="0"/>
  </sheetViews>
  <sheetFormatPr baseColWidth="10" defaultColWidth="10.85546875" defaultRowHeight="15"/>
  <cols>
    <col min="1" max="9" width="10.42578125" style="96" customWidth="1"/>
    <col min="10" max="22" width="10.85546875" style="96"/>
    <col min="23" max="23" width="10.85546875" style="96" customWidth="1"/>
    <col min="24" max="16384" width="10.85546875" style="96"/>
  </cols>
  <sheetData>
    <row r="2" spans="2:8" ht="15.75">
      <c r="B2" s="67"/>
      <c r="C2" s="67"/>
      <c r="D2" s="68"/>
      <c r="E2" s="188" t="s">
        <v>109</v>
      </c>
      <c r="F2" s="68"/>
      <c r="G2" s="67"/>
      <c r="H2" s="67"/>
    </row>
    <row r="3" spans="2:8" ht="15" customHeight="1">
      <c r="B3" s="67"/>
      <c r="C3" s="67"/>
      <c r="E3" s="127" t="str">
        <f>+Portada!E49</f>
        <v>Diciembre 2017</v>
      </c>
      <c r="F3" s="126"/>
      <c r="G3" s="67"/>
      <c r="H3" s="67"/>
    </row>
    <row r="4" spans="2:8">
      <c r="B4" s="67"/>
      <c r="C4" s="67"/>
      <c r="D4" s="68"/>
      <c r="E4" s="98" t="s">
        <v>276</v>
      </c>
      <c r="F4" s="68"/>
      <c r="G4" s="67"/>
      <c r="H4" s="67"/>
    </row>
    <row r="5" spans="2:8">
      <c r="B5" s="67"/>
      <c r="D5" s="99"/>
      <c r="F5" s="99"/>
      <c r="G5" s="99"/>
      <c r="H5" s="67"/>
    </row>
    <row r="6" spans="2:8">
      <c r="B6" s="67"/>
      <c r="C6" s="67"/>
      <c r="D6" s="67"/>
      <c r="E6" s="67"/>
      <c r="F6" s="67"/>
      <c r="G6" s="67"/>
      <c r="H6" s="67"/>
    </row>
    <row r="7" spans="2:8">
      <c r="B7" s="67"/>
      <c r="C7" s="67"/>
      <c r="D7" s="68"/>
      <c r="E7" s="93" t="s">
        <v>142</v>
      </c>
      <c r="F7" s="68"/>
      <c r="G7" s="67"/>
      <c r="H7" s="67"/>
    </row>
    <row r="8" spans="2:8">
      <c r="B8" s="67"/>
      <c r="C8" s="67"/>
      <c r="D8" s="67"/>
      <c r="E8" s="67"/>
      <c r="F8" s="67"/>
      <c r="G8" s="67"/>
      <c r="H8" s="67"/>
    </row>
    <row r="9" spans="2:8">
      <c r="B9" s="67"/>
      <c r="C9" s="67"/>
      <c r="D9" s="67"/>
      <c r="E9" s="67"/>
      <c r="F9" s="67"/>
      <c r="G9" s="67"/>
      <c r="H9" s="67"/>
    </row>
    <row r="10" spans="2:8">
      <c r="B10" s="67"/>
      <c r="C10" s="67"/>
      <c r="D10" s="67"/>
      <c r="E10" s="67"/>
      <c r="F10" s="67"/>
      <c r="G10" s="67"/>
      <c r="H10" s="67"/>
    </row>
    <row r="11" spans="2:8">
      <c r="B11" s="67"/>
      <c r="C11" s="67"/>
      <c r="D11" s="67"/>
      <c r="E11" s="67"/>
      <c r="F11" s="67"/>
      <c r="G11" s="67"/>
      <c r="H11" s="67"/>
    </row>
    <row r="12" spans="2:8">
      <c r="B12" s="67"/>
      <c r="C12" s="67"/>
      <c r="D12" s="67"/>
      <c r="E12" s="67"/>
      <c r="F12" s="67"/>
      <c r="G12" s="67"/>
      <c r="H12" s="67"/>
    </row>
    <row r="13" spans="2:8">
      <c r="B13" s="68"/>
      <c r="D13" s="100"/>
      <c r="E13" s="98" t="s">
        <v>118</v>
      </c>
      <c r="F13" s="100"/>
      <c r="G13" s="100"/>
      <c r="H13" s="68"/>
    </row>
    <row r="14" spans="2:8">
      <c r="B14" s="67"/>
      <c r="D14" s="100"/>
      <c r="E14" s="98" t="s">
        <v>0</v>
      </c>
      <c r="F14" s="100"/>
      <c r="G14" s="100"/>
      <c r="H14" s="67"/>
    </row>
    <row r="15" spans="2:8">
      <c r="B15" s="68"/>
      <c r="D15" s="101"/>
      <c r="E15" s="102" t="s">
        <v>1</v>
      </c>
      <c r="F15" s="101"/>
      <c r="G15" s="101"/>
      <c r="H15" s="68"/>
    </row>
    <row r="16" spans="2:8">
      <c r="B16" s="68"/>
      <c r="C16" s="68"/>
      <c r="D16" s="68"/>
      <c r="E16" s="68"/>
      <c r="F16" s="68"/>
      <c r="G16" s="68"/>
      <c r="H16" s="68"/>
    </row>
    <row r="17" spans="2:8">
      <c r="B17" s="68"/>
      <c r="E17" s="118" t="s">
        <v>155</v>
      </c>
      <c r="F17" s="118"/>
      <c r="G17" s="118"/>
      <c r="H17" s="97"/>
    </row>
    <row r="18" spans="2:8">
      <c r="B18" s="68"/>
      <c r="E18" s="118" t="s">
        <v>141</v>
      </c>
      <c r="F18" s="118"/>
      <c r="G18" s="118"/>
      <c r="H18" s="97"/>
    </row>
    <row r="19" spans="2:8">
      <c r="B19" s="68"/>
      <c r="C19" s="68"/>
      <c r="D19" s="68"/>
      <c r="E19" s="68"/>
      <c r="F19" s="68"/>
      <c r="G19" s="68"/>
      <c r="H19" s="68"/>
    </row>
    <row r="20" spans="2:8">
      <c r="B20" s="68"/>
      <c r="C20" s="68"/>
      <c r="D20" s="67"/>
      <c r="E20" s="67"/>
      <c r="F20" s="67"/>
      <c r="G20" s="68"/>
      <c r="H20" s="68"/>
    </row>
    <row r="21" spans="2:8">
      <c r="B21" s="68"/>
      <c r="C21" s="68"/>
      <c r="D21" s="67"/>
      <c r="E21" s="67"/>
      <c r="F21" s="67"/>
      <c r="G21" s="68"/>
      <c r="H21" s="68"/>
    </row>
    <row r="22" spans="2:8">
      <c r="B22" s="68"/>
      <c r="C22" s="68"/>
      <c r="D22" s="68"/>
      <c r="E22" s="68"/>
      <c r="F22" s="68"/>
      <c r="G22" s="68"/>
      <c r="H22" s="68"/>
    </row>
    <row r="23" spans="2:8">
      <c r="B23" s="67"/>
      <c r="C23" s="67"/>
      <c r="D23" s="67"/>
      <c r="E23" s="67"/>
      <c r="F23" s="67"/>
      <c r="G23" s="67"/>
      <c r="H23" s="67"/>
    </row>
    <row r="24" spans="2:8">
      <c r="B24" s="67"/>
      <c r="C24" s="67"/>
      <c r="D24" s="67"/>
      <c r="E24" s="67"/>
      <c r="F24" s="67"/>
      <c r="G24" s="67"/>
      <c r="H24" s="67"/>
    </row>
    <row r="25" spans="2:8">
      <c r="D25" s="103"/>
      <c r="E25" s="189" t="s">
        <v>106</v>
      </c>
      <c r="F25" s="103"/>
      <c r="G25" s="103"/>
      <c r="H25" s="97"/>
    </row>
    <row r="26" spans="2:8">
      <c r="B26" s="67"/>
      <c r="C26" s="67"/>
      <c r="D26" s="67"/>
      <c r="E26" s="67"/>
      <c r="F26" s="67"/>
      <c r="G26" s="67"/>
      <c r="H26" s="67"/>
    </row>
  </sheetData>
  <hyperlinks>
    <hyperlink ref="E15" r:id="rId1"/>
  </hyperlinks>
  <printOptions horizontalCentered="1" verticalCentered="1"/>
  <pageMargins left="0.70866141732283472" right="0.70866141732283472" top="1.299212598425197" bottom="0.74803149606299213" header="0.31496062992125984" footer="0.31496062992125984"/>
  <pageSetup paperSize="122" scale="96" orientation="portrait" r:id="rId2"/>
  <headerFooter differentFirst="1">
    <oddFooter>&amp;C&amp;P</oddFooter>
  </headerFooter>
  <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9"/>
  <sheetViews>
    <sheetView zoomScale="80" zoomScaleNormal="80" zoomScalePageLayoutView="80" workbookViewId="0"/>
  </sheetViews>
  <sheetFormatPr baseColWidth="10" defaultColWidth="10.85546875" defaultRowHeight="14.25"/>
  <cols>
    <col min="1" max="1" width="1.28515625" style="191" customWidth="1"/>
    <col min="2" max="9" width="11" style="191" customWidth="1"/>
    <col min="10" max="10" width="2" style="191" customWidth="1"/>
    <col min="11" max="18" width="10.85546875" style="191"/>
    <col min="19" max="20" width="10.85546875" style="191" customWidth="1"/>
    <col min="21" max="25" width="10.85546875" style="191"/>
    <col min="26" max="26" width="10.85546875" style="191" customWidth="1"/>
    <col min="27" max="16384" width="10.85546875" style="191"/>
  </cols>
  <sheetData>
    <row r="2" spans="2:11" ht="15">
      <c r="B2" s="347" t="s">
        <v>159</v>
      </c>
      <c r="C2" s="347"/>
      <c r="D2" s="347"/>
      <c r="E2" s="347"/>
      <c r="F2" s="347"/>
      <c r="G2" s="347"/>
      <c r="H2" s="347"/>
      <c r="I2" s="347"/>
      <c r="J2" s="190"/>
      <c r="K2" s="62" t="s">
        <v>148</v>
      </c>
    </row>
    <row r="3" spans="2:11">
      <c r="B3" s="192"/>
      <c r="C3" s="192"/>
      <c r="D3" s="192"/>
      <c r="E3" s="192"/>
      <c r="F3" s="192"/>
      <c r="G3" s="192"/>
      <c r="H3" s="192"/>
      <c r="I3" s="192"/>
      <c r="J3" s="192"/>
    </row>
    <row r="4" spans="2:11" ht="34.5" customHeight="1">
      <c r="B4" s="348" t="s">
        <v>184</v>
      </c>
      <c r="C4" s="348"/>
      <c r="D4" s="348"/>
      <c r="E4" s="348"/>
      <c r="F4" s="348"/>
      <c r="G4" s="348"/>
      <c r="H4" s="348"/>
      <c r="I4" s="348"/>
      <c r="J4" s="193"/>
    </row>
    <row r="5" spans="2:11" ht="29.25" customHeight="1">
      <c r="B5" s="348" t="s">
        <v>161</v>
      </c>
      <c r="C5" s="348"/>
      <c r="D5" s="348"/>
      <c r="E5" s="348"/>
      <c r="F5" s="348"/>
      <c r="G5" s="348"/>
      <c r="H5" s="348"/>
      <c r="I5" s="348"/>
      <c r="J5" s="193"/>
    </row>
    <row r="6" spans="2:11" ht="18" customHeight="1">
      <c r="B6" s="346" t="s">
        <v>160</v>
      </c>
      <c r="C6" s="346"/>
      <c r="D6" s="346"/>
      <c r="E6" s="346"/>
      <c r="F6" s="346"/>
      <c r="G6" s="346"/>
      <c r="H6" s="346"/>
      <c r="I6" s="346"/>
      <c r="J6" s="193"/>
    </row>
    <row r="7" spans="2:11" ht="34.5" customHeight="1">
      <c r="B7" s="346" t="s">
        <v>162</v>
      </c>
      <c r="C7" s="346"/>
      <c r="D7" s="346"/>
      <c r="E7" s="346"/>
      <c r="F7" s="346"/>
      <c r="G7" s="346"/>
      <c r="H7" s="346"/>
      <c r="I7" s="346"/>
      <c r="J7" s="193"/>
    </row>
    <row r="8" spans="2:11" ht="34.5" customHeight="1">
      <c r="B8" s="346" t="s">
        <v>164</v>
      </c>
      <c r="C8" s="346"/>
      <c r="D8" s="346"/>
      <c r="E8" s="346"/>
      <c r="F8" s="346"/>
      <c r="G8" s="346"/>
      <c r="H8" s="346"/>
      <c r="I8" s="346"/>
      <c r="J8" s="193"/>
    </row>
    <row r="9" spans="2:11">
      <c r="B9" s="346" t="s">
        <v>176</v>
      </c>
      <c r="C9" s="346"/>
      <c r="D9" s="346"/>
      <c r="E9" s="346"/>
      <c r="F9" s="346"/>
      <c r="G9" s="346"/>
      <c r="H9" s="346"/>
      <c r="I9" s="346"/>
    </row>
  </sheetData>
  <mergeCells count="7">
    <mergeCell ref="B9:I9"/>
    <mergeCell ref="B7:I7"/>
    <mergeCell ref="B8:I8"/>
    <mergeCell ref="B2:I2"/>
    <mergeCell ref="B4:I4"/>
    <mergeCell ref="B5:I5"/>
    <mergeCell ref="B6:I6"/>
  </mergeCells>
  <hyperlinks>
    <hyperlink ref="K2" location="Índice!A1" display="Volver al índice"/>
  </hyperlinks>
  <printOptions horizontalCentered="1"/>
  <pageMargins left="0.70866141732283472" right="0.70866141732283472" top="1.299212598425197" bottom="0.74803149606299213" header="0.31496062992125984" footer="0.31496062992125984"/>
  <pageSetup paperSize="122" scale="99" firstPageNumber="4" fitToHeight="0" orientation="portrait" r:id="rId1"/>
  <headerFooter differentFirst="1">
    <oddFooter>&amp;C&amp;P</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B1:D38"/>
  <sheetViews>
    <sheetView zoomScale="80" zoomScaleNormal="80" zoomScalePageLayoutView="80" workbookViewId="0"/>
  </sheetViews>
  <sheetFormatPr baseColWidth="10" defaultColWidth="10.85546875" defaultRowHeight="12.75"/>
  <cols>
    <col min="1" max="1" width="1.42578125" style="5" customWidth="1"/>
    <col min="2" max="2" width="14.42578125" style="7" customWidth="1"/>
    <col min="3" max="3" width="84.140625" style="6" customWidth="1"/>
    <col min="4" max="4" width="7.42578125" style="6" customWidth="1"/>
    <col min="5" max="5" width="1.85546875" style="5" customWidth="1"/>
    <col min="6" max="7" width="9.42578125" style="5" customWidth="1"/>
    <col min="8" max="13" width="10.85546875" style="5"/>
    <col min="14" max="14" width="10.85546875" style="5" customWidth="1"/>
    <col min="15" max="16384" width="10.85546875" style="5"/>
  </cols>
  <sheetData>
    <row r="1" spans="2:4" ht="4.5" customHeight="1"/>
    <row r="2" spans="2:4">
      <c r="B2" s="349" t="s">
        <v>56</v>
      </c>
      <c r="C2" s="349"/>
      <c r="D2" s="349"/>
    </row>
    <row r="3" spans="2:4">
      <c r="B3" s="6"/>
      <c r="C3" s="57"/>
    </row>
    <row r="4" spans="2:4">
      <c r="B4" s="22" t="s">
        <v>55</v>
      </c>
      <c r="C4" s="22" t="s">
        <v>52</v>
      </c>
      <c r="D4" s="21" t="s">
        <v>51</v>
      </c>
    </row>
    <row r="5" spans="2:4" ht="8.25" customHeight="1">
      <c r="B5" s="33"/>
      <c r="C5" s="19"/>
      <c r="D5" s="18"/>
    </row>
    <row r="6" spans="2:4">
      <c r="B6" s="9">
        <v>1</v>
      </c>
      <c r="C6" s="61" t="s">
        <v>102</v>
      </c>
      <c r="D6" s="27">
        <v>5</v>
      </c>
    </row>
    <row r="7" spans="2:4">
      <c r="B7" s="9">
        <v>2</v>
      </c>
      <c r="C7" s="61" t="s">
        <v>103</v>
      </c>
      <c r="D7" s="27">
        <v>5</v>
      </c>
    </row>
    <row r="8" spans="2:4">
      <c r="B8" s="9">
        <v>3</v>
      </c>
      <c r="C8" s="61" t="s">
        <v>126</v>
      </c>
      <c r="D8" s="27">
        <v>5</v>
      </c>
    </row>
    <row r="9" spans="2:4">
      <c r="B9" s="9">
        <v>4</v>
      </c>
      <c r="C9" s="61" t="s">
        <v>222</v>
      </c>
      <c r="D9" s="27">
        <v>5</v>
      </c>
    </row>
    <row r="10" spans="2:4">
      <c r="B10" s="9">
        <v>5</v>
      </c>
      <c r="C10" s="80" t="s">
        <v>187</v>
      </c>
      <c r="D10" s="27">
        <v>5</v>
      </c>
    </row>
    <row r="11" spans="2:4" ht="7.5" customHeight="1">
      <c r="B11" s="17"/>
      <c r="C11" s="16"/>
      <c r="D11" s="15"/>
    </row>
    <row r="12" spans="2:4">
      <c r="B12" s="22" t="s">
        <v>54</v>
      </c>
      <c r="C12" s="22" t="s">
        <v>52</v>
      </c>
      <c r="D12" s="21" t="s">
        <v>51</v>
      </c>
    </row>
    <row r="13" spans="2:4" ht="8.25" customHeight="1">
      <c r="B13" s="10"/>
      <c r="C13" s="12"/>
      <c r="D13" s="14"/>
    </row>
    <row r="14" spans="2:4">
      <c r="B14" s="10">
        <v>1</v>
      </c>
      <c r="C14" s="8" t="s">
        <v>220</v>
      </c>
      <c r="D14" s="28">
        <v>6</v>
      </c>
    </row>
    <row r="15" spans="2:4">
      <c r="B15" s="10">
        <v>2</v>
      </c>
      <c r="C15" s="8" t="s">
        <v>138</v>
      </c>
      <c r="D15" s="29">
        <v>7</v>
      </c>
    </row>
    <row r="16" spans="2:4">
      <c r="B16" s="10">
        <v>3</v>
      </c>
      <c r="C16" s="8" t="s">
        <v>137</v>
      </c>
      <c r="D16" s="29">
        <v>8</v>
      </c>
    </row>
    <row r="17" spans="2:4">
      <c r="B17" s="10">
        <v>4</v>
      </c>
      <c r="C17" s="8" t="s">
        <v>104</v>
      </c>
      <c r="D17" s="29">
        <v>9</v>
      </c>
    </row>
    <row r="18" spans="2:4">
      <c r="B18" s="10">
        <v>5</v>
      </c>
      <c r="C18" s="8" t="s">
        <v>145</v>
      </c>
      <c r="D18" s="29">
        <v>10</v>
      </c>
    </row>
    <row r="19" spans="2:4">
      <c r="B19" s="10">
        <v>6</v>
      </c>
      <c r="C19" s="8" t="s">
        <v>121</v>
      </c>
      <c r="D19" s="29">
        <v>11</v>
      </c>
    </row>
    <row r="20" spans="2:4">
      <c r="B20" s="10">
        <v>7</v>
      </c>
      <c r="C20" s="8" t="s">
        <v>49</v>
      </c>
      <c r="D20" s="28">
        <v>12</v>
      </c>
    </row>
    <row r="21" spans="2:4">
      <c r="B21" s="10">
        <v>8</v>
      </c>
      <c r="C21" s="8" t="s">
        <v>48</v>
      </c>
      <c r="D21" s="28">
        <v>13</v>
      </c>
    </row>
    <row r="22" spans="2:4">
      <c r="B22" s="10">
        <v>9</v>
      </c>
      <c r="C22" s="8" t="s">
        <v>47</v>
      </c>
      <c r="D22" s="28">
        <v>14</v>
      </c>
    </row>
    <row r="23" spans="2:4" ht="15">
      <c r="B23" s="10">
        <v>10</v>
      </c>
      <c r="C23" s="8" t="s">
        <v>204</v>
      </c>
      <c r="D23" s="171">
        <v>15</v>
      </c>
    </row>
    <row r="24" spans="2:4">
      <c r="B24" s="10">
        <v>11</v>
      </c>
      <c r="C24" s="8" t="s">
        <v>188</v>
      </c>
      <c r="D24" s="28">
        <v>16</v>
      </c>
    </row>
    <row r="25" spans="2:4">
      <c r="B25" s="10">
        <v>12</v>
      </c>
      <c r="C25" s="8" t="s">
        <v>189</v>
      </c>
      <c r="D25" s="28">
        <v>17</v>
      </c>
    </row>
    <row r="26" spans="2:4" ht="6.75" customHeight="1">
      <c r="B26" s="10"/>
      <c r="C26" s="12"/>
      <c r="D26" s="11"/>
    </row>
    <row r="27" spans="2:4">
      <c r="B27" s="22" t="s">
        <v>53</v>
      </c>
      <c r="C27" s="23" t="s">
        <v>52</v>
      </c>
      <c r="D27" s="21" t="s">
        <v>51</v>
      </c>
    </row>
    <row r="28" spans="2:4" ht="7.5" customHeight="1">
      <c r="B28" s="13"/>
      <c r="C28" s="12"/>
      <c r="D28" s="11"/>
    </row>
    <row r="29" spans="2:4">
      <c r="B29" s="10">
        <v>1</v>
      </c>
      <c r="C29" s="24" t="s">
        <v>134</v>
      </c>
      <c r="D29" s="28">
        <v>6</v>
      </c>
    </row>
    <row r="30" spans="2:4">
      <c r="B30" s="10">
        <v>2</v>
      </c>
      <c r="C30" s="6" t="s">
        <v>221</v>
      </c>
      <c r="D30" s="28">
        <v>7</v>
      </c>
    </row>
    <row r="31" spans="2:4">
      <c r="B31" s="10">
        <v>3</v>
      </c>
      <c r="C31" s="6" t="s">
        <v>140</v>
      </c>
      <c r="D31" s="28">
        <v>8</v>
      </c>
    </row>
    <row r="32" spans="2:4">
      <c r="B32" s="10">
        <v>4</v>
      </c>
      <c r="C32" s="6" t="s">
        <v>254</v>
      </c>
      <c r="D32" s="29">
        <v>9</v>
      </c>
    </row>
    <row r="33" spans="2:4">
      <c r="B33" s="10">
        <v>5</v>
      </c>
      <c r="C33" s="8" t="s">
        <v>146</v>
      </c>
      <c r="D33" s="29">
        <v>10</v>
      </c>
    </row>
    <row r="34" spans="2:4">
      <c r="B34" s="10">
        <v>6</v>
      </c>
      <c r="C34" s="8" t="s">
        <v>147</v>
      </c>
      <c r="D34" s="29">
        <v>10</v>
      </c>
    </row>
    <row r="35" spans="2:4">
      <c r="B35" s="10">
        <v>7</v>
      </c>
      <c r="C35" s="6" t="s">
        <v>50</v>
      </c>
      <c r="D35" s="29">
        <v>11</v>
      </c>
    </row>
    <row r="36" spans="2:4">
      <c r="B36" s="10">
        <v>8</v>
      </c>
      <c r="C36" s="6" t="s">
        <v>49</v>
      </c>
      <c r="D36" s="28">
        <v>12</v>
      </c>
    </row>
    <row r="37" spans="2:4">
      <c r="B37" s="10">
        <v>9</v>
      </c>
      <c r="C37" s="6" t="s">
        <v>48</v>
      </c>
      <c r="D37" s="28">
        <v>13</v>
      </c>
    </row>
    <row r="38" spans="2:4">
      <c r="B38" s="10">
        <v>10</v>
      </c>
      <c r="C38" s="6" t="s">
        <v>47</v>
      </c>
      <c r="D38" s="28">
        <v>14</v>
      </c>
    </row>
  </sheetData>
  <mergeCells count="1">
    <mergeCell ref="B2:D2"/>
  </mergeCells>
  <hyperlinks>
    <hyperlink ref="D14" location="'precio mayorista'!A1" display="'precio mayorista'!A1"/>
    <hyperlink ref="D20" location="'sup región'!A1" display="'sup región'!A1"/>
    <hyperlink ref="D21" location="'prod región'!A1" display="'prod región'!A1"/>
    <hyperlink ref="D22" location="'rend región'!A1" display="'rend región'!A1"/>
    <hyperlink ref="D29" location="'precio mayorista'!A23" display="'precio mayorista'!A23"/>
    <hyperlink ref="D15" location="'precio mayorista2'!A1" display="'precio mayorista2'!A1"/>
    <hyperlink ref="D17" location="'precio minorista'!A1" display="'precio minorista'!A1"/>
    <hyperlink ref="D19" location="'sup, prod y rend'!A1" display="'sup, prod y rend'!A1"/>
    <hyperlink ref="D24" location="export!A1" display="export!A1"/>
    <hyperlink ref="D25" location="import!A1" display="import!A1"/>
    <hyperlink ref="D30" location="'precio mayorista2'!A42" display="'precio mayorista2'!A42"/>
    <hyperlink ref="D32" location="'precio minorista'!A23" display="'precio minorista'!A23"/>
    <hyperlink ref="D35" location="'sup, prod y rend'!A22" display="'sup, prod y rend'!A22"/>
    <hyperlink ref="D36" location="'sup región'!A22" display="'sup región'!A22"/>
    <hyperlink ref="D37" location="'prod región'!A22" display="'prod región'!A22"/>
    <hyperlink ref="D38" location="'rend región'!A22" display="'rend región'!A22"/>
    <hyperlink ref="D16" location="'precio mayorista3'!A1" display="'precio mayorista3'!A1"/>
    <hyperlink ref="D18" location="'precio minorista regiones'!A1" display="'precio minorista regiones'!A1"/>
    <hyperlink ref="D31" location="'precio mayorista3'!A43" display="'precio mayorista3'!A43"/>
    <hyperlink ref="D33" location="'precio minorista regiones'!A25" display="'precio minorista regiones'!A25"/>
    <hyperlink ref="D34" location="'precio minorista regiones'!A45" display="'precio minorista regiones'!A45"/>
    <hyperlink ref="D6" location="Comentarios!A1" display="Comentarios!A1"/>
    <hyperlink ref="D7" location="Comentarios!A1" display="Comentarios!A1"/>
    <hyperlink ref="D8" location="Comentarios!A1" display="Comentarios!A1"/>
    <hyperlink ref="D10" location="Comentarios!A1" display="Comentarios!A1"/>
    <hyperlink ref="D23" location="'Ficha de Costos'!A1" display="'Ficha de Costos'!A1"/>
    <hyperlink ref="D9" location="Comentarios!A1" display="Comentarios!A1"/>
  </hyperlinks>
  <printOptions horizontalCentered="1"/>
  <pageMargins left="0.70866141732283472" right="0.70866141732283472" top="1.299212598425197" bottom="0.74803149606299213" header="0.31496062992125984" footer="0.31496062992125984"/>
  <pageSetup paperSize="122" scale="82" orientation="portrait" r:id="rId1"/>
  <headerFooter differentFirst="1">
    <oddFooter>&amp;C4</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B1:N10"/>
  <sheetViews>
    <sheetView zoomScale="80" zoomScaleNormal="80" zoomScaleSheetLayoutView="80" zoomScalePageLayoutView="80" workbookViewId="0">
      <selection activeCell="A3" sqref="A3:XFD3"/>
    </sheetView>
  </sheetViews>
  <sheetFormatPr baseColWidth="10" defaultColWidth="10.85546875" defaultRowHeight="12.75"/>
  <cols>
    <col min="1" max="1" width="1.28515625" style="20" customWidth="1"/>
    <col min="2" max="12" width="15.85546875" style="20" customWidth="1"/>
    <col min="13" max="13" width="2" style="20" customWidth="1"/>
    <col min="14" max="19" width="10.85546875" style="20"/>
    <col min="20" max="20" width="10.85546875" style="20" customWidth="1"/>
    <col min="21" max="16384" width="10.85546875" style="20"/>
  </cols>
  <sheetData>
    <row r="1" spans="2:14" ht="7.5" customHeight="1"/>
    <row r="2" spans="2:14" ht="16.5" customHeight="1">
      <c r="B2" s="350" t="s">
        <v>154</v>
      </c>
      <c r="C2" s="350"/>
      <c r="D2" s="350"/>
      <c r="E2" s="350"/>
      <c r="F2" s="350"/>
      <c r="G2" s="350"/>
      <c r="H2" s="350"/>
      <c r="I2" s="350"/>
      <c r="J2" s="350"/>
      <c r="K2" s="350"/>
      <c r="L2" s="350"/>
      <c r="M2" s="154"/>
      <c r="N2" s="62" t="s">
        <v>148</v>
      </c>
    </row>
    <row r="3" spans="2:14" ht="16.5" customHeight="1">
      <c r="B3" s="332"/>
      <c r="C3" s="332"/>
      <c r="D3" s="332"/>
      <c r="E3" s="332"/>
      <c r="F3" s="332"/>
      <c r="G3" s="332"/>
      <c r="H3" s="332"/>
      <c r="I3" s="332"/>
      <c r="J3" s="332"/>
      <c r="K3" s="332"/>
      <c r="L3" s="332"/>
      <c r="M3" s="333"/>
      <c r="N3" s="62"/>
    </row>
    <row r="4" spans="2:14" ht="16.5" customHeight="1">
      <c r="B4" s="332"/>
      <c r="C4" s="332"/>
      <c r="D4" s="332"/>
      <c r="E4" s="332"/>
      <c r="F4" s="332"/>
      <c r="G4" s="332"/>
      <c r="H4" s="332"/>
      <c r="I4" s="332"/>
      <c r="J4" s="332"/>
      <c r="K4" s="332"/>
      <c r="L4" s="332"/>
      <c r="M4" s="333"/>
      <c r="N4" s="62"/>
    </row>
    <row r="5" spans="2:14">
      <c r="B5" s="301"/>
      <c r="C5" s="301"/>
      <c r="D5" s="301"/>
      <c r="E5" s="301"/>
      <c r="F5" s="301"/>
      <c r="G5" s="301"/>
      <c r="H5" s="301"/>
      <c r="I5" s="301"/>
      <c r="J5" s="301"/>
      <c r="K5" s="301"/>
      <c r="L5" s="301"/>
      <c r="M5" s="2"/>
    </row>
    <row r="6" spans="2:14" ht="213" customHeight="1">
      <c r="B6" s="351" t="s">
        <v>284</v>
      </c>
      <c r="C6" s="351"/>
      <c r="D6" s="351"/>
      <c r="E6" s="351"/>
      <c r="F6" s="351"/>
      <c r="G6" s="351"/>
      <c r="H6" s="351"/>
      <c r="I6" s="351"/>
      <c r="J6" s="351"/>
      <c r="K6" s="351"/>
      <c r="L6" s="351"/>
      <c r="M6" s="155"/>
    </row>
    <row r="7" spans="2:14" ht="220.5" customHeight="1">
      <c r="B7" s="351" t="s">
        <v>281</v>
      </c>
      <c r="C7" s="351"/>
      <c r="D7" s="351"/>
      <c r="E7" s="351"/>
      <c r="F7" s="351"/>
      <c r="G7" s="351"/>
      <c r="H7" s="351"/>
      <c r="I7" s="351"/>
      <c r="J7" s="351"/>
      <c r="K7" s="351"/>
      <c r="L7" s="351"/>
      <c r="M7" s="155"/>
    </row>
    <row r="8" spans="2:14" ht="300.75" customHeight="1">
      <c r="B8" s="351" t="s">
        <v>282</v>
      </c>
      <c r="C8" s="351"/>
      <c r="D8" s="351"/>
      <c r="E8" s="351"/>
      <c r="F8" s="351"/>
      <c r="G8" s="351"/>
      <c r="H8" s="351"/>
      <c r="I8" s="351"/>
      <c r="J8" s="351"/>
      <c r="K8" s="351"/>
      <c r="L8" s="351"/>
      <c r="M8" s="155"/>
    </row>
    <row r="9" spans="2:14" ht="114" customHeight="1">
      <c r="B9" s="351" t="s">
        <v>285</v>
      </c>
      <c r="C9" s="351"/>
      <c r="D9" s="351"/>
      <c r="E9" s="351"/>
      <c r="F9" s="351"/>
      <c r="G9" s="351"/>
      <c r="H9" s="351"/>
      <c r="I9" s="351"/>
      <c r="J9" s="351"/>
      <c r="K9" s="351"/>
      <c r="L9" s="351"/>
      <c r="M9" s="155"/>
    </row>
    <row r="10" spans="2:14" ht="190.5" customHeight="1">
      <c r="B10" s="351" t="s">
        <v>283</v>
      </c>
      <c r="C10" s="351"/>
      <c r="D10" s="351"/>
      <c r="E10" s="351"/>
      <c r="F10" s="351"/>
      <c r="G10" s="351"/>
      <c r="H10" s="351"/>
      <c r="I10" s="351"/>
      <c r="J10" s="351"/>
      <c r="K10" s="351"/>
      <c r="L10" s="351"/>
    </row>
  </sheetData>
  <mergeCells count="6">
    <mergeCell ref="B2:L2"/>
    <mergeCell ref="B6:L6"/>
    <mergeCell ref="B7:L7"/>
    <mergeCell ref="B8:L8"/>
    <mergeCell ref="B10:L10"/>
    <mergeCell ref="B9:L9"/>
  </mergeCells>
  <hyperlinks>
    <hyperlink ref="N2" location="Índice!A1" display="Volver al índice"/>
  </hyperlinks>
  <printOptions horizontalCentered="1"/>
  <pageMargins left="0.51181102362204722" right="0.51181102362204722" top="1.299212598425197" bottom="0.74803149606299213" header="0.31496062992125984" footer="0.31496062992125984"/>
  <pageSetup paperSize="122" scale="55" firstPageNumber="4" fitToHeight="0" orientation="portrait" r:id="rId1"/>
  <headerFooter differentFirst="1">
    <oddFooter>&amp;C&amp;P</oddFooter>
  </headerFooter>
  <colBreaks count="1" manualBreakCount="1">
    <brk id="12" min="1" max="7"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B1:I22"/>
  <sheetViews>
    <sheetView zoomScale="80" zoomScaleNormal="80" zoomScaleSheetLayoutView="80" zoomScalePageLayoutView="125" workbookViewId="0"/>
  </sheetViews>
  <sheetFormatPr baseColWidth="10" defaultColWidth="10.85546875" defaultRowHeight="12.75"/>
  <cols>
    <col min="1" max="1" width="1.42578125" style="20" customWidth="1"/>
    <col min="2" max="2" width="38.42578125" style="20" customWidth="1"/>
    <col min="3" max="7" width="10.85546875" style="20" customWidth="1"/>
    <col min="8" max="8" width="2.85546875" style="20" customWidth="1"/>
    <col min="9" max="9" width="10.85546875" style="20" customWidth="1"/>
    <col min="10" max="16384" width="10.85546875" style="20"/>
  </cols>
  <sheetData>
    <row r="1" spans="2:9" ht="13.5" customHeight="1"/>
    <row r="2" spans="2:9" ht="12.75" customHeight="1">
      <c r="B2" s="356" t="s">
        <v>57</v>
      </c>
      <c r="C2" s="356"/>
      <c r="D2" s="356"/>
      <c r="E2" s="356"/>
      <c r="F2" s="356"/>
      <c r="G2" s="356"/>
      <c r="I2" s="44" t="s">
        <v>148</v>
      </c>
    </row>
    <row r="3" spans="2:9" ht="12.75" customHeight="1">
      <c r="B3" s="356" t="s">
        <v>133</v>
      </c>
      <c r="C3" s="356"/>
      <c r="D3" s="356"/>
      <c r="E3" s="356"/>
      <c r="F3" s="356"/>
      <c r="G3" s="356"/>
    </row>
    <row r="4" spans="2:9">
      <c r="B4" s="356" t="s">
        <v>246</v>
      </c>
      <c r="C4" s="356"/>
      <c r="D4" s="356"/>
      <c r="E4" s="356"/>
      <c r="F4" s="356"/>
      <c r="G4" s="356"/>
    </row>
    <row r="5" spans="2:9">
      <c r="B5" s="2"/>
      <c r="C5" s="2"/>
      <c r="D5" s="2"/>
      <c r="E5" s="2"/>
      <c r="F5" s="2"/>
      <c r="G5" s="2"/>
      <c r="I5" s="142"/>
    </row>
    <row r="6" spans="2:9">
      <c r="B6" s="354" t="s">
        <v>46</v>
      </c>
      <c r="C6" s="353" t="s">
        <v>45</v>
      </c>
      <c r="D6" s="353"/>
      <c r="E6" s="353"/>
      <c r="F6" s="353" t="s">
        <v>44</v>
      </c>
      <c r="G6" s="353"/>
      <c r="I6" s="142"/>
    </row>
    <row r="7" spans="2:9">
      <c r="B7" s="355"/>
      <c r="C7" s="225">
        <v>2015</v>
      </c>
      <c r="D7" s="224">
        <f>+C7+1</f>
        <v>2016</v>
      </c>
      <c r="E7" s="224">
        <f>+D7+1</f>
        <v>2017</v>
      </c>
      <c r="F7" s="250" t="s">
        <v>43</v>
      </c>
      <c r="G7" s="250" t="s">
        <v>42</v>
      </c>
      <c r="I7" s="142"/>
    </row>
    <row r="8" spans="2:9">
      <c r="B8" s="90" t="s">
        <v>41</v>
      </c>
      <c r="C8" s="144">
        <v>212.69</v>
      </c>
      <c r="D8" s="144">
        <v>196.24</v>
      </c>
      <c r="E8" s="144">
        <v>120.48</v>
      </c>
      <c r="F8" s="145">
        <f>(E8/D19-1)*100</f>
        <v>-12.626006236855458</v>
      </c>
      <c r="G8" s="145">
        <f t="shared" ref="G8" si="0">(E8/D8-1)*100</f>
        <v>-38.605788830004073</v>
      </c>
      <c r="I8" s="142"/>
    </row>
    <row r="9" spans="2:9">
      <c r="B9" s="91" t="s">
        <v>40</v>
      </c>
      <c r="C9" s="145">
        <v>200.61</v>
      </c>
      <c r="D9" s="145">
        <v>180.84</v>
      </c>
      <c r="E9" s="145">
        <v>137.6</v>
      </c>
      <c r="F9" s="145">
        <f t="shared" ref="F9:F14" si="1">(E9/E8-1)*100</f>
        <v>14.209827357237703</v>
      </c>
      <c r="G9" s="145">
        <f t="shared" ref="G9" si="2">(E9/D9-1)*100</f>
        <v>-23.910639239106402</v>
      </c>
      <c r="I9" s="142"/>
    </row>
    <row r="10" spans="2:9">
      <c r="B10" s="91" t="s">
        <v>39</v>
      </c>
      <c r="C10" s="145">
        <v>210.48</v>
      </c>
      <c r="D10" s="145">
        <v>181.1</v>
      </c>
      <c r="E10" s="145">
        <v>143.94999999999999</v>
      </c>
      <c r="F10" s="145">
        <f t="shared" si="1"/>
        <v>4.6148255813953432</v>
      </c>
      <c r="G10" s="145">
        <f t="shared" ref="G10" si="3">(E10/D10-1)*100</f>
        <v>-20.513528437327444</v>
      </c>
      <c r="I10" s="142"/>
    </row>
    <row r="11" spans="2:9">
      <c r="B11" s="91" t="s">
        <v>38</v>
      </c>
      <c r="C11" s="145">
        <v>252.76</v>
      </c>
      <c r="D11" s="145">
        <v>174.37</v>
      </c>
      <c r="E11" s="146">
        <v>139.88999999999999</v>
      </c>
      <c r="F11" s="145">
        <f t="shared" si="1"/>
        <v>-2.8204237582493907</v>
      </c>
      <c r="G11" s="145">
        <f t="shared" ref="G11" si="4">(E11/D11-1)*100</f>
        <v>-19.774043700177792</v>
      </c>
      <c r="I11" s="142"/>
    </row>
    <row r="12" spans="2:9">
      <c r="B12" s="91" t="s">
        <v>37</v>
      </c>
      <c r="C12" s="145">
        <v>235.08</v>
      </c>
      <c r="D12" s="145">
        <v>217.98</v>
      </c>
      <c r="E12" s="146">
        <v>140.08000000000001</v>
      </c>
      <c r="F12" s="145">
        <f t="shared" si="1"/>
        <v>0.1358210022160522</v>
      </c>
      <c r="G12" s="145">
        <f t="shared" ref="G12" si="5">(E12/D12-1)*100</f>
        <v>-35.73722359849527</v>
      </c>
      <c r="I12" s="142"/>
    </row>
    <row r="13" spans="2:9">
      <c r="B13" s="91" t="s">
        <v>36</v>
      </c>
      <c r="C13" s="145">
        <v>228.59</v>
      </c>
      <c r="D13" s="145">
        <v>243.56</v>
      </c>
      <c r="E13" s="145">
        <v>126.73</v>
      </c>
      <c r="F13" s="145">
        <f t="shared" si="1"/>
        <v>-9.5302684180468393</v>
      </c>
      <c r="G13" s="145">
        <f t="shared" ref="G13:G14" si="6">(E13/D13-1)*100</f>
        <v>-47.967646575792408</v>
      </c>
      <c r="I13" s="142"/>
    </row>
    <row r="14" spans="2:9">
      <c r="B14" s="91" t="s">
        <v>35</v>
      </c>
      <c r="C14" s="145">
        <v>268.58999999999997</v>
      </c>
      <c r="D14" s="145">
        <v>245.19</v>
      </c>
      <c r="E14" s="146">
        <v>129.41</v>
      </c>
      <c r="F14" s="145">
        <f t="shared" si="1"/>
        <v>2.1147321076303793</v>
      </c>
      <c r="G14" s="145">
        <f t="shared" si="6"/>
        <v>-47.220522859822999</v>
      </c>
      <c r="I14" s="142"/>
    </row>
    <row r="15" spans="2:9">
      <c r="B15" s="91" t="s">
        <v>34</v>
      </c>
      <c r="C15" s="145">
        <v>374.35</v>
      </c>
      <c r="D15" s="145">
        <v>266.75</v>
      </c>
      <c r="E15" s="146">
        <v>125.43</v>
      </c>
      <c r="F15" s="145">
        <f t="shared" ref="F15" si="7">(E15/E14-1)*100</f>
        <v>-3.0754964840429611</v>
      </c>
      <c r="G15" s="145">
        <f t="shared" ref="G15" si="8">(E15/D15-1)*100</f>
        <v>-52.978444236176195</v>
      </c>
      <c r="I15" s="142"/>
    </row>
    <row r="16" spans="2:9">
      <c r="B16" s="91" t="s">
        <v>33</v>
      </c>
      <c r="C16" s="145">
        <v>344.46</v>
      </c>
      <c r="D16" s="145">
        <v>232.53</v>
      </c>
      <c r="E16" s="145">
        <v>139.24</v>
      </c>
      <c r="F16" s="145">
        <f t="shared" ref="F16" si="9">(E16/E15-1)*100</f>
        <v>11.010125169417195</v>
      </c>
      <c r="G16" s="145">
        <f t="shared" ref="G16" si="10">(E16/D16-1)*100</f>
        <v>-40.119554466090392</v>
      </c>
      <c r="I16" s="142"/>
    </row>
    <row r="17" spans="2:9">
      <c r="B17" s="91" t="s">
        <v>32</v>
      </c>
      <c r="C17" s="145">
        <v>386.05</v>
      </c>
      <c r="D17" s="145">
        <v>231.59</v>
      </c>
      <c r="E17" s="145">
        <v>149.24</v>
      </c>
      <c r="F17" s="145">
        <f t="shared" ref="F17" si="11">(E17/E16-1)*100</f>
        <v>7.181844297615636</v>
      </c>
      <c r="G17" s="145">
        <f t="shared" ref="G17" si="12">(E17/D17-1)*100</f>
        <v>-35.558530161060489</v>
      </c>
      <c r="I17" s="142"/>
    </row>
    <row r="18" spans="2:9">
      <c r="B18" s="91" t="s">
        <v>31</v>
      </c>
      <c r="C18" s="145">
        <v>396.11</v>
      </c>
      <c r="D18" s="145">
        <v>210.93</v>
      </c>
      <c r="E18" s="145">
        <v>228.5</v>
      </c>
      <c r="F18" s="145">
        <f t="shared" ref="F18" si="13">(E18/E17-1)*100</f>
        <v>53.10908603591529</v>
      </c>
      <c r="G18" s="145">
        <f t="shared" ref="G18" si="14">(E18/D18-1)*100</f>
        <v>8.3297776513535204</v>
      </c>
      <c r="I18" s="142"/>
    </row>
    <row r="19" spans="2:9">
      <c r="B19" s="2" t="s">
        <v>30</v>
      </c>
      <c r="C19" s="147">
        <v>277.5</v>
      </c>
      <c r="D19" s="147">
        <v>137.88999999999999</v>
      </c>
      <c r="E19" s="147"/>
      <c r="F19" s="145"/>
      <c r="G19" s="145"/>
      <c r="I19" s="142"/>
    </row>
    <row r="20" spans="2:9">
      <c r="B20" s="4" t="s">
        <v>247</v>
      </c>
      <c r="C20" s="148">
        <v>282.27</v>
      </c>
      <c r="D20" s="148">
        <v>209.91</v>
      </c>
      <c r="E20" s="309">
        <v>143.69</v>
      </c>
      <c r="F20" s="148"/>
      <c r="G20" s="148">
        <f t="shared" ref="G20:G21" si="15">(E20/D20-1)*100</f>
        <v>-31.546853413367636</v>
      </c>
      <c r="I20" s="142"/>
    </row>
    <row r="21" spans="2:9">
      <c r="B21" s="3" t="s">
        <v>248</v>
      </c>
      <c r="C21" s="149">
        <f>AVERAGE(C8:C18)</f>
        <v>282.70636363636362</v>
      </c>
      <c r="D21" s="149">
        <f>AVERAGE(D8:D18)</f>
        <v>216.46181818181819</v>
      </c>
      <c r="E21" s="149">
        <f>AVERAGE(E8:E19)</f>
        <v>143.68636363636364</v>
      </c>
      <c r="F21" s="149"/>
      <c r="G21" s="149">
        <f t="shared" si="15"/>
        <v>-33.620457943454227</v>
      </c>
      <c r="I21" s="142"/>
    </row>
    <row r="22" spans="2:9" ht="74.25" customHeight="1">
      <c r="B22" s="352" t="s">
        <v>249</v>
      </c>
      <c r="C22" s="352"/>
      <c r="D22" s="352"/>
      <c r="E22" s="352"/>
      <c r="F22" s="352"/>
      <c r="G22" s="352"/>
      <c r="H22" s="229"/>
      <c r="I22" s="142"/>
    </row>
  </sheetData>
  <mergeCells count="7">
    <mergeCell ref="B22:G22"/>
    <mergeCell ref="F6:G6"/>
    <mergeCell ref="B6:B7"/>
    <mergeCell ref="B2:G2"/>
    <mergeCell ref="B3:G3"/>
    <mergeCell ref="B4:G4"/>
    <mergeCell ref="C6:E6"/>
  </mergeCells>
  <hyperlinks>
    <hyperlink ref="I2" location="Índice!A1" display="Volver al índice"/>
  </hyperlinks>
  <printOptions horizontalCentered="1"/>
  <pageMargins left="0.70866141732283472" right="0.70866141732283472" top="1.299212598425197" bottom="0.74803149606299213" header="0.31496062992125984" footer="0.31496062992125984"/>
  <pageSetup paperSize="122" scale="84"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B1:AA41"/>
  <sheetViews>
    <sheetView zoomScale="80" zoomScaleNormal="80" workbookViewId="0"/>
  </sheetViews>
  <sheetFormatPr baseColWidth="10" defaultColWidth="10.85546875" defaultRowHeight="12.75"/>
  <cols>
    <col min="1" max="1" width="1.42578125" style="205" customWidth="1"/>
    <col min="2" max="11" width="11" style="205" customWidth="1"/>
    <col min="12" max="12" width="12.28515625" style="205" customWidth="1"/>
    <col min="13" max="13" width="3.42578125" style="205" customWidth="1"/>
    <col min="14" max="14" width="14.140625" style="205" customWidth="1"/>
    <col min="15" max="15" width="10.85546875" style="139" customWidth="1"/>
    <col min="16" max="26" width="10.85546875" style="311" hidden="1" customWidth="1"/>
    <col min="27" max="27" width="10.85546875" style="139"/>
    <col min="28" max="16384" width="10.85546875" style="205"/>
  </cols>
  <sheetData>
    <row r="1" spans="2:26" ht="6.75" customHeight="1"/>
    <row r="2" spans="2:26">
      <c r="B2" s="360" t="s">
        <v>58</v>
      </c>
      <c r="C2" s="360"/>
      <c r="D2" s="360"/>
      <c r="E2" s="360"/>
      <c r="F2" s="360"/>
      <c r="G2" s="360"/>
      <c r="H2" s="360"/>
      <c r="I2" s="360"/>
      <c r="J2" s="360"/>
      <c r="K2" s="360"/>
      <c r="L2" s="360"/>
      <c r="M2" s="128"/>
      <c r="N2" s="44" t="s">
        <v>148</v>
      </c>
      <c r="O2" s="141"/>
    </row>
    <row r="3" spans="2:26">
      <c r="B3" s="360" t="s">
        <v>138</v>
      </c>
      <c r="C3" s="360"/>
      <c r="D3" s="360"/>
      <c r="E3" s="360"/>
      <c r="F3" s="360"/>
      <c r="G3" s="360"/>
      <c r="H3" s="360"/>
      <c r="I3" s="360"/>
      <c r="J3" s="360"/>
      <c r="K3" s="360"/>
      <c r="L3" s="360"/>
      <c r="M3" s="225"/>
      <c r="N3" s="224"/>
      <c r="O3" s="220"/>
    </row>
    <row r="4" spans="2:26">
      <c r="B4" s="360" t="s">
        <v>271</v>
      </c>
      <c r="C4" s="360"/>
      <c r="D4" s="360"/>
      <c r="E4" s="360"/>
      <c r="F4" s="360"/>
      <c r="G4" s="360"/>
      <c r="H4" s="360"/>
      <c r="I4" s="360"/>
      <c r="J4" s="360"/>
      <c r="K4" s="360"/>
      <c r="L4" s="360"/>
      <c r="M4" s="225"/>
      <c r="N4" s="224"/>
      <c r="O4" s="220"/>
    </row>
    <row r="5" spans="2:26" ht="25.5">
      <c r="B5" s="56" t="s">
        <v>63</v>
      </c>
      <c r="C5" s="81" t="s">
        <v>61</v>
      </c>
      <c r="D5" s="81" t="s">
        <v>122</v>
      </c>
      <c r="E5" s="81" t="s">
        <v>62</v>
      </c>
      <c r="F5" s="81" t="s">
        <v>268</v>
      </c>
      <c r="G5" s="81" t="s">
        <v>269</v>
      </c>
      <c r="H5" s="81" t="s">
        <v>128</v>
      </c>
      <c r="I5" s="81" t="s">
        <v>270</v>
      </c>
      <c r="J5" s="81" t="s">
        <v>157</v>
      </c>
      <c r="K5" s="81" t="s">
        <v>260</v>
      </c>
      <c r="L5" s="81" t="s">
        <v>68</v>
      </c>
      <c r="M5" s="212"/>
      <c r="Q5" s="319" t="str">
        <f t="shared" ref="Q5" si="0">+C5</f>
        <v>Asterix</v>
      </c>
      <c r="R5" s="319" t="str">
        <f t="shared" ref="R5" si="1">+D5</f>
        <v>Cardinal</v>
      </c>
      <c r="S5" s="319" t="str">
        <f t="shared" ref="S5" si="2">+E5</f>
        <v>Désirée</v>
      </c>
      <c r="T5" s="319" t="str">
        <f t="shared" ref="T5" si="3">+F5</f>
        <v>Karú - Inia</v>
      </c>
      <c r="U5" s="319" t="str">
        <f t="shared" ref="U5" si="4">+G5</f>
        <v>Pukará - Inia</v>
      </c>
      <c r="V5" s="319" t="str">
        <f t="shared" ref="V5" si="5">+H5</f>
        <v>Rodeo</v>
      </c>
      <c r="W5" s="319" t="str">
        <f t="shared" ref="W5" si="6">+I5</f>
        <v>Patagonia - Inia</v>
      </c>
      <c r="X5" s="319" t="str">
        <f t="shared" ref="X5" si="7">+J5</f>
        <v>Rosara</v>
      </c>
      <c r="Y5" s="319" t="s">
        <v>260</v>
      </c>
      <c r="Z5" s="319" t="s">
        <v>265</v>
      </c>
    </row>
    <row r="6" spans="2:26">
      <c r="B6" s="88">
        <v>43026</v>
      </c>
      <c r="C6" s="137">
        <v>4946.6399999999994</v>
      </c>
      <c r="D6" s="137">
        <v>5672.27</v>
      </c>
      <c r="E6" s="137"/>
      <c r="F6" s="137">
        <v>2731.09</v>
      </c>
      <c r="G6" s="137">
        <v>2521.0100000000002</v>
      </c>
      <c r="H6" s="137">
        <v>3859.7999999999997</v>
      </c>
      <c r="I6" s="137">
        <v>3432.36</v>
      </c>
      <c r="J6" s="137">
        <v>3478.1966666666667</v>
      </c>
      <c r="K6" s="271"/>
      <c r="L6" s="137">
        <v>3938.875</v>
      </c>
      <c r="Q6" s="320">
        <f t="shared" ref="Q6:Q35" si="8">+IF(C6="","",((C6-$L6)/$L6))</f>
        <v>0.25585097267620815</v>
      </c>
      <c r="R6" s="320">
        <f t="shared" ref="R6:R35" si="9">+IF(D6="","",((D6-$L6)/$L6))</f>
        <v>0.44007362508330433</v>
      </c>
      <c r="S6" s="320" t="str">
        <f t="shared" ref="S6:S35" si="10">+IF(E6="","",((E6-$L6)/$L6))</f>
        <v/>
      </c>
      <c r="T6" s="320">
        <f t="shared" ref="T6:T35" si="11">+IF(F6="","",((F6-$L6)/$L6))</f>
        <v>-0.30663196978832785</v>
      </c>
      <c r="U6" s="320">
        <f t="shared" ref="U6:U35" si="12">+IF(G6="","",((G6-$L6)/$L6))</f>
        <v>-0.35996699565231183</v>
      </c>
      <c r="V6" s="320">
        <f t="shared" ref="V6:V35" si="13">+IF(H6="","",((H6-$L6)/$L6))</f>
        <v>-2.0075529180286319E-2</v>
      </c>
      <c r="W6" s="320">
        <f t="shared" ref="W6:W35" si="14">+IF(I6="","",((I6-$L6)/$L6))</f>
        <v>-0.12859382437878833</v>
      </c>
      <c r="X6" s="320">
        <f t="shared" ref="X6:X35" si="15">+IF(J6="","",((J6-$L6)/$L6))</f>
        <v>-0.11695682989009128</v>
      </c>
      <c r="Y6" s="320" t="str">
        <f t="shared" ref="Y6:Y35" si="16">+IF(K6="","",((K6-$L6)/$L6))</f>
        <v/>
      </c>
      <c r="Z6" s="320"/>
    </row>
    <row r="7" spans="2:26">
      <c r="B7" s="89">
        <v>43027</v>
      </c>
      <c r="C7" s="85">
        <v>4956.5174999999999</v>
      </c>
      <c r="D7" s="85">
        <v>5567.2250000000004</v>
      </c>
      <c r="E7" s="85"/>
      <c r="F7" s="85">
        <v>2689.08</v>
      </c>
      <c r="G7" s="85">
        <v>3557.58</v>
      </c>
      <c r="H7" s="85">
        <v>3151.26</v>
      </c>
      <c r="I7" s="85">
        <v>3358.8540000000003</v>
      </c>
      <c r="J7" s="85">
        <v>3270.77</v>
      </c>
      <c r="K7" s="85"/>
      <c r="L7" s="85">
        <v>3883.8615789473683</v>
      </c>
      <c r="Q7" s="320">
        <f t="shared" si="8"/>
        <v>0.276182840003106</v>
      </c>
      <c r="R7" s="320">
        <f t="shared" si="9"/>
        <v>0.43342518440342281</v>
      </c>
      <c r="S7" s="320" t="str">
        <f t="shared" si="10"/>
        <v/>
      </c>
      <c r="T7" s="320">
        <f t="shared" si="11"/>
        <v>-0.30762722992594049</v>
      </c>
      <c r="U7" s="320">
        <f t="shared" si="12"/>
        <v>-8.4009579722405955E-2</v>
      </c>
      <c r="V7" s="320">
        <f t="shared" si="13"/>
        <v>-0.18862710837030475</v>
      </c>
      <c r="W7" s="320">
        <f t="shared" si="14"/>
        <v>-0.13517669676828681</v>
      </c>
      <c r="X7" s="320">
        <f t="shared" si="15"/>
        <v>-0.15785618680919436</v>
      </c>
      <c r="Y7" s="320" t="str">
        <f t="shared" si="16"/>
        <v/>
      </c>
      <c r="Z7" s="320"/>
    </row>
    <row r="8" spans="2:26">
      <c r="B8" s="89">
        <v>43028</v>
      </c>
      <c r="C8" s="85">
        <v>4970.7920000000004</v>
      </c>
      <c r="D8" s="85">
        <v>5672.27</v>
      </c>
      <c r="E8" s="85"/>
      <c r="F8" s="85">
        <v>2689.08</v>
      </c>
      <c r="G8" s="85">
        <v>3412.6466666666661</v>
      </c>
      <c r="H8" s="85">
        <v>3564.0550000000003</v>
      </c>
      <c r="I8" s="85">
        <v>3322.0500000000006</v>
      </c>
      <c r="J8" s="85">
        <v>3258.9450000000002</v>
      </c>
      <c r="K8" s="85"/>
      <c r="L8" s="85">
        <v>3797.7018181818189</v>
      </c>
      <c r="Q8" s="320">
        <f t="shared" si="8"/>
        <v>0.30889475740352046</v>
      </c>
      <c r="R8" s="320">
        <f t="shared" si="9"/>
        <v>0.49360594158380938</v>
      </c>
      <c r="S8" s="320" t="str">
        <f t="shared" si="10"/>
        <v/>
      </c>
      <c r="T8" s="320">
        <f t="shared" si="11"/>
        <v>-0.29191913195348779</v>
      </c>
      <c r="U8" s="320">
        <f t="shared" si="12"/>
        <v>-0.1013916231315657</v>
      </c>
      <c r="V8" s="320">
        <f t="shared" si="13"/>
        <v>-6.1523213081978868E-2</v>
      </c>
      <c r="W8" s="320">
        <f t="shared" si="14"/>
        <v>-0.12524727873699693</v>
      </c>
      <c r="X8" s="320">
        <f t="shared" si="15"/>
        <v>-0.14186390716682254</v>
      </c>
      <c r="Y8" s="320" t="str">
        <f t="shared" si="16"/>
        <v/>
      </c>
      <c r="Z8" s="320"/>
    </row>
    <row r="9" spans="2:26">
      <c r="B9" s="89">
        <v>43031</v>
      </c>
      <c r="C9" s="85">
        <v>4058.0633333333335</v>
      </c>
      <c r="D9" s="85">
        <v>5672.27</v>
      </c>
      <c r="E9" s="85"/>
      <c r="F9" s="85">
        <v>2731.09</v>
      </c>
      <c r="G9" s="85">
        <v>3983.56</v>
      </c>
      <c r="H9" s="85">
        <v>4094.2350000000001</v>
      </c>
      <c r="I9" s="85">
        <v>3081.2333333333336</v>
      </c>
      <c r="J9" s="85">
        <v>3256.7649999999999</v>
      </c>
      <c r="K9" s="85"/>
      <c r="L9" s="85">
        <v>3668.0226666666672</v>
      </c>
      <c r="Q9" s="320">
        <f t="shared" si="8"/>
        <v>0.10633540250750893</v>
      </c>
      <c r="R9" s="320">
        <f t="shared" si="9"/>
        <v>0.54641083642885513</v>
      </c>
      <c r="S9" s="320" t="str">
        <f t="shared" si="10"/>
        <v/>
      </c>
      <c r="T9" s="320">
        <f t="shared" si="11"/>
        <v>-0.2554326272792935</v>
      </c>
      <c r="U9" s="320">
        <f t="shared" si="12"/>
        <v>8.6023823189751117E-2</v>
      </c>
      <c r="V9" s="320">
        <f t="shared" si="13"/>
        <v>0.11619675559983804</v>
      </c>
      <c r="W9" s="320">
        <f t="shared" si="14"/>
        <v>-0.15997429314322673</v>
      </c>
      <c r="X9" s="320">
        <f t="shared" si="15"/>
        <v>-0.11211971790795928</v>
      </c>
      <c r="Y9" s="320" t="str">
        <f t="shared" si="16"/>
        <v/>
      </c>
      <c r="Z9" s="320"/>
    </row>
    <row r="10" spans="2:26">
      <c r="B10" s="89">
        <v>43032</v>
      </c>
      <c r="C10" s="85">
        <v>4500.6600000000008</v>
      </c>
      <c r="D10" s="85">
        <v>5672.27</v>
      </c>
      <c r="E10" s="85">
        <v>2521.0100000000002</v>
      </c>
      <c r="F10" s="85">
        <v>2701.08</v>
      </c>
      <c r="G10" s="85">
        <v>3254.07</v>
      </c>
      <c r="H10" s="85">
        <v>3355.24</v>
      </c>
      <c r="I10" s="85">
        <v>3216.6299999999997</v>
      </c>
      <c r="J10" s="85">
        <v>3229.4375</v>
      </c>
      <c r="K10" s="85"/>
      <c r="L10" s="85">
        <v>3583.355</v>
      </c>
      <c r="Q10" s="320">
        <f t="shared" si="8"/>
        <v>0.25599054517344799</v>
      </c>
      <c r="R10" s="320">
        <f t="shared" si="9"/>
        <v>0.58294949844489319</v>
      </c>
      <c r="S10" s="320">
        <f t="shared" si="10"/>
        <v>-0.29646657950440292</v>
      </c>
      <c r="T10" s="320">
        <f t="shared" si="11"/>
        <v>-0.24621479032917479</v>
      </c>
      <c r="U10" s="320">
        <f t="shared" si="12"/>
        <v>-9.1892932740406649E-2</v>
      </c>
      <c r="V10" s="320">
        <f t="shared" si="13"/>
        <v>-6.3659615081397253E-2</v>
      </c>
      <c r="W10" s="320">
        <f t="shared" si="14"/>
        <v>-0.10234124165760869</v>
      </c>
      <c r="X10" s="320">
        <f t="shared" si="15"/>
        <v>-9.8767077222323779E-2</v>
      </c>
      <c r="Y10" s="320" t="str">
        <f t="shared" si="16"/>
        <v/>
      </c>
      <c r="Z10" s="320"/>
    </row>
    <row r="11" spans="2:26">
      <c r="B11" s="89">
        <v>43033</v>
      </c>
      <c r="C11" s="85">
        <v>4071.4466666666667</v>
      </c>
      <c r="D11" s="85">
        <v>5672.27</v>
      </c>
      <c r="E11" s="85"/>
      <c r="F11" s="85"/>
      <c r="G11" s="85">
        <v>3267.85</v>
      </c>
      <c r="H11" s="85">
        <v>3676.4700000000003</v>
      </c>
      <c r="I11" s="85">
        <v>2941.18</v>
      </c>
      <c r="J11" s="85">
        <v>3458.4799999999996</v>
      </c>
      <c r="K11" s="85"/>
      <c r="L11" s="85">
        <v>3757.6558333333337</v>
      </c>
      <c r="Q11" s="320">
        <f t="shared" si="8"/>
        <v>8.3507071230356958E-2</v>
      </c>
      <c r="R11" s="320">
        <f t="shared" si="9"/>
        <v>0.50952355712903452</v>
      </c>
      <c r="S11" s="320" t="str">
        <f t="shared" si="10"/>
        <v/>
      </c>
      <c r="T11" s="320" t="str">
        <f t="shared" si="11"/>
        <v/>
      </c>
      <c r="U11" s="320">
        <f t="shared" si="12"/>
        <v>-0.13034877462389571</v>
      </c>
      <c r="V11" s="320">
        <f t="shared" si="13"/>
        <v>-2.1605446835538229E-2</v>
      </c>
      <c r="W11" s="320">
        <f t="shared" si="14"/>
        <v>-0.21728329297498652</v>
      </c>
      <c r="X11" s="320">
        <f t="shared" si="15"/>
        <v>-7.9617678308750758E-2</v>
      </c>
      <c r="Y11" s="320" t="str">
        <f t="shared" si="16"/>
        <v/>
      </c>
      <c r="Z11" s="320"/>
    </row>
    <row r="12" spans="2:26">
      <c r="B12" s="89">
        <v>43034</v>
      </c>
      <c r="C12" s="85">
        <v>4545.5759999999991</v>
      </c>
      <c r="D12" s="85">
        <v>5672.27</v>
      </c>
      <c r="E12" s="85"/>
      <c r="F12" s="85">
        <v>3151.26</v>
      </c>
      <c r="G12" s="85">
        <v>3589.65</v>
      </c>
      <c r="H12" s="85">
        <v>4089.9700000000003</v>
      </c>
      <c r="I12" s="85">
        <v>3075.4433333333332</v>
      </c>
      <c r="J12" s="85">
        <v>3411.11</v>
      </c>
      <c r="K12" s="85"/>
      <c r="L12" s="85">
        <v>3893.6335294117648</v>
      </c>
      <c r="Q12" s="320">
        <f t="shared" si="8"/>
        <v>0.16743806669620684</v>
      </c>
      <c r="R12" s="320">
        <f t="shared" si="9"/>
        <v>0.4568063371020295</v>
      </c>
      <c r="S12" s="320" t="str">
        <f t="shared" si="10"/>
        <v/>
      </c>
      <c r="T12" s="320">
        <f t="shared" si="11"/>
        <v>-0.1906634314205527</v>
      </c>
      <c r="U12" s="320">
        <f t="shared" si="12"/>
        <v>-7.8071941572192438E-2</v>
      </c>
      <c r="V12" s="320">
        <f t="shared" si="13"/>
        <v>5.0424999966007897E-2</v>
      </c>
      <c r="W12" s="320">
        <f t="shared" si="14"/>
        <v>-0.21013538893631847</v>
      </c>
      <c r="X12" s="320">
        <f t="shared" si="15"/>
        <v>-0.12392628267834505</v>
      </c>
      <c r="Y12" s="320" t="str">
        <f t="shared" si="16"/>
        <v/>
      </c>
      <c r="Z12" s="320"/>
    </row>
    <row r="13" spans="2:26">
      <c r="B13" s="89">
        <v>43038</v>
      </c>
      <c r="C13" s="85">
        <v>4038.8575000000001</v>
      </c>
      <c r="D13" s="85">
        <v>5672.27</v>
      </c>
      <c r="E13" s="85"/>
      <c r="F13" s="85">
        <v>2701.08</v>
      </c>
      <c r="G13" s="85">
        <v>3779.11</v>
      </c>
      <c r="H13" s="85">
        <v>3681.04</v>
      </c>
      <c r="I13" s="85">
        <v>3041.0774999999999</v>
      </c>
      <c r="J13" s="85">
        <v>3668.7666666666669</v>
      </c>
      <c r="K13" s="85"/>
      <c r="L13" s="85">
        <v>3677.5362500000001</v>
      </c>
      <c r="Q13" s="320">
        <f t="shared" si="8"/>
        <v>9.8250900993837917E-2</v>
      </c>
      <c r="R13" s="320">
        <f t="shared" si="9"/>
        <v>0.54241035693393924</v>
      </c>
      <c r="S13" s="320" t="str">
        <f t="shared" si="10"/>
        <v/>
      </c>
      <c r="T13" s="320">
        <f t="shared" si="11"/>
        <v>-0.26551913662305848</v>
      </c>
      <c r="U13" s="320">
        <f t="shared" si="12"/>
        <v>2.7620054051132742E-2</v>
      </c>
      <c r="V13" s="320">
        <f t="shared" si="13"/>
        <v>9.5274383767117302E-4</v>
      </c>
      <c r="W13" s="320">
        <f t="shared" si="14"/>
        <v>-0.17306661491100195</v>
      </c>
      <c r="X13" s="320">
        <f t="shared" si="15"/>
        <v>-2.3846354562332946E-3</v>
      </c>
      <c r="Y13" s="320" t="str">
        <f t="shared" si="16"/>
        <v/>
      </c>
      <c r="Z13" s="320"/>
    </row>
    <row r="14" spans="2:26">
      <c r="B14" s="89">
        <v>43039</v>
      </c>
      <c r="C14" s="85">
        <v>4497.3242857142859</v>
      </c>
      <c r="D14" s="85">
        <v>5672.27</v>
      </c>
      <c r="E14" s="85"/>
      <c r="F14" s="85">
        <v>2701.08</v>
      </c>
      <c r="G14" s="85">
        <v>3356.5150000000003</v>
      </c>
      <c r="H14" s="85">
        <v>2941.18</v>
      </c>
      <c r="I14" s="85">
        <v>3204.9850000000001</v>
      </c>
      <c r="J14" s="85">
        <v>3753.7475000000004</v>
      </c>
      <c r="K14" s="85"/>
      <c r="L14" s="85">
        <v>3867.1880000000006</v>
      </c>
      <c r="Q14" s="320">
        <f t="shared" si="8"/>
        <v>0.16294431139998503</v>
      </c>
      <c r="R14" s="320">
        <f t="shared" si="9"/>
        <v>0.46676861843799672</v>
      </c>
      <c r="S14" s="320" t="str">
        <f t="shared" si="10"/>
        <v/>
      </c>
      <c r="T14" s="320">
        <f t="shared" si="11"/>
        <v>-0.30153899939697798</v>
      </c>
      <c r="U14" s="320">
        <f t="shared" si="12"/>
        <v>-0.13205279908812298</v>
      </c>
      <c r="V14" s="320">
        <f t="shared" si="13"/>
        <v>-0.23945254277785322</v>
      </c>
      <c r="W14" s="320">
        <f t="shared" si="14"/>
        <v>-0.17123630917348739</v>
      </c>
      <c r="X14" s="320">
        <f t="shared" si="15"/>
        <v>-2.9334105298216725E-2</v>
      </c>
      <c r="Y14" s="320" t="str">
        <f t="shared" si="16"/>
        <v/>
      </c>
      <c r="Z14" s="320"/>
    </row>
    <row r="15" spans="2:26">
      <c r="B15" s="89">
        <v>43041</v>
      </c>
      <c r="C15" s="85">
        <v>5245.92</v>
      </c>
      <c r="D15" s="85">
        <v>4936.9750000000004</v>
      </c>
      <c r="E15" s="85"/>
      <c r="F15" s="85">
        <v>2731.09</v>
      </c>
      <c r="G15" s="85">
        <v>3861.7233333333338</v>
      </c>
      <c r="H15" s="85">
        <v>4774.01</v>
      </c>
      <c r="I15" s="85">
        <v>3711.7266666666669</v>
      </c>
      <c r="J15" s="85">
        <v>4503.2</v>
      </c>
      <c r="K15" s="85"/>
      <c r="L15" s="85">
        <v>4321.6037500000002</v>
      </c>
      <c r="Q15" s="320">
        <f t="shared" si="8"/>
        <v>0.21388269343296451</v>
      </c>
      <c r="R15" s="320">
        <f t="shared" si="9"/>
        <v>0.1423941864174845</v>
      </c>
      <c r="S15" s="320" t="str">
        <f t="shared" si="10"/>
        <v/>
      </c>
      <c r="T15" s="320">
        <f t="shared" si="11"/>
        <v>-0.36803784937478362</v>
      </c>
      <c r="U15" s="320">
        <f t="shared" si="12"/>
        <v>-0.10641429507891981</v>
      </c>
      <c r="V15" s="320">
        <f t="shared" si="13"/>
        <v>0.10468480595889894</v>
      </c>
      <c r="W15" s="320">
        <f t="shared" si="14"/>
        <v>-0.14112286054299478</v>
      </c>
      <c r="X15" s="320">
        <f t="shared" si="15"/>
        <v>4.2020569331466265E-2</v>
      </c>
      <c r="Y15" s="320" t="str">
        <f t="shared" si="16"/>
        <v/>
      </c>
      <c r="Z15" s="320"/>
    </row>
    <row r="16" spans="2:26">
      <c r="B16" s="89">
        <v>43042</v>
      </c>
      <c r="C16" s="85">
        <v>5392.083333333333</v>
      </c>
      <c r="D16" s="85">
        <v>5567.23</v>
      </c>
      <c r="E16" s="85"/>
      <c r="F16" s="85">
        <v>3196.93</v>
      </c>
      <c r="G16" s="85">
        <v>4195.5533333333333</v>
      </c>
      <c r="H16" s="85">
        <v>4411.6366666666663</v>
      </c>
      <c r="I16" s="85">
        <v>3663.7350000000001</v>
      </c>
      <c r="J16" s="85">
        <v>5033.0533333333333</v>
      </c>
      <c r="K16" s="85"/>
      <c r="L16" s="85">
        <v>4530.7005263157889</v>
      </c>
      <c r="Q16" s="320">
        <f t="shared" si="8"/>
        <v>0.19012132936492962</v>
      </c>
      <c r="R16" s="320">
        <f t="shared" si="9"/>
        <v>0.22877907459645783</v>
      </c>
      <c r="S16" s="320" t="str">
        <f t="shared" si="10"/>
        <v/>
      </c>
      <c r="T16" s="320">
        <f t="shared" si="11"/>
        <v>-0.29438505559323863</v>
      </c>
      <c r="U16" s="320">
        <f t="shared" si="12"/>
        <v>-7.3972488588864183E-2</v>
      </c>
      <c r="V16" s="320">
        <f t="shared" si="13"/>
        <v>-2.6279348846290063E-2</v>
      </c>
      <c r="W16" s="320">
        <f t="shared" si="14"/>
        <v>-0.19135352718198206</v>
      </c>
      <c r="X16" s="320">
        <f t="shared" si="15"/>
        <v>0.11087751311297561</v>
      </c>
      <c r="Y16" s="320" t="str">
        <f t="shared" si="16"/>
        <v/>
      </c>
      <c r="Z16" s="320"/>
    </row>
    <row r="17" spans="2:26">
      <c r="B17" s="89">
        <v>43045</v>
      </c>
      <c r="C17" s="85">
        <v>5405.7599999999993</v>
      </c>
      <c r="D17" s="85">
        <v>6186.92</v>
      </c>
      <c r="E17" s="85">
        <v>2941.18</v>
      </c>
      <c r="F17" s="85"/>
      <c r="G17" s="85">
        <v>5854.5749999999998</v>
      </c>
      <c r="H17" s="85">
        <v>3151.26</v>
      </c>
      <c r="I17" s="85">
        <v>3851.5400000000004</v>
      </c>
      <c r="J17" s="85">
        <v>5564.875</v>
      </c>
      <c r="K17" s="85"/>
      <c r="L17" s="85">
        <v>4965.5226666666667</v>
      </c>
      <c r="Q17" s="320">
        <f t="shared" si="8"/>
        <v>8.8658810539447588E-2</v>
      </c>
      <c r="R17" s="320">
        <f t="shared" si="9"/>
        <v>0.24597558310075179</v>
      </c>
      <c r="S17" s="320">
        <f t="shared" si="10"/>
        <v>-0.4076796749425774</v>
      </c>
      <c r="T17" s="320" t="str">
        <f t="shared" si="11"/>
        <v/>
      </c>
      <c r="U17" s="320">
        <f t="shared" si="12"/>
        <v>0.17904506595076122</v>
      </c>
      <c r="V17" s="320">
        <f t="shared" si="13"/>
        <v>-0.36537194338991369</v>
      </c>
      <c r="W17" s="320">
        <f t="shared" si="14"/>
        <v>-0.22434348636545001</v>
      </c>
      <c r="X17" s="320">
        <f t="shared" si="15"/>
        <v>0.12070276858401209</v>
      </c>
      <c r="Y17" s="320" t="str">
        <f t="shared" si="16"/>
        <v/>
      </c>
      <c r="Z17" s="320"/>
    </row>
    <row r="18" spans="2:26">
      <c r="B18" s="89">
        <v>43046</v>
      </c>
      <c r="C18" s="85">
        <v>5486.2716666666665</v>
      </c>
      <c r="D18" s="85">
        <v>6008.5233333333335</v>
      </c>
      <c r="E18" s="85"/>
      <c r="F18" s="85"/>
      <c r="G18" s="85">
        <v>4459.3549999999996</v>
      </c>
      <c r="H18" s="85">
        <v>5309.3033333333333</v>
      </c>
      <c r="I18" s="85">
        <v>4410.8040000000001</v>
      </c>
      <c r="J18" s="85">
        <v>5882.35</v>
      </c>
      <c r="K18" s="85"/>
      <c r="L18" s="85">
        <v>5186.3095000000012</v>
      </c>
      <c r="Q18" s="320">
        <f t="shared" si="8"/>
        <v>5.7837305441695151E-2</v>
      </c>
      <c r="R18" s="320">
        <f t="shared" si="9"/>
        <v>0.15853543513616611</v>
      </c>
      <c r="S18" s="320" t="str">
        <f t="shared" si="10"/>
        <v/>
      </c>
      <c r="T18" s="320" t="str">
        <f t="shared" si="11"/>
        <v/>
      </c>
      <c r="U18" s="320">
        <f t="shared" si="12"/>
        <v>-0.14016797493477809</v>
      </c>
      <c r="V18" s="320">
        <f t="shared" si="13"/>
        <v>2.3715097090393863E-2</v>
      </c>
      <c r="W18" s="320">
        <f t="shared" si="14"/>
        <v>-0.14952935223013608</v>
      </c>
      <c r="X18" s="320">
        <f t="shared" si="15"/>
        <v>0.13420728169038099</v>
      </c>
      <c r="Y18" s="320" t="str">
        <f t="shared" si="16"/>
        <v/>
      </c>
      <c r="Z18" s="320"/>
    </row>
    <row r="19" spans="2:26">
      <c r="B19" s="89">
        <v>43047</v>
      </c>
      <c r="C19" s="85">
        <v>5803.4549999999999</v>
      </c>
      <c r="D19" s="85">
        <v>6164.7999999999993</v>
      </c>
      <c r="E19" s="85"/>
      <c r="F19" s="85"/>
      <c r="G19" s="85">
        <v>4519.16</v>
      </c>
      <c r="H19" s="85">
        <v>6079.66</v>
      </c>
      <c r="I19" s="85">
        <v>6320.05</v>
      </c>
      <c r="J19" s="85">
        <v>5836.68</v>
      </c>
      <c r="K19" s="85"/>
      <c r="L19" s="85">
        <v>5824.971333333333</v>
      </c>
      <c r="Q19" s="320">
        <f t="shared" si="8"/>
        <v>-3.6938093085893912E-3</v>
      </c>
      <c r="R19" s="320">
        <f t="shared" si="9"/>
        <v>5.8339972374112918E-2</v>
      </c>
      <c r="S19" s="320" t="str">
        <f t="shared" si="10"/>
        <v/>
      </c>
      <c r="T19" s="320" t="str">
        <f t="shared" si="11"/>
        <v/>
      </c>
      <c r="U19" s="320">
        <f t="shared" si="12"/>
        <v>-0.22417472269105299</v>
      </c>
      <c r="V19" s="320">
        <f t="shared" si="13"/>
        <v>4.3723591429405649E-2</v>
      </c>
      <c r="W19" s="320">
        <f t="shared" si="14"/>
        <v>8.4992464054472708E-2</v>
      </c>
      <c r="X19" s="320">
        <f t="shared" si="15"/>
        <v>2.0100814230045437E-3</v>
      </c>
      <c r="Y19" s="320" t="str">
        <f t="shared" si="16"/>
        <v/>
      </c>
      <c r="Z19" s="320"/>
    </row>
    <row r="20" spans="2:26">
      <c r="B20" s="89">
        <v>43048</v>
      </c>
      <c r="C20" s="85">
        <v>6394.3700000000008</v>
      </c>
      <c r="D20" s="85">
        <v>6365.0650000000005</v>
      </c>
      <c r="E20" s="85"/>
      <c r="F20" s="85"/>
      <c r="G20" s="85">
        <v>4972.0966666666664</v>
      </c>
      <c r="H20" s="85">
        <v>6268.91</v>
      </c>
      <c r="I20" s="85">
        <v>5112.623333333333</v>
      </c>
      <c r="J20" s="85">
        <v>5426.55</v>
      </c>
      <c r="K20" s="85"/>
      <c r="L20" s="85">
        <v>5849.4317647058824</v>
      </c>
      <c r="Q20" s="320">
        <f t="shared" si="8"/>
        <v>9.3160884204539246E-2</v>
      </c>
      <c r="R20" s="320">
        <f t="shared" si="9"/>
        <v>8.8150995863449461E-2</v>
      </c>
      <c r="S20" s="320" t="str">
        <f t="shared" si="10"/>
        <v/>
      </c>
      <c r="T20" s="320" t="str">
        <f t="shared" si="11"/>
        <v/>
      </c>
      <c r="U20" s="320">
        <f t="shared" si="12"/>
        <v>-0.14998638044345658</v>
      </c>
      <c r="V20" s="320">
        <f t="shared" si="13"/>
        <v>7.1712647000201288E-2</v>
      </c>
      <c r="W20" s="320">
        <f t="shared" si="14"/>
        <v>-0.12596239447022547</v>
      </c>
      <c r="X20" s="320">
        <f t="shared" si="15"/>
        <v>-7.2294503417828199E-2</v>
      </c>
      <c r="Y20" s="320" t="str">
        <f t="shared" si="16"/>
        <v/>
      </c>
      <c r="Z20" s="320"/>
    </row>
    <row r="21" spans="2:26">
      <c r="B21" s="89">
        <v>43049</v>
      </c>
      <c r="C21" s="85">
        <v>6358.6575000000003</v>
      </c>
      <c r="D21" s="85">
        <v>7394.7650000000003</v>
      </c>
      <c r="E21" s="85"/>
      <c r="F21" s="85"/>
      <c r="G21" s="85">
        <v>5086.7150000000001</v>
      </c>
      <c r="H21" s="85">
        <v>3151.26</v>
      </c>
      <c r="I21" s="85">
        <v>3851.5400000000004</v>
      </c>
      <c r="J21" s="85">
        <v>5439.27</v>
      </c>
      <c r="K21" s="85"/>
      <c r="L21" s="85">
        <v>5586.8842105263157</v>
      </c>
      <c r="Q21" s="320">
        <f t="shared" si="8"/>
        <v>0.13814019771871722</v>
      </c>
      <c r="R21" s="320">
        <f t="shared" si="9"/>
        <v>0.32359374587850503</v>
      </c>
      <c r="S21" s="320" t="str">
        <f t="shared" si="10"/>
        <v/>
      </c>
      <c r="T21" s="320" t="str">
        <f t="shared" si="11"/>
        <v/>
      </c>
      <c r="U21" s="320">
        <f t="shared" si="12"/>
        <v>-8.9525608850804655E-2</v>
      </c>
      <c r="V21" s="320">
        <f t="shared" si="13"/>
        <v>-0.43595394476537147</v>
      </c>
      <c r="W21" s="320">
        <f t="shared" si="14"/>
        <v>-0.31061037693545401</v>
      </c>
      <c r="X21" s="320">
        <f t="shared" si="15"/>
        <v>-2.6421562531794288E-2</v>
      </c>
      <c r="Y21" s="320" t="str">
        <f t="shared" si="16"/>
        <v/>
      </c>
      <c r="Z21" s="320"/>
    </row>
    <row r="22" spans="2:26">
      <c r="B22" s="89">
        <v>43052</v>
      </c>
      <c r="C22" s="85">
        <v>5618.0599999999995</v>
      </c>
      <c r="D22" s="85">
        <v>7831.4650000000001</v>
      </c>
      <c r="E22" s="85"/>
      <c r="F22" s="85"/>
      <c r="G22" s="85">
        <v>4977.1933333333336</v>
      </c>
      <c r="H22" s="85">
        <v>4093.1750000000002</v>
      </c>
      <c r="I22" s="85">
        <v>5384.61</v>
      </c>
      <c r="J22" s="85">
        <v>5462.18</v>
      </c>
      <c r="K22" s="85"/>
      <c r="L22" s="85">
        <v>5524.6073333333325</v>
      </c>
      <c r="Q22" s="320">
        <f t="shared" si="8"/>
        <v>1.6915712018627998E-2</v>
      </c>
      <c r="R22" s="320">
        <f t="shared" si="9"/>
        <v>0.41756047579128125</v>
      </c>
      <c r="S22" s="320" t="str">
        <f t="shared" si="10"/>
        <v/>
      </c>
      <c r="T22" s="320" t="str">
        <f t="shared" si="11"/>
        <v/>
      </c>
      <c r="U22" s="320">
        <f t="shared" si="12"/>
        <v>-9.9086499179247667E-2</v>
      </c>
      <c r="V22" s="320">
        <f t="shared" si="13"/>
        <v>-0.25910118981608454</v>
      </c>
      <c r="W22" s="320">
        <f t="shared" si="14"/>
        <v>-2.5340684846259266E-2</v>
      </c>
      <c r="X22" s="320">
        <f t="shared" si="15"/>
        <v>-1.1299867948382489E-2</v>
      </c>
      <c r="Y22" s="320" t="str">
        <f t="shared" si="16"/>
        <v/>
      </c>
      <c r="Z22" s="320"/>
    </row>
    <row r="23" spans="2:26">
      <c r="B23" s="89">
        <v>43053</v>
      </c>
      <c r="C23" s="85">
        <v>5703.9280000000008</v>
      </c>
      <c r="D23" s="85">
        <v>8445.9933333333338</v>
      </c>
      <c r="E23" s="85"/>
      <c r="F23" s="85"/>
      <c r="G23" s="85">
        <v>5699.1080000000002</v>
      </c>
      <c r="H23" s="85">
        <v>3676.4700000000003</v>
      </c>
      <c r="I23" s="85">
        <v>6053.3039999999992</v>
      </c>
      <c r="J23" s="85">
        <v>5144.5450000000001</v>
      </c>
      <c r="K23" s="85"/>
      <c r="L23" s="85">
        <v>5920.9868181818174</v>
      </c>
      <c r="Q23" s="320">
        <f t="shared" si="8"/>
        <v>-3.6659230099159348E-2</v>
      </c>
      <c r="R23" s="320">
        <f t="shared" si="9"/>
        <v>0.42645028484067471</v>
      </c>
      <c r="S23" s="320" t="str">
        <f t="shared" si="10"/>
        <v/>
      </c>
      <c r="T23" s="320" t="str">
        <f t="shared" si="11"/>
        <v/>
      </c>
      <c r="U23" s="320">
        <f t="shared" si="12"/>
        <v>-3.7473283591931805E-2</v>
      </c>
      <c r="V23" s="320">
        <f t="shared" si="13"/>
        <v>-0.37907816502639174</v>
      </c>
      <c r="W23" s="320">
        <f t="shared" si="14"/>
        <v>2.2347150210142334E-2</v>
      </c>
      <c r="X23" s="320">
        <f t="shared" si="15"/>
        <v>-0.1311338535322466</v>
      </c>
      <c r="Y23" s="320" t="str">
        <f t="shared" si="16"/>
        <v/>
      </c>
      <c r="Z23" s="320"/>
    </row>
    <row r="24" spans="2:26">
      <c r="B24" s="89">
        <v>43054</v>
      </c>
      <c r="C24" s="85">
        <v>6501.1540000000005</v>
      </c>
      <c r="D24" s="85">
        <v>6507.3099999999995</v>
      </c>
      <c r="E24" s="85"/>
      <c r="F24" s="85"/>
      <c r="G24" s="85">
        <v>5542.5720000000001</v>
      </c>
      <c r="H24" s="85"/>
      <c r="I24" s="85">
        <v>5669.4466666666667</v>
      </c>
      <c r="J24" s="85">
        <v>5663.83</v>
      </c>
      <c r="K24" s="85"/>
      <c r="L24" s="85">
        <v>5994.0887500000008</v>
      </c>
      <c r="Q24" s="320">
        <f t="shared" si="8"/>
        <v>8.4594217928454854E-2</v>
      </c>
      <c r="R24" s="320">
        <f t="shared" si="9"/>
        <v>8.5621229749058794E-2</v>
      </c>
      <c r="S24" s="320" t="str">
        <f t="shared" si="10"/>
        <v/>
      </c>
      <c r="T24" s="320" t="str">
        <f t="shared" si="11"/>
        <v/>
      </c>
      <c r="U24" s="320">
        <f t="shared" si="12"/>
        <v>-7.5327004459184999E-2</v>
      </c>
      <c r="V24" s="320" t="str">
        <f t="shared" si="13"/>
        <v/>
      </c>
      <c r="W24" s="320">
        <f t="shared" si="14"/>
        <v>-5.4160373139842823E-2</v>
      </c>
      <c r="X24" s="320">
        <f t="shared" si="15"/>
        <v>-5.5097407424940251E-2</v>
      </c>
      <c r="Y24" s="320" t="str">
        <f t="shared" si="16"/>
        <v/>
      </c>
      <c r="Z24" s="320"/>
    </row>
    <row r="25" spans="2:26">
      <c r="B25" s="89">
        <v>43055</v>
      </c>
      <c r="C25" s="85">
        <v>7438.3516666666683</v>
      </c>
      <c r="D25" s="85">
        <v>6264.43</v>
      </c>
      <c r="E25" s="85"/>
      <c r="F25" s="85"/>
      <c r="G25" s="85">
        <v>5346.2075000000004</v>
      </c>
      <c r="H25" s="85">
        <v>4096.6400000000003</v>
      </c>
      <c r="I25" s="85">
        <v>4857.2650000000003</v>
      </c>
      <c r="J25" s="85">
        <v>5659.5</v>
      </c>
      <c r="K25" s="85"/>
      <c r="L25" s="85">
        <v>5706.7260869565207</v>
      </c>
      <c r="Q25" s="320">
        <f t="shared" si="8"/>
        <v>0.30343590235879858</v>
      </c>
      <c r="R25" s="320">
        <f t="shared" si="9"/>
        <v>9.7727471854341469E-2</v>
      </c>
      <c r="S25" s="320" t="str">
        <f t="shared" si="10"/>
        <v/>
      </c>
      <c r="T25" s="320" t="str">
        <f t="shared" si="11"/>
        <v/>
      </c>
      <c r="U25" s="320">
        <f t="shared" si="12"/>
        <v>-6.3174328233579199E-2</v>
      </c>
      <c r="V25" s="320">
        <f t="shared" si="13"/>
        <v>-0.28213831580888132</v>
      </c>
      <c r="W25" s="320">
        <f t="shared" si="14"/>
        <v>-0.14885261251597065</v>
      </c>
      <c r="X25" s="320">
        <f t="shared" si="15"/>
        <v>-8.2755131816230308E-3</v>
      </c>
      <c r="Y25" s="320" t="str">
        <f t="shared" si="16"/>
        <v/>
      </c>
      <c r="Z25" s="320"/>
    </row>
    <row r="26" spans="2:26">
      <c r="B26" s="89">
        <v>43056</v>
      </c>
      <c r="C26" s="85">
        <v>6572.7400000000007</v>
      </c>
      <c r="D26" s="85">
        <v>6245.0949999999993</v>
      </c>
      <c r="E26" s="85"/>
      <c r="F26" s="85"/>
      <c r="G26" s="85">
        <v>5182.2966666666671</v>
      </c>
      <c r="H26" s="85">
        <v>5812.3250000000007</v>
      </c>
      <c r="I26" s="85">
        <v>5009.1820000000007</v>
      </c>
      <c r="J26" s="85">
        <v>5449.92</v>
      </c>
      <c r="K26" s="85"/>
      <c r="L26" s="85">
        <v>5723.4033333333327</v>
      </c>
      <c r="Q26" s="320">
        <f t="shared" si="8"/>
        <v>0.14839713666868395</v>
      </c>
      <c r="R26" s="320">
        <f t="shared" si="9"/>
        <v>9.1150603283244647E-2</v>
      </c>
      <c r="S26" s="320" t="str">
        <f t="shared" si="10"/>
        <v/>
      </c>
      <c r="T26" s="320" t="str">
        <f t="shared" si="11"/>
        <v/>
      </c>
      <c r="U26" s="320">
        <f t="shared" si="12"/>
        <v>-9.4542815725608312E-2</v>
      </c>
      <c r="V26" s="320">
        <f t="shared" si="13"/>
        <v>1.5536501883203758E-2</v>
      </c>
      <c r="W26" s="320">
        <f t="shared" si="14"/>
        <v>-0.12478962109374296</v>
      </c>
      <c r="X26" s="320">
        <f t="shared" si="15"/>
        <v>-4.7783341030773537E-2</v>
      </c>
      <c r="Y26" s="320" t="str">
        <f t="shared" si="16"/>
        <v/>
      </c>
      <c r="Z26" s="320"/>
    </row>
    <row r="27" spans="2:26">
      <c r="B27" s="89">
        <v>43059</v>
      </c>
      <c r="C27" s="85">
        <v>7232.0433333333322</v>
      </c>
      <c r="D27" s="85">
        <v>6760.09</v>
      </c>
      <c r="E27" s="85"/>
      <c r="F27" s="85">
        <v>5042.0200000000004</v>
      </c>
      <c r="G27" s="85">
        <v>5029.95</v>
      </c>
      <c r="H27" s="85">
        <v>6104.79</v>
      </c>
      <c r="I27" s="85">
        <v>4569.3275000000003</v>
      </c>
      <c r="J27" s="85">
        <v>5663.13</v>
      </c>
      <c r="K27" s="85"/>
      <c r="L27" s="85">
        <v>5759.59375</v>
      </c>
      <c r="Q27" s="320">
        <f t="shared" si="8"/>
        <v>0.25565163920343031</v>
      </c>
      <c r="R27" s="320">
        <f t="shared" si="9"/>
        <v>0.17370951727281114</v>
      </c>
      <c r="S27" s="320" t="str">
        <f t="shared" si="10"/>
        <v/>
      </c>
      <c r="T27" s="320">
        <f t="shared" si="11"/>
        <v>-0.12458756314193159</v>
      </c>
      <c r="U27" s="320">
        <f t="shared" si="12"/>
        <v>-0.12668319705708414</v>
      </c>
      <c r="V27" s="320">
        <f t="shared" si="13"/>
        <v>5.9934131639058738E-2</v>
      </c>
      <c r="W27" s="320">
        <f t="shared" si="14"/>
        <v>-0.20665802167036515</v>
      </c>
      <c r="X27" s="320">
        <f t="shared" si="15"/>
        <v>-1.6748360073138822E-2</v>
      </c>
      <c r="Y27" s="320" t="str">
        <f t="shared" si="16"/>
        <v/>
      </c>
      <c r="Z27" s="320"/>
    </row>
    <row r="28" spans="2:26">
      <c r="B28" s="89">
        <v>43060</v>
      </c>
      <c r="C28" s="85">
        <v>5762.8933333333334</v>
      </c>
      <c r="D28" s="85">
        <v>7230.3600000000006</v>
      </c>
      <c r="E28" s="85"/>
      <c r="F28" s="85">
        <v>4201.68</v>
      </c>
      <c r="G28" s="85">
        <v>7897.0466666666662</v>
      </c>
      <c r="H28" s="85">
        <v>6422.57</v>
      </c>
      <c r="I28" s="85">
        <v>4508.4887499999995</v>
      </c>
      <c r="J28" s="85">
        <v>5774.415</v>
      </c>
      <c r="K28" s="85"/>
      <c r="L28" s="85">
        <v>5719.2428571428563</v>
      </c>
      <c r="Q28" s="320">
        <f t="shared" si="8"/>
        <v>7.6322123890859607E-3</v>
      </c>
      <c r="R28" s="320">
        <f t="shared" si="9"/>
        <v>0.26421629236637245</v>
      </c>
      <c r="S28" s="320" t="str">
        <f t="shared" si="10"/>
        <v/>
      </c>
      <c r="T28" s="320">
        <f t="shared" si="11"/>
        <v>-0.26534331467451971</v>
      </c>
      <c r="U28" s="320">
        <f t="shared" si="12"/>
        <v>0.38078533538821752</v>
      </c>
      <c r="V28" s="320">
        <f t="shared" si="13"/>
        <v>0.12297556869415792</v>
      </c>
      <c r="W28" s="320">
        <f t="shared" si="14"/>
        <v>-0.21169832045700351</v>
      </c>
      <c r="X28" s="320">
        <f t="shared" si="15"/>
        <v>9.6467564387894868E-3</v>
      </c>
      <c r="Y28" s="320" t="str">
        <f t="shared" si="16"/>
        <v/>
      </c>
      <c r="Z28" s="320"/>
    </row>
    <row r="29" spans="2:26">
      <c r="B29" s="89">
        <v>43061</v>
      </c>
      <c r="C29" s="85">
        <v>7558.4100000000008</v>
      </c>
      <c r="D29" s="85">
        <v>7139.1949999999997</v>
      </c>
      <c r="E29" s="85">
        <v>5931.78</v>
      </c>
      <c r="F29" s="85">
        <v>4201.68</v>
      </c>
      <c r="G29" s="85">
        <v>6785.1425000000008</v>
      </c>
      <c r="H29" s="85">
        <v>4201.68</v>
      </c>
      <c r="I29" s="85">
        <v>5887.9833333333336</v>
      </c>
      <c r="J29" s="85">
        <v>5641.0249999999996</v>
      </c>
      <c r="K29" s="85"/>
      <c r="L29" s="85">
        <v>6316.195882352943</v>
      </c>
      <c r="Q29" s="320">
        <f t="shared" si="8"/>
        <v>0.19667124655169838</v>
      </c>
      <c r="R29" s="320">
        <f t="shared" si="9"/>
        <v>0.13029980909022545</v>
      </c>
      <c r="S29" s="320">
        <f t="shared" si="10"/>
        <v>-6.0861931693248668E-2</v>
      </c>
      <c r="T29" s="320">
        <f t="shared" si="11"/>
        <v>-0.33477680580818719</v>
      </c>
      <c r="U29" s="320">
        <f t="shared" si="12"/>
        <v>7.4245103600612733E-2</v>
      </c>
      <c r="V29" s="320">
        <f t="shared" si="13"/>
        <v>-0.33477680580818719</v>
      </c>
      <c r="W29" s="320">
        <f t="shared" si="14"/>
        <v>-6.7795957724491832E-2</v>
      </c>
      <c r="X29" s="320">
        <f t="shared" si="15"/>
        <v>-0.10689517787745131</v>
      </c>
      <c r="Y29" s="320" t="str">
        <f t="shared" si="16"/>
        <v/>
      </c>
      <c r="Z29" s="320"/>
    </row>
    <row r="30" spans="2:26">
      <c r="B30" s="89">
        <v>43062</v>
      </c>
      <c r="C30" s="85">
        <v>7120.2020000000002</v>
      </c>
      <c r="D30" s="85">
        <v>6975.01</v>
      </c>
      <c r="E30" s="85">
        <v>10084.030000000001</v>
      </c>
      <c r="F30" s="85"/>
      <c r="G30" s="85">
        <v>6656.4500000000007</v>
      </c>
      <c r="H30" s="85"/>
      <c r="I30" s="85">
        <v>4687.71</v>
      </c>
      <c r="J30" s="85">
        <v>5773.2150000000001</v>
      </c>
      <c r="K30" s="85"/>
      <c r="L30" s="85">
        <v>6296.6775000000007</v>
      </c>
      <c r="Q30" s="320">
        <f t="shared" si="8"/>
        <v>0.13078714925450755</v>
      </c>
      <c r="R30" s="320">
        <f t="shared" si="9"/>
        <v>0.10772863942928623</v>
      </c>
      <c r="S30" s="320">
        <f t="shared" si="10"/>
        <v>0.60148427484177169</v>
      </c>
      <c r="T30" s="320" t="str">
        <f t="shared" si="11"/>
        <v/>
      </c>
      <c r="U30" s="320">
        <f t="shared" si="12"/>
        <v>5.7136878933373991E-2</v>
      </c>
      <c r="V30" s="320" t="str">
        <f t="shared" si="13"/>
        <v/>
      </c>
      <c r="W30" s="320">
        <f t="shared" si="14"/>
        <v>-0.25552642643679946</v>
      </c>
      <c r="X30" s="320">
        <f t="shared" si="15"/>
        <v>-8.313312854279109E-2</v>
      </c>
      <c r="Y30" s="320" t="str">
        <f t="shared" si="16"/>
        <v/>
      </c>
      <c r="Z30" s="320"/>
    </row>
    <row r="31" spans="2:26">
      <c r="B31" s="89">
        <v>43063</v>
      </c>
      <c r="C31" s="85">
        <v>5809.4666666666672</v>
      </c>
      <c r="D31" s="85">
        <v>7035.6500000000005</v>
      </c>
      <c r="E31" s="85"/>
      <c r="F31" s="85"/>
      <c r="G31" s="85">
        <v>6631.9719999999998</v>
      </c>
      <c r="H31" s="85"/>
      <c r="I31" s="85">
        <v>4653.75</v>
      </c>
      <c r="J31" s="85">
        <v>5960.1100000000006</v>
      </c>
      <c r="K31" s="85"/>
      <c r="L31" s="85">
        <v>5805.6822222222218</v>
      </c>
      <c r="Q31" s="320">
        <f t="shared" si="8"/>
        <v>6.5185180648706588E-4</v>
      </c>
      <c r="R31" s="320">
        <f t="shared" si="9"/>
        <v>0.2118558561593108</v>
      </c>
      <c r="S31" s="320" t="str">
        <f t="shared" si="10"/>
        <v/>
      </c>
      <c r="T31" s="320" t="str">
        <f t="shared" si="11"/>
        <v/>
      </c>
      <c r="U31" s="320">
        <f t="shared" si="12"/>
        <v>0.14232432057941707</v>
      </c>
      <c r="V31" s="320" t="str">
        <f t="shared" si="13"/>
        <v/>
      </c>
      <c r="W31" s="320">
        <f t="shared" si="14"/>
        <v>-0.19841461832220306</v>
      </c>
      <c r="X31" s="320">
        <f t="shared" si="15"/>
        <v>2.6599419649026023E-2</v>
      </c>
      <c r="Y31" s="320" t="str">
        <f t="shared" si="16"/>
        <v/>
      </c>
      <c r="Z31" s="320"/>
    </row>
    <row r="32" spans="2:26">
      <c r="B32" s="89">
        <v>43066</v>
      </c>
      <c r="C32" s="85"/>
      <c r="D32" s="85">
        <v>6341.8</v>
      </c>
      <c r="E32" s="85">
        <v>8747.76</v>
      </c>
      <c r="F32" s="85">
        <v>5042.0200000000004</v>
      </c>
      <c r="G32" s="85">
        <v>4912.0125000000007</v>
      </c>
      <c r="H32" s="85"/>
      <c r="I32" s="85">
        <v>3256.3</v>
      </c>
      <c r="J32" s="85">
        <v>5362.9833333333336</v>
      </c>
      <c r="K32" s="85"/>
      <c r="L32" s="85">
        <v>5361.7699999999995</v>
      </c>
      <c r="Q32" s="320" t="str">
        <f t="shared" si="8"/>
        <v/>
      </c>
      <c r="R32" s="320">
        <f t="shared" si="9"/>
        <v>0.18278105923976612</v>
      </c>
      <c r="S32" s="320">
        <f t="shared" si="10"/>
        <v>0.63150601387228489</v>
      </c>
      <c r="T32" s="320">
        <f t="shared" si="11"/>
        <v>-5.9635157793042057E-2</v>
      </c>
      <c r="U32" s="320">
        <f t="shared" si="12"/>
        <v>-8.3882281410802562E-2</v>
      </c>
      <c r="V32" s="320" t="str">
        <f t="shared" si="13"/>
        <v/>
      </c>
      <c r="W32" s="320">
        <f t="shared" si="14"/>
        <v>-0.39268189422522776</v>
      </c>
      <c r="X32" s="320">
        <f t="shared" si="15"/>
        <v>2.2629343170894105E-4</v>
      </c>
      <c r="Y32" s="320" t="str">
        <f t="shared" si="16"/>
        <v/>
      </c>
      <c r="Z32" s="320"/>
    </row>
    <row r="33" spans="2:26">
      <c r="B33" s="89">
        <v>43067</v>
      </c>
      <c r="C33" s="85">
        <v>8836.44</v>
      </c>
      <c r="D33" s="85">
        <v>6881.21</v>
      </c>
      <c r="E33" s="85"/>
      <c r="F33" s="85">
        <v>5042.0200000000004</v>
      </c>
      <c r="G33" s="85">
        <v>5939.884</v>
      </c>
      <c r="H33" s="85">
        <v>6255.84</v>
      </c>
      <c r="I33" s="85">
        <v>3705.4766666666669</v>
      </c>
      <c r="J33" s="85">
        <v>5237.75</v>
      </c>
      <c r="K33" s="85"/>
      <c r="L33" s="85">
        <v>5838.9564705882349</v>
      </c>
      <c r="Q33" s="320">
        <f t="shared" si="8"/>
        <v>0.51335945806593586</v>
      </c>
      <c r="R33" s="320">
        <f t="shared" si="9"/>
        <v>0.17849996564656104</v>
      </c>
      <c r="S33" s="320" t="str">
        <f t="shared" si="10"/>
        <v/>
      </c>
      <c r="T33" s="320">
        <f t="shared" si="11"/>
        <v>-0.13648611264744512</v>
      </c>
      <c r="U33" s="320">
        <f t="shared" si="12"/>
        <v>1.728519983324989E-2</v>
      </c>
      <c r="V33" s="320">
        <f t="shared" si="13"/>
        <v>7.1396923664643647E-2</v>
      </c>
      <c r="W33" s="320">
        <f t="shared" si="14"/>
        <v>-0.36538717400416493</v>
      </c>
      <c r="X33" s="320">
        <f t="shared" si="15"/>
        <v>-0.10296471186531511</v>
      </c>
      <c r="Y33" s="320" t="str">
        <f t="shared" si="16"/>
        <v/>
      </c>
      <c r="Z33" s="320"/>
    </row>
    <row r="34" spans="2:26" ht="14.25" customHeight="1">
      <c r="B34" s="89">
        <v>43068</v>
      </c>
      <c r="C34" s="85">
        <v>9250.6200000000008</v>
      </c>
      <c r="D34" s="85">
        <v>9019.1466666666674</v>
      </c>
      <c r="E34" s="85"/>
      <c r="F34" s="85">
        <v>5357.1450000000004</v>
      </c>
      <c r="G34" s="85">
        <v>6560.543333333334</v>
      </c>
      <c r="H34" s="85"/>
      <c r="I34" s="85"/>
      <c r="J34" s="85">
        <v>5500.5320000000002</v>
      </c>
      <c r="K34" s="85"/>
      <c r="L34" s="85">
        <v>6897.1506666666683</v>
      </c>
      <c r="Q34" s="320">
        <f t="shared" si="8"/>
        <v>0.34122341921678556</v>
      </c>
      <c r="R34" s="320">
        <f t="shared" si="9"/>
        <v>0.307662700520002</v>
      </c>
      <c r="S34" s="320" t="str">
        <f t="shared" si="10"/>
        <v/>
      </c>
      <c r="T34" s="320">
        <f t="shared" si="11"/>
        <v>-0.22328143041870635</v>
      </c>
      <c r="U34" s="320">
        <f t="shared" si="12"/>
        <v>-4.8803824883821713E-2</v>
      </c>
      <c r="V34" s="320" t="str">
        <f t="shared" si="13"/>
        <v/>
      </c>
      <c r="W34" s="320" t="str">
        <f t="shared" si="14"/>
        <v/>
      </c>
      <c r="X34" s="320">
        <f t="shared" si="15"/>
        <v>-0.20249212090094032</v>
      </c>
      <c r="Y34" s="320" t="str">
        <f t="shared" si="16"/>
        <v/>
      </c>
      <c r="Z34" s="320"/>
    </row>
    <row r="35" spans="2:26">
      <c r="B35" s="83">
        <v>43069</v>
      </c>
      <c r="C35" s="138">
        <v>6504.57</v>
      </c>
      <c r="D35" s="138">
        <v>7505.1866666666656</v>
      </c>
      <c r="E35" s="138">
        <v>9243.7000000000007</v>
      </c>
      <c r="F35" s="138">
        <v>5042.0200000000004</v>
      </c>
      <c r="G35" s="138">
        <v>6556.2749999999987</v>
      </c>
      <c r="H35" s="138"/>
      <c r="I35" s="138">
        <v>5333.16</v>
      </c>
      <c r="J35" s="138">
        <v>5373.37</v>
      </c>
      <c r="K35" s="138"/>
      <c r="L35" s="138">
        <v>6506.0481249999993</v>
      </c>
      <c r="M35" s="212"/>
      <c r="Q35" s="320">
        <f t="shared" si="8"/>
        <v>-2.2719244795005821E-4</v>
      </c>
      <c r="R35" s="320">
        <f t="shared" si="9"/>
        <v>0.15357072718650791</v>
      </c>
      <c r="S35" s="320">
        <f t="shared" si="10"/>
        <v>0.42078567855659715</v>
      </c>
      <c r="T35" s="320">
        <f t="shared" si="11"/>
        <v>-0.22502571405433602</v>
      </c>
      <c r="U35" s="320">
        <f t="shared" si="12"/>
        <v>7.7200282006827893E-3</v>
      </c>
      <c r="V35" s="320" t="str">
        <f t="shared" si="13"/>
        <v/>
      </c>
      <c r="W35" s="320">
        <f t="shared" si="14"/>
        <v>-0.18027658302942534</v>
      </c>
      <c r="X35" s="320">
        <f t="shared" si="15"/>
        <v>-0.17409617992950208</v>
      </c>
      <c r="Y35" s="320" t="str">
        <f t="shared" si="16"/>
        <v/>
      </c>
      <c r="Z35" s="320"/>
    </row>
    <row r="36" spans="2:26" ht="69" customHeight="1">
      <c r="B36" s="357" t="s">
        <v>252</v>
      </c>
      <c r="C36" s="357"/>
      <c r="D36" s="357"/>
      <c r="E36" s="357"/>
      <c r="F36" s="357"/>
      <c r="G36" s="357"/>
      <c r="H36" s="357"/>
      <c r="I36" s="357"/>
      <c r="J36" s="357"/>
      <c r="K36" s="358"/>
      <c r="L36" s="357"/>
      <c r="M36" s="359"/>
      <c r="N36" s="230"/>
      <c r="O36" s="231"/>
    </row>
    <row r="37" spans="2:26">
      <c r="P37" s="321" t="s">
        <v>213</v>
      </c>
      <c r="Q37" s="322">
        <f>+AVERAGE(C15:C35)</f>
        <v>6499.7698250000003</v>
      </c>
      <c r="R37" s="322">
        <f t="shared" ref="R37:Z37" si="17">+AVERAGE(D15:D35)</f>
        <v>6800.2961904761905</v>
      </c>
      <c r="S37" s="322">
        <f t="shared" si="17"/>
        <v>7389.69</v>
      </c>
      <c r="T37" s="322">
        <f t="shared" si="17"/>
        <v>4428.5116666666681</v>
      </c>
      <c r="U37" s="322">
        <f t="shared" si="17"/>
        <v>5555.5158015873012</v>
      </c>
      <c r="V37" s="322">
        <f t="shared" si="17"/>
        <v>4920.6353333333336</v>
      </c>
      <c r="W37" s="322">
        <f t="shared" si="17"/>
        <v>4724.9011458333343</v>
      </c>
      <c r="X37" s="322">
        <f t="shared" si="17"/>
        <v>5492.9754126984117</v>
      </c>
      <c r="Y37" s="322" t="e">
        <f t="shared" si="17"/>
        <v>#DIV/0!</v>
      </c>
      <c r="Z37" s="322">
        <f t="shared" si="17"/>
        <v>5696.9787403488544</v>
      </c>
    </row>
    <row r="38" spans="2:26">
      <c r="Q38" s="323">
        <f>+(Q37-$Z$37)/$Z$37</f>
        <v>0.14091523265926512</v>
      </c>
      <c r="R38" s="323">
        <f>+(R37-$Z$37)/$Z$37</f>
        <v>0.19366711732889044</v>
      </c>
      <c r="S38" s="323">
        <f t="shared" ref="S38:Y38" si="18">+(S37-$Z$37)/$Z$37</f>
        <v>0.29712437711282241</v>
      </c>
      <c r="T38" s="323">
        <f t="shared" si="18"/>
        <v>-0.22265610097827251</v>
      </c>
      <c r="U38" s="323">
        <f t="shared" si="18"/>
        <v>-2.4831221110172292E-2</v>
      </c>
      <c r="V38" s="323">
        <f t="shared" si="18"/>
        <v>-0.13627282852875477</v>
      </c>
      <c r="W38" s="323">
        <f t="shared" si="18"/>
        <v>-0.17063037073155637</v>
      </c>
      <c r="X38" s="323">
        <f t="shared" si="18"/>
        <v>-3.5809037903825953E-2</v>
      </c>
      <c r="Y38" s="323" t="e">
        <f t="shared" si="18"/>
        <v>#DIV/0!</v>
      </c>
    </row>
    <row r="40" spans="2:26">
      <c r="P40" s="321"/>
      <c r="Q40" s="324"/>
      <c r="R40" s="324"/>
      <c r="S40" s="324"/>
      <c r="T40" s="324"/>
      <c r="U40" s="324"/>
      <c r="V40" s="324"/>
      <c r="W40" s="324"/>
      <c r="X40" s="324"/>
      <c r="Y40" s="324"/>
    </row>
    <row r="41" spans="2:26">
      <c r="P41" s="321"/>
      <c r="Q41" s="324"/>
      <c r="R41" s="324"/>
      <c r="S41" s="324"/>
      <c r="T41" s="324"/>
      <c r="U41" s="324"/>
      <c r="V41" s="324"/>
      <c r="W41" s="324"/>
      <c r="X41" s="324"/>
      <c r="Y41" s="324"/>
    </row>
  </sheetData>
  <mergeCells count="4">
    <mergeCell ref="B36:M36"/>
    <mergeCell ref="B2:L2"/>
    <mergeCell ref="B3:L3"/>
    <mergeCell ref="B4:L4"/>
  </mergeCells>
  <conditionalFormatting sqref="Q38:Y38">
    <cfRule type="top10" dxfId="19" priority="1" bottom="1" rank="1"/>
    <cfRule type="top10" dxfId="18" priority="2" rank="1"/>
  </conditionalFormatting>
  <hyperlinks>
    <hyperlink ref="N2" location="Índice!A1" display="Volver al índice"/>
  </hyperlinks>
  <printOptions horizontalCentered="1"/>
  <pageMargins left="0.31496062992125984" right="0.31496062992125984" top="1.299212598425197" bottom="0.74803149606299213" header="0.31496062992125984" footer="0.31496062992125984"/>
  <pageSetup paperSize="122" scale="61"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B1:AC58"/>
  <sheetViews>
    <sheetView zoomScale="80" zoomScaleNormal="80" workbookViewId="0"/>
  </sheetViews>
  <sheetFormatPr baseColWidth="10" defaultColWidth="10.85546875" defaultRowHeight="12.75"/>
  <cols>
    <col min="1" max="1" width="1.85546875" style="34" customWidth="1"/>
    <col min="2" max="2" width="12.28515625" style="34" customWidth="1"/>
    <col min="3" max="3" width="10.42578125" style="55" customWidth="1"/>
    <col min="4" max="4" width="12.42578125" style="55" customWidth="1"/>
    <col min="5" max="5" width="10" style="55" customWidth="1"/>
    <col min="6" max="6" width="12.85546875" style="34" customWidth="1"/>
    <col min="7" max="7" width="15.7109375" style="34" customWidth="1"/>
    <col min="8" max="8" width="12.42578125" style="34" customWidth="1"/>
    <col min="9" max="9" width="14.28515625" style="34" customWidth="1"/>
    <col min="10" max="10" width="15" style="34" customWidth="1"/>
    <col min="11" max="11" width="12.42578125" style="34" customWidth="1"/>
    <col min="12" max="12" width="14.140625" style="34" customWidth="1"/>
    <col min="13" max="13" width="12.28515625" style="34" customWidth="1"/>
    <col min="14" max="14" width="1.85546875" style="34" customWidth="1"/>
    <col min="15" max="15" width="10.85546875" style="34"/>
    <col min="16" max="16" width="10.85546875" style="139"/>
    <col min="17" max="17" width="8.5703125" style="311" hidden="1" customWidth="1"/>
    <col min="18" max="18" width="8.42578125" style="311" hidden="1" customWidth="1"/>
    <col min="19" max="19" width="10.28515625" style="311" hidden="1" customWidth="1"/>
    <col min="20" max="20" width="9.28515625" style="311" hidden="1" customWidth="1"/>
    <col min="21" max="21" width="11.42578125" style="311" hidden="1" customWidth="1"/>
    <col min="22" max="22" width="10.28515625" style="311" hidden="1" customWidth="1"/>
    <col min="23" max="24" width="7.42578125" style="311" hidden="1" customWidth="1"/>
    <col min="25" max="25" width="12.42578125" style="311" hidden="1" customWidth="1"/>
    <col min="26" max="26" width="9.42578125" style="311" hidden="1" customWidth="1"/>
    <col min="27" max="28" width="10.85546875" style="311" hidden="1" customWidth="1"/>
    <col min="29" max="29" width="10.85546875" style="139" customWidth="1"/>
    <col min="30" max="16384" width="10.85546875" style="34"/>
  </cols>
  <sheetData>
    <row r="1" spans="2:28" ht="4.5" customHeight="1"/>
    <row r="2" spans="2:28">
      <c r="B2" s="356" t="s">
        <v>110</v>
      </c>
      <c r="C2" s="356"/>
      <c r="D2" s="356"/>
      <c r="E2" s="356"/>
      <c r="F2" s="356"/>
      <c r="G2" s="356"/>
      <c r="H2" s="356"/>
      <c r="I2" s="356"/>
      <c r="J2" s="356"/>
      <c r="K2" s="356"/>
      <c r="L2" s="356"/>
      <c r="M2" s="356"/>
      <c r="N2" s="94"/>
      <c r="O2" s="44" t="s">
        <v>148</v>
      </c>
      <c r="P2" s="141"/>
      <c r="Q2" s="325"/>
    </row>
    <row r="3" spans="2:28">
      <c r="B3" s="356" t="s">
        <v>137</v>
      </c>
      <c r="C3" s="356"/>
      <c r="D3" s="356"/>
      <c r="E3" s="356"/>
      <c r="F3" s="356"/>
      <c r="G3" s="356"/>
      <c r="H3" s="356"/>
      <c r="I3" s="356"/>
      <c r="J3" s="356"/>
      <c r="K3" s="356"/>
      <c r="L3" s="356"/>
      <c r="M3" s="356"/>
      <c r="N3" s="94"/>
    </row>
    <row r="4" spans="2:28">
      <c r="B4" s="356" t="s">
        <v>271</v>
      </c>
      <c r="C4" s="356"/>
      <c r="D4" s="356"/>
      <c r="E4" s="356"/>
      <c r="F4" s="356"/>
      <c r="G4" s="356"/>
      <c r="H4" s="356"/>
      <c r="I4" s="356"/>
      <c r="J4" s="356"/>
      <c r="K4" s="356"/>
      <c r="L4" s="356"/>
      <c r="M4" s="356"/>
      <c r="N4" s="94"/>
    </row>
    <row r="5" spans="2:28" ht="39" customHeight="1">
      <c r="B5" s="30" t="s">
        <v>63</v>
      </c>
      <c r="C5" s="31" t="s">
        <v>165</v>
      </c>
      <c r="D5" s="31" t="s">
        <v>174</v>
      </c>
      <c r="E5" s="31" t="s">
        <v>166</v>
      </c>
      <c r="F5" s="31" t="s">
        <v>256</v>
      </c>
      <c r="G5" s="31" t="s">
        <v>257</v>
      </c>
      <c r="H5" s="31" t="s">
        <v>168</v>
      </c>
      <c r="I5" s="31" t="s">
        <v>169</v>
      </c>
      <c r="J5" s="31" t="s">
        <v>156</v>
      </c>
      <c r="K5" s="31" t="s">
        <v>170</v>
      </c>
      <c r="L5" s="31" t="s">
        <v>171</v>
      </c>
      <c r="M5" s="31" t="s">
        <v>68</v>
      </c>
      <c r="N5" s="109"/>
      <c r="R5" s="312" t="s">
        <v>158</v>
      </c>
      <c r="S5" s="312" t="s">
        <v>226</v>
      </c>
      <c r="T5" s="312" t="s">
        <v>227</v>
      </c>
      <c r="U5" s="312" t="s">
        <v>167</v>
      </c>
      <c r="V5" s="312" t="s">
        <v>228</v>
      </c>
      <c r="W5" s="312" t="s">
        <v>229</v>
      </c>
      <c r="X5" s="312" t="s">
        <v>230</v>
      </c>
      <c r="Y5" s="312" t="s">
        <v>231</v>
      </c>
      <c r="Z5" s="312" t="s">
        <v>233</v>
      </c>
      <c r="AA5" s="312" t="s">
        <v>232</v>
      </c>
      <c r="AB5" s="312" t="s">
        <v>266</v>
      </c>
    </row>
    <row r="6" spans="2:28">
      <c r="B6" s="86">
        <v>43026</v>
      </c>
      <c r="C6" s="87"/>
      <c r="D6" s="87">
        <v>5672.27</v>
      </c>
      <c r="E6" s="87">
        <v>3580.77</v>
      </c>
      <c r="F6" s="87">
        <v>3923.2087499999998</v>
      </c>
      <c r="G6" s="87">
        <v>4726.8900000000003</v>
      </c>
      <c r="H6" s="87">
        <v>2521.0100000000002</v>
      </c>
      <c r="I6" s="87">
        <v>2731.09</v>
      </c>
      <c r="J6" s="87"/>
      <c r="K6" s="87"/>
      <c r="L6" s="87">
        <v>3151.26</v>
      </c>
      <c r="M6" s="87">
        <v>3938.8749999999995</v>
      </c>
      <c r="N6" s="110"/>
      <c r="R6" s="326" t="str">
        <f t="shared" ref="R6:AA6" si="0">+IF(C6=0,"",(C6-$M6)/$M6)</f>
        <v/>
      </c>
      <c r="S6" s="326">
        <f t="shared" si="0"/>
        <v>0.4400736250833045</v>
      </c>
      <c r="T6" s="326">
        <f t="shared" si="0"/>
        <v>-9.0915553298847915E-2</v>
      </c>
      <c r="U6" s="326">
        <f t="shared" si="0"/>
        <v>-3.9773412459140657E-3</v>
      </c>
      <c r="V6" s="326">
        <f t="shared" si="0"/>
        <v>0.20006093110342443</v>
      </c>
      <c r="W6" s="326">
        <f t="shared" si="0"/>
        <v>-0.35996699565231177</v>
      </c>
      <c r="X6" s="326">
        <f t="shared" si="0"/>
        <v>-0.3066319697883278</v>
      </c>
      <c r="Y6" s="326" t="str">
        <f t="shared" si="0"/>
        <v/>
      </c>
      <c r="Z6" s="326" t="str">
        <f t="shared" si="0"/>
        <v/>
      </c>
      <c r="AA6" s="326">
        <f t="shared" si="0"/>
        <v>-0.19995937926438373</v>
      </c>
    </row>
    <row r="7" spans="2:28">
      <c r="B7" s="86">
        <v>43027</v>
      </c>
      <c r="C7" s="87">
        <v>5474.54</v>
      </c>
      <c r="D7" s="87">
        <v>5672.27</v>
      </c>
      <c r="E7" s="87">
        <v>3691.4750000000004</v>
      </c>
      <c r="F7" s="87">
        <v>3743.3549999999996</v>
      </c>
      <c r="G7" s="87">
        <v>4681.87</v>
      </c>
      <c r="H7" s="87">
        <v>2521.0100000000002</v>
      </c>
      <c r="I7" s="87">
        <v>2689.08</v>
      </c>
      <c r="J7" s="87"/>
      <c r="K7" s="87">
        <v>2941.18</v>
      </c>
      <c r="L7" s="87">
        <v>3151.26</v>
      </c>
      <c r="M7" s="87">
        <v>3883.8615789473683</v>
      </c>
      <c r="N7" s="110"/>
      <c r="O7" s="205"/>
      <c r="R7" s="326">
        <f t="shared" ref="R7:R35" si="1">+IF(C7=0,"",(C7-$M7)/$M7)</f>
        <v>0.40956104864163273</v>
      </c>
      <c r="S7" s="326">
        <f t="shared" ref="S7:S35" si="2">+IF(D7=0,"",(D7-$M7)/$M7)</f>
        <v>0.46047171988486241</v>
      </c>
      <c r="T7" s="326">
        <f t="shared" ref="T7:T35" si="3">+IF(E7=0,"",(E7-$M7)/$M7)</f>
        <v>-4.9534870138062424E-2</v>
      </c>
      <c r="U7" s="326">
        <f t="shared" ref="U7:U35" si="4">+IF(F7=0,"",(F7-$M7)/$M7)</f>
        <v>-3.617703053810941E-2</v>
      </c>
      <c r="V7" s="326">
        <f t="shared" ref="V7:V35" si="5">+IF(G7=0,"",(G7-$M7)/$M7)</f>
        <v>0.20546778118413619</v>
      </c>
      <c r="W7" s="326">
        <f t="shared" ref="W7:W35" si="6">+IF(H7=0,"",(H7-$M7)/$M7)</f>
        <v>-0.35090117174483282</v>
      </c>
      <c r="X7" s="326">
        <f t="shared" ref="X7:X35" si="7">+IF(I7=0,"",(I7-$M7)/$M7)</f>
        <v>-0.30762722992594049</v>
      </c>
      <c r="Y7" s="326" t="str">
        <f t="shared" ref="Y7:Y35" si="8">+IF(J7=0,"",(J7-$M7)/$M7)</f>
        <v/>
      </c>
      <c r="Z7" s="326">
        <f t="shared" ref="Z7:Z35" si="9">+IF(K7=0,"",(K7-$M7)/$M7)</f>
        <v>-0.24271760457612929</v>
      </c>
      <c r="AA7" s="326">
        <f t="shared" ref="AA7:AA35" si="10">+IF(L7=0,"",(L7-$M7)/$M7)</f>
        <v>-0.18862710837030475</v>
      </c>
    </row>
    <row r="8" spans="2:28">
      <c r="B8" s="86">
        <v>43028</v>
      </c>
      <c r="C8" s="87">
        <v>6386.55</v>
      </c>
      <c r="D8" s="87">
        <v>5672.27</v>
      </c>
      <c r="E8" s="87">
        <v>3592.4399999999996</v>
      </c>
      <c r="F8" s="87">
        <v>3824.0725000000002</v>
      </c>
      <c r="G8" s="87"/>
      <c r="H8" s="87">
        <v>2521.0100000000002</v>
      </c>
      <c r="I8" s="87">
        <v>2899.16</v>
      </c>
      <c r="J8" s="87">
        <v>3978.4250000000002</v>
      </c>
      <c r="K8" s="87">
        <v>2941.18</v>
      </c>
      <c r="L8" s="87">
        <v>3151.26</v>
      </c>
      <c r="M8" s="87">
        <v>3797.7018181818175</v>
      </c>
      <c r="N8" s="110"/>
      <c r="O8" s="205"/>
      <c r="R8" s="326">
        <f t="shared" si="1"/>
        <v>0.68168811185329348</v>
      </c>
      <c r="S8" s="326">
        <f t="shared" si="2"/>
        <v>0.49360594158380988</v>
      </c>
      <c r="T8" s="326">
        <f t="shared" si="3"/>
        <v>-5.4048955923582435E-2</v>
      </c>
      <c r="U8" s="326">
        <f t="shared" si="4"/>
        <v>6.943852645810899E-3</v>
      </c>
      <c r="V8" s="326" t="str">
        <f t="shared" si="5"/>
        <v/>
      </c>
      <c r="W8" s="326">
        <f t="shared" si="6"/>
        <v>-0.33617484449925678</v>
      </c>
      <c r="X8" s="326">
        <f t="shared" si="7"/>
        <v>-0.2366014661498628</v>
      </c>
      <c r="Y8" s="326">
        <f t="shared" si="8"/>
        <v>4.7587512256216422E-2</v>
      </c>
      <c r="Z8" s="326">
        <f t="shared" si="9"/>
        <v>-0.22553687972055819</v>
      </c>
      <c r="AA8" s="326">
        <f t="shared" si="10"/>
        <v>-0.17021921391693329</v>
      </c>
    </row>
    <row r="9" spans="2:28">
      <c r="B9" s="86">
        <v>43031</v>
      </c>
      <c r="C9" s="87"/>
      <c r="D9" s="87">
        <v>5672.27</v>
      </c>
      <c r="E9" s="87">
        <v>4092.07</v>
      </c>
      <c r="F9" s="87">
        <v>3604.3516666666669</v>
      </c>
      <c r="G9" s="87"/>
      <c r="H9" s="87">
        <v>2521.0100000000002</v>
      </c>
      <c r="I9" s="87">
        <v>2731.09</v>
      </c>
      <c r="J9" s="87"/>
      <c r="K9" s="87">
        <v>2941.18</v>
      </c>
      <c r="L9" s="87">
        <v>3151.26</v>
      </c>
      <c r="M9" s="87">
        <v>3668.0226666666672</v>
      </c>
      <c r="N9" s="110"/>
      <c r="O9" s="205"/>
      <c r="R9" s="326" t="str">
        <f t="shared" si="1"/>
        <v/>
      </c>
      <c r="S9" s="326">
        <f t="shared" si="2"/>
        <v>0.54641083642885513</v>
      </c>
      <c r="T9" s="326">
        <f t="shared" si="3"/>
        <v>0.115606519334486</v>
      </c>
      <c r="U9" s="326">
        <f t="shared" si="4"/>
        <v>-1.7358398730360519E-2</v>
      </c>
      <c r="V9" s="326" t="str">
        <f t="shared" si="5"/>
        <v/>
      </c>
      <c r="W9" s="326">
        <f t="shared" si="6"/>
        <v>-0.31270599200223048</v>
      </c>
      <c r="X9" s="326">
        <f t="shared" si="7"/>
        <v>-0.2554326272792935</v>
      </c>
      <c r="Y9" s="326" t="str">
        <f t="shared" si="8"/>
        <v/>
      </c>
      <c r="Z9" s="326">
        <f t="shared" si="9"/>
        <v>-0.19815653629185151</v>
      </c>
      <c r="AA9" s="326">
        <f t="shared" si="10"/>
        <v>-0.14088317156891439</v>
      </c>
    </row>
    <row r="10" spans="2:28">
      <c r="B10" s="86">
        <v>43032</v>
      </c>
      <c r="C10" s="87"/>
      <c r="D10" s="87">
        <v>5672.27</v>
      </c>
      <c r="E10" s="87">
        <v>3874.88</v>
      </c>
      <c r="F10" s="87">
        <v>3602.36625</v>
      </c>
      <c r="G10" s="87">
        <v>4690.08</v>
      </c>
      <c r="H10" s="87">
        <v>2521.0100000000002</v>
      </c>
      <c r="I10" s="87">
        <v>2701.08</v>
      </c>
      <c r="J10" s="87">
        <v>3571.43</v>
      </c>
      <c r="K10" s="87">
        <v>2521.0100000000002</v>
      </c>
      <c r="L10" s="87">
        <v>3151.26</v>
      </c>
      <c r="M10" s="87">
        <v>3583.355</v>
      </c>
      <c r="N10" s="110"/>
      <c r="O10" s="205"/>
      <c r="R10" s="326" t="str">
        <f t="shared" si="1"/>
        <v/>
      </c>
      <c r="S10" s="326">
        <f t="shared" si="2"/>
        <v>0.58294949844489319</v>
      </c>
      <c r="T10" s="326">
        <f t="shared" si="3"/>
        <v>8.1355322037587705E-2</v>
      </c>
      <c r="U10" s="326">
        <f t="shared" si="4"/>
        <v>5.3054330369165263E-3</v>
      </c>
      <c r="V10" s="326">
        <f t="shared" si="5"/>
        <v>0.30885162089717594</v>
      </c>
      <c r="W10" s="326">
        <f t="shared" si="6"/>
        <v>-0.29646657950440292</v>
      </c>
      <c r="X10" s="326">
        <f t="shared" si="7"/>
        <v>-0.24621479032917479</v>
      </c>
      <c r="Y10" s="326">
        <f t="shared" si="8"/>
        <v>-3.327886854637674E-3</v>
      </c>
      <c r="Z10" s="326">
        <f t="shared" si="9"/>
        <v>-0.29646657950440292</v>
      </c>
      <c r="AA10" s="326">
        <f t="shared" si="10"/>
        <v>-0.12058392205070383</v>
      </c>
    </row>
    <row r="11" spans="2:28">
      <c r="B11" s="84">
        <v>43033</v>
      </c>
      <c r="C11" s="85"/>
      <c r="D11" s="85">
        <v>5672.27</v>
      </c>
      <c r="E11" s="85">
        <v>4101.2049999999999</v>
      </c>
      <c r="F11" s="85">
        <v>3800.813333333333</v>
      </c>
      <c r="G11" s="85"/>
      <c r="H11" s="85">
        <v>2521.0100000000002</v>
      </c>
      <c r="I11" s="85">
        <v>3008.02</v>
      </c>
      <c r="J11" s="85"/>
      <c r="K11" s="85">
        <v>2941.18</v>
      </c>
      <c r="L11" s="85">
        <v>3151.26</v>
      </c>
      <c r="M11" s="85">
        <v>3757.6558333333337</v>
      </c>
      <c r="N11" s="110"/>
      <c r="O11" s="205"/>
      <c r="R11" s="326" t="str">
        <f t="shared" si="1"/>
        <v/>
      </c>
      <c r="S11" s="326">
        <f t="shared" si="2"/>
        <v>0.50952355712903452</v>
      </c>
      <c r="T11" s="326">
        <f t="shared" si="3"/>
        <v>9.1426458915986275E-2</v>
      </c>
      <c r="U11" s="326">
        <f t="shared" si="4"/>
        <v>1.1485218954103968E-2</v>
      </c>
      <c r="V11" s="326" t="str">
        <f t="shared" si="5"/>
        <v/>
      </c>
      <c r="W11" s="326">
        <f t="shared" si="6"/>
        <v>-0.32910034558336126</v>
      </c>
      <c r="X11" s="326">
        <f t="shared" si="7"/>
        <v>-0.19949560752304138</v>
      </c>
      <c r="Y11" s="326" t="str">
        <f t="shared" si="8"/>
        <v/>
      </c>
      <c r="Z11" s="326">
        <f t="shared" si="9"/>
        <v>-0.21728329297498652</v>
      </c>
      <c r="AA11" s="326">
        <f t="shared" si="10"/>
        <v>-0.16137609728760419</v>
      </c>
    </row>
    <row r="12" spans="2:28">
      <c r="B12" s="84">
        <v>43034</v>
      </c>
      <c r="C12" s="85">
        <v>5882.35</v>
      </c>
      <c r="D12" s="85">
        <v>5672.27</v>
      </c>
      <c r="E12" s="85">
        <v>4513.1850000000004</v>
      </c>
      <c r="F12" s="85">
        <v>3497.376666666667</v>
      </c>
      <c r="G12" s="85">
        <v>4668.53</v>
      </c>
      <c r="H12" s="85">
        <v>2521.0100000000002</v>
      </c>
      <c r="I12" s="85">
        <v>3151.26</v>
      </c>
      <c r="J12" s="85"/>
      <c r="K12" s="85">
        <v>2941.18</v>
      </c>
      <c r="L12" s="85">
        <v>3151.26</v>
      </c>
      <c r="M12" s="85">
        <v>3893.6335294117648</v>
      </c>
      <c r="N12" s="110"/>
      <c r="O12" s="205"/>
      <c r="R12" s="326">
        <f t="shared" si="1"/>
        <v>0.51076108102261053</v>
      </c>
      <c r="S12" s="326">
        <f t="shared" si="2"/>
        <v>0.4568063371020295</v>
      </c>
      <c r="T12" s="326">
        <f t="shared" si="3"/>
        <v>0.15911910196690623</v>
      </c>
      <c r="U12" s="326">
        <f t="shared" si="4"/>
        <v>-0.10177045676020845</v>
      </c>
      <c r="V12" s="326">
        <f t="shared" si="5"/>
        <v>0.19901628253784412</v>
      </c>
      <c r="W12" s="326">
        <f t="shared" si="6"/>
        <v>-0.3525302314774178</v>
      </c>
      <c r="X12" s="326">
        <f t="shared" si="7"/>
        <v>-0.1906634314205527</v>
      </c>
      <c r="Y12" s="326" t="str">
        <f t="shared" si="8"/>
        <v/>
      </c>
      <c r="Z12" s="326">
        <f t="shared" si="9"/>
        <v>-0.24461817534113386</v>
      </c>
      <c r="AA12" s="326">
        <f t="shared" si="10"/>
        <v>-0.1906634314205527</v>
      </c>
    </row>
    <row r="13" spans="2:28">
      <c r="B13" s="84">
        <v>43038</v>
      </c>
      <c r="C13" s="85"/>
      <c r="D13" s="85">
        <v>5672.27</v>
      </c>
      <c r="E13" s="85">
        <v>4396.75</v>
      </c>
      <c r="F13" s="85">
        <v>3522.4157142857143</v>
      </c>
      <c r="G13" s="85"/>
      <c r="H13" s="85">
        <v>2521.0100000000002</v>
      </c>
      <c r="I13" s="85">
        <v>2701.08</v>
      </c>
      <c r="J13" s="85"/>
      <c r="K13" s="85">
        <v>2941.18</v>
      </c>
      <c r="L13" s="85">
        <v>2941.18</v>
      </c>
      <c r="M13" s="85">
        <v>3677.5362500000006</v>
      </c>
      <c r="N13" s="110"/>
      <c r="O13" s="205"/>
      <c r="R13" s="326" t="str">
        <f t="shared" si="1"/>
        <v/>
      </c>
      <c r="S13" s="326">
        <f t="shared" si="2"/>
        <v>0.54241035693393902</v>
      </c>
      <c r="T13" s="326">
        <f t="shared" si="3"/>
        <v>0.19556945223857394</v>
      </c>
      <c r="U13" s="326">
        <f t="shared" si="4"/>
        <v>-4.2180559257379506E-2</v>
      </c>
      <c r="V13" s="326" t="str">
        <f t="shared" si="5"/>
        <v/>
      </c>
      <c r="W13" s="326">
        <f t="shared" si="6"/>
        <v>-0.31448398367249275</v>
      </c>
      <c r="X13" s="326">
        <f t="shared" si="7"/>
        <v>-0.26551913662305859</v>
      </c>
      <c r="Y13" s="326" t="str">
        <f t="shared" si="8"/>
        <v/>
      </c>
      <c r="Z13" s="326">
        <f t="shared" si="9"/>
        <v>-0.20023086108260676</v>
      </c>
      <c r="AA13" s="326">
        <f t="shared" si="10"/>
        <v>-0.20023086108260676</v>
      </c>
    </row>
    <row r="14" spans="2:28">
      <c r="B14" s="84">
        <v>43039</v>
      </c>
      <c r="C14" s="85">
        <v>6092.44</v>
      </c>
      <c r="D14" s="85">
        <v>5672.27</v>
      </c>
      <c r="E14" s="85">
        <v>4308.63</v>
      </c>
      <c r="F14" s="85">
        <v>3455.8480000000004</v>
      </c>
      <c r="G14" s="85">
        <v>4621.8500000000004</v>
      </c>
      <c r="H14" s="85">
        <v>2521.0100000000002</v>
      </c>
      <c r="I14" s="85">
        <v>2926.17</v>
      </c>
      <c r="J14" s="85">
        <v>3994.9300000000003</v>
      </c>
      <c r="K14" s="85">
        <v>2521.0100000000002</v>
      </c>
      <c r="L14" s="85">
        <v>2941.18</v>
      </c>
      <c r="M14" s="85">
        <v>3867.1879999999992</v>
      </c>
      <c r="N14" s="110"/>
      <c r="O14" s="205"/>
      <c r="R14" s="326">
        <f t="shared" si="1"/>
        <v>0.57541862459233972</v>
      </c>
      <c r="S14" s="326">
        <f t="shared" si="2"/>
        <v>0.46676861843799722</v>
      </c>
      <c r="T14" s="326">
        <f t="shared" si="3"/>
        <v>0.11415064382698772</v>
      </c>
      <c r="U14" s="326">
        <f t="shared" si="4"/>
        <v>-0.10636669331824541</v>
      </c>
      <c r="V14" s="326">
        <f t="shared" si="5"/>
        <v>0.19514489598126633</v>
      </c>
      <c r="W14" s="326">
        <f t="shared" si="6"/>
        <v>-0.3481025489321955</v>
      </c>
      <c r="X14" s="326">
        <f t="shared" si="7"/>
        <v>-0.24333391601339249</v>
      </c>
      <c r="Y14" s="326">
        <f t="shared" si="8"/>
        <v>3.3032270476636025E-2</v>
      </c>
      <c r="Z14" s="326">
        <f t="shared" si="9"/>
        <v>-0.3481025489321955</v>
      </c>
      <c r="AA14" s="326">
        <f t="shared" si="10"/>
        <v>-0.23945254277785294</v>
      </c>
    </row>
    <row r="15" spans="2:28">
      <c r="B15" s="84">
        <v>43041</v>
      </c>
      <c r="C15" s="85"/>
      <c r="D15" s="85">
        <v>5672.27</v>
      </c>
      <c r="E15" s="85">
        <v>4496</v>
      </c>
      <c r="F15" s="85">
        <v>4408.1266666666661</v>
      </c>
      <c r="G15" s="85">
        <v>5516.56</v>
      </c>
      <c r="H15" s="85">
        <v>3571.4300000000003</v>
      </c>
      <c r="I15" s="85">
        <v>3466.3850000000002</v>
      </c>
      <c r="J15" s="85"/>
      <c r="K15" s="85">
        <v>2768.17</v>
      </c>
      <c r="L15" s="85"/>
      <c r="M15" s="85">
        <v>4321.6037500000002</v>
      </c>
      <c r="N15" s="110"/>
      <c r="O15" s="205"/>
      <c r="R15" s="326" t="str">
        <f t="shared" si="1"/>
        <v/>
      </c>
      <c r="S15" s="326">
        <f t="shared" si="2"/>
        <v>0.31253819834824054</v>
      </c>
      <c r="T15" s="326">
        <f t="shared" si="3"/>
        <v>4.035452116589814E-2</v>
      </c>
      <c r="U15" s="326">
        <f t="shared" si="4"/>
        <v>2.0021020360014699E-2</v>
      </c>
      <c r="V15" s="326">
        <f t="shared" si="5"/>
        <v>0.27650759281204346</v>
      </c>
      <c r="W15" s="326">
        <f t="shared" si="6"/>
        <v>-0.17358688889512369</v>
      </c>
      <c r="X15" s="326">
        <f t="shared" si="7"/>
        <v>-0.19789383744402758</v>
      </c>
      <c r="Y15" s="326" t="str">
        <f t="shared" si="8"/>
        <v/>
      </c>
      <c r="Z15" s="326">
        <f t="shared" si="9"/>
        <v>-0.35945770132210758</v>
      </c>
      <c r="AA15" s="326" t="str">
        <f t="shared" si="10"/>
        <v/>
      </c>
    </row>
    <row r="16" spans="2:28">
      <c r="B16" s="84">
        <v>43042</v>
      </c>
      <c r="C16" s="85"/>
      <c r="D16" s="85">
        <v>6092.44</v>
      </c>
      <c r="E16" s="85">
        <v>4519.6450000000004</v>
      </c>
      <c r="F16" s="85">
        <v>5588.5766666666668</v>
      </c>
      <c r="G16" s="85"/>
      <c r="H16" s="85">
        <v>3991.6000000000004</v>
      </c>
      <c r="I16" s="85">
        <v>3587.26</v>
      </c>
      <c r="J16" s="85">
        <v>3579.8450000000003</v>
      </c>
      <c r="K16" s="85">
        <v>2707.75</v>
      </c>
      <c r="L16" s="85">
        <v>3151.26</v>
      </c>
      <c r="M16" s="85">
        <v>4530.700526315788</v>
      </c>
      <c r="N16" s="110"/>
      <c r="O16" s="205"/>
      <c r="R16" s="326" t="str">
        <f t="shared" si="1"/>
        <v/>
      </c>
      <c r="S16" s="326">
        <f t="shared" si="2"/>
        <v>0.34470154551445603</v>
      </c>
      <c r="T16" s="326">
        <f t="shared" si="3"/>
        <v>-2.4401361890006783E-3</v>
      </c>
      <c r="U16" s="326">
        <f t="shared" si="4"/>
        <v>0.23349063444083068</v>
      </c>
      <c r="V16" s="326" t="str">
        <f t="shared" si="5"/>
        <v/>
      </c>
      <c r="W16" s="326">
        <f t="shared" si="6"/>
        <v>-0.11898833815753564</v>
      </c>
      <c r="X16" s="326">
        <f t="shared" si="7"/>
        <v>-0.20823281539708421</v>
      </c>
      <c r="Y16" s="326">
        <f t="shared" si="8"/>
        <v>-0.20986942765095781</v>
      </c>
      <c r="Z16" s="326">
        <f t="shared" si="9"/>
        <v>-0.40235511390070833</v>
      </c>
      <c r="AA16" s="326">
        <f t="shared" si="10"/>
        <v>-0.30446517449201216</v>
      </c>
    </row>
    <row r="17" spans="2:28">
      <c r="B17" s="84">
        <v>43045</v>
      </c>
      <c r="C17" s="85">
        <v>6092.44</v>
      </c>
      <c r="D17" s="85">
        <v>6092.44</v>
      </c>
      <c r="E17" s="85">
        <v>5462.18</v>
      </c>
      <c r="F17" s="85">
        <v>6027.7849999999989</v>
      </c>
      <c r="G17" s="85"/>
      <c r="H17" s="85">
        <v>2941.18</v>
      </c>
      <c r="I17" s="85">
        <v>6043.96</v>
      </c>
      <c r="J17" s="85"/>
      <c r="K17" s="85">
        <v>2941.18</v>
      </c>
      <c r="L17" s="85">
        <v>3151.26</v>
      </c>
      <c r="M17" s="85">
        <v>4965.5226666666667</v>
      </c>
      <c r="N17" s="110"/>
      <c r="O17" s="205"/>
      <c r="R17" s="326">
        <f t="shared" si="1"/>
        <v>0.22694838166750883</v>
      </c>
      <c r="S17" s="326">
        <f t="shared" si="2"/>
        <v>0.22694838166750883</v>
      </c>
      <c r="T17" s="326">
        <f t="shared" si="3"/>
        <v>0.10002115923614088</v>
      </c>
      <c r="U17" s="326">
        <f t="shared" si="4"/>
        <v>0.21392759728281013</v>
      </c>
      <c r="V17" s="326" t="str">
        <f t="shared" si="5"/>
        <v/>
      </c>
      <c r="W17" s="326">
        <f t="shared" si="6"/>
        <v>-0.4076796749425774</v>
      </c>
      <c r="X17" s="326">
        <f t="shared" si="7"/>
        <v>0.21718505900150961</v>
      </c>
      <c r="Y17" s="326" t="str">
        <f t="shared" si="8"/>
        <v/>
      </c>
      <c r="Z17" s="326">
        <f t="shared" si="9"/>
        <v>-0.4076796749425774</v>
      </c>
      <c r="AA17" s="326">
        <f t="shared" si="10"/>
        <v>-0.36537194338991369</v>
      </c>
    </row>
    <row r="18" spans="2:28">
      <c r="B18" s="84">
        <v>43046</v>
      </c>
      <c r="C18" s="85"/>
      <c r="D18" s="85">
        <v>6092.44</v>
      </c>
      <c r="E18" s="85">
        <v>5882.35</v>
      </c>
      <c r="F18" s="85">
        <v>6190.0649999999996</v>
      </c>
      <c r="G18" s="85">
        <v>5206.79</v>
      </c>
      <c r="H18" s="85">
        <v>4201.68</v>
      </c>
      <c r="I18" s="85">
        <v>5689.5050000000001</v>
      </c>
      <c r="J18" s="85">
        <v>4201.68</v>
      </c>
      <c r="K18" s="85">
        <v>2941.18</v>
      </c>
      <c r="L18" s="85">
        <v>3151.26</v>
      </c>
      <c r="M18" s="85">
        <v>5186.3094999999985</v>
      </c>
      <c r="N18" s="110"/>
      <c r="O18" s="205"/>
      <c r="R18" s="326" t="str">
        <f t="shared" si="1"/>
        <v/>
      </c>
      <c r="S18" s="326">
        <f t="shared" si="2"/>
        <v>0.17471585527242472</v>
      </c>
      <c r="T18" s="326">
        <f t="shared" si="3"/>
        <v>0.1342072816903816</v>
      </c>
      <c r="U18" s="326">
        <f t="shared" si="4"/>
        <v>0.19353945228297723</v>
      </c>
      <c r="V18" s="326">
        <f t="shared" si="5"/>
        <v>3.948954454029689E-3</v>
      </c>
      <c r="W18" s="326">
        <f t="shared" si="6"/>
        <v>-0.18985166619924987</v>
      </c>
      <c r="X18" s="326">
        <f t="shared" si="7"/>
        <v>9.7023808548256096E-2</v>
      </c>
      <c r="Y18" s="326">
        <f t="shared" si="8"/>
        <v>-0.18985166619924987</v>
      </c>
      <c r="Z18" s="326">
        <f t="shared" si="9"/>
        <v>-0.43289539507813779</v>
      </c>
      <c r="AA18" s="326">
        <f t="shared" si="10"/>
        <v>-0.39238874964943737</v>
      </c>
    </row>
    <row r="19" spans="2:28">
      <c r="B19" s="84">
        <v>43047</v>
      </c>
      <c r="C19" s="85">
        <v>6932.77</v>
      </c>
      <c r="D19" s="85">
        <v>6092.44</v>
      </c>
      <c r="E19" s="85">
        <v>5876.2633333333333</v>
      </c>
      <c r="F19" s="85">
        <v>6095.9733333333343</v>
      </c>
      <c r="G19" s="85"/>
      <c r="H19" s="85">
        <v>4201.68</v>
      </c>
      <c r="I19" s="85">
        <v>5648.93</v>
      </c>
      <c r="J19" s="85"/>
      <c r="K19" s="85"/>
      <c r="L19" s="85"/>
      <c r="M19" s="85">
        <v>5824.971333333332</v>
      </c>
      <c r="N19" s="110"/>
      <c r="O19" s="205"/>
      <c r="R19" s="326">
        <f t="shared" si="1"/>
        <v>0.19018096455295894</v>
      </c>
      <c r="S19" s="326">
        <f t="shared" si="2"/>
        <v>4.5917593643093342E-2</v>
      </c>
      <c r="T19" s="326">
        <f t="shared" si="3"/>
        <v>8.8055368970630637E-3</v>
      </c>
      <c r="U19" s="326">
        <f t="shared" si="4"/>
        <v>4.6524177458041105E-2</v>
      </c>
      <c r="V19" s="326" t="str">
        <f t="shared" si="5"/>
        <v/>
      </c>
      <c r="W19" s="326">
        <f t="shared" si="6"/>
        <v>-0.27867799521073444</v>
      </c>
      <c r="X19" s="326">
        <f t="shared" si="7"/>
        <v>-3.0221836857108157E-2</v>
      </c>
      <c r="Y19" s="326" t="str">
        <f t="shared" si="8"/>
        <v/>
      </c>
      <c r="Z19" s="326" t="str">
        <f t="shared" si="9"/>
        <v/>
      </c>
      <c r="AA19" s="326" t="str">
        <f t="shared" si="10"/>
        <v/>
      </c>
    </row>
    <row r="20" spans="2:28">
      <c r="B20" s="84">
        <v>43048</v>
      </c>
      <c r="C20" s="85">
        <v>7936.51</v>
      </c>
      <c r="D20" s="85">
        <v>6512.61</v>
      </c>
      <c r="E20" s="85">
        <v>5954.086666666667</v>
      </c>
      <c r="F20" s="85">
        <v>6008.4216666666662</v>
      </c>
      <c r="G20" s="85">
        <v>6302.52</v>
      </c>
      <c r="H20" s="85">
        <v>3361.34</v>
      </c>
      <c r="I20" s="85">
        <v>5658.26</v>
      </c>
      <c r="J20" s="85"/>
      <c r="K20" s="85">
        <v>2941.18</v>
      </c>
      <c r="L20" s="85"/>
      <c r="M20" s="85">
        <v>5849.4317647058824</v>
      </c>
      <c r="N20" s="110"/>
      <c r="O20" s="205"/>
      <c r="R20" s="326">
        <f t="shared" si="1"/>
        <v>0.35680016781921703</v>
      </c>
      <c r="S20" s="326">
        <f t="shared" si="2"/>
        <v>0.11337481348112842</v>
      </c>
      <c r="T20" s="326">
        <f t="shared" si="3"/>
        <v>1.7891464704699708E-2</v>
      </c>
      <c r="U20" s="326">
        <f t="shared" si="4"/>
        <v>2.718040116650168E-2</v>
      </c>
      <c r="V20" s="326">
        <f t="shared" si="5"/>
        <v>7.7458504264969391E-2</v>
      </c>
      <c r="W20" s="326">
        <f t="shared" si="6"/>
        <v>-0.42535614821912315</v>
      </c>
      <c r="X20" s="326">
        <f t="shared" si="7"/>
        <v>-3.2682108689491583E-2</v>
      </c>
      <c r="Y20" s="326" t="str">
        <f t="shared" si="8"/>
        <v/>
      </c>
      <c r="Z20" s="326">
        <f t="shared" si="9"/>
        <v>-0.49718534751590754</v>
      </c>
      <c r="AA20" s="326" t="str">
        <f t="shared" si="10"/>
        <v/>
      </c>
    </row>
    <row r="21" spans="2:28">
      <c r="B21" s="84">
        <v>43049</v>
      </c>
      <c r="C21" s="85">
        <v>7563.03</v>
      </c>
      <c r="D21" s="85">
        <v>8613.4500000000007</v>
      </c>
      <c r="E21" s="85">
        <v>5739.3133333333344</v>
      </c>
      <c r="F21" s="85">
        <v>5840.8224999999993</v>
      </c>
      <c r="G21" s="85">
        <v>6722.69</v>
      </c>
      <c r="H21" s="85">
        <v>4201.68</v>
      </c>
      <c r="I21" s="85">
        <v>5788.98</v>
      </c>
      <c r="J21" s="85">
        <v>4831.93</v>
      </c>
      <c r="K21" s="85">
        <v>2941.18</v>
      </c>
      <c r="L21" s="85">
        <v>3151.26</v>
      </c>
      <c r="M21" s="85">
        <v>5586.8842105263147</v>
      </c>
      <c r="N21" s="110"/>
      <c r="O21" s="205"/>
      <c r="R21" s="326">
        <f t="shared" si="1"/>
        <v>0.35371160650696953</v>
      </c>
      <c r="S21" s="326">
        <f t="shared" si="2"/>
        <v>0.54172695825184591</v>
      </c>
      <c r="T21" s="326">
        <f t="shared" si="3"/>
        <v>2.728338677931183E-2</v>
      </c>
      <c r="U21" s="326">
        <f t="shared" si="4"/>
        <v>4.5452577842088872E-2</v>
      </c>
      <c r="V21" s="326">
        <f t="shared" si="5"/>
        <v>0.20329860914849457</v>
      </c>
      <c r="W21" s="326">
        <f t="shared" si="6"/>
        <v>-0.24793859302049517</v>
      </c>
      <c r="X21" s="326">
        <f t="shared" si="7"/>
        <v>3.6173255406459603E-2</v>
      </c>
      <c r="Y21" s="326">
        <f t="shared" si="8"/>
        <v>-0.13512973995485647</v>
      </c>
      <c r="Z21" s="326">
        <f t="shared" si="9"/>
        <v>-0.47355629915177272</v>
      </c>
      <c r="AA21" s="326">
        <f t="shared" si="10"/>
        <v>-0.43595394476537136</v>
      </c>
    </row>
    <row r="22" spans="2:28">
      <c r="B22" s="84">
        <v>43052</v>
      </c>
      <c r="C22" s="85">
        <v>7469.65</v>
      </c>
      <c r="D22" s="85">
        <v>7563.0250000000005</v>
      </c>
      <c r="E22" s="85">
        <v>5904.5933333333332</v>
      </c>
      <c r="F22" s="85">
        <v>5029.2</v>
      </c>
      <c r="G22" s="85"/>
      <c r="H22" s="85">
        <v>3921.5666666666671</v>
      </c>
      <c r="I22" s="85">
        <v>5648.93</v>
      </c>
      <c r="J22" s="85"/>
      <c r="K22" s="85"/>
      <c r="L22" s="85"/>
      <c r="M22" s="85">
        <v>5524.6073333333343</v>
      </c>
      <c r="N22" s="110"/>
      <c r="O22" s="205"/>
      <c r="R22" s="326">
        <f t="shared" si="1"/>
        <v>0.35206894342174033</v>
      </c>
      <c r="S22" s="326">
        <f t="shared" si="2"/>
        <v>0.36897059712599772</v>
      </c>
      <c r="T22" s="326">
        <f t="shared" si="3"/>
        <v>6.8780634907265006E-2</v>
      </c>
      <c r="U22" s="326">
        <f t="shared" si="4"/>
        <v>-8.967285880106611E-2</v>
      </c>
      <c r="V22" s="326" t="str">
        <f t="shared" si="5"/>
        <v/>
      </c>
      <c r="W22" s="326">
        <f t="shared" si="6"/>
        <v>-0.29016372928344475</v>
      </c>
      <c r="X22" s="326">
        <f t="shared" si="7"/>
        <v>2.2503439460131645E-2</v>
      </c>
      <c r="Y22" s="326" t="str">
        <f t="shared" si="8"/>
        <v/>
      </c>
      <c r="Z22" s="326" t="str">
        <f t="shared" si="9"/>
        <v/>
      </c>
      <c r="AA22" s="326" t="str">
        <f t="shared" si="10"/>
        <v/>
      </c>
    </row>
    <row r="23" spans="2:28">
      <c r="B23" s="84">
        <v>43053</v>
      </c>
      <c r="C23" s="85">
        <v>9243.7000000000007</v>
      </c>
      <c r="D23" s="85">
        <v>7563.0250000000005</v>
      </c>
      <c r="E23" s="85">
        <v>6089.39</v>
      </c>
      <c r="F23" s="85">
        <v>5602.9433333333336</v>
      </c>
      <c r="G23" s="85">
        <v>6565.13</v>
      </c>
      <c r="H23" s="85">
        <v>4621.8500000000004</v>
      </c>
      <c r="I23" s="85">
        <v>5437.6750000000002</v>
      </c>
      <c r="J23" s="85">
        <v>4816.4349999999995</v>
      </c>
      <c r="K23" s="85"/>
      <c r="L23" s="85">
        <v>4222.6900000000005</v>
      </c>
      <c r="M23" s="85">
        <v>5920.9868181818174</v>
      </c>
      <c r="N23" s="110"/>
      <c r="O23" s="205"/>
      <c r="R23" s="326">
        <f t="shared" si="1"/>
        <v>0.56117557492527959</v>
      </c>
      <c r="S23" s="326">
        <f t="shared" si="2"/>
        <v>0.27732508655076027</v>
      </c>
      <c r="T23" s="326">
        <f t="shared" si="3"/>
        <v>2.8441742396902552E-2</v>
      </c>
      <c r="U23" s="326">
        <f t="shared" si="4"/>
        <v>-5.3714607820415101E-2</v>
      </c>
      <c r="V23" s="326">
        <f t="shared" si="5"/>
        <v>0.10878983547813108</v>
      </c>
      <c r="W23" s="326">
        <f t="shared" si="6"/>
        <v>-0.21941221253736021</v>
      </c>
      <c r="X23" s="326">
        <f t="shared" si="7"/>
        <v>-8.1626903254993194E-2</v>
      </c>
      <c r="Y23" s="326">
        <f t="shared" si="8"/>
        <v>-0.18654860280891444</v>
      </c>
      <c r="Z23" s="326" t="str">
        <f t="shared" si="9"/>
        <v/>
      </c>
      <c r="AA23" s="326">
        <f t="shared" si="10"/>
        <v>-0.28682665074794411</v>
      </c>
    </row>
    <row r="24" spans="2:28">
      <c r="B24" s="84">
        <v>43054</v>
      </c>
      <c r="C24" s="85"/>
      <c r="D24" s="85">
        <v>8046.2150000000001</v>
      </c>
      <c r="E24" s="85">
        <v>6207.3549999999996</v>
      </c>
      <c r="F24" s="85">
        <v>5831.098</v>
      </c>
      <c r="G24" s="85">
        <v>6512.61</v>
      </c>
      <c r="H24" s="85">
        <v>4201.68</v>
      </c>
      <c r="I24" s="85">
        <v>5456.0550000000003</v>
      </c>
      <c r="J24" s="85"/>
      <c r="K24" s="85"/>
      <c r="L24" s="85"/>
      <c r="M24" s="85">
        <v>5994.0887500000008</v>
      </c>
      <c r="N24" s="110"/>
      <c r="O24" s="205"/>
      <c r="R24" s="326" t="str">
        <f t="shared" si="1"/>
        <v/>
      </c>
      <c r="S24" s="326">
        <f t="shared" si="2"/>
        <v>0.34235833595223281</v>
      </c>
      <c r="T24" s="326">
        <f t="shared" si="3"/>
        <v>3.5579428149107521E-2</v>
      </c>
      <c r="U24" s="326">
        <f t="shared" si="4"/>
        <v>-2.7191914700962813E-2</v>
      </c>
      <c r="V24" s="326">
        <f t="shared" si="5"/>
        <v>8.6505434207993462E-2</v>
      </c>
      <c r="W24" s="326">
        <f t="shared" si="6"/>
        <v>-0.29902939792141053</v>
      </c>
      <c r="X24" s="326">
        <f t="shared" si="7"/>
        <v>-8.9760724680628137E-2</v>
      </c>
      <c r="Y24" s="326" t="str">
        <f t="shared" si="8"/>
        <v/>
      </c>
      <c r="Z24" s="326" t="str">
        <f t="shared" si="9"/>
        <v/>
      </c>
      <c r="AA24" s="326" t="str">
        <f t="shared" si="10"/>
        <v/>
      </c>
    </row>
    <row r="25" spans="2:28">
      <c r="B25" s="84">
        <v>43055</v>
      </c>
      <c r="C25" s="85">
        <v>10924.37</v>
      </c>
      <c r="D25" s="85">
        <v>8046.2150000000001</v>
      </c>
      <c r="E25" s="85">
        <v>5952.38</v>
      </c>
      <c r="F25" s="85">
        <v>5853.293333333334</v>
      </c>
      <c r="G25" s="85">
        <v>6732.17</v>
      </c>
      <c r="H25" s="85">
        <v>4761.9066666666668</v>
      </c>
      <c r="I25" s="85">
        <v>5452.95</v>
      </c>
      <c r="J25" s="85"/>
      <c r="K25" s="85">
        <v>3151.26</v>
      </c>
      <c r="L25" s="85">
        <v>3151.26</v>
      </c>
      <c r="M25" s="85">
        <v>5706.7260869565207</v>
      </c>
      <c r="N25" s="110"/>
      <c r="O25" s="205"/>
      <c r="R25" s="326">
        <f t="shared" si="1"/>
        <v>0.91429724040358218</v>
      </c>
      <c r="S25" s="326">
        <f t="shared" si="2"/>
        <v>0.40995290073422158</v>
      </c>
      <c r="T25" s="326">
        <f t="shared" si="3"/>
        <v>4.3046382339070731E-2</v>
      </c>
      <c r="U25" s="326">
        <f t="shared" si="4"/>
        <v>2.5683245374578632E-2</v>
      </c>
      <c r="V25" s="326">
        <f t="shared" si="5"/>
        <v>0.17969040346745702</v>
      </c>
      <c r="W25" s="326">
        <f t="shared" si="6"/>
        <v>-0.16556242684388936</v>
      </c>
      <c r="X25" s="326">
        <f t="shared" si="7"/>
        <v>-4.4469645658402945E-2</v>
      </c>
      <c r="Y25" s="326" t="str">
        <f t="shared" si="8"/>
        <v/>
      </c>
      <c r="Z25" s="326">
        <f t="shared" si="9"/>
        <v>-0.44779897405578606</v>
      </c>
      <c r="AA25" s="326">
        <f t="shared" si="10"/>
        <v>-0.44779897405578606</v>
      </c>
    </row>
    <row r="26" spans="2:28">
      <c r="B26" s="84">
        <v>43056</v>
      </c>
      <c r="C26" s="85"/>
      <c r="D26" s="85">
        <v>8046.2150000000001</v>
      </c>
      <c r="E26" s="85">
        <v>6125.7250000000004</v>
      </c>
      <c r="F26" s="85">
        <v>5984.48</v>
      </c>
      <c r="G26" s="85">
        <v>6531.7</v>
      </c>
      <c r="H26" s="85">
        <v>4761.9066666666668</v>
      </c>
      <c r="I26" s="85">
        <v>5684.63</v>
      </c>
      <c r="J26" s="85">
        <v>5781.17</v>
      </c>
      <c r="K26" s="85">
        <v>2941.18</v>
      </c>
      <c r="L26" s="85">
        <v>4866.9449999999997</v>
      </c>
      <c r="M26" s="85">
        <v>5723.4033333333336</v>
      </c>
      <c r="N26" s="110"/>
      <c r="O26" s="205"/>
      <c r="R26" s="326" t="str">
        <f t="shared" si="1"/>
        <v/>
      </c>
      <c r="S26" s="326">
        <f t="shared" si="2"/>
        <v>0.40584448297370851</v>
      </c>
      <c r="T26" s="326">
        <f t="shared" si="3"/>
        <v>7.0294131521979067E-2</v>
      </c>
      <c r="U26" s="326">
        <f t="shared" si="4"/>
        <v>4.5615633122716479E-2</v>
      </c>
      <c r="V26" s="326">
        <f t="shared" si="5"/>
        <v>0.14122657789275719</v>
      </c>
      <c r="W26" s="326">
        <f t="shared" si="6"/>
        <v>-0.16799386845006559</v>
      </c>
      <c r="X26" s="326">
        <f t="shared" si="7"/>
        <v>-6.7745240157226156E-3</v>
      </c>
      <c r="Y26" s="326">
        <f t="shared" si="8"/>
        <v>1.0093062344607275E-2</v>
      </c>
      <c r="Z26" s="326">
        <f t="shared" si="9"/>
        <v>-0.48611344881629293</v>
      </c>
      <c r="AA26" s="326">
        <f t="shared" si="10"/>
        <v>-0.14964144294100082</v>
      </c>
    </row>
    <row r="27" spans="2:28">
      <c r="B27" s="84">
        <v>43059</v>
      </c>
      <c r="C27" s="85">
        <v>10148.67</v>
      </c>
      <c r="D27" s="85">
        <v>7626.05</v>
      </c>
      <c r="E27" s="85">
        <v>5676.3866666666681</v>
      </c>
      <c r="F27" s="85">
        <v>5976.6424999999999</v>
      </c>
      <c r="G27" s="85"/>
      <c r="H27" s="85">
        <v>4761.9066666666668</v>
      </c>
      <c r="I27" s="85">
        <v>5228.76</v>
      </c>
      <c r="J27" s="85"/>
      <c r="K27" s="85">
        <v>2941.18</v>
      </c>
      <c r="L27" s="85">
        <v>3361.34</v>
      </c>
      <c r="M27" s="85">
        <v>5759.5937499999991</v>
      </c>
      <c r="N27" s="110"/>
      <c r="O27" s="205"/>
      <c r="R27" s="326">
        <f t="shared" si="1"/>
        <v>0.76204615125849839</v>
      </c>
      <c r="S27" s="326">
        <f t="shared" si="2"/>
        <v>0.32406039922520602</v>
      </c>
      <c r="T27" s="326">
        <f t="shared" si="3"/>
        <v>-1.4446693108056618E-2</v>
      </c>
      <c r="U27" s="326">
        <f t="shared" si="4"/>
        <v>3.7684732538644912E-2</v>
      </c>
      <c r="V27" s="326" t="str">
        <f t="shared" si="5"/>
        <v/>
      </c>
      <c r="W27" s="326">
        <f t="shared" si="6"/>
        <v>-0.17322178032666496</v>
      </c>
      <c r="X27" s="326">
        <f t="shared" si="7"/>
        <v>-9.2165137515124035E-2</v>
      </c>
      <c r="Y27" s="326" t="str">
        <f t="shared" si="8"/>
        <v/>
      </c>
      <c r="Z27" s="326">
        <f t="shared" si="9"/>
        <v>-0.48934245579386559</v>
      </c>
      <c r="AA27" s="326">
        <f t="shared" si="10"/>
        <v>-0.41639286625033223</v>
      </c>
    </row>
    <row r="28" spans="2:28">
      <c r="B28" s="84">
        <v>43060</v>
      </c>
      <c r="C28" s="85"/>
      <c r="D28" s="85">
        <v>7563.0250000000005</v>
      </c>
      <c r="E28" s="85">
        <v>5913.4733333333324</v>
      </c>
      <c r="F28" s="85">
        <v>5647.2233333333343</v>
      </c>
      <c r="G28" s="85">
        <v>6542.62</v>
      </c>
      <c r="H28" s="85">
        <v>4621.8500000000004</v>
      </c>
      <c r="I28" s="85">
        <v>5215.03</v>
      </c>
      <c r="J28" s="85">
        <v>5042.0150000000003</v>
      </c>
      <c r="K28" s="85">
        <v>2941.18</v>
      </c>
      <c r="L28" s="85">
        <v>8193.2749999999996</v>
      </c>
      <c r="M28" s="85">
        <v>5719.2428571428572</v>
      </c>
      <c r="N28" s="110"/>
      <c r="O28" s="205"/>
      <c r="R28" s="326" t="str">
        <f t="shared" si="1"/>
        <v/>
      </c>
      <c r="S28" s="326">
        <f t="shared" si="2"/>
        <v>0.32238220843418341</v>
      </c>
      <c r="T28" s="326">
        <f t="shared" si="3"/>
        <v>3.3960872276633178E-2</v>
      </c>
      <c r="U28" s="326">
        <f t="shared" si="4"/>
        <v>-1.2592492679267257E-2</v>
      </c>
      <c r="V28" s="326">
        <f t="shared" si="5"/>
        <v>0.14396610940009538</v>
      </c>
      <c r="W28" s="326">
        <f t="shared" si="6"/>
        <v>-0.19187729644533363</v>
      </c>
      <c r="X28" s="326">
        <f t="shared" si="7"/>
        <v>-8.8160770531563931E-2</v>
      </c>
      <c r="Y28" s="326">
        <f t="shared" si="8"/>
        <v>-0.11841215245774286</v>
      </c>
      <c r="Z28" s="326">
        <f t="shared" si="9"/>
        <v>-0.48573962087888761</v>
      </c>
      <c r="AA28" s="326">
        <f t="shared" si="10"/>
        <v>0.43258036153636709</v>
      </c>
    </row>
    <row r="29" spans="2:28">
      <c r="B29" s="84">
        <v>43061</v>
      </c>
      <c r="C29" s="85">
        <v>11344.54</v>
      </c>
      <c r="D29" s="85">
        <v>7563.0250000000005</v>
      </c>
      <c r="E29" s="85">
        <v>5815.2400000000007</v>
      </c>
      <c r="F29" s="85">
        <v>5752.9660000000003</v>
      </c>
      <c r="G29" s="85"/>
      <c r="H29" s="85">
        <v>4481.793333333334</v>
      </c>
      <c r="I29" s="85">
        <v>5233</v>
      </c>
      <c r="J29" s="85"/>
      <c r="K29" s="85">
        <v>8007.9050000000007</v>
      </c>
      <c r="L29" s="85"/>
      <c r="M29" s="85">
        <v>6316.1958823529412</v>
      </c>
      <c r="N29" s="110"/>
      <c r="O29" s="205"/>
      <c r="R29" s="326">
        <f t="shared" si="1"/>
        <v>0.79610325761047729</v>
      </c>
      <c r="S29" s="326">
        <f t="shared" si="2"/>
        <v>0.19740190786840894</v>
      </c>
      <c r="T29" s="326">
        <f t="shared" si="3"/>
        <v>-7.931291107557005E-2</v>
      </c>
      <c r="U29" s="326">
        <f t="shared" si="4"/>
        <v>-8.9172326641510619E-2</v>
      </c>
      <c r="V29" s="326" t="str">
        <f t="shared" si="5"/>
        <v/>
      </c>
      <c r="W29" s="326">
        <f t="shared" si="6"/>
        <v>-0.29042838176453867</v>
      </c>
      <c r="X29" s="326">
        <f t="shared" si="7"/>
        <v>-0.17149497934022648</v>
      </c>
      <c r="Y29" s="326" t="str">
        <f t="shared" si="8"/>
        <v/>
      </c>
      <c r="Z29" s="326">
        <f t="shared" si="9"/>
        <v>0.26783670886040595</v>
      </c>
      <c r="AA29" s="326" t="str">
        <f t="shared" si="10"/>
        <v/>
      </c>
    </row>
    <row r="30" spans="2:28">
      <c r="B30" s="84">
        <v>43062</v>
      </c>
      <c r="C30" s="85">
        <v>12124.85</v>
      </c>
      <c r="D30" s="85">
        <v>7563.0250000000005</v>
      </c>
      <c r="E30" s="85">
        <v>5675.9533333333338</v>
      </c>
      <c r="F30" s="85">
        <v>5480.5649999999996</v>
      </c>
      <c r="G30" s="85">
        <v>6569.9</v>
      </c>
      <c r="H30" s="85">
        <v>5042.0200000000004</v>
      </c>
      <c r="I30" s="85">
        <v>5449.49</v>
      </c>
      <c r="J30" s="85"/>
      <c r="K30" s="85">
        <v>7703.0800000000008</v>
      </c>
      <c r="L30" s="85">
        <v>3151.26</v>
      </c>
      <c r="M30" s="85">
        <v>6296.6774999999998</v>
      </c>
      <c r="N30" s="110"/>
      <c r="O30" s="205"/>
      <c r="R30" s="326">
        <f t="shared" si="1"/>
        <v>0.9255948871448475</v>
      </c>
      <c r="S30" s="326">
        <f t="shared" si="2"/>
        <v>0.20111360316611432</v>
      </c>
      <c r="T30" s="326">
        <f t="shared" si="3"/>
        <v>-9.8579634524186124E-2</v>
      </c>
      <c r="U30" s="326">
        <f t="shared" si="4"/>
        <v>-0.1296100205227281</v>
      </c>
      <c r="V30" s="326">
        <f t="shared" si="5"/>
        <v>4.339153466252637E-2</v>
      </c>
      <c r="W30" s="326">
        <f t="shared" si="6"/>
        <v>-0.19925706850954322</v>
      </c>
      <c r="X30" s="326">
        <f t="shared" si="7"/>
        <v>-0.13454516290535762</v>
      </c>
      <c r="Y30" s="326" t="str">
        <f t="shared" si="8"/>
        <v/>
      </c>
      <c r="Z30" s="326">
        <f t="shared" si="9"/>
        <v>0.22335628591427797</v>
      </c>
      <c r="AA30" s="326">
        <f t="shared" si="10"/>
        <v>-0.49953606485324992</v>
      </c>
    </row>
    <row r="31" spans="2:28">
      <c r="B31" s="84">
        <v>43063</v>
      </c>
      <c r="C31" s="85"/>
      <c r="D31" s="85">
        <v>7563.0250000000005</v>
      </c>
      <c r="E31" s="85">
        <v>5665.9033333333327</v>
      </c>
      <c r="F31" s="85">
        <v>5823.4439999999995</v>
      </c>
      <c r="G31" s="85">
        <v>6482.59</v>
      </c>
      <c r="H31" s="85">
        <v>5042.0200000000004</v>
      </c>
      <c r="I31" s="85">
        <v>5266.11</v>
      </c>
      <c r="J31" s="85">
        <v>5147.0550000000003</v>
      </c>
      <c r="K31" s="85">
        <v>6512.6050000000005</v>
      </c>
      <c r="L31" s="85">
        <v>3151.26</v>
      </c>
      <c r="M31" s="85">
        <v>5805.6822222222218</v>
      </c>
      <c r="N31" s="110"/>
      <c r="O31" s="205"/>
      <c r="R31" s="326" t="str">
        <f t="shared" si="1"/>
        <v/>
      </c>
      <c r="S31" s="326">
        <f t="shared" si="2"/>
        <v>0.30269358716384009</v>
      </c>
      <c r="T31" s="326">
        <f t="shared" si="3"/>
        <v>-2.407622111211356E-2</v>
      </c>
      <c r="U31" s="326">
        <f t="shared" si="4"/>
        <v>3.0593782260061654E-3</v>
      </c>
      <c r="V31" s="326">
        <f t="shared" si="5"/>
        <v>0.11659401115458928</v>
      </c>
      <c r="W31" s="326">
        <f t="shared" si="6"/>
        <v>-0.13153703440728742</v>
      </c>
      <c r="X31" s="326">
        <f t="shared" si="7"/>
        <v>-9.2938642104267943E-2</v>
      </c>
      <c r="Y31" s="326">
        <f t="shared" si="8"/>
        <v>-0.11344527602651337</v>
      </c>
      <c r="Z31" s="326">
        <f t="shared" si="9"/>
        <v>0.12176394620289642</v>
      </c>
      <c r="AA31" s="326">
        <f t="shared" si="10"/>
        <v>-0.45721107711716902</v>
      </c>
      <c r="AB31" s="313"/>
    </row>
    <row r="32" spans="2:28">
      <c r="B32" s="84">
        <v>43066</v>
      </c>
      <c r="C32" s="85"/>
      <c r="D32" s="85">
        <v>8319.33</v>
      </c>
      <c r="E32" s="85">
        <v>5931.7833333333328</v>
      </c>
      <c r="F32" s="85">
        <v>4500.8675000000003</v>
      </c>
      <c r="G32" s="85"/>
      <c r="H32" s="85">
        <v>5252.1</v>
      </c>
      <c r="I32" s="85">
        <v>5182.07</v>
      </c>
      <c r="J32" s="85"/>
      <c r="K32" s="85">
        <v>6054.55</v>
      </c>
      <c r="L32" s="85">
        <v>3151.26</v>
      </c>
      <c r="M32" s="85">
        <v>5361.7699999999995</v>
      </c>
      <c r="N32" s="110"/>
      <c r="O32" s="205"/>
      <c r="R32" s="326" t="str">
        <f t="shared" si="1"/>
        <v/>
      </c>
      <c r="S32" s="326">
        <f t="shared" si="2"/>
        <v>0.55160143012475371</v>
      </c>
      <c r="T32" s="326">
        <f t="shared" si="3"/>
        <v>0.10631066482399158</v>
      </c>
      <c r="U32" s="326">
        <f t="shared" si="4"/>
        <v>-0.16056311628436118</v>
      </c>
      <c r="V32" s="326" t="str">
        <f t="shared" si="5"/>
        <v/>
      </c>
      <c r="W32" s="326">
        <f t="shared" si="6"/>
        <v>-2.0454066474317096E-2</v>
      </c>
      <c r="X32" s="326">
        <f t="shared" si="7"/>
        <v>-3.3515051932477488E-2</v>
      </c>
      <c r="Y32" s="326" t="str">
        <f t="shared" si="8"/>
        <v/>
      </c>
      <c r="Z32" s="326">
        <f t="shared" si="9"/>
        <v>0.1292073326532098</v>
      </c>
      <c r="AA32" s="326">
        <f t="shared" si="10"/>
        <v>-0.41227243988459028</v>
      </c>
    </row>
    <row r="33" spans="2:28">
      <c r="B33" s="84">
        <v>43067</v>
      </c>
      <c r="C33" s="85">
        <v>11344.54</v>
      </c>
      <c r="D33" s="85">
        <v>8319.33</v>
      </c>
      <c r="E33" s="85">
        <v>5976.89</v>
      </c>
      <c r="F33" s="85">
        <v>5300.36</v>
      </c>
      <c r="G33" s="85"/>
      <c r="H33" s="85">
        <v>5042.0200000000004</v>
      </c>
      <c r="I33" s="85">
        <v>5182.07</v>
      </c>
      <c r="J33" s="85">
        <v>4399.87</v>
      </c>
      <c r="K33" s="85">
        <v>3151.26</v>
      </c>
      <c r="L33" s="85">
        <v>6512.6050000000005</v>
      </c>
      <c r="M33" s="85">
        <v>5838.9564705882349</v>
      </c>
      <c r="N33" s="110"/>
      <c r="O33" s="205"/>
      <c r="R33" s="326">
        <f t="shared" si="1"/>
        <v>0.94290539022585251</v>
      </c>
      <c r="S33" s="326">
        <f t="shared" si="2"/>
        <v>0.42479740034127783</v>
      </c>
      <c r="T33" s="326">
        <f t="shared" si="3"/>
        <v>2.3622976144206397E-2</v>
      </c>
      <c r="U33" s="326">
        <f t="shared" si="4"/>
        <v>-9.2241905433142451E-2</v>
      </c>
      <c r="V33" s="326" t="str">
        <f t="shared" si="5"/>
        <v/>
      </c>
      <c r="W33" s="326">
        <f t="shared" si="6"/>
        <v>-0.13648611264744512</v>
      </c>
      <c r="X33" s="326">
        <f t="shared" si="7"/>
        <v>-0.11250066238669157</v>
      </c>
      <c r="Y33" s="326">
        <f t="shared" si="8"/>
        <v>-0.24646295581019409</v>
      </c>
      <c r="Z33" s="326">
        <f t="shared" si="9"/>
        <v>-0.46030424856335117</v>
      </c>
      <c r="AA33" s="326">
        <f t="shared" si="10"/>
        <v>0.11537139089922006</v>
      </c>
    </row>
    <row r="34" spans="2:28">
      <c r="B34" s="84">
        <v>43068</v>
      </c>
      <c r="C34" s="85">
        <v>12607.195</v>
      </c>
      <c r="D34" s="85">
        <v>8613.4500000000007</v>
      </c>
      <c r="E34" s="85">
        <v>5826.329999999999</v>
      </c>
      <c r="F34" s="85">
        <v>5222.84</v>
      </c>
      <c r="G34" s="85">
        <v>6259.06</v>
      </c>
      <c r="H34" s="85">
        <v>5042.0200000000004</v>
      </c>
      <c r="I34" s="85">
        <v>5672.27</v>
      </c>
      <c r="J34" s="85"/>
      <c r="K34" s="85"/>
      <c r="L34" s="85">
        <v>9243.7000000000007</v>
      </c>
      <c r="M34" s="85">
        <v>6897.1506666666673</v>
      </c>
      <c r="N34" s="110"/>
      <c r="O34" s="205"/>
      <c r="R34" s="326">
        <f t="shared" si="1"/>
        <v>0.82788452932157663</v>
      </c>
      <c r="S34" s="326">
        <f t="shared" si="2"/>
        <v>0.24884179225314876</v>
      </c>
      <c r="T34" s="326">
        <f t="shared" si="3"/>
        <v>-0.15525551324286013</v>
      </c>
      <c r="U34" s="326">
        <f t="shared" si="4"/>
        <v>-0.24275396429404766</v>
      </c>
      <c r="V34" s="326">
        <f t="shared" si="5"/>
        <v>-9.2515112037569944E-2</v>
      </c>
      <c r="W34" s="326">
        <f t="shared" si="6"/>
        <v>-0.26897058746771374</v>
      </c>
      <c r="X34" s="326">
        <f t="shared" si="7"/>
        <v>-0.17759227336969877</v>
      </c>
      <c r="Y34" s="326" t="str">
        <f t="shared" si="8"/>
        <v/>
      </c>
      <c r="Z34" s="326" t="str">
        <f t="shared" si="9"/>
        <v/>
      </c>
      <c r="AA34" s="326">
        <f t="shared" si="10"/>
        <v>0.34022010635116373</v>
      </c>
    </row>
    <row r="35" spans="2:28">
      <c r="B35" s="54">
        <v>43069</v>
      </c>
      <c r="C35" s="32"/>
      <c r="D35" s="32">
        <v>9033.61</v>
      </c>
      <c r="E35" s="32">
        <v>5353.52</v>
      </c>
      <c r="F35" s="32">
        <v>5793.7259999999997</v>
      </c>
      <c r="G35" s="32">
        <v>6942.1100000000006</v>
      </c>
      <c r="H35" s="32">
        <v>5252.1</v>
      </c>
      <c r="I35" s="32">
        <v>4948.6499999999996</v>
      </c>
      <c r="J35" s="32"/>
      <c r="K35" s="32">
        <v>8613.4449999999997</v>
      </c>
      <c r="L35" s="32">
        <v>8823.5300000000007</v>
      </c>
      <c r="M35" s="32">
        <v>6506.0481249999993</v>
      </c>
      <c r="N35" s="110"/>
      <c r="O35" s="205"/>
      <c r="R35" s="326" t="str">
        <f t="shared" si="1"/>
        <v/>
      </c>
      <c r="S35" s="326">
        <f t="shared" si="2"/>
        <v>0.38849418670723429</v>
      </c>
      <c r="T35" s="326">
        <f t="shared" si="3"/>
        <v>-0.17714718717977498</v>
      </c>
      <c r="U35" s="326">
        <f t="shared" si="4"/>
        <v>-0.10948614447883441</v>
      </c>
      <c r="V35" s="326">
        <f t="shared" si="5"/>
        <v>6.7024077692324366E-2</v>
      </c>
      <c r="W35" s="326">
        <f t="shared" si="6"/>
        <v>-0.19273575923633351</v>
      </c>
      <c r="X35" s="326">
        <f t="shared" si="7"/>
        <v>-0.23937697586582174</v>
      </c>
      <c r="Y35" s="326" t="str">
        <f t="shared" si="8"/>
        <v/>
      </c>
      <c r="Z35" s="326">
        <f t="shared" si="9"/>
        <v>0.32391350855554896</v>
      </c>
      <c r="AA35" s="326">
        <f t="shared" si="10"/>
        <v>0.35620423188923178</v>
      </c>
      <c r="AB35" s="313"/>
    </row>
    <row r="36" spans="2:28">
      <c r="B36" s="92" t="s">
        <v>180</v>
      </c>
      <c r="F36" s="55"/>
      <c r="G36" s="55"/>
      <c r="H36" s="55"/>
      <c r="I36" s="55"/>
      <c r="J36" s="55"/>
      <c r="K36" s="55"/>
      <c r="L36" s="55"/>
      <c r="R36" s="324"/>
      <c r="S36" s="324"/>
      <c r="T36" s="324"/>
      <c r="U36" s="324"/>
      <c r="V36" s="324"/>
      <c r="W36" s="324"/>
      <c r="X36" s="324"/>
      <c r="Y36" s="324"/>
      <c r="Z36" s="324"/>
      <c r="AA36" s="324"/>
    </row>
    <row r="37" spans="2:28">
      <c r="Q37" s="321" t="s">
        <v>181</v>
      </c>
      <c r="R37" s="327">
        <f>+AVERAGE(C15:C35)</f>
        <v>9477.688750000003</v>
      </c>
      <c r="S37" s="327">
        <f t="shared" ref="S37:AB37" si="11">+AVERAGE(D15:D35)</f>
        <v>7456.98357142857</v>
      </c>
      <c r="T37" s="327">
        <f t="shared" si="11"/>
        <v>5716.4172222222223</v>
      </c>
      <c r="U37" s="327">
        <f t="shared" si="11"/>
        <v>5617.1152301587299</v>
      </c>
      <c r="V37" s="327">
        <f t="shared" si="11"/>
        <v>6375.8807692307691</v>
      </c>
      <c r="W37" s="327">
        <f t="shared" si="11"/>
        <v>4441.7776190476206</v>
      </c>
      <c r="X37" s="327">
        <f t="shared" si="11"/>
        <v>5282.9033333333336</v>
      </c>
      <c r="Y37" s="327">
        <f t="shared" si="11"/>
        <v>4725</v>
      </c>
      <c r="Z37" s="327">
        <f t="shared" si="11"/>
        <v>4328.6428125000002</v>
      </c>
      <c r="AA37" s="327">
        <f t="shared" si="11"/>
        <v>4695.6110000000008</v>
      </c>
      <c r="AB37" s="327">
        <f t="shared" si="11"/>
        <v>5696.9787403488544</v>
      </c>
    </row>
    <row r="38" spans="2:28">
      <c r="R38" s="323">
        <f>+(R37-$AB$37)/$AB$37</f>
        <v>0.6636342141974777</v>
      </c>
      <c r="S38" s="323">
        <f t="shared" ref="S38:AA38" si="12">+(S37-$AB$37)/$AB$37</f>
        <v>0.30893652781508218</v>
      </c>
      <c r="T38" s="323">
        <f t="shared" si="12"/>
        <v>3.4120685295338797E-3</v>
      </c>
      <c r="U38" s="323">
        <f t="shared" si="12"/>
        <v>-1.4018572620692999E-2</v>
      </c>
      <c r="V38" s="323">
        <f t="shared" si="12"/>
        <v>0.11916878398607858</v>
      </c>
      <c r="W38" s="323">
        <f t="shared" si="12"/>
        <v>-0.2203275066503709</v>
      </c>
      <c r="X38" s="323">
        <f t="shared" si="12"/>
        <v>-7.2683333726143565E-2</v>
      </c>
      <c r="Y38" s="323">
        <f t="shared" si="12"/>
        <v>-0.170613018697931</v>
      </c>
      <c r="Z38" s="323">
        <f t="shared" si="12"/>
        <v>-0.24018624436100042</v>
      </c>
      <c r="AA38" s="323">
        <f t="shared" si="12"/>
        <v>-0.17577171795581159</v>
      </c>
      <c r="AB38" s="324"/>
    </row>
    <row r="40" spans="2:28">
      <c r="R40" s="328"/>
      <c r="S40" s="328"/>
      <c r="T40" s="328"/>
      <c r="U40" s="328"/>
      <c r="V40" s="328"/>
      <c r="W40" s="328"/>
      <c r="X40" s="328"/>
      <c r="Y40" s="328"/>
      <c r="Z40" s="328"/>
      <c r="AA40" s="328"/>
    </row>
    <row r="41" spans="2:28">
      <c r="R41" s="326"/>
      <c r="S41" s="326"/>
      <c r="T41" s="326"/>
      <c r="U41" s="326"/>
      <c r="V41" s="326"/>
      <c r="W41" s="326"/>
      <c r="X41" s="326"/>
      <c r="Y41" s="326"/>
      <c r="Z41" s="326"/>
      <c r="AA41" s="326"/>
    </row>
    <row r="42" spans="2:28">
      <c r="R42" s="314"/>
      <c r="S42" s="314"/>
      <c r="T42" s="314"/>
      <c r="U42" s="314"/>
      <c r="V42" s="314"/>
      <c r="W42" s="314"/>
      <c r="X42" s="314"/>
      <c r="Y42" s="314"/>
      <c r="Z42" s="314"/>
      <c r="AA42" s="314"/>
    </row>
    <row r="58" spans="2:2">
      <c r="B58" s="53"/>
    </row>
  </sheetData>
  <mergeCells count="3">
    <mergeCell ref="B2:M2"/>
    <mergeCell ref="B3:M3"/>
    <mergeCell ref="B4:M4"/>
  </mergeCells>
  <conditionalFormatting sqref="R38:AA38">
    <cfRule type="top10" dxfId="17" priority="1" bottom="1" rank="1"/>
    <cfRule type="top10" dxfId="16" priority="2" rank="1"/>
  </conditionalFormatting>
  <hyperlinks>
    <hyperlink ref="O2" location="Índice!A1" display="Volver al índice"/>
  </hyperlinks>
  <printOptions horizontalCentered="1"/>
  <pageMargins left="0.31496062992125984" right="0.31496062992125984" top="0.74803149606299213" bottom="0.74803149606299213" header="0.31496062992125984" footer="0.31496062992125984"/>
  <pageSetup paperSize="122" scale="67" orientation="landscape" r:id="rId1"/>
  <headerFooter differentFirst="1">
    <oddFooter>&amp;C&amp;P</oddFooter>
  </headerFooter>
  <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45"/>
  <sheetViews>
    <sheetView zoomScale="80" zoomScaleNormal="80" zoomScalePageLayoutView="80" workbookViewId="0"/>
  </sheetViews>
  <sheetFormatPr baseColWidth="10" defaultColWidth="10.85546875" defaultRowHeight="12.75"/>
  <cols>
    <col min="1" max="1" width="1.7109375" style="20" customWidth="1"/>
    <col min="2" max="2" width="38" style="20" customWidth="1"/>
    <col min="3" max="10" width="10.85546875" style="20" customWidth="1"/>
    <col min="11" max="11" width="2.42578125" style="20" customWidth="1"/>
    <col min="12" max="12" width="10.85546875" style="20"/>
    <col min="13" max="13" width="8.28515625" style="142" customWidth="1"/>
    <col min="14" max="14" width="7.7109375" style="134" hidden="1" customWidth="1"/>
    <col min="15" max="16384" width="10.85546875" style="20"/>
  </cols>
  <sheetData>
    <row r="1" spans="2:14" ht="6.75" customHeight="1"/>
    <row r="2" spans="2:14">
      <c r="B2" s="356" t="s">
        <v>59</v>
      </c>
      <c r="C2" s="356"/>
      <c r="D2" s="356"/>
      <c r="E2" s="356"/>
      <c r="F2" s="356"/>
      <c r="G2" s="356"/>
      <c r="H2" s="356"/>
      <c r="I2" s="356"/>
      <c r="J2" s="356"/>
      <c r="K2" s="94"/>
      <c r="L2" s="44" t="s">
        <v>148</v>
      </c>
    </row>
    <row r="3" spans="2:14">
      <c r="B3" s="356" t="s">
        <v>104</v>
      </c>
      <c r="C3" s="356"/>
      <c r="D3" s="356"/>
      <c r="E3" s="356"/>
      <c r="F3" s="356"/>
      <c r="G3" s="356"/>
      <c r="H3" s="356"/>
      <c r="I3" s="356"/>
      <c r="J3" s="356"/>
      <c r="K3" s="94"/>
    </row>
    <row r="4" spans="2:14">
      <c r="B4" s="356" t="s">
        <v>261</v>
      </c>
      <c r="C4" s="356"/>
      <c r="D4" s="356"/>
      <c r="E4" s="356"/>
      <c r="F4" s="356"/>
      <c r="G4" s="356"/>
      <c r="H4" s="356"/>
      <c r="I4" s="356"/>
      <c r="J4" s="356"/>
      <c r="K4" s="94"/>
    </row>
    <row r="5" spans="2:14" ht="15" customHeight="1">
      <c r="B5" s="362" t="s">
        <v>46</v>
      </c>
      <c r="C5" s="365" t="s">
        <v>65</v>
      </c>
      <c r="D5" s="366"/>
      <c r="E5" s="366"/>
      <c r="F5" s="367"/>
      <c r="G5" s="365" t="s">
        <v>66</v>
      </c>
      <c r="H5" s="366"/>
      <c r="I5" s="366"/>
      <c r="J5" s="367"/>
      <c r="K5" s="94"/>
    </row>
    <row r="6" spans="2:14" ht="12.75" customHeight="1">
      <c r="B6" s="363"/>
      <c r="C6" s="365" t="s">
        <v>45</v>
      </c>
      <c r="D6" s="366"/>
      <c r="E6" s="366" t="s">
        <v>44</v>
      </c>
      <c r="F6" s="367"/>
      <c r="G6" s="365" t="s">
        <v>45</v>
      </c>
      <c r="H6" s="366"/>
      <c r="I6" s="366" t="s">
        <v>44</v>
      </c>
      <c r="J6" s="367"/>
      <c r="K6" s="94"/>
    </row>
    <row r="7" spans="2:14">
      <c r="B7" s="364"/>
      <c r="C7" s="253">
        <v>2016</v>
      </c>
      <c r="D7" s="254">
        <f>+C7+1</f>
        <v>2017</v>
      </c>
      <c r="E7" s="254" t="s">
        <v>43</v>
      </c>
      <c r="F7" s="255" t="s">
        <v>42</v>
      </c>
      <c r="G7" s="256">
        <f>+C7</f>
        <v>2016</v>
      </c>
      <c r="H7" s="257">
        <f>+D7</f>
        <v>2017</v>
      </c>
      <c r="I7" s="257" t="s">
        <v>43</v>
      </c>
      <c r="J7" s="258" t="s">
        <v>42</v>
      </c>
      <c r="K7" s="132"/>
      <c r="L7" s="134"/>
    </row>
    <row r="8" spans="2:14" ht="12.75" customHeight="1">
      <c r="B8" s="279" t="s">
        <v>41</v>
      </c>
      <c r="C8" s="261">
        <v>1409</v>
      </c>
      <c r="D8" s="271">
        <v>1091</v>
      </c>
      <c r="E8" s="263">
        <f>+(D8/C19-1)*100</f>
        <v>0.83179297597042456</v>
      </c>
      <c r="F8" s="264">
        <f t="shared" ref="F8" si="0">(D8/C8-1)*100</f>
        <v>-22.569198012775015</v>
      </c>
      <c r="G8" s="271">
        <v>476</v>
      </c>
      <c r="H8" s="262">
        <v>394</v>
      </c>
      <c r="I8" s="263">
        <f>+(H8/G19-1)*100</f>
        <v>2.0725388601036343</v>
      </c>
      <c r="J8" s="264">
        <f t="shared" ref="J8" si="1">(H8/G8-1)*100</f>
        <v>-17.226890756302527</v>
      </c>
      <c r="K8" s="75"/>
      <c r="N8" s="329">
        <f>+D8/H8-1</f>
        <v>1.7690355329949239</v>
      </c>
    </row>
    <row r="9" spans="2:14" ht="12.75" customHeight="1">
      <c r="B9" s="280" t="s">
        <v>40</v>
      </c>
      <c r="C9" s="265">
        <v>1396</v>
      </c>
      <c r="D9" s="85">
        <v>1091</v>
      </c>
      <c r="E9" s="260">
        <f t="shared" ref="E9:E14" si="2">+(D9/D8-1)*100</f>
        <v>0</v>
      </c>
      <c r="F9" s="266">
        <f t="shared" ref="F9" si="3">(D9/C9-1)*100</f>
        <v>-21.848137535816615</v>
      </c>
      <c r="G9" s="85">
        <v>439</v>
      </c>
      <c r="H9" s="259">
        <v>388</v>
      </c>
      <c r="I9" s="260">
        <f t="shared" ref="I9:I14" si="4">+(H9/H8-1)*100</f>
        <v>-1.5228426395939132</v>
      </c>
      <c r="J9" s="266">
        <f t="shared" ref="J9" si="5">(H9/G9-1)*100</f>
        <v>-11.617312072892938</v>
      </c>
      <c r="K9" s="75"/>
      <c r="N9" s="329">
        <f>+D9/H9-1</f>
        <v>1.8118556701030926</v>
      </c>
    </row>
    <row r="10" spans="2:14" ht="12.75" customHeight="1">
      <c r="B10" s="280" t="s">
        <v>39</v>
      </c>
      <c r="C10" s="265">
        <v>1197</v>
      </c>
      <c r="D10" s="85">
        <v>1143</v>
      </c>
      <c r="E10" s="260">
        <f t="shared" si="2"/>
        <v>4.7662694775435277</v>
      </c>
      <c r="F10" s="266">
        <f t="shared" ref="F10" si="6">(D10/C10-1)*100</f>
        <v>-4.5112781954887211</v>
      </c>
      <c r="G10" s="85">
        <v>435</v>
      </c>
      <c r="H10" s="259">
        <v>393</v>
      </c>
      <c r="I10" s="260">
        <f t="shared" si="4"/>
        <v>1.2886597938144284</v>
      </c>
      <c r="J10" s="266">
        <f t="shared" ref="J10" si="7">(H10/G10-1)*100</f>
        <v>-9.6551724137930997</v>
      </c>
      <c r="K10" s="75"/>
      <c r="N10" s="329">
        <f t="shared" ref="N10:N18" si="8">+D10/H10-1</f>
        <v>1.9083969465648853</v>
      </c>
    </row>
    <row r="11" spans="2:14">
      <c r="B11" s="280" t="s">
        <v>38</v>
      </c>
      <c r="C11" s="265">
        <v>1117</v>
      </c>
      <c r="D11" s="85">
        <v>1090</v>
      </c>
      <c r="E11" s="260">
        <f t="shared" si="2"/>
        <v>-4.6369203849518819</v>
      </c>
      <c r="F11" s="266">
        <f t="shared" ref="F11" si="9">(D11/C11-1)*100</f>
        <v>-2.4171888988361645</v>
      </c>
      <c r="G11" s="85">
        <v>470</v>
      </c>
      <c r="H11" s="259">
        <v>388</v>
      </c>
      <c r="I11" s="260">
        <f t="shared" si="4"/>
        <v>-1.2722646310432517</v>
      </c>
      <c r="J11" s="266">
        <f t="shared" ref="J11" si="10">(H11/G11-1)*100</f>
        <v>-17.446808510638302</v>
      </c>
      <c r="K11" s="75"/>
      <c r="N11" s="329">
        <f t="shared" si="8"/>
        <v>1.8092783505154637</v>
      </c>
    </row>
    <row r="12" spans="2:14" ht="12.75" customHeight="1">
      <c r="B12" s="280" t="s">
        <v>37</v>
      </c>
      <c r="C12" s="265">
        <v>1090</v>
      </c>
      <c r="D12" s="85">
        <v>1068</v>
      </c>
      <c r="E12" s="260">
        <f t="shared" si="2"/>
        <v>-2.0183486238532056</v>
      </c>
      <c r="F12" s="266">
        <f t="shared" ref="F12" si="11">(D12/C12-1)*100</f>
        <v>-2.0183486238532056</v>
      </c>
      <c r="G12" s="85">
        <v>462</v>
      </c>
      <c r="H12" s="259">
        <v>364</v>
      </c>
      <c r="I12" s="260">
        <f t="shared" si="4"/>
        <v>-6.1855670103092786</v>
      </c>
      <c r="J12" s="266">
        <f t="shared" ref="J12" si="12">(H12/G12-1)*100</f>
        <v>-21.212121212121215</v>
      </c>
      <c r="K12" s="75"/>
      <c r="N12" s="329">
        <f t="shared" si="8"/>
        <v>1.9340659340659339</v>
      </c>
    </row>
    <row r="13" spans="2:14" ht="12.75" customHeight="1">
      <c r="B13" s="280" t="s">
        <v>36</v>
      </c>
      <c r="C13" s="265">
        <v>1136</v>
      </c>
      <c r="D13" s="85">
        <v>973</v>
      </c>
      <c r="E13" s="260">
        <f t="shared" si="2"/>
        <v>-8.8951310861423281</v>
      </c>
      <c r="F13" s="266">
        <f t="shared" ref="F13" si="13">(D13/C13-1)*100</f>
        <v>-14.348591549295776</v>
      </c>
      <c r="G13" s="85">
        <v>528</v>
      </c>
      <c r="H13" s="259">
        <v>382</v>
      </c>
      <c r="I13" s="260">
        <f t="shared" si="4"/>
        <v>4.9450549450549497</v>
      </c>
      <c r="J13" s="266">
        <f t="shared" ref="J13" si="14">(H13/G13-1)*100</f>
        <v>-27.651515151515149</v>
      </c>
      <c r="K13" s="75"/>
      <c r="M13" s="222"/>
      <c r="N13" s="329">
        <f t="shared" si="8"/>
        <v>1.5471204188481678</v>
      </c>
    </row>
    <row r="14" spans="2:14">
      <c r="B14" s="280" t="s">
        <v>35</v>
      </c>
      <c r="C14" s="265">
        <v>1067</v>
      </c>
      <c r="D14" s="85">
        <v>914</v>
      </c>
      <c r="E14" s="260">
        <f t="shared" si="2"/>
        <v>-6.0637204522096644</v>
      </c>
      <c r="F14" s="266">
        <f t="shared" ref="F14" si="15">(D14/C14-1)*100</f>
        <v>-14.339268978444231</v>
      </c>
      <c r="G14" s="85">
        <v>522</v>
      </c>
      <c r="H14" s="259">
        <v>373</v>
      </c>
      <c r="I14" s="260">
        <f t="shared" si="4"/>
        <v>-2.3560209424083767</v>
      </c>
      <c r="J14" s="266">
        <f t="shared" ref="J14" si="16">(H14/G14-1)*100</f>
        <v>-28.544061302681989</v>
      </c>
      <c r="K14" s="75"/>
      <c r="N14" s="329">
        <f t="shared" si="8"/>
        <v>1.4504021447721178</v>
      </c>
    </row>
    <row r="15" spans="2:14" ht="13.5" customHeight="1">
      <c r="B15" s="280" t="s">
        <v>34</v>
      </c>
      <c r="C15" s="265">
        <v>1043</v>
      </c>
      <c r="D15" s="85">
        <v>914</v>
      </c>
      <c r="E15" s="260">
        <f t="shared" ref="E15" si="17">+(D15/D14-1)*100</f>
        <v>0</v>
      </c>
      <c r="F15" s="266">
        <f t="shared" ref="F15" si="18">(D15/C15-1)*100</f>
        <v>-12.368168744007669</v>
      </c>
      <c r="G15" s="85">
        <v>537</v>
      </c>
      <c r="H15" s="259">
        <v>369</v>
      </c>
      <c r="I15" s="260">
        <f t="shared" ref="I15" si="19">+(H15/H14-1)*100</f>
        <v>-1.072386058981234</v>
      </c>
      <c r="J15" s="266">
        <f t="shared" ref="J15" si="20">(H15/G15-1)*100</f>
        <v>-31.284916201117319</v>
      </c>
      <c r="K15" s="75"/>
      <c r="N15" s="329">
        <f t="shared" si="8"/>
        <v>1.4769647696476964</v>
      </c>
    </row>
    <row r="16" spans="2:14">
      <c r="B16" s="280" t="s">
        <v>33</v>
      </c>
      <c r="C16" s="265">
        <v>1035</v>
      </c>
      <c r="D16" s="85">
        <v>952</v>
      </c>
      <c r="E16" s="260">
        <f t="shared" ref="E16:E17" si="21">+(D16/D15-1)*100</f>
        <v>4.1575492341356712</v>
      </c>
      <c r="F16" s="266">
        <f t="shared" ref="F16:F17" si="22">(D16/C16-1)*100</f>
        <v>-8.0193236714975811</v>
      </c>
      <c r="G16" s="85">
        <v>502</v>
      </c>
      <c r="H16" s="259">
        <v>378</v>
      </c>
      <c r="I16" s="260">
        <f t="shared" ref="I16:I17" si="23">+(H16/H15-1)*100</f>
        <v>2.4390243902439046</v>
      </c>
      <c r="J16" s="266">
        <f t="shared" ref="J16:J17" si="24">(H16/G16-1)*100</f>
        <v>-24.701195219123505</v>
      </c>
      <c r="K16" s="75"/>
      <c r="N16" s="329">
        <f t="shared" si="8"/>
        <v>1.5185185185185186</v>
      </c>
    </row>
    <row r="17" spans="2:14" ht="12.75" customHeight="1">
      <c r="B17" s="280" t="s">
        <v>32</v>
      </c>
      <c r="C17" s="265">
        <v>1042</v>
      </c>
      <c r="D17" s="85">
        <v>896</v>
      </c>
      <c r="E17" s="260">
        <f t="shared" si="21"/>
        <v>-5.8823529411764719</v>
      </c>
      <c r="F17" s="266">
        <f t="shared" si="22"/>
        <v>-14.011516314779271</v>
      </c>
      <c r="G17" s="85">
        <v>524</v>
      </c>
      <c r="H17" s="259">
        <v>397</v>
      </c>
      <c r="I17" s="260">
        <f t="shared" si="23"/>
        <v>5.0264550264550234</v>
      </c>
      <c r="J17" s="266">
        <f t="shared" si="24"/>
        <v>-24.236641221374043</v>
      </c>
      <c r="K17" s="75"/>
      <c r="N17" s="329">
        <f t="shared" si="8"/>
        <v>1.256926952141058</v>
      </c>
    </row>
    <row r="18" spans="2:14">
      <c r="B18" s="280" t="s">
        <v>31</v>
      </c>
      <c r="C18" s="265">
        <v>1130</v>
      </c>
      <c r="D18" s="85">
        <v>957</v>
      </c>
      <c r="E18" s="260">
        <f t="shared" ref="E18" si="25">+(D18/D17-1)*100</f>
        <v>6.8080357142857206</v>
      </c>
      <c r="F18" s="266">
        <f t="shared" ref="F18" si="26">(D18/C18-1)*100</f>
        <v>-15.309734513274332</v>
      </c>
      <c r="G18" s="85">
        <v>477</v>
      </c>
      <c r="H18" s="259">
        <v>441</v>
      </c>
      <c r="I18" s="260">
        <f t="shared" ref="I18" si="27">+(H18/H17-1)*100</f>
        <v>11.083123425692687</v>
      </c>
      <c r="J18" s="266">
        <f t="shared" ref="J18" si="28">(H18/G18-1)*100</f>
        <v>-7.547169811320753</v>
      </c>
      <c r="K18" s="75"/>
      <c r="N18" s="329">
        <f t="shared" si="8"/>
        <v>1.1700680272108843</v>
      </c>
    </row>
    <row r="19" spans="2:14">
      <c r="B19" s="281" t="s">
        <v>30</v>
      </c>
      <c r="C19" s="267">
        <v>1082</v>
      </c>
      <c r="D19" s="272"/>
      <c r="E19" s="269"/>
      <c r="F19" s="270"/>
      <c r="G19" s="272">
        <v>386</v>
      </c>
      <c r="H19" s="268"/>
      <c r="I19" s="269"/>
      <c r="J19" s="270"/>
      <c r="K19" s="75"/>
      <c r="N19" s="329"/>
    </row>
    <row r="20" spans="2:14">
      <c r="B20" s="282" t="s">
        <v>67</v>
      </c>
      <c r="C20" s="273">
        <f>AVERAGE(C8:C19)</f>
        <v>1145.3333333333333</v>
      </c>
      <c r="D20" s="274">
        <f>AVERAGE(D8:D19)</f>
        <v>1008.0909090909091</v>
      </c>
      <c r="E20" s="274"/>
      <c r="F20" s="275"/>
      <c r="G20" s="273">
        <f>AVERAGE(G8:G19)</f>
        <v>479.83333333333331</v>
      </c>
      <c r="H20" s="274">
        <f>AVERAGE(H8:H19)</f>
        <v>387.90909090909093</v>
      </c>
      <c r="I20" s="274"/>
      <c r="J20" s="275"/>
      <c r="K20" s="75"/>
    </row>
    <row r="21" spans="2:14" ht="12.75" customHeight="1">
      <c r="B21" s="283" t="str">
        <f>+'precio mayorista'!B21</f>
        <v>Promedio a la fecha</v>
      </c>
      <c r="C21" s="276">
        <f>AVERAGE(C8:C18)</f>
        <v>1151.090909090909</v>
      </c>
      <c r="D21" s="277">
        <f>AVERAGE(D8:D19)</f>
        <v>1008.0909090909091</v>
      </c>
      <c r="E21" s="277"/>
      <c r="F21" s="278">
        <f>(D21/C21-1)*100</f>
        <v>-12.422997946611902</v>
      </c>
      <c r="G21" s="276">
        <f>AVERAGE(G8:G18)</f>
        <v>488.36363636363637</v>
      </c>
      <c r="H21" s="277">
        <f>AVERAGE(H8:H19)</f>
        <v>387.90909090909093</v>
      </c>
      <c r="I21" s="277"/>
      <c r="J21" s="278">
        <f>(H21/G21-1)*100</f>
        <v>-20.569620253164555</v>
      </c>
      <c r="K21" s="75"/>
    </row>
    <row r="22" spans="2:14">
      <c r="B22" s="361" t="s">
        <v>178</v>
      </c>
      <c r="C22" s="361"/>
      <c r="D22" s="361"/>
      <c r="E22" s="361"/>
      <c r="F22" s="361"/>
      <c r="G22" s="361"/>
      <c r="H22" s="361"/>
      <c r="I22" s="361"/>
      <c r="J22" s="361"/>
      <c r="K22" s="95"/>
    </row>
    <row r="24" spans="2:14">
      <c r="C24" s="300"/>
      <c r="D24" s="285" t="s">
        <v>65</v>
      </c>
      <c r="E24" s="285" t="s">
        <v>66</v>
      </c>
      <c r="F24" s="285" t="s">
        <v>253</v>
      </c>
    </row>
    <row r="25" spans="2:14">
      <c r="C25" s="124">
        <v>42430</v>
      </c>
      <c r="D25" s="123">
        <f t="shared" ref="D25:D34" si="29">+C10</f>
        <v>1197</v>
      </c>
      <c r="E25" s="123">
        <f t="shared" ref="E25:E34" si="30">+G10</f>
        <v>435</v>
      </c>
      <c r="F25" s="123">
        <f>+'precio mayorista'!D10</f>
        <v>181.1</v>
      </c>
    </row>
    <row r="26" spans="2:14">
      <c r="C26" s="124">
        <v>42461</v>
      </c>
      <c r="D26" s="123">
        <f t="shared" si="29"/>
        <v>1117</v>
      </c>
      <c r="E26" s="123">
        <f t="shared" si="30"/>
        <v>470</v>
      </c>
      <c r="F26" s="123">
        <f>+'precio mayorista'!D11</f>
        <v>174.37</v>
      </c>
    </row>
    <row r="27" spans="2:14">
      <c r="C27" s="124">
        <v>42491</v>
      </c>
      <c r="D27" s="123">
        <f t="shared" si="29"/>
        <v>1090</v>
      </c>
      <c r="E27" s="123">
        <f t="shared" si="30"/>
        <v>462</v>
      </c>
      <c r="F27" s="123">
        <f>+'precio mayorista'!D12</f>
        <v>217.98</v>
      </c>
    </row>
    <row r="28" spans="2:14">
      <c r="C28" s="124">
        <v>42522</v>
      </c>
      <c r="D28" s="123">
        <f t="shared" si="29"/>
        <v>1136</v>
      </c>
      <c r="E28" s="123">
        <f t="shared" si="30"/>
        <v>528</v>
      </c>
      <c r="F28" s="123">
        <f>+'precio mayorista'!D13</f>
        <v>243.56</v>
      </c>
    </row>
    <row r="29" spans="2:14">
      <c r="C29" s="124">
        <v>42552</v>
      </c>
      <c r="D29" s="123">
        <f t="shared" si="29"/>
        <v>1067</v>
      </c>
      <c r="E29" s="123">
        <f t="shared" si="30"/>
        <v>522</v>
      </c>
      <c r="F29" s="123">
        <f>+'precio mayorista'!D14</f>
        <v>245.19</v>
      </c>
    </row>
    <row r="30" spans="2:14">
      <c r="C30" s="124">
        <v>42583</v>
      </c>
      <c r="D30" s="123">
        <f t="shared" si="29"/>
        <v>1043</v>
      </c>
      <c r="E30" s="123">
        <f t="shared" si="30"/>
        <v>537</v>
      </c>
      <c r="F30" s="123">
        <f>+'precio mayorista'!D15</f>
        <v>266.75</v>
      </c>
    </row>
    <row r="31" spans="2:14">
      <c r="C31" s="124">
        <v>42614</v>
      </c>
      <c r="D31" s="123">
        <f t="shared" si="29"/>
        <v>1035</v>
      </c>
      <c r="E31" s="123">
        <f t="shared" si="30"/>
        <v>502</v>
      </c>
      <c r="F31" s="123">
        <f>+'precio mayorista'!D16</f>
        <v>232.53</v>
      </c>
    </row>
    <row r="32" spans="2:14">
      <c r="C32" s="124">
        <v>42644</v>
      </c>
      <c r="D32" s="123">
        <f t="shared" si="29"/>
        <v>1042</v>
      </c>
      <c r="E32" s="123">
        <f t="shared" si="30"/>
        <v>524</v>
      </c>
      <c r="F32" s="123">
        <f>+'precio mayorista'!D17</f>
        <v>231.59</v>
      </c>
    </row>
    <row r="33" spans="2:6">
      <c r="C33" s="124">
        <v>42675</v>
      </c>
      <c r="D33" s="123">
        <f t="shared" si="29"/>
        <v>1130</v>
      </c>
      <c r="E33" s="123">
        <f t="shared" si="30"/>
        <v>477</v>
      </c>
      <c r="F33" s="123">
        <f>+'precio mayorista'!D18</f>
        <v>210.93</v>
      </c>
    </row>
    <row r="34" spans="2:6">
      <c r="C34" s="124">
        <v>42705</v>
      </c>
      <c r="D34" s="123">
        <f t="shared" si="29"/>
        <v>1082</v>
      </c>
      <c r="E34" s="123">
        <f t="shared" si="30"/>
        <v>386</v>
      </c>
      <c r="F34" s="123">
        <f>+'precio mayorista'!D19</f>
        <v>137.88999999999999</v>
      </c>
    </row>
    <row r="35" spans="2:6">
      <c r="C35" s="124">
        <v>42736</v>
      </c>
      <c r="D35" s="123">
        <f t="shared" ref="D35:D45" si="31">+D8</f>
        <v>1091</v>
      </c>
      <c r="E35" s="123">
        <f t="shared" ref="E35:E45" si="32">+H8</f>
        <v>394</v>
      </c>
      <c r="F35" s="123">
        <f>+'precio mayorista'!E8</f>
        <v>120.48</v>
      </c>
    </row>
    <row r="36" spans="2:6">
      <c r="C36" s="124">
        <v>42767</v>
      </c>
      <c r="D36" s="123">
        <f t="shared" si="31"/>
        <v>1091</v>
      </c>
      <c r="E36" s="123">
        <f t="shared" si="32"/>
        <v>388</v>
      </c>
      <c r="F36" s="123">
        <f>+'precio mayorista'!E9</f>
        <v>137.6</v>
      </c>
    </row>
    <row r="37" spans="2:6">
      <c r="C37" s="124">
        <v>42795</v>
      </c>
      <c r="D37" s="123">
        <f t="shared" si="31"/>
        <v>1143</v>
      </c>
      <c r="E37" s="123">
        <f t="shared" si="32"/>
        <v>393</v>
      </c>
      <c r="F37" s="123">
        <f>+'precio mayorista'!E10</f>
        <v>143.94999999999999</v>
      </c>
    </row>
    <row r="38" spans="2:6">
      <c r="C38" s="124">
        <v>42826</v>
      </c>
      <c r="D38" s="123">
        <f t="shared" si="31"/>
        <v>1090</v>
      </c>
      <c r="E38" s="123">
        <f t="shared" si="32"/>
        <v>388</v>
      </c>
      <c r="F38" s="123">
        <f>+'precio mayorista'!E11</f>
        <v>139.88999999999999</v>
      </c>
    </row>
    <row r="39" spans="2:6">
      <c r="C39" s="124">
        <v>42856</v>
      </c>
      <c r="D39" s="123">
        <f t="shared" si="31"/>
        <v>1068</v>
      </c>
      <c r="E39" s="123">
        <f t="shared" si="32"/>
        <v>364</v>
      </c>
      <c r="F39" s="123">
        <f>+'precio mayorista'!E12</f>
        <v>140.08000000000001</v>
      </c>
    </row>
    <row r="40" spans="2:6">
      <c r="C40" s="124">
        <v>42887</v>
      </c>
      <c r="D40" s="123">
        <f t="shared" si="31"/>
        <v>973</v>
      </c>
      <c r="E40" s="123">
        <f t="shared" si="32"/>
        <v>382</v>
      </c>
      <c r="F40" s="123">
        <f>+'precio mayorista'!E13</f>
        <v>126.73</v>
      </c>
    </row>
    <row r="41" spans="2:6">
      <c r="C41" s="124">
        <v>42917</v>
      </c>
      <c r="D41" s="123">
        <f t="shared" si="31"/>
        <v>914</v>
      </c>
      <c r="E41" s="123">
        <f t="shared" si="32"/>
        <v>373</v>
      </c>
      <c r="F41" s="123">
        <f>+'precio mayorista'!E14</f>
        <v>129.41</v>
      </c>
    </row>
    <row r="42" spans="2:6">
      <c r="C42" s="124">
        <v>42948</v>
      </c>
      <c r="D42" s="123">
        <f t="shared" si="31"/>
        <v>914</v>
      </c>
      <c r="E42" s="123">
        <f t="shared" si="32"/>
        <v>369</v>
      </c>
      <c r="F42" s="123">
        <f>+'precio mayorista'!E15</f>
        <v>125.43</v>
      </c>
    </row>
    <row r="43" spans="2:6">
      <c r="C43" s="124">
        <v>42979</v>
      </c>
      <c r="D43" s="123">
        <f t="shared" si="31"/>
        <v>952</v>
      </c>
      <c r="E43" s="123">
        <f t="shared" si="32"/>
        <v>378</v>
      </c>
      <c r="F43" s="123">
        <f>+'precio mayorista'!E16</f>
        <v>139.24</v>
      </c>
    </row>
    <row r="44" spans="2:6">
      <c r="B44" s="47"/>
      <c r="C44" s="124">
        <v>43009</v>
      </c>
      <c r="D44" s="123">
        <f t="shared" si="31"/>
        <v>896</v>
      </c>
      <c r="E44" s="123">
        <f t="shared" si="32"/>
        <v>397</v>
      </c>
      <c r="F44" s="123">
        <f>+'precio mayorista'!E17</f>
        <v>149.24</v>
      </c>
    </row>
    <row r="45" spans="2:6">
      <c r="C45" s="124">
        <v>43040</v>
      </c>
      <c r="D45" s="123">
        <f t="shared" si="31"/>
        <v>957</v>
      </c>
      <c r="E45" s="123">
        <f t="shared" si="32"/>
        <v>441</v>
      </c>
      <c r="F45" s="123">
        <f>+'precio mayorista'!E18</f>
        <v>228.5</v>
      </c>
    </row>
  </sheetData>
  <mergeCells count="11">
    <mergeCell ref="B22:J22"/>
    <mergeCell ref="B5:B7"/>
    <mergeCell ref="B3:J3"/>
    <mergeCell ref="B4:J4"/>
    <mergeCell ref="B2:J2"/>
    <mergeCell ref="C5:F5"/>
    <mergeCell ref="G5:J5"/>
    <mergeCell ref="G6:H6"/>
    <mergeCell ref="I6:J6"/>
    <mergeCell ref="C6:D6"/>
    <mergeCell ref="E6:F6"/>
  </mergeCells>
  <hyperlinks>
    <hyperlink ref="L2" location="Índice!A1" display="Volver al índice"/>
  </hyperlinks>
  <printOptions horizontalCentered="1"/>
  <pageMargins left="0.70866141732283472" right="0.70866141732283472" top="1.299212598425197" bottom="0.74803149606299213" header="0.31496062992125984" footer="0.31496062992125984"/>
  <pageSetup paperSize="122" scale="86" orientation="landscape" r:id="rId1"/>
  <headerFooter differentFirst="1">
    <oddFooter>&amp;C&amp;P</oddFooter>
  </headerFooter>
  <ignoredErrors>
    <ignoredError sqref="C20 E20:G20 D20 E21:F21 I21" formulaRange="1"/>
  </ignoredErrors>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groups xmlns="http://grouplists.napkyn.com">
  <group xmlns="http://grouplists.napkyn.com">[]</group>
</groups>
</file>

<file path=customXml/item2.xml><?xml version="1.0" encoding="utf-8"?>
<reportings xmlns="http://reportinglists.napkyn.com">
  <reporting xmlns="http://reportinglists.napkyn.com">[]</reporting>
</reportings>
</file>

<file path=customXml/itemProps1.xml><?xml version="1.0" encoding="utf-8"?>
<ds:datastoreItem xmlns:ds="http://schemas.openxmlformats.org/officeDocument/2006/customXml" ds:itemID="{882BC85F-ADC0-45FC-92C5-E479A73A1B75}">
  <ds:schemaRefs>
    <ds:schemaRef ds:uri="http://grouplists.napkyn.com"/>
  </ds:schemaRefs>
</ds:datastoreItem>
</file>

<file path=customXml/itemProps2.xml><?xml version="1.0" encoding="utf-8"?>
<ds:datastoreItem xmlns:ds="http://schemas.openxmlformats.org/officeDocument/2006/customXml" ds:itemID="{5BA79377-E0CF-45DE-BF64-4EF9EF037217}">
  <ds:schemaRefs>
    <ds:schemaRef ds:uri="http://reportinglists.napkyn.com"/>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17</vt:i4>
      </vt:variant>
    </vt:vector>
  </HeadingPairs>
  <TitlesOfParts>
    <vt:vector size="34" baseType="lpstr">
      <vt:lpstr>Portada</vt:lpstr>
      <vt:lpstr>colofón</vt:lpstr>
      <vt:lpstr>Introducción</vt:lpstr>
      <vt:lpstr>Índice</vt:lpstr>
      <vt:lpstr>Comentarios</vt:lpstr>
      <vt:lpstr>precio mayorista</vt:lpstr>
      <vt:lpstr>precio mayorista2</vt:lpstr>
      <vt:lpstr>precio mayorista3</vt:lpstr>
      <vt:lpstr>precio minorista</vt:lpstr>
      <vt:lpstr>precio minorista regiones</vt:lpstr>
      <vt:lpstr>sup, prod y rend</vt:lpstr>
      <vt:lpstr>sup región</vt:lpstr>
      <vt:lpstr>prod región</vt:lpstr>
      <vt:lpstr>rend región</vt:lpstr>
      <vt:lpstr>Ficha de Costos</vt:lpstr>
      <vt:lpstr>export</vt:lpstr>
      <vt:lpstr>import</vt:lpstr>
      <vt:lpstr>colofón!Área_de_impresión</vt:lpstr>
      <vt:lpstr>Comentarios!Área_de_impresión</vt:lpstr>
      <vt:lpstr>export!Área_de_impresión</vt:lpstr>
      <vt:lpstr>'Ficha de Costos'!Área_de_impresión</vt:lpstr>
      <vt:lpstr>import!Área_de_impresión</vt:lpstr>
      <vt:lpstr>Índice!Área_de_impresión</vt:lpstr>
      <vt:lpstr>Introducción!Área_de_impresión</vt:lpstr>
      <vt:lpstr>Portada!Área_de_impresión</vt:lpstr>
      <vt:lpstr>'precio mayorista'!Área_de_impresión</vt:lpstr>
      <vt:lpstr>'precio mayorista2'!Área_de_impresión</vt:lpstr>
      <vt:lpstr>'precio mayorista3'!Área_de_impresión</vt:lpstr>
      <vt:lpstr>'precio minorista'!Área_de_impresión</vt:lpstr>
      <vt:lpstr>'precio minorista regiones'!Área_de_impresión</vt:lpstr>
      <vt:lpstr>'prod región'!Área_de_impresión</vt:lpstr>
      <vt:lpstr>'rend región'!Área_de_impresión</vt:lpstr>
      <vt:lpstr>'sup región'!Área_de_impresión</vt:lpstr>
      <vt:lpstr>'sup, prod y rend'!Área_de_impresión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José Olfos Germano</dc:creator>
  <cp:lastModifiedBy>Alicia Canales Meza</cp:lastModifiedBy>
  <cp:lastPrinted>2017-12-12T14:20:44Z</cp:lastPrinted>
  <dcterms:created xsi:type="dcterms:W3CDTF">2011-10-13T14:46:36Z</dcterms:created>
  <dcterms:modified xsi:type="dcterms:W3CDTF">2018-01-08T16:56:35Z</dcterms:modified>
</cp:coreProperties>
</file>